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ython\projet\"/>
    </mc:Choice>
  </mc:AlternateContent>
  <bookViews>
    <workbookView xWindow="0" yWindow="0" windowWidth="21000" windowHeight="11085" tabRatio="719" activeTab="2"/>
  </bookViews>
  <sheets>
    <sheet name="REFERENCES" sheetId="32" r:id="rId1"/>
    <sheet name="LEGENDE_FORMULAE" sheetId="16" r:id="rId2"/>
    <sheet name="SL_CHARTS_2012" sheetId="1" r:id="rId3"/>
    <sheet name="GTS2012_ALL" sheetId="5" r:id="rId4"/>
    <sheet name="BARTONIAN_PARAM_GTS12" sheetId="14" r:id="rId5"/>
    <sheet name="BARTONIAN_FVM" sheetId="28" r:id="rId6"/>
    <sheet name="RUPELIAN_PARAM_GTS12" sheetId="17" r:id="rId7"/>
    <sheet name="RUPELIAN__FVM" sheetId="29" r:id="rId8"/>
    <sheet name="LANGHIAN_PARAM_GTS12" sheetId="19" r:id="rId9"/>
    <sheet name="LANGHIAN-SERRAVALLIAN_FVM" sheetId="30" r:id="rId10"/>
    <sheet name="PIACENZIAN_PARAM_GTS12" sheetId="22" r:id="rId11"/>
    <sheet name="PIACENZIAN_FVM" sheetId="31" r:id="rId12"/>
  </sheets>
  <definedNames>
    <definedName name="_ENREF_1" localSheetId="0">REFERENCES!$A$2</definedName>
    <definedName name="_ENREF_10" localSheetId="0">REFERENCES!$A$11</definedName>
    <definedName name="_ENREF_11" localSheetId="0">REFERENCES!$A$12</definedName>
    <definedName name="_ENREF_12" localSheetId="0">REFERENCES!$A$13</definedName>
    <definedName name="_ENREF_13" localSheetId="0">REFERENCES!$A$14</definedName>
    <definedName name="_ENREF_14" localSheetId="0">REFERENCES!$A$15</definedName>
    <definedName name="_ENREF_15" localSheetId="0">REFERENCES!$A$16</definedName>
    <definedName name="_ENREF_16" localSheetId="0">REFERENCES!$A$17</definedName>
    <definedName name="_ENREF_17" localSheetId="0">REFERENCES!$A$18</definedName>
    <definedName name="_ENREF_18" localSheetId="0">REFERENCES!$A$19</definedName>
    <definedName name="_ENREF_19" localSheetId="0">REFERENCES!$A$20</definedName>
    <definedName name="_ENREF_2" localSheetId="0">REFERENCES!$A$3</definedName>
    <definedName name="_ENREF_20" localSheetId="0">REFERENCES!$A$21</definedName>
    <definedName name="_ENREF_21" localSheetId="0">REFERENCES!$A$22</definedName>
    <definedName name="_ENREF_22" localSheetId="0">REFERENCES!$A$23</definedName>
    <definedName name="_ENREF_23" localSheetId="0">REFERENCES!$A$24</definedName>
    <definedName name="_ENREF_24" localSheetId="0">REFERENCES!$A$25</definedName>
    <definedName name="_ENREF_25" localSheetId="0">REFERENCES!$A$26</definedName>
    <definedName name="_ENREF_26" localSheetId="0">REFERENCES!$A$27</definedName>
    <definedName name="_ENREF_27" localSheetId="0">REFERENCES!$A$28</definedName>
    <definedName name="_ENREF_28" localSheetId="0">REFERENCES!$A$29</definedName>
    <definedName name="_ENREF_29" localSheetId="0">REFERENCES!$A$30</definedName>
    <definedName name="_ENREF_3" localSheetId="0">REFERENCES!$A$4</definedName>
    <definedName name="_ENREF_30" localSheetId="0">REFERENCES!$A$31</definedName>
    <definedName name="_ENREF_31" localSheetId="0">REFERENCES!$A$32</definedName>
    <definedName name="_ENREF_32" localSheetId="0">REFERENCES!$A$33</definedName>
    <definedName name="_ENREF_33" localSheetId="0">REFERENCES!$A$34</definedName>
    <definedName name="_ENREF_34" localSheetId="0">REFERENCES!$A$35</definedName>
    <definedName name="_ENREF_35" localSheetId="0">REFERENCES!$A$36</definedName>
    <definedName name="_ENREF_36" localSheetId="0">REFERENCES!$A$37</definedName>
    <definedName name="_ENREF_37" localSheetId="0">REFERENCES!$A$38</definedName>
    <definedName name="_ENREF_38" localSheetId="0">REFERENCES!$A$39</definedName>
    <definedName name="_ENREF_39" localSheetId="0">REFERENCES!$A$40</definedName>
    <definedName name="_ENREF_4" localSheetId="0">REFERENCES!$A$5</definedName>
    <definedName name="_ENREF_40" localSheetId="0">REFERENCES!$A$41</definedName>
    <definedName name="_ENREF_41" localSheetId="0">REFERENCES!$A$42</definedName>
    <definedName name="_ENREF_42" localSheetId="0">REFERENCES!$A$43</definedName>
    <definedName name="_ENREF_43" localSheetId="0">REFERENCES!$A$44</definedName>
    <definedName name="_ENREF_44" localSheetId="0">REFERENCES!$A$45</definedName>
    <definedName name="_ENREF_45" localSheetId="0">REFERENCES!$A$46</definedName>
    <definedName name="_ENREF_46" localSheetId="0">REFERENCES!$A$47</definedName>
    <definedName name="_ENREF_47" localSheetId="0">REFERENCES!$A$48</definedName>
    <definedName name="_ENREF_48" localSheetId="0">REFERENCES!$A$49</definedName>
    <definedName name="_ENREF_49" localSheetId="0">REFERENCES!$A$50</definedName>
    <definedName name="_ENREF_5" localSheetId="0">REFERENCES!$A$6</definedName>
    <definedName name="_ENREF_50" localSheetId="0">REFERENCES!$A$51</definedName>
    <definedName name="_ENREF_51" localSheetId="0">REFERENCES!$A$52</definedName>
    <definedName name="_ENREF_52" localSheetId="0">REFERENCES!$A$53</definedName>
    <definedName name="_ENREF_6" localSheetId="0">REFERENCES!$A$7</definedName>
    <definedName name="_ENREF_7" localSheetId="0">REFERENCES!$A$8</definedName>
    <definedName name="_ENREF_8" localSheetId="0">REFERENCES!$A$9</definedName>
    <definedName name="_ENREF_9" localSheetId="0">REFERENCES!$A$10</definedName>
  </definedNames>
  <calcPr calcId="152511"/>
</workbook>
</file>

<file path=xl/calcChain.xml><?xml version="1.0" encoding="utf-8"?>
<calcChain xmlns="http://schemas.openxmlformats.org/spreadsheetml/2006/main">
  <c r="G14" i="5" l="1"/>
  <c r="AC511" i="5"/>
  <c r="AB511" i="5"/>
  <c r="AA511" i="5"/>
  <c r="Z511" i="5"/>
  <c r="Y511" i="5"/>
  <c r="X511" i="5"/>
  <c r="W511" i="5"/>
  <c r="V511" i="5"/>
  <c r="U511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F509" i="22" l="1"/>
  <c r="F524" i="22" s="1"/>
  <c r="F507" i="22"/>
  <c r="E507" i="22"/>
  <c r="F505" i="22"/>
  <c r="F516" i="22" s="1"/>
  <c r="E505" i="22"/>
  <c r="E516" i="22" s="1"/>
  <c r="F462" i="22"/>
  <c r="F461" i="22" s="1"/>
  <c r="F460" i="22"/>
  <c r="E460" i="22"/>
  <c r="F458" i="22"/>
  <c r="F469" i="22" s="1"/>
  <c r="E458" i="22"/>
  <c r="E471" i="22" s="1"/>
  <c r="G509" i="19"/>
  <c r="F509" i="19"/>
  <c r="H507" i="19"/>
  <c r="H515" i="19" s="1"/>
  <c r="G507" i="19"/>
  <c r="G517" i="19" s="1"/>
  <c r="F507" i="19"/>
  <c r="E507" i="19"/>
  <c r="E517" i="19" s="1"/>
  <c r="G505" i="19"/>
  <c r="G518" i="19" s="1"/>
  <c r="F505" i="19"/>
  <c r="E505" i="19"/>
  <c r="E518" i="19" s="1"/>
  <c r="G462" i="19"/>
  <c r="F462" i="19"/>
  <c r="F461" i="19" s="1"/>
  <c r="H460" i="19"/>
  <c r="H468" i="19" s="1"/>
  <c r="G460" i="19"/>
  <c r="G470" i="19" s="1"/>
  <c r="F460" i="19"/>
  <c r="E460" i="19"/>
  <c r="E466" i="19" s="1"/>
  <c r="H459" i="19"/>
  <c r="G458" i="19"/>
  <c r="G471" i="19" s="1"/>
  <c r="F458" i="19"/>
  <c r="F467" i="19" s="1"/>
  <c r="E458" i="19"/>
  <c r="E471" i="19" s="1"/>
  <c r="H509" i="17"/>
  <c r="H522" i="17" s="1"/>
  <c r="H507" i="17"/>
  <c r="H515" i="17" s="1"/>
  <c r="G507" i="17"/>
  <c r="G517" i="17" s="1"/>
  <c r="F507" i="17"/>
  <c r="F517" i="17" s="1"/>
  <c r="E507" i="17"/>
  <c r="E517" i="17" s="1"/>
  <c r="H505" i="17"/>
  <c r="H527" i="17" s="1"/>
  <c r="G505" i="17"/>
  <c r="F505" i="17"/>
  <c r="E505" i="17"/>
  <c r="E514" i="17" s="1"/>
  <c r="G470" i="17"/>
  <c r="G469" i="17"/>
  <c r="H462" i="17"/>
  <c r="H477" i="17" s="1"/>
  <c r="H461" i="17"/>
  <c r="H460" i="17"/>
  <c r="H466" i="17" s="1"/>
  <c r="G460" i="17"/>
  <c r="G466" i="17" s="1"/>
  <c r="F460" i="17"/>
  <c r="F470" i="17" s="1"/>
  <c r="E460" i="17"/>
  <c r="H458" i="17"/>
  <c r="G458" i="17"/>
  <c r="G471" i="17" s="1"/>
  <c r="F458" i="17"/>
  <c r="F471" i="17" s="1"/>
  <c r="E458" i="17"/>
  <c r="E469" i="17" s="1"/>
  <c r="G457" i="17"/>
  <c r="J507" i="14"/>
  <c r="J517" i="14" s="1"/>
  <c r="I507" i="14"/>
  <c r="I517" i="14" s="1"/>
  <c r="H507" i="14"/>
  <c r="H515" i="14" s="1"/>
  <c r="G507" i="14"/>
  <c r="G515" i="14" s="1"/>
  <c r="F507" i="14"/>
  <c r="F513" i="14" s="1"/>
  <c r="E507" i="14"/>
  <c r="J505" i="14"/>
  <c r="I505" i="14"/>
  <c r="I516" i="14" s="1"/>
  <c r="H505" i="14"/>
  <c r="G505" i="14"/>
  <c r="G516" i="14" s="1"/>
  <c r="F505" i="14"/>
  <c r="E505" i="14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5" i="1"/>
  <c r="CN4" i="1"/>
  <c r="J460" i="14"/>
  <c r="I460" i="14"/>
  <c r="H460" i="14"/>
  <c r="H468" i="14" s="1"/>
  <c r="G460" i="14"/>
  <c r="G470" i="14" s="1"/>
  <c r="F460" i="14"/>
  <c r="F470" i="14" s="1"/>
  <c r="E460" i="14"/>
  <c r="E468" i="14" s="1"/>
  <c r="J458" i="14"/>
  <c r="J467" i="14" s="1"/>
  <c r="I458" i="14"/>
  <c r="H458" i="14"/>
  <c r="G458" i="14"/>
  <c r="G469" i="14" s="1"/>
  <c r="F458" i="14"/>
  <c r="F457" i="14" s="1"/>
  <c r="E458" i="14"/>
  <c r="E467" i="14" s="1"/>
  <c r="G457" i="14"/>
  <c r="F14" i="5"/>
  <c r="E321" i="5"/>
  <c r="E14" i="5"/>
  <c r="F515" i="17" l="1"/>
  <c r="E516" i="17"/>
  <c r="G513" i="17"/>
  <c r="E518" i="17"/>
  <c r="E533" i="17" s="1"/>
  <c r="E515" i="19"/>
  <c r="E457" i="19"/>
  <c r="E459" i="19"/>
  <c r="E468" i="19"/>
  <c r="E480" i="19"/>
  <c r="M458" i="5"/>
  <c r="G458" i="5"/>
  <c r="AC458" i="5"/>
  <c r="AC465" i="5"/>
  <c r="F465" i="5"/>
  <c r="F469" i="5"/>
  <c r="F467" i="5"/>
  <c r="Q458" i="5"/>
  <c r="V469" i="5"/>
  <c r="I458" i="5"/>
  <c r="S467" i="5"/>
  <c r="Y458" i="5"/>
  <c r="E506" i="5"/>
  <c r="E469" i="5"/>
  <c r="E467" i="5"/>
  <c r="U469" i="5"/>
  <c r="U458" i="5"/>
  <c r="E456" i="5"/>
  <c r="E468" i="5"/>
  <c r="E484" i="5" s="1"/>
  <c r="H467" i="5"/>
  <c r="L458" i="5"/>
  <c r="P458" i="5"/>
  <c r="P465" i="5"/>
  <c r="P467" i="5"/>
  <c r="T469" i="5"/>
  <c r="T465" i="5"/>
  <c r="X465" i="5"/>
  <c r="AB465" i="5"/>
  <c r="F486" i="17"/>
  <c r="F467" i="17"/>
  <c r="H520" i="17"/>
  <c r="H470" i="19"/>
  <c r="T458" i="5"/>
  <c r="AB469" i="5"/>
  <c r="P469" i="5"/>
  <c r="AB467" i="5"/>
  <c r="L467" i="5"/>
  <c r="V465" i="5"/>
  <c r="L465" i="5"/>
  <c r="H468" i="17"/>
  <c r="H475" i="17"/>
  <c r="E513" i="19"/>
  <c r="E527" i="19"/>
  <c r="F471" i="22"/>
  <c r="H466" i="19"/>
  <c r="F469" i="19"/>
  <c r="G459" i="14"/>
  <c r="AB458" i="5"/>
  <c r="H458" i="5"/>
  <c r="L469" i="5"/>
  <c r="T467" i="5"/>
  <c r="U465" i="5"/>
  <c r="G465" i="5"/>
  <c r="E467" i="17"/>
  <c r="F469" i="17"/>
  <c r="H470" i="17"/>
  <c r="H473" i="17"/>
  <c r="G515" i="17"/>
  <c r="H524" i="17"/>
  <c r="E470" i="19"/>
  <c r="E486" i="19" s="1"/>
  <c r="F477" i="19"/>
  <c r="H513" i="19"/>
  <c r="H517" i="19"/>
  <c r="F473" i="22"/>
  <c r="E533" i="19"/>
  <c r="G469" i="5"/>
  <c r="X458" i="5"/>
  <c r="AC469" i="5"/>
  <c r="M467" i="5"/>
  <c r="F457" i="17"/>
  <c r="G468" i="17"/>
  <c r="G485" i="17" s="1"/>
  <c r="H516" i="17"/>
  <c r="F477" i="22"/>
  <c r="F470" i="22"/>
  <c r="F468" i="22"/>
  <c r="F485" i="22" s="1"/>
  <c r="F466" i="22"/>
  <c r="F459" i="22"/>
  <c r="E480" i="22"/>
  <c r="E457" i="22"/>
  <c r="E467" i="22"/>
  <c r="F480" i="22"/>
  <c r="F457" i="22"/>
  <c r="F467" i="22"/>
  <c r="F475" i="22"/>
  <c r="F520" i="22"/>
  <c r="E517" i="22"/>
  <c r="E515" i="22"/>
  <c r="E532" i="22" s="1"/>
  <c r="E513" i="22"/>
  <c r="F517" i="22"/>
  <c r="F515" i="22"/>
  <c r="F532" i="22" s="1"/>
  <c r="F513" i="22"/>
  <c r="E527" i="22"/>
  <c r="E514" i="22"/>
  <c r="E518" i="22"/>
  <c r="E470" i="22"/>
  <c r="E486" i="22" s="1"/>
  <c r="E468" i="22"/>
  <c r="E466" i="22"/>
  <c r="E459" i="22"/>
  <c r="E469" i="22"/>
  <c r="F527" i="22"/>
  <c r="F514" i="22"/>
  <c r="F518" i="22"/>
  <c r="F522" i="22"/>
  <c r="AA458" i="5"/>
  <c r="AA469" i="5"/>
  <c r="AA465" i="5"/>
  <c r="AA467" i="5"/>
  <c r="W458" i="5"/>
  <c r="W465" i="5"/>
  <c r="W469" i="5"/>
  <c r="O465" i="5"/>
  <c r="O458" i="5"/>
  <c r="O469" i="5"/>
  <c r="O467" i="5"/>
  <c r="N458" i="5"/>
  <c r="N465" i="5"/>
  <c r="N469" i="5"/>
  <c r="N467" i="5"/>
  <c r="S469" i="5"/>
  <c r="S465" i="5"/>
  <c r="W467" i="5"/>
  <c r="K458" i="5"/>
  <c r="K467" i="5"/>
  <c r="K465" i="5"/>
  <c r="K469" i="5"/>
  <c r="E466" i="5"/>
  <c r="E470" i="5"/>
  <c r="V458" i="5"/>
  <c r="V467" i="5"/>
  <c r="H469" i="5"/>
  <c r="X467" i="5"/>
  <c r="H465" i="5"/>
  <c r="Z458" i="5"/>
  <c r="Z465" i="5"/>
  <c r="Z467" i="5"/>
  <c r="Z469" i="5"/>
  <c r="R458" i="5"/>
  <c r="R465" i="5"/>
  <c r="R467" i="5"/>
  <c r="R469" i="5"/>
  <c r="J458" i="5"/>
  <c r="J465" i="5"/>
  <c r="J467" i="5"/>
  <c r="J469" i="5"/>
  <c r="Y465" i="5"/>
  <c r="Y467" i="5"/>
  <c r="Y469" i="5"/>
  <c r="Q465" i="5"/>
  <c r="Q467" i="5"/>
  <c r="Q469" i="5"/>
  <c r="I465" i="5"/>
  <c r="I467" i="5"/>
  <c r="I469" i="5"/>
  <c r="X469" i="5"/>
  <c r="E465" i="5"/>
  <c r="U467" i="5"/>
  <c r="E458" i="5"/>
  <c r="M469" i="5"/>
  <c r="AC467" i="5"/>
  <c r="G467" i="5"/>
  <c r="M465" i="5"/>
  <c r="F524" i="19"/>
  <c r="F522" i="19"/>
  <c r="F520" i="19"/>
  <c r="F480" i="19"/>
  <c r="F457" i="19"/>
  <c r="F473" i="19"/>
  <c r="F475" i="19"/>
  <c r="F518" i="19"/>
  <c r="F516" i="19"/>
  <c r="F514" i="19"/>
  <c r="F527" i="19"/>
  <c r="G486" i="19"/>
  <c r="G533" i="19"/>
  <c r="F470" i="19"/>
  <c r="F468" i="19"/>
  <c r="F466" i="19"/>
  <c r="F484" i="19" s="1"/>
  <c r="F459" i="19"/>
  <c r="F517" i="19"/>
  <c r="F515" i="19"/>
  <c r="F513" i="19"/>
  <c r="F471" i="19"/>
  <c r="G457" i="19"/>
  <c r="G459" i="19"/>
  <c r="G461" i="19"/>
  <c r="G466" i="19"/>
  <c r="G468" i="19"/>
  <c r="G480" i="19"/>
  <c r="G513" i="19"/>
  <c r="G515" i="19"/>
  <c r="G527" i="19"/>
  <c r="E467" i="19"/>
  <c r="E469" i="19"/>
  <c r="E514" i="19"/>
  <c r="E531" i="19" s="1"/>
  <c r="E516" i="19"/>
  <c r="E532" i="19" s="1"/>
  <c r="G467" i="19"/>
  <c r="G469" i="19"/>
  <c r="G473" i="19"/>
  <c r="G475" i="19"/>
  <c r="G477" i="19"/>
  <c r="G514" i="19"/>
  <c r="G531" i="19" s="1"/>
  <c r="G516" i="19"/>
  <c r="G520" i="19"/>
  <c r="G522" i="19"/>
  <c r="G524" i="19"/>
  <c r="G486" i="17"/>
  <c r="E470" i="17"/>
  <c r="E466" i="17"/>
  <c r="E484" i="17" s="1"/>
  <c r="E459" i="17"/>
  <c r="E468" i="17"/>
  <c r="E485" i="17" s="1"/>
  <c r="F527" i="17"/>
  <c r="F516" i="17"/>
  <c r="F532" i="17" s="1"/>
  <c r="F518" i="17"/>
  <c r="F533" i="17" s="1"/>
  <c r="F514" i="17"/>
  <c r="F459" i="17"/>
  <c r="F468" i="17"/>
  <c r="F480" i="17"/>
  <c r="F466" i="17"/>
  <c r="G527" i="17"/>
  <c r="G516" i="17"/>
  <c r="G532" i="17" s="1"/>
  <c r="G514" i="17"/>
  <c r="G518" i="17"/>
  <c r="G533" i="17" s="1"/>
  <c r="E515" i="17"/>
  <c r="E532" i="17" s="1"/>
  <c r="E527" i="17"/>
  <c r="E513" i="17"/>
  <c r="H467" i="17"/>
  <c r="H484" i="17" s="1"/>
  <c r="H480" i="17"/>
  <c r="H471" i="17"/>
  <c r="H469" i="17"/>
  <c r="H457" i="17"/>
  <c r="H459" i="17"/>
  <c r="G480" i="17"/>
  <c r="H532" i="17"/>
  <c r="H517" i="17"/>
  <c r="H513" i="17"/>
  <c r="E480" i="17"/>
  <c r="E457" i="17"/>
  <c r="G459" i="17"/>
  <c r="E471" i="17"/>
  <c r="G467" i="17"/>
  <c r="F513" i="17"/>
  <c r="H514" i="17"/>
  <c r="H518" i="17"/>
  <c r="G467" i="14"/>
  <c r="F467" i="14"/>
  <c r="J469" i="14"/>
  <c r="J471" i="14"/>
  <c r="H466" i="14"/>
  <c r="F527" i="14"/>
  <c r="H459" i="14"/>
  <c r="J457" i="14"/>
  <c r="G471" i="14"/>
  <c r="G486" i="14" s="1"/>
  <c r="I518" i="14"/>
  <c r="I533" i="14" s="1"/>
  <c r="F517" i="14"/>
  <c r="G466" i="14"/>
  <c r="H470" i="14"/>
  <c r="H517" i="14"/>
  <c r="G468" i="14"/>
  <c r="G485" i="14" s="1"/>
  <c r="H513" i="14"/>
  <c r="G514" i="14"/>
  <c r="G532" i="14"/>
  <c r="J527" i="14"/>
  <c r="I513" i="14"/>
  <c r="I515" i="14"/>
  <c r="I532" i="14" s="1"/>
  <c r="G517" i="14"/>
  <c r="G513" i="14"/>
  <c r="E527" i="14"/>
  <c r="E518" i="14"/>
  <c r="E516" i="14"/>
  <c r="F518" i="14"/>
  <c r="F514" i="14"/>
  <c r="F516" i="14"/>
  <c r="G527" i="14"/>
  <c r="G518" i="14"/>
  <c r="H527" i="14"/>
  <c r="H518" i="14"/>
  <c r="H514" i="14"/>
  <c r="H516" i="14"/>
  <c r="H532" i="14" s="1"/>
  <c r="E514" i="14"/>
  <c r="J514" i="14"/>
  <c r="J518" i="14"/>
  <c r="J533" i="14" s="1"/>
  <c r="I514" i="14"/>
  <c r="I527" i="14"/>
  <c r="E517" i="14"/>
  <c r="E515" i="14"/>
  <c r="E513" i="14"/>
  <c r="J516" i="14"/>
  <c r="J513" i="14"/>
  <c r="F515" i="14"/>
  <c r="J515" i="14"/>
  <c r="S458" i="5"/>
  <c r="F458" i="5"/>
  <c r="E479" i="5"/>
  <c r="E471" i="14"/>
  <c r="E470" i="14"/>
  <c r="E466" i="14"/>
  <c r="H480" i="14"/>
  <c r="H469" i="14"/>
  <c r="H485" i="14" s="1"/>
  <c r="H467" i="14"/>
  <c r="H471" i="14"/>
  <c r="H457" i="14"/>
  <c r="I467" i="14"/>
  <c r="I471" i="14"/>
  <c r="I457" i="14"/>
  <c r="I469" i="14"/>
  <c r="I480" i="14"/>
  <c r="I468" i="14"/>
  <c r="I459" i="14"/>
  <c r="I470" i="14"/>
  <c r="I466" i="14"/>
  <c r="J468" i="14"/>
  <c r="J480" i="14"/>
  <c r="J466" i="14"/>
  <c r="J470" i="14"/>
  <c r="J459" i="14"/>
  <c r="E480" i="14"/>
  <c r="F480" i="14"/>
  <c r="F471" i="14"/>
  <c r="F486" i="14" s="1"/>
  <c r="E459" i="14"/>
  <c r="E457" i="14"/>
  <c r="G480" i="14"/>
  <c r="F459" i="14"/>
  <c r="F468" i="14"/>
  <c r="F466" i="14"/>
  <c r="E469" i="14"/>
  <c r="E485" i="14" s="1"/>
  <c r="F469" i="14"/>
  <c r="J513" i="5"/>
  <c r="L513" i="5"/>
  <c r="N513" i="5"/>
  <c r="U513" i="5"/>
  <c r="Z513" i="5"/>
  <c r="AB513" i="5"/>
  <c r="F515" i="5"/>
  <c r="J515" i="5"/>
  <c r="M515" i="5"/>
  <c r="O515" i="5"/>
  <c r="V515" i="5"/>
  <c r="Z515" i="5"/>
  <c r="AC515" i="5"/>
  <c r="J517" i="5"/>
  <c r="L517" i="5"/>
  <c r="O517" i="5"/>
  <c r="R517" i="5"/>
  <c r="T517" i="5"/>
  <c r="Z517" i="5"/>
  <c r="AB517" i="5"/>
  <c r="F506" i="5"/>
  <c r="G517" i="5"/>
  <c r="H506" i="5"/>
  <c r="I506" i="5"/>
  <c r="J506" i="5"/>
  <c r="L506" i="5"/>
  <c r="N506" i="5"/>
  <c r="O506" i="5"/>
  <c r="P506" i="5"/>
  <c r="Q506" i="5"/>
  <c r="R506" i="5"/>
  <c r="S513" i="5"/>
  <c r="T506" i="5"/>
  <c r="V506" i="5"/>
  <c r="X506" i="5"/>
  <c r="Y506" i="5"/>
  <c r="Z506" i="5"/>
  <c r="AB506" i="5"/>
  <c r="I537" i="14"/>
  <c r="F536" i="17"/>
  <c r="E537" i="17"/>
  <c r="G536" i="14"/>
  <c r="H536" i="14"/>
  <c r="F530" i="14"/>
  <c r="E537" i="19"/>
  <c r="G530" i="17"/>
  <c r="G529" i="17"/>
  <c r="G537" i="19"/>
  <c r="F537" i="17"/>
  <c r="G529" i="14"/>
  <c r="H529" i="14"/>
  <c r="I528" i="14"/>
  <c r="G536" i="17"/>
  <c r="E536" i="22"/>
  <c r="H528" i="14"/>
  <c r="J528" i="14"/>
  <c r="E536" i="17"/>
  <c r="G528" i="14"/>
  <c r="J529" i="14"/>
  <c r="E536" i="19"/>
  <c r="E529" i="14"/>
  <c r="I536" i="14"/>
  <c r="H536" i="17"/>
  <c r="H530" i="14"/>
  <c r="E488" i="5"/>
  <c r="F528" i="14"/>
  <c r="F529" i="14"/>
  <c r="F536" i="22"/>
  <c r="G537" i="17"/>
  <c r="E529" i="19"/>
  <c r="J537" i="14"/>
  <c r="G530" i="14"/>
  <c r="J530" i="14"/>
  <c r="H531" i="17" l="1"/>
  <c r="G532" i="19"/>
  <c r="E485" i="19"/>
  <c r="F485" i="17"/>
  <c r="E485" i="5"/>
  <c r="H486" i="14"/>
  <c r="F486" i="22"/>
  <c r="H486" i="17"/>
  <c r="G485" i="19"/>
  <c r="G484" i="19"/>
  <c r="F485" i="19"/>
  <c r="BN31" i="30"/>
  <c r="BO31" i="30" s="1"/>
  <c r="BN34" i="30"/>
  <c r="BO34" i="30" s="1"/>
  <c r="BN11" i="30"/>
  <c r="BO11" i="30" s="1"/>
  <c r="BN24" i="30"/>
  <c r="BO24" i="30" s="1"/>
  <c r="BN49" i="30"/>
  <c r="BO49" i="30" s="1"/>
  <c r="BN17" i="30"/>
  <c r="BO17" i="30" s="1"/>
  <c r="BN26" i="30"/>
  <c r="BO26" i="30" s="1"/>
  <c r="BN46" i="30"/>
  <c r="BO46" i="30" s="1"/>
  <c r="BN6" i="30"/>
  <c r="BO6" i="30" s="1"/>
  <c r="BN20" i="30"/>
  <c r="BO20" i="30" s="1"/>
  <c r="BN14" i="30"/>
  <c r="BO14" i="30" s="1"/>
  <c r="BN22" i="30"/>
  <c r="BO22" i="30" s="1"/>
  <c r="BN47" i="30"/>
  <c r="BO47" i="30" s="1"/>
  <c r="BN15" i="30"/>
  <c r="BO15" i="30" s="1"/>
  <c r="BN51" i="30"/>
  <c r="BO51" i="30" s="1"/>
  <c r="BN40" i="30"/>
  <c r="BO40" i="30" s="1"/>
  <c r="BN8" i="30"/>
  <c r="BO8" i="30" s="1"/>
  <c r="BN33" i="30"/>
  <c r="BO33" i="30" s="1"/>
  <c r="BN50" i="30"/>
  <c r="BO50" i="30" s="1"/>
  <c r="BN35" i="30"/>
  <c r="BO35" i="30" s="1"/>
  <c r="BN36" i="30"/>
  <c r="BO36" i="30" s="1"/>
  <c r="BN30" i="30"/>
  <c r="BO30" i="30" s="1"/>
  <c r="BN44" i="30"/>
  <c r="BO44" i="30" s="1"/>
  <c r="BN38" i="30"/>
  <c r="BO38" i="30" s="1"/>
  <c r="BN28" i="30"/>
  <c r="BO28" i="30" s="1"/>
  <c r="BN55" i="30"/>
  <c r="BO55" i="30" s="1"/>
  <c r="BN18" i="30"/>
  <c r="BO18" i="30" s="1"/>
  <c r="BN16" i="30"/>
  <c r="BO16" i="30" s="1"/>
  <c r="BN9" i="30"/>
  <c r="BO9" i="30" s="1"/>
  <c r="BN12" i="30"/>
  <c r="BO12" i="30" s="1"/>
  <c r="BN5" i="30"/>
  <c r="BO5" i="30" s="1"/>
  <c r="BN13" i="30"/>
  <c r="BO13" i="30" s="1"/>
  <c r="BN39" i="30"/>
  <c r="BO39" i="30" s="1"/>
  <c r="BN27" i="30"/>
  <c r="BO27" i="30" s="1"/>
  <c r="BN43" i="30"/>
  <c r="BO43" i="30" s="1"/>
  <c r="BN42" i="30"/>
  <c r="BO42" i="30" s="1"/>
  <c r="BN21" i="30"/>
  <c r="BO21" i="30" s="1"/>
  <c r="BN29" i="30"/>
  <c r="BO29" i="30" s="1"/>
  <c r="BN52" i="30"/>
  <c r="BO52" i="30" s="1"/>
  <c r="BN23" i="30"/>
  <c r="BO23" i="30" s="1"/>
  <c r="BN48" i="30"/>
  <c r="BO48" i="30" s="1"/>
  <c r="BN41" i="30"/>
  <c r="BO41" i="30" s="1"/>
  <c r="BN10" i="30"/>
  <c r="BO10" i="30" s="1"/>
  <c r="BN45" i="30"/>
  <c r="BO45" i="30" s="1"/>
  <c r="BN37" i="30"/>
  <c r="BO37" i="30" s="1"/>
  <c r="BN7" i="30"/>
  <c r="BO7" i="30" s="1"/>
  <c r="BN32" i="30"/>
  <c r="BO32" i="30" s="1"/>
  <c r="BN25" i="30"/>
  <c r="BO25" i="30" s="1"/>
  <c r="BN19" i="30"/>
  <c r="BO19" i="30" s="1"/>
  <c r="BN54" i="30"/>
  <c r="BO54" i="30" s="1"/>
  <c r="BN53" i="30"/>
  <c r="BO53" i="30" s="1"/>
  <c r="AC506" i="5"/>
  <c r="AC513" i="5"/>
  <c r="U506" i="5"/>
  <c r="U515" i="5"/>
  <c r="M506" i="5"/>
  <c r="M513" i="5"/>
  <c r="S515" i="5"/>
  <c r="AA506" i="5"/>
  <c r="AA513" i="5"/>
  <c r="AA515" i="5"/>
  <c r="AA517" i="5"/>
  <c r="W506" i="5"/>
  <c r="W515" i="5"/>
  <c r="S506" i="5"/>
  <c r="S517" i="5"/>
  <c r="K506" i="5"/>
  <c r="K513" i="5"/>
  <c r="K515" i="5"/>
  <c r="K517" i="5"/>
  <c r="G506" i="5"/>
  <c r="G515" i="5"/>
  <c r="W517" i="5"/>
  <c r="G484" i="14"/>
  <c r="H485" i="17"/>
  <c r="V517" i="5"/>
  <c r="P517" i="5"/>
  <c r="F517" i="5"/>
  <c r="R515" i="5"/>
  <c r="V513" i="5"/>
  <c r="R513" i="5"/>
  <c r="F484" i="17"/>
  <c r="F484" i="22"/>
  <c r="X517" i="5"/>
  <c r="N517" i="5"/>
  <c r="H517" i="5"/>
  <c r="N515" i="5"/>
  <c r="T513" i="5"/>
  <c r="F513" i="5"/>
  <c r="BL16" i="31"/>
  <c r="BQ16" i="31" s="1"/>
  <c r="BL8" i="31"/>
  <c r="BQ8" i="31" s="1"/>
  <c r="BL18" i="31"/>
  <c r="BQ18" i="31" s="1"/>
  <c r="BL10" i="31"/>
  <c r="BQ10" i="31" s="1"/>
  <c r="BL19" i="31"/>
  <c r="BQ19" i="31" s="1"/>
  <c r="BL12" i="31"/>
  <c r="BQ12" i="31" s="1"/>
  <c r="BL17" i="31"/>
  <c r="BQ17" i="31" s="1"/>
  <c r="BL9" i="31"/>
  <c r="BQ9" i="31" s="1"/>
  <c r="BL21" i="31"/>
  <c r="BQ21" i="31" s="1"/>
  <c r="BL13" i="31"/>
  <c r="BQ13" i="31" s="1"/>
  <c r="BL5" i="31"/>
  <c r="BQ5" i="31" s="1"/>
  <c r="BL11" i="31"/>
  <c r="BQ11" i="31" s="1"/>
  <c r="BL20" i="31"/>
  <c r="BQ20" i="31" s="1"/>
  <c r="BL22" i="31"/>
  <c r="BQ22" i="31" s="1"/>
  <c r="BL14" i="31"/>
  <c r="BQ14" i="31" s="1"/>
  <c r="BL6" i="31"/>
  <c r="BQ6" i="31" s="1"/>
  <c r="BL15" i="31"/>
  <c r="BQ15" i="31" s="1"/>
  <c r="BL7" i="31"/>
  <c r="BQ7" i="31" s="1"/>
  <c r="BL53" i="30"/>
  <c r="BQ53" i="30" s="1"/>
  <c r="BL45" i="30"/>
  <c r="BQ45" i="30" s="1"/>
  <c r="BL37" i="30"/>
  <c r="BQ37" i="30" s="1"/>
  <c r="BL29" i="30"/>
  <c r="BQ29" i="30" s="1"/>
  <c r="BL21" i="30"/>
  <c r="BQ21" i="30" s="1"/>
  <c r="BL13" i="30"/>
  <c r="BQ13" i="30" s="1"/>
  <c r="BL5" i="30"/>
  <c r="BQ5" i="30" s="1"/>
  <c r="BL8" i="30"/>
  <c r="BQ8" i="30" s="1"/>
  <c r="BL49" i="30"/>
  <c r="BQ49" i="30" s="1"/>
  <c r="BL41" i="30"/>
  <c r="BQ41" i="30" s="1"/>
  <c r="BL54" i="30"/>
  <c r="BQ54" i="30" s="1"/>
  <c r="BR54" i="30" s="1"/>
  <c r="BL46" i="30"/>
  <c r="BQ46" i="30" s="1"/>
  <c r="BL38" i="30"/>
  <c r="BQ38" i="30" s="1"/>
  <c r="BL30" i="30"/>
  <c r="BQ30" i="30" s="1"/>
  <c r="BL22" i="30"/>
  <c r="BQ22" i="30" s="1"/>
  <c r="BL14" i="30"/>
  <c r="BQ14" i="30" s="1"/>
  <c r="BR14" i="30" s="1"/>
  <c r="BL6" i="30"/>
  <c r="BQ6" i="30" s="1"/>
  <c r="BL40" i="30"/>
  <c r="BQ40" i="30" s="1"/>
  <c r="BL32" i="30"/>
  <c r="BQ32" i="30" s="1"/>
  <c r="BL24" i="30"/>
  <c r="BQ24" i="30" s="1"/>
  <c r="BL16" i="30"/>
  <c r="BQ16" i="30" s="1"/>
  <c r="BL33" i="30"/>
  <c r="BQ33" i="30" s="1"/>
  <c r="BL25" i="30"/>
  <c r="BQ25" i="30" s="1"/>
  <c r="BL17" i="30"/>
  <c r="BQ17" i="30" s="1"/>
  <c r="BL55" i="30"/>
  <c r="BQ55" i="30" s="1"/>
  <c r="BL47" i="30"/>
  <c r="BQ47" i="30" s="1"/>
  <c r="BR47" i="30" s="1"/>
  <c r="BL39" i="30"/>
  <c r="BQ39" i="30" s="1"/>
  <c r="BL31" i="30"/>
  <c r="BQ31" i="30" s="1"/>
  <c r="BL23" i="30"/>
  <c r="BQ23" i="30" s="1"/>
  <c r="BL15" i="30"/>
  <c r="BQ15" i="30" s="1"/>
  <c r="BL7" i="30"/>
  <c r="BQ7" i="30" s="1"/>
  <c r="BR7" i="30" s="1"/>
  <c r="BL48" i="30"/>
  <c r="BQ48" i="30" s="1"/>
  <c r="BL9" i="30"/>
  <c r="BQ9" i="30" s="1"/>
  <c r="BL43" i="30"/>
  <c r="BQ43" i="30" s="1"/>
  <c r="BL28" i="30"/>
  <c r="BQ28" i="30" s="1"/>
  <c r="BL52" i="30"/>
  <c r="BQ52" i="30" s="1"/>
  <c r="BR52" i="30" s="1"/>
  <c r="BL18" i="30"/>
  <c r="BQ18" i="30" s="1"/>
  <c r="BL42" i="30"/>
  <c r="BQ42" i="30" s="1"/>
  <c r="BL27" i="30"/>
  <c r="BQ27" i="30" s="1"/>
  <c r="BR27" i="30" s="1"/>
  <c r="BL12" i="30"/>
  <c r="BQ12" i="30" s="1"/>
  <c r="BL51" i="30"/>
  <c r="BQ51" i="30" s="1"/>
  <c r="BL36" i="30"/>
  <c r="BQ36" i="30" s="1"/>
  <c r="BR36" i="30" s="1"/>
  <c r="BL26" i="30"/>
  <c r="BQ26" i="30" s="1"/>
  <c r="BL35" i="30"/>
  <c r="BQ35" i="30" s="1"/>
  <c r="BL44" i="30"/>
  <c r="BQ44" i="30" s="1"/>
  <c r="BL50" i="30"/>
  <c r="BQ50" i="30" s="1"/>
  <c r="BL19" i="30"/>
  <c r="BQ19" i="30" s="1"/>
  <c r="BL34" i="30"/>
  <c r="BQ34" i="30" s="1"/>
  <c r="BL10" i="30"/>
  <c r="BQ10" i="30" s="1"/>
  <c r="BL20" i="30"/>
  <c r="BQ20" i="30" s="1"/>
  <c r="BL11" i="30"/>
  <c r="BQ11" i="30" s="1"/>
  <c r="F531" i="22"/>
  <c r="E531" i="22"/>
  <c r="E484" i="22"/>
  <c r="F533" i="22"/>
  <c r="E533" i="22"/>
  <c r="E485" i="22"/>
  <c r="Y515" i="5"/>
  <c r="Q515" i="5"/>
  <c r="I515" i="5"/>
  <c r="X513" i="5"/>
  <c r="P513" i="5"/>
  <c r="H513" i="5"/>
  <c r="Y517" i="5"/>
  <c r="Q517" i="5"/>
  <c r="I517" i="5"/>
  <c r="X515" i="5"/>
  <c r="P515" i="5"/>
  <c r="H515" i="5"/>
  <c r="W513" i="5"/>
  <c r="O513" i="5"/>
  <c r="G513" i="5"/>
  <c r="AC517" i="5"/>
  <c r="U517" i="5"/>
  <c r="M517" i="5"/>
  <c r="AB515" i="5"/>
  <c r="T515" i="5"/>
  <c r="L515" i="5"/>
  <c r="E483" i="5"/>
  <c r="Y513" i="5"/>
  <c r="Q513" i="5"/>
  <c r="I513" i="5"/>
  <c r="F486" i="19"/>
  <c r="E484" i="19"/>
  <c r="F531" i="19"/>
  <c r="F533" i="19"/>
  <c r="F532" i="19"/>
  <c r="BL6" i="29"/>
  <c r="BQ6" i="29" s="1"/>
  <c r="BL10" i="29"/>
  <c r="BQ10" i="29" s="1"/>
  <c r="BL11" i="29"/>
  <c r="BQ11" i="29" s="1"/>
  <c r="BL12" i="29"/>
  <c r="BQ12" i="29" s="1"/>
  <c r="BL13" i="29"/>
  <c r="BQ13" i="29" s="1"/>
  <c r="BL5" i="29"/>
  <c r="BQ5" i="29" s="1"/>
  <c r="BL7" i="29"/>
  <c r="BQ7" i="29" s="1"/>
  <c r="BL8" i="29"/>
  <c r="BQ8" i="29" s="1"/>
  <c r="BL9" i="29"/>
  <c r="BQ9" i="29" s="1"/>
  <c r="BL16" i="29"/>
  <c r="BQ16" i="29" s="1"/>
  <c r="BL17" i="29"/>
  <c r="BQ17" i="29" s="1"/>
  <c r="BL18" i="29"/>
  <c r="BQ18" i="29" s="1"/>
  <c r="BL15" i="29"/>
  <c r="BQ15" i="29" s="1"/>
  <c r="BN14" i="29"/>
  <c r="BO14" i="29" s="1"/>
  <c r="BL14" i="29"/>
  <c r="BQ14" i="29" s="1"/>
  <c r="BN8" i="29"/>
  <c r="BO8" i="29" s="1"/>
  <c r="BN12" i="29"/>
  <c r="BO12" i="29" s="1"/>
  <c r="BN13" i="29"/>
  <c r="BO13" i="29" s="1"/>
  <c r="BN5" i="29"/>
  <c r="BO5" i="29" s="1"/>
  <c r="BN6" i="29"/>
  <c r="BO6" i="29" s="1"/>
  <c r="BN7" i="29"/>
  <c r="BO7" i="29" s="1"/>
  <c r="BN9" i="29"/>
  <c r="BO9" i="29" s="1"/>
  <c r="BN10" i="29"/>
  <c r="BO10" i="29" s="1"/>
  <c r="BN11" i="29"/>
  <c r="BO11" i="29" s="1"/>
  <c r="BN17" i="29"/>
  <c r="BO17" i="29" s="1"/>
  <c r="BN16" i="29"/>
  <c r="BO16" i="29" s="1"/>
  <c r="BN15" i="29"/>
  <c r="BO15" i="29" s="1"/>
  <c r="BN18" i="29"/>
  <c r="BO18" i="29" s="1"/>
  <c r="F531" i="17"/>
  <c r="E486" i="17"/>
  <c r="G484" i="17"/>
  <c r="G531" i="17"/>
  <c r="H533" i="17"/>
  <c r="E531" i="17"/>
  <c r="BL41" i="28"/>
  <c r="BQ41" i="28" s="1"/>
  <c r="BL40" i="28"/>
  <c r="BQ40" i="28" s="1"/>
  <c r="BL42" i="28"/>
  <c r="BQ42" i="28" s="1"/>
  <c r="BM41" i="28"/>
  <c r="BP41" i="28" s="1"/>
  <c r="BM39" i="28"/>
  <c r="BP39" i="28" s="1"/>
  <c r="BM38" i="28"/>
  <c r="BP38" i="28" s="1"/>
  <c r="BM40" i="28"/>
  <c r="BP40" i="28" s="1"/>
  <c r="BM42" i="28"/>
  <c r="BP42" i="28" s="1"/>
  <c r="BN42" i="28"/>
  <c r="BO42" i="28" s="1"/>
  <c r="J486" i="14"/>
  <c r="J485" i="14"/>
  <c r="H533" i="14"/>
  <c r="F533" i="14"/>
  <c r="I531" i="14"/>
  <c r="H531" i="14"/>
  <c r="F531" i="14"/>
  <c r="J484" i="14"/>
  <c r="H484" i="14"/>
  <c r="E484" i="14"/>
  <c r="E533" i="14"/>
  <c r="E531" i="14"/>
  <c r="F532" i="14"/>
  <c r="J531" i="14"/>
  <c r="G533" i="14"/>
  <c r="G531" i="14"/>
  <c r="J532" i="14"/>
  <c r="E532" i="14"/>
  <c r="E486" i="14"/>
  <c r="F485" i="14"/>
  <c r="I486" i="14"/>
  <c r="F484" i="14"/>
  <c r="I485" i="14"/>
  <c r="I484" i="14"/>
  <c r="G536" i="19"/>
  <c r="E489" i="5"/>
  <c r="F529" i="22"/>
  <c r="H529" i="17"/>
  <c r="G530" i="19"/>
  <c r="F536" i="14"/>
  <c r="G537" i="14"/>
  <c r="E480" i="5"/>
  <c r="E564" i="5"/>
  <c r="H537" i="17"/>
  <c r="F529" i="17"/>
  <c r="E530" i="22"/>
  <c r="E529" i="17"/>
  <c r="F537" i="14"/>
  <c r="E530" i="19"/>
  <c r="E482" i="5"/>
  <c r="M564" i="5"/>
  <c r="E534" i="19"/>
  <c r="G528" i="19"/>
  <c r="F536" i="19"/>
  <c r="V563" i="5"/>
  <c r="W563" i="5"/>
  <c r="X563" i="5"/>
  <c r="E528" i="22"/>
  <c r="U564" i="5"/>
  <c r="AC564" i="5"/>
  <c r="E528" i="14"/>
  <c r="E528" i="17"/>
  <c r="F530" i="19"/>
  <c r="J536" i="14"/>
  <c r="H528" i="17"/>
  <c r="G528" i="17"/>
  <c r="F537" i="19"/>
  <c r="E528" i="19"/>
  <c r="I529" i="14"/>
  <c r="Y563" i="5"/>
  <c r="X564" i="5"/>
  <c r="E481" i="5"/>
  <c r="E530" i="14"/>
  <c r="G534" i="17"/>
  <c r="V564" i="5"/>
  <c r="H530" i="17"/>
  <c r="H534" i="14"/>
  <c r="O563" i="5"/>
  <c r="F537" i="22"/>
  <c r="E529" i="22"/>
  <c r="F528" i="22"/>
  <c r="F563" i="5"/>
  <c r="E530" i="17"/>
  <c r="E536" i="14"/>
  <c r="F528" i="19"/>
  <c r="H537" i="14"/>
  <c r="I530" i="14"/>
  <c r="F530" i="17"/>
  <c r="F529" i="19"/>
  <c r="F530" i="22"/>
  <c r="F564" i="5"/>
  <c r="H563" i="5"/>
  <c r="E537" i="14"/>
  <c r="G529" i="19"/>
  <c r="G535" i="17"/>
  <c r="E537" i="22"/>
  <c r="N564" i="5"/>
  <c r="F528" i="17"/>
  <c r="G563" i="5"/>
  <c r="N563" i="5"/>
  <c r="BR55" i="30" l="1"/>
  <c r="BR10" i="30"/>
  <c r="BR44" i="30"/>
  <c r="BR51" i="30"/>
  <c r="BR18" i="30"/>
  <c r="BR53" i="30"/>
  <c r="BR19" i="30"/>
  <c r="BR28" i="30"/>
  <c r="BR39" i="30"/>
  <c r="BR34" i="30"/>
  <c r="BR12" i="30"/>
  <c r="BR17" i="30"/>
  <c r="BR29" i="30"/>
  <c r="BR20" i="30"/>
  <c r="BR15" i="30"/>
  <c r="BR33" i="30"/>
  <c r="BR30" i="30"/>
  <c r="BR41" i="30"/>
  <c r="BR11" i="30"/>
  <c r="BR26" i="30"/>
  <c r="BR25" i="30"/>
  <c r="BR32" i="30"/>
  <c r="BR22" i="30"/>
  <c r="BR5" i="30"/>
  <c r="BR37" i="30"/>
  <c r="BR50" i="30"/>
  <c r="BR42" i="30"/>
  <c r="BR43" i="30"/>
  <c r="BR40" i="30"/>
  <c r="BR13" i="30"/>
  <c r="BR45" i="30"/>
  <c r="BM11" i="28"/>
  <c r="BP11" i="28" s="1"/>
  <c r="BM12" i="28"/>
  <c r="BP12" i="28" s="1"/>
  <c r="BM25" i="28"/>
  <c r="BP25" i="28" s="1"/>
  <c r="BM30" i="28"/>
  <c r="BP30" i="28" s="1"/>
  <c r="BM18" i="28"/>
  <c r="BP18" i="28" s="1"/>
  <c r="BM5" i="28"/>
  <c r="BP5" i="28" s="1"/>
  <c r="BM14" i="28"/>
  <c r="BP14" i="28" s="1"/>
  <c r="BM22" i="28"/>
  <c r="BP22" i="28" s="1"/>
  <c r="BM35" i="28"/>
  <c r="BP35" i="28" s="1"/>
  <c r="BM36" i="28"/>
  <c r="BP36" i="28" s="1"/>
  <c r="BM37" i="28"/>
  <c r="BP37" i="28" s="1"/>
  <c r="BM6" i="28"/>
  <c r="BP6" i="28" s="1"/>
  <c r="BM23" i="28"/>
  <c r="BP23" i="28" s="1"/>
  <c r="BM13" i="28"/>
  <c r="BP13" i="28" s="1"/>
  <c r="BM7" i="28"/>
  <c r="BP7" i="28" s="1"/>
  <c r="BM17" i="28"/>
  <c r="BP17" i="28" s="1"/>
  <c r="BM10" i="28"/>
  <c r="BP10" i="28" s="1"/>
  <c r="BM20" i="28"/>
  <c r="BP20" i="28" s="1"/>
  <c r="BM32" i="28"/>
  <c r="BP32" i="28" s="1"/>
  <c r="BM33" i="28"/>
  <c r="BP33" i="28" s="1"/>
  <c r="BM16" i="28"/>
  <c r="BP16" i="28" s="1"/>
  <c r="BM24" i="28"/>
  <c r="BP24" i="28" s="1"/>
  <c r="BM28" i="28"/>
  <c r="BP28" i="28" s="1"/>
  <c r="BM34" i="28"/>
  <c r="BP34" i="28" s="1"/>
  <c r="BM8" i="28"/>
  <c r="BP8" i="28" s="1"/>
  <c r="BM26" i="28"/>
  <c r="BP26" i="28" s="1"/>
  <c r="BM27" i="28"/>
  <c r="BP27" i="28" s="1"/>
  <c r="BM29" i="28"/>
  <c r="BP29" i="28" s="1"/>
  <c r="BM15" i="28"/>
  <c r="BP15" i="28" s="1"/>
  <c r="BM31" i="28"/>
  <c r="BP31" i="28" s="1"/>
  <c r="BM19" i="28"/>
  <c r="BP19" i="28" s="1"/>
  <c r="BM21" i="28"/>
  <c r="BP21" i="28" s="1"/>
  <c r="BM9" i="28"/>
  <c r="BP9" i="28" s="1"/>
  <c r="BR9" i="30"/>
  <c r="BR23" i="30"/>
  <c r="BR16" i="30"/>
  <c r="BR6" i="30"/>
  <c r="BR38" i="30"/>
  <c r="BR49" i="30"/>
  <c r="BR21" i="30"/>
  <c r="BR35" i="30"/>
  <c r="BR48" i="30"/>
  <c r="BR31" i="30"/>
  <c r="BR24" i="30"/>
  <c r="BR46" i="30"/>
  <c r="BR8" i="30"/>
  <c r="BN18" i="31"/>
  <c r="BO18" i="31" s="1"/>
  <c r="BR18" i="31" s="1"/>
  <c r="BN10" i="31"/>
  <c r="BO10" i="31" s="1"/>
  <c r="BR10" i="31" s="1"/>
  <c r="BN12" i="31"/>
  <c r="BO12" i="31" s="1"/>
  <c r="BR12" i="31" s="1"/>
  <c r="BN22" i="31"/>
  <c r="BO22" i="31" s="1"/>
  <c r="BR22" i="31" s="1"/>
  <c r="BN19" i="31"/>
  <c r="BO19" i="31" s="1"/>
  <c r="BR19" i="31" s="1"/>
  <c r="BN11" i="31"/>
  <c r="BO11" i="31" s="1"/>
  <c r="BR11" i="31" s="1"/>
  <c r="BN14" i="31"/>
  <c r="BO14" i="31" s="1"/>
  <c r="BR14" i="31" s="1"/>
  <c r="BN15" i="31"/>
  <c r="BO15" i="31" s="1"/>
  <c r="BR15" i="31" s="1"/>
  <c r="BN7" i="31"/>
  <c r="BO7" i="31" s="1"/>
  <c r="BR7" i="31" s="1"/>
  <c r="BN5" i="31"/>
  <c r="BO5" i="31" s="1"/>
  <c r="BR5" i="31" s="1"/>
  <c r="BN6" i="31"/>
  <c r="BO6" i="31" s="1"/>
  <c r="BR6" i="31" s="1"/>
  <c r="BN16" i="31"/>
  <c r="BO16" i="31" s="1"/>
  <c r="BR16" i="31" s="1"/>
  <c r="BN8" i="31"/>
  <c r="BO8" i="31" s="1"/>
  <c r="BR8" i="31" s="1"/>
  <c r="BN17" i="31"/>
  <c r="BO17" i="31" s="1"/>
  <c r="BR17" i="31" s="1"/>
  <c r="BN9" i="31"/>
  <c r="BO9" i="31" s="1"/>
  <c r="BR9" i="31" s="1"/>
  <c r="BN20" i="31"/>
  <c r="BO20" i="31" s="1"/>
  <c r="BR20" i="31" s="1"/>
  <c r="BN21" i="31"/>
  <c r="BO21" i="31" s="1"/>
  <c r="BR21" i="31" s="1"/>
  <c r="BN13" i="31"/>
  <c r="BO13" i="31" s="1"/>
  <c r="BR13" i="31" s="1"/>
  <c r="BM17" i="31"/>
  <c r="BP17" i="31" s="1"/>
  <c r="BM9" i="31"/>
  <c r="BP9" i="31" s="1"/>
  <c r="BM12" i="31"/>
  <c r="BP12" i="31" s="1"/>
  <c r="BM18" i="31"/>
  <c r="BP18" i="31" s="1"/>
  <c r="BM10" i="31"/>
  <c r="BP10" i="31" s="1"/>
  <c r="BM19" i="31"/>
  <c r="BP19" i="31" s="1"/>
  <c r="BM20" i="31"/>
  <c r="BP20" i="31" s="1"/>
  <c r="BM22" i="31"/>
  <c r="BP22" i="31" s="1"/>
  <c r="BM14" i="31"/>
  <c r="BP14" i="31" s="1"/>
  <c r="BM6" i="31"/>
  <c r="BP6" i="31" s="1"/>
  <c r="BM16" i="31"/>
  <c r="BP16" i="31" s="1"/>
  <c r="BM8" i="31"/>
  <c r="BP8" i="31" s="1"/>
  <c r="BM11" i="31"/>
  <c r="BP11" i="31" s="1"/>
  <c r="BM15" i="31"/>
  <c r="BP15" i="31" s="1"/>
  <c r="BM7" i="31"/>
  <c r="BP7" i="31" s="1"/>
  <c r="BM21" i="31"/>
  <c r="BP21" i="31" s="1"/>
  <c r="BM13" i="31"/>
  <c r="BP13" i="31" s="1"/>
  <c r="BM5" i="31"/>
  <c r="BP5" i="31" s="1"/>
  <c r="BM54" i="30"/>
  <c r="BP54" i="30" s="1"/>
  <c r="BM46" i="30"/>
  <c r="BP46" i="30" s="1"/>
  <c r="BM38" i="30"/>
  <c r="BP38" i="30" s="1"/>
  <c r="BM30" i="30"/>
  <c r="BP30" i="30" s="1"/>
  <c r="BM22" i="30"/>
  <c r="BP22" i="30" s="1"/>
  <c r="BM14" i="30"/>
  <c r="BP14" i="30" s="1"/>
  <c r="BM6" i="30"/>
  <c r="BP6" i="30" s="1"/>
  <c r="BM49" i="30"/>
  <c r="BP49" i="30" s="1"/>
  <c r="BM41" i="30"/>
  <c r="BP41" i="30" s="1"/>
  <c r="BM25" i="30"/>
  <c r="BP25" i="30" s="1"/>
  <c r="BM34" i="30"/>
  <c r="BP34" i="30" s="1"/>
  <c r="BM18" i="30"/>
  <c r="BP18" i="30" s="1"/>
  <c r="BM55" i="30"/>
  <c r="BP55" i="30" s="1"/>
  <c r="BM47" i="30"/>
  <c r="BP47" i="30" s="1"/>
  <c r="BM39" i="30"/>
  <c r="BP39" i="30" s="1"/>
  <c r="BM31" i="30"/>
  <c r="BP31" i="30" s="1"/>
  <c r="BM23" i="30"/>
  <c r="BP23" i="30" s="1"/>
  <c r="BM15" i="30"/>
  <c r="BP15" i="30" s="1"/>
  <c r="BM7" i="30"/>
  <c r="BP7" i="30" s="1"/>
  <c r="BM9" i="30"/>
  <c r="BP9" i="30" s="1"/>
  <c r="BM10" i="30"/>
  <c r="BP10" i="30" s="1"/>
  <c r="BM48" i="30"/>
  <c r="BP48" i="30" s="1"/>
  <c r="BM40" i="30"/>
  <c r="BP40" i="30" s="1"/>
  <c r="BM32" i="30"/>
  <c r="BP32" i="30" s="1"/>
  <c r="BM24" i="30"/>
  <c r="BP24" i="30" s="1"/>
  <c r="BM16" i="30"/>
  <c r="BP16" i="30" s="1"/>
  <c r="BM8" i="30"/>
  <c r="BP8" i="30" s="1"/>
  <c r="BM33" i="30"/>
  <c r="BP33" i="30" s="1"/>
  <c r="BM17" i="30"/>
  <c r="BP17" i="30" s="1"/>
  <c r="BM50" i="30"/>
  <c r="BP50" i="30" s="1"/>
  <c r="BM42" i="30"/>
  <c r="BP42" i="30" s="1"/>
  <c r="BM26" i="30"/>
  <c r="BP26" i="30" s="1"/>
  <c r="BM52" i="30"/>
  <c r="BP52" i="30" s="1"/>
  <c r="BM37" i="30"/>
  <c r="BP37" i="30" s="1"/>
  <c r="BM27" i="30"/>
  <c r="BP27" i="30" s="1"/>
  <c r="BM12" i="30"/>
  <c r="BP12" i="30" s="1"/>
  <c r="BM51" i="30"/>
  <c r="BP51" i="30" s="1"/>
  <c r="BM36" i="30"/>
  <c r="BP36" i="30" s="1"/>
  <c r="BM21" i="30"/>
  <c r="BP21" i="30" s="1"/>
  <c r="BM45" i="30"/>
  <c r="BP45" i="30" s="1"/>
  <c r="BM11" i="30"/>
  <c r="BP11" i="30" s="1"/>
  <c r="BM35" i="30"/>
  <c r="BP35" i="30" s="1"/>
  <c r="BM20" i="30"/>
  <c r="BP20" i="30" s="1"/>
  <c r="BM13" i="30"/>
  <c r="BP13" i="30" s="1"/>
  <c r="BM44" i="30"/>
  <c r="BP44" i="30" s="1"/>
  <c r="BM43" i="30"/>
  <c r="BP43" i="30" s="1"/>
  <c r="BM29" i="30"/>
  <c r="BP29" i="30" s="1"/>
  <c r="BM53" i="30"/>
  <c r="BP53" i="30" s="1"/>
  <c r="BM5" i="30"/>
  <c r="BP5" i="30" s="1"/>
  <c r="BM28" i="30"/>
  <c r="BP28" i="30" s="1"/>
  <c r="BM19" i="30"/>
  <c r="BP19" i="30" s="1"/>
  <c r="BL57" i="30"/>
  <c r="BQ57" i="30" s="1"/>
  <c r="BL56" i="30"/>
  <c r="BQ56" i="30" s="1"/>
  <c r="BL58" i="30"/>
  <c r="BQ58" i="30" s="1"/>
  <c r="BM56" i="30"/>
  <c r="BP56" i="30" s="1"/>
  <c r="BM57" i="30"/>
  <c r="BP57" i="30" s="1"/>
  <c r="BM58" i="30"/>
  <c r="BP58" i="30" s="1"/>
  <c r="BN58" i="30"/>
  <c r="BO58" i="30" s="1"/>
  <c r="BN56" i="30"/>
  <c r="BO56" i="30" s="1"/>
  <c r="BN57" i="30"/>
  <c r="BO57" i="30" s="1"/>
  <c r="BR10" i="29"/>
  <c r="BR5" i="29"/>
  <c r="BR15" i="29"/>
  <c r="BR13" i="29"/>
  <c r="BR12" i="29"/>
  <c r="BR17" i="29"/>
  <c r="BR18" i="29"/>
  <c r="BR11" i="29"/>
  <c r="BM17" i="29"/>
  <c r="BP17" i="29" s="1"/>
  <c r="BM15" i="29"/>
  <c r="BP15" i="29" s="1"/>
  <c r="BM16" i="29"/>
  <c r="BP16" i="29" s="1"/>
  <c r="BM18" i="29"/>
  <c r="BP18" i="29" s="1"/>
  <c r="BM7" i="29"/>
  <c r="BP7" i="29" s="1"/>
  <c r="BM11" i="29"/>
  <c r="BP11" i="29" s="1"/>
  <c r="BM12" i="29"/>
  <c r="BP12" i="29" s="1"/>
  <c r="BM13" i="29"/>
  <c r="BP13" i="29" s="1"/>
  <c r="BM5" i="29"/>
  <c r="BP5" i="29" s="1"/>
  <c r="BM6" i="29"/>
  <c r="BP6" i="29" s="1"/>
  <c r="BM8" i="29"/>
  <c r="BP8" i="29" s="1"/>
  <c r="BM9" i="29"/>
  <c r="BP9" i="29" s="1"/>
  <c r="BM10" i="29"/>
  <c r="BP10" i="29" s="1"/>
  <c r="BM14" i="29"/>
  <c r="BP14" i="29" s="1"/>
  <c r="BR16" i="29"/>
  <c r="BR9" i="29"/>
  <c r="BR6" i="29"/>
  <c r="BR8" i="29"/>
  <c r="BR14" i="29"/>
  <c r="BR7" i="29"/>
  <c r="BR42" i="28"/>
  <c r="BL34" i="28"/>
  <c r="BQ34" i="28" s="1"/>
  <c r="BL26" i="28"/>
  <c r="BQ26" i="28" s="1"/>
  <c r="BL18" i="28"/>
  <c r="BQ18" i="28" s="1"/>
  <c r="BL10" i="28"/>
  <c r="BQ10" i="28" s="1"/>
  <c r="BL35" i="28"/>
  <c r="BQ35" i="28" s="1"/>
  <c r="BL27" i="28"/>
  <c r="BQ27" i="28" s="1"/>
  <c r="BL19" i="28"/>
  <c r="BQ19" i="28" s="1"/>
  <c r="BL11" i="28"/>
  <c r="BQ11" i="28" s="1"/>
  <c r="BL36" i="28"/>
  <c r="BQ36" i="28" s="1"/>
  <c r="BL28" i="28"/>
  <c r="BQ28" i="28" s="1"/>
  <c r="BL17" i="28"/>
  <c r="BQ17" i="28" s="1"/>
  <c r="BL25" i="28"/>
  <c r="BQ25" i="28" s="1"/>
  <c r="BL12" i="28"/>
  <c r="BQ12" i="28" s="1"/>
  <c r="BL6" i="28"/>
  <c r="BQ6" i="28" s="1"/>
  <c r="BL32" i="28"/>
  <c r="BQ32" i="28" s="1"/>
  <c r="BL30" i="28"/>
  <c r="BQ30" i="28" s="1"/>
  <c r="BL23" i="28"/>
  <c r="BQ23" i="28" s="1"/>
  <c r="BL21" i="28"/>
  <c r="BQ21" i="28" s="1"/>
  <c r="BL15" i="28"/>
  <c r="BQ15" i="28" s="1"/>
  <c r="BL9" i="28"/>
  <c r="BQ9" i="28" s="1"/>
  <c r="BL37" i="28"/>
  <c r="BQ37" i="28" s="1"/>
  <c r="BL8" i="28"/>
  <c r="BQ8" i="28" s="1"/>
  <c r="BL13" i="28"/>
  <c r="BQ13" i="28" s="1"/>
  <c r="BL16" i="28"/>
  <c r="BQ16" i="28" s="1"/>
  <c r="BL33" i="28"/>
  <c r="BQ33" i="28" s="1"/>
  <c r="BL29" i="28"/>
  <c r="BQ29" i="28" s="1"/>
  <c r="BL22" i="28"/>
  <c r="BQ22" i="28" s="1"/>
  <c r="BL5" i="28"/>
  <c r="BQ5" i="28" s="1"/>
  <c r="BL7" i="28"/>
  <c r="BQ7" i="28" s="1"/>
  <c r="BL31" i="28"/>
  <c r="BQ31" i="28" s="1"/>
  <c r="BL24" i="28"/>
  <c r="BQ24" i="28" s="1"/>
  <c r="BL20" i="28"/>
  <c r="BQ20" i="28" s="1"/>
  <c r="BL14" i="28"/>
  <c r="BQ14" i="28" s="1"/>
  <c r="BN40" i="28"/>
  <c r="BO40" i="28" s="1"/>
  <c r="BR40" i="28" s="1"/>
  <c r="BN36" i="28"/>
  <c r="BO36" i="28" s="1"/>
  <c r="BN28" i="28"/>
  <c r="BO28" i="28" s="1"/>
  <c r="BN20" i="28"/>
  <c r="BO20" i="28" s="1"/>
  <c r="BN12" i="28"/>
  <c r="BO12" i="28" s="1"/>
  <c r="BN37" i="28"/>
  <c r="BO37" i="28" s="1"/>
  <c r="BN29" i="28"/>
  <c r="BO29" i="28" s="1"/>
  <c r="BN21" i="28"/>
  <c r="BO21" i="28" s="1"/>
  <c r="BN13" i="28"/>
  <c r="BO13" i="28" s="1"/>
  <c r="BN5" i="28"/>
  <c r="BO5" i="28" s="1"/>
  <c r="BN30" i="28"/>
  <c r="BO30" i="28" s="1"/>
  <c r="BN22" i="28"/>
  <c r="BO22" i="28" s="1"/>
  <c r="BN34" i="28"/>
  <c r="BO34" i="28" s="1"/>
  <c r="BN32" i="28"/>
  <c r="BO32" i="28" s="1"/>
  <c r="BN23" i="28"/>
  <c r="BO23" i="28" s="1"/>
  <c r="BN15" i="28"/>
  <c r="BO15" i="28" s="1"/>
  <c r="BN9" i="28"/>
  <c r="BO9" i="28" s="1"/>
  <c r="BN18" i="28"/>
  <c r="BO18" i="28" s="1"/>
  <c r="BN7" i="28"/>
  <c r="BO7" i="28" s="1"/>
  <c r="BN26" i="28"/>
  <c r="BO26" i="28" s="1"/>
  <c r="BN16" i="28"/>
  <c r="BO16" i="28" s="1"/>
  <c r="BN33" i="28"/>
  <c r="BO33" i="28" s="1"/>
  <c r="BN25" i="28"/>
  <c r="BO25" i="28" s="1"/>
  <c r="BN35" i="28"/>
  <c r="BO35" i="28" s="1"/>
  <c r="BN31" i="28"/>
  <c r="BO31" i="28" s="1"/>
  <c r="BN24" i="28"/>
  <c r="BO24" i="28" s="1"/>
  <c r="BN14" i="28"/>
  <c r="BO14" i="28" s="1"/>
  <c r="BN17" i="28"/>
  <c r="BO17" i="28" s="1"/>
  <c r="BN11" i="28"/>
  <c r="BO11" i="28" s="1"/>
  <c r="BN6" i="28"/>
  <c r="BO6" i="28" s="1"/>
  <c r="BN27" i="28"/>
  <c r="BO27" i="28" s="1"/>
  <c r="BN8" i="28"/>
  <c r="BO8" i="28" s="1"/>
  <c r="BN19" i="28"/>
  <c r="BO19" i="28" s="1"/>
  <c r="BN10" i="28"/>
  <c r="BO10" i="28" s="1"/>
  <c r="BL39" i="28"/>
  <c r="BQ39" i="28" s="1"/>
  <c r="BL38" i="28"/>
  <c r="BQ38" i="28" s="1"/>
  <c r="BN38" i="28"/>
  <c r="BO38" i="28" s="1"/>
  <c r="BN39" i="28"/>
  <c r="BO39" i="28" s="1"/>
  <c r="BN41" i="28"/>
  <c r="BO41" i="28" s="1"/>
  <c r="BR41" i="28" s="1"/>
  <c r="E518" i="5"/>
  <c r="E516" i="5"/>
  <c r="E514" i="5"/>
  <c r="E517" i="5"/>
  <c r="E515" i="5"/>
  <c r="E513" i="5"/>
  <c r="E504" i="5"/>
  <c r="E563" i="5"/>
  <c r="AC563" i="5"/>
  <c r="R564" i="5"/>
  <c r="E561" i="5"/>
  <c r="F534" i="17"/>
  <c r="M563" i="5"/>
  <c r="F535" i="22"/>
  <c r="Q564" i="5"/>
  <c r="I534" i="14"/>
  <c r="I563" i="5"/>
  <c r="Z564" i="5"/>
  <c r="J535" i="14"/>
  <c r="G535" i="19"/>
  <c r="AA563" i="5"/>
  <c r="E535" i="19"/>
  <c r="K563" i="5"/>
  <c r="E535" i="17"/>
  <c r="Y564" i="5"/>
  <c r="H535" i="14"/>
  <c r="O564" i="5"/>
  <c r="F534" i="19"/>
  <c r="E535" i="22"/>
  <c r="AA564" i="5"/>
  <c r="F534" i="14"/>
  <c r="J534" i="14"/>
  <c r="U563" i="5"/>
  <c r="F534" i="22"/>
  <c r="J563" i="5"/>
  <c r="E535" i="14"/>
  <c r="E534" i="17"/>
  <c r="I564" i="5"/>
  <c r="H564" i="5"/>
  <c r="W564" i="5"/>
  <c r="T564" i="5"/>
  <c r="S563" i="5"/>
  <c r="F535" i="19"/>
  <c r="L563" i="5"/>
  <c r="H535" i="17"/>
  <c r="G534" i="14"/>
  <c r="AB563" i="5"/>
  <c r="Q563" i="5"/>
  <c r="P564" i="5"/>
  <c r="F535" i="17"/>
  <c r="L564" i="5"/>
  <c r="G534" i="19"/>
  <c r="H534" i="17"/>
  <c r="AB564" i="5"/>
  <c r="F535" i="14"/>
  <c r="E487" i="5"/>
  <c r="S564" i="5"/>
  <c r="G535" i="14"/>
  <c r="E562" i="5"/>
  <c r="J564" i="5"/>
  <c r="E534" i="14"/>
  <c r="I535" i="14"/>
  <c r="G564" i="5"/>
  <c r="P563" i="5"/>
  <c r="T563" i="5"/>
  <c r="E534" i="22"/>
  <c r="Z563" i="5"/>
  <c r="K564" i="5"/>
  <c r="R563" i="5"/>
  <c r="E486" i="5"/>
  <c r="E576" i="5" l="1"/>
  <c r="BR56" i="30"/>
  <c r="BR58" i="30"/>
  <c r="BR57" i="30"/>
  <c r="BR5" i="28"/>
  <c r="BR10" i="28"/>
  <c r="BR25" i="28"/>
  <c r="BR9" i="28"/>
  <c r="BR15" i="28"/>
  <c r="BR29" i="28"/>
  <c r="BR21" i="28"/>
  <c r="BR23" i="28"/>
  <c r="BR31" i="28"/>
  <c r="BR8" i="28"/>
  <c r="BR27" i="28"/>
  <c r="BR7" i="28"/>
  <c r="BR35" i="28"/>
  <c r="BR24" i="28"/>
  <c r="BR13" i="28"/>
  <c r="BR19" i="28"/>
  <c r="BR32" i="28"/>
  <c r="BR38" i="28"/>
  <c r="BR37" i="28"/>
  <c r="BR12" i="28"/>
  <c r="BR39" i="28"/>
  <c r="BR22" i="28"/>
  <c r="BR17" i="28"/>
  <c r="BR18" i="28"/>
  <c r="BR28" i="28"/>
  <c r="BR26" i="28"/>
  <c r="BR14" i="28"/>
  <c r="BR33" i="28"/>
  <c r="BR36" i="28"/>
  <c r="BR34" i="28"/>
  <c r="BR20" i="28"/>
  <c r="BR16" i="28"/>
  <c r="BR30" i="28"/>
  <c r="BR11" i="28"/>
  <c r="BR6" i="28"/>
  <c r="E532" i="5"/>
  <c r="E533" i="5"/>
  <c r="E531" i="5"/>
  <c r="E527" i="5"/>
  <c r="CH6" i="1"/>
  <c r="CI6" i="1"/>
  <c r="CJ6" i="1"/>
  <c r="CH7" i="1"/>
  <c r="CI7" i="1"/>
  <c r="CJ7" i="1"/>
  <c r="CH8" i="1"/>
  <c r="CI8" i="1"/>
  <c r="CJ8" i="1"/>
  <c r="CH9" i="1"/>
  <c r="CI9" i="1"/>
  <c r="CJ9" i="1"/>
  <c r="CH10" i="1"/>
  <c r="CI10" i="1"/>
  <c r="CJ10" i="1"/>
  <c r="CH11" i="1"/>
  <c r="CI11" i="1"/>
  <c r="CJ11" i="1"/>
  <c r="CH12" i="1"/>
  <c r="CI12" i="1"/>
  <c r="CJ12" i="1"/>
  <c r="CH13" i="1"/>
  <c r="CI13" i="1"/>
  <c r="CJ13" i="1"/>
  <c r="CH14" i="1"/>
  <c r="CI14" i="1"/>
  <c r="CJ14" i="1"/>
  <c r="CH15" i="1"/>
  <c r="CI15" i="1"/>
  <c r="CJ15" i="1"/>
  <c r="CH16" i="1"/>
  <c r="CI16" i="1"/>
  <c r="CJ16" i="1"/>
  <c r="CH17" i="1"/>
  <c r="CI17" i="1"/>
  <c r="CJ17" i="1"/>
  <c r="CH18" i="1"/>
  <c r="CI18" i="1"/>
  <c r="CJ18" i="1"/>
  <c r="CH19" i="1"/>
  <c r="CI19" i="1"/>
  <c r="CJ19" i="1"/>
  <c r="CH20" i="1"/>
  <c r="CI20" i="1"/>
  <c r="CJ20" i="1"/>
  <c r="CH21" i="1"/>
  <c r="CI21" i="1"/>
  <c r="CJ21" i="1"/>
  <c r="CH22" i="1"/>
  <c r="CI22" i="1"/>
  <c r="CJ22" i="1"/>
  <c r="CH23" i="1"/>
  <c r="CI23" i="1"/>
  <c r="CJ23" i="1"/>
  <c r="CH24" i="1"/>
  <c r="CI24" i="1"/>
  <c r="CJ24" i="1"/>
  <c r="CH25" i="1"/>
  <c r="CI25" i="1"/>
  <c r="CJ25" i="1"/>
  <c r="CH26" i="1"/>
  <c r="CI26" i="1"/>
  <c r="CJ26" i="1"/>
  <c r="CH27" i="1"/>
  <c r="CI27" i="1"/>
  <c r="CJ27" i="1"/>
  <c r="CH28" i="1"/>
  <c r="CI28" i="1"/>
  <c r="CJ28" i="1"/>
  <c r="CH29" i="1"/>
  <c r="CI29" i="1"/>
  <c r="CJ29" i="1"/>
  <c r="CH30" i="1"/>
  <c r="CI30" i="1"/>
  <c r="CJ30" i="1"/>
  <c r="CH31" i="1"/>
  <c r="CI31" i="1"/>
  <c r="CJ31" i="1"/>
  <c r="CH32" i="1"/>
  <c r="CI32" i="1"/>
  <c r="CJ32" i="1"/>
  <c r="CH33" i="1"/>
  <c r="CI33" i="1"/>
  <c r="CJ33" i="1"/>
  <c r="CH34" i="1"/>
  <c r="CI34" i="1"/>
  <c r="CJ34" i="1"/>
  <c r="CH35" i="1"/>
  <c r="CI35" i="1"/>
  <c r="CJ35" i="1"/>
  <c r="CH36" i="1"/>
  <c r="CI36" i="1"/>
  <c r="CJ36" i="1"/>
  <c r="CH37" i="1"/>
  <c r="CI37" i="1"/>
  <c r="CJ37" i="1"/>
  <c r="CH38" i="1"/>
  <c r="CI38" i="1"/>
  <c r="CJ38" i="1"/>
  <c r="CH39" i="1"/>
  <c r="CI39" i="1"/>
  <c r="CJ39" i="1"/>
  <c r="CH40" i="1"/>
  <c r="CI40" i="1"/>
  <c r="CJ40" i="1"/>
  <c r="CH41" i="1"/>
  <c r="CI41" i="1"/>
  <c r="CJ41" i="1"/>
  <c r="CH42" i="1"/>
  <c r="CI42" i="1"/>
  <c r="CJ42" i="1"/>
  <c r="CH43" i="1"/>
  <c r="CI43" i="1"/>
  <c r="CJ43" i="1"/>
  <c r="CH44" i="1"/>
  <c r="CI44" i="1"/>
  <c r="CJ44" i="1"/>
  <c r="CH45" i="1"/>
  <c r="CI45" i="1"/>
  <c r="CJ45" i="1"/>
  <c r="CH46" i="1"/>
  <c r="CI46" i="1"/>
  <c r="CJ46" i="1"/>
  <c r="CH47" i="1"/>
  <c r="CI47" i="1"/>
  <c r="CJ47" i="1"/>
  <c r="CH48" i="1"/>
  <c r="CI48" i="1"/>
  <c r="CJ48" i="1"/>
  <c r="CH49" i="1"/>
  <c r="CI49" i="1"/>
  <c r="CJ49" i="1"/>
  <c r="CH50" i="1"/>
  <c r="CI50" i="1"/>
  <c r="CJ50" i="1"/>
  <c r="CH51" i="1"/>
  <c r="CI51" i="1"/>
  <c r="CJ51" i="1"/>
  <c r="CH52" i="1"/>
  <c r="CI52" i="1"/>
  <c r="CJ52" i="1"/>
  <c r="CH53" i="1"/>
  <c r="CI53" i="1"/>
  <c r="CJ53" i="1"/>
  <c r="CH54" i="1"/>
  <c r="CI54" i="1"/>
  <c r="CJ54" i="1"/>
  <c r="CH55" i="1"/>
  <c r="CI55" i="1"/>
  <c r="CJ55" i="1"/>
  <c r="CH56" i="1"/>
  <c r="CI56" i="1"/>
  <c r="CJ56" i="1"/>
  <c r="CH57" i="1"/>
  <c r="CI57" i="1"/>
  <c r="CJ57" i="1"/>
  <c r="CH58" i="1"/>
  <c r="CI58" i="1"/>
  <c r="CJ58" i="1"/>
  <c r="CH59" i="1"/>
  <c r="CI59" i="1"/>
  <c r="CJ59" i="1"/>
  <c r="CH60" i="1"/>
  <c r="CI60" i="1"/>
  <c r="CJ60" i="1"/>
  <c r="CH61" i="1"/>
  <c r="CI61" i="1"/>
  <c r="CJ61" i="1"/>
  <c r="CH62" i="1"/>
  <c r="CI62" i="1"/>
  <c r="CJ62" i="1"/>
  <c r="CH63" i="1"/>
  <c r="CI63" i="1"/>
  <c r="CJ63" i="1"/>
  <c r="CH64" i="1"/>
  <c r="CI64" i="1"/>
  <c r="CJ64" i="1"/>
  <c r="CH65" i="1"/>
  <c r="CI65" i="1"/>
  <c r="CJ65" i="1"/>
  <c r="CH66" i="1"/>
  <c r="CI66" i="1"/>
  <c r="CJ66" i="1"/>
  <c r="CH67" i="1"/>
  <c r="CI67" i="1"/>
  <c r="CJ67" i="1"/>
  <c r="CH68" i="1"/>
  <c r="CI68" i="1"/>
  <c r="CJ68" i="1"/>
  <c r="CH69" i="1"/>
  <c r="CI69" i="1"/>
  <c r="CJ69" i="1"/>
  <c r="CH70" i="1"/>
  <c r="CI70" i="1"/>
  <c r="CJ70" i="1"/>
  <c r="CH71" i="1"/>
  <c r="CI71" i="1"/>
  <c r="CJ71" i="1"/>
  <c r="CH72" i="1"/>
  <c r="CI72" i="1"/>
  <c r="CJ72" i="1"/>
  <c r="CH73" i="1"/>
  <c r="CI73" i="1"/>
  <c r="CJ73" i="1"/>
  <c r="CH74" i="1"/>
  <c r="CI74" i="1"/>
  <c r="CJ74" i="1"/>
  <c r="CH75" i="1"/>
  <c r="CI75" i="1"/>
  <c r="CJ75" i="1"/>
  <c r="CH76" i="1"/>
  <c r="CI76" i="1"/>
  <c r="CJ76" i="1"/>
  <c r="CH77" i="1"/>
  <c r="CI77" i="1"/>
  <c r="CJ77" i="1"/>
  <c r="CH78" i="1"/>
  <c r="CI78" i="1"/>
  <c r="CJ78" i="1"/>
  <c r="CH79" i="1"/>
  <c r="CI79" i="1"/>
  <c r="CJ79" i="1"/>
  <c r="CH80" i="1"/>
  <c r="CI80" i="1"/>
  <c r="CJ80" i="1"/>
  <c r="CH81" i="1"/>
  <c r="CI81" i="1"/>
  <c r="CJ81" i="1"/>
  <c r="CH82" i="1"/>
  <c r="CI82" i="1"/>
  <c r="CJ82" i="1"/>
  <c r="CH83" i="1"/>
  <c r="CI83" i="1"/>
  <c r="CJ83" i="1"/>
  <c r="CH84" i="1"/>
  <c r="CI84" i="1"/>
  <c r="CJ84" i="1"/>
  <c r="CH85" i="1"/>
  <c r="CI85" i="1"/>
  <c r="CJ85" i="1"/>
  <c r="CH86" i="1"/>
  <c r="CI86" i="1"/>
  <c r="CJ86" i="1"/>
  <c r="CH87" i="1"/>
  <c r="CI87" i="1"/>
  <c r="CJ87" i="1"/>
  <c r="CH88" i="1"/>
  <c r="CI88" i="1"/>
  <c r="CJ88" i="1"/>
  <c r="CH89" i="1"/>
  <c r="CI89" i="1"/>
  <c r="CJ89" i="1"/>
  <c r="CH90" i="1"/>
  <c r="CI90" i="1"/>
  <c r="CJ90" i="1"/>
  <c r="CH91" i="1"/>
  <c r="CI91" i="1"/>
  <c r="CJ91" i="1"/>
  <c r="CH92" i="1"/>
  <c r="CI92" i="1"/>
  <c r="CJ92" i="1"/>
  <c r="CH93" i="1"/>
  <c r="CI93" i="1"/>
  <c r="CJ93" i="1"/>
  <c r="CH94" i="1"/>
  <c r="CI94" i="1"/>
  <c r="CJ94" i="1"/>
  <c r="CH95" i="1"/>
  <c r="CI95" i="1"/>
  <c r="CJ95" i="1"/>
  <c r="CH96" i="1"/>
  <c r="CI96" i="1"/>
  <c r="CJ96" i="1"/>
  <c r="CH97" i="1"/>
  <c r="CI97" i="1"/>
  <c r="CJ97" i="1"/>
  <c r="CH98" i="1"/>
  <c r="CI98" i="1"/>
  <c r="CJ98" i="1"/>
  <c r="CH99" i="1"/>
  <c r="CI99" i="1"/>
  <c r="CJ99" i="1"/>
  <c r="CH100" i="1"/>
  <c r="CI100" i="1"/>
  <c r="CJ100" i="1"/>
  <c r="CH101" i="1"/>
  <c r="CI101" i="1"/>
  <c r="CJ101" i="1"/>
  <c r="CH102" i="1"/>
  <c r="CI102" i="1"/>
  <c r="CJ102" i="1"/>
  <c r="CH103" i="1"/>
  <c r="CI103" i="1"/>
  <c r="CJ103" i="1"/>
  <c r="CH104" i="1"/>
  <c r="CI104" i="1"/>
  <c r="CJ104" i="1"/>
  <c r="CH105" i="1"/>
  <c r="CI105" i="1"/>
  <c r="CJ105" i="1"/>
  <c r="CH106" i="1"/>
  <c r="CI106" i="1"/>
  <c r="CJ106" i="1"/>
  <c r="CH107" i="1"/>
  <c r="CI107" i="1"/>
  <c r="CJ107" i="1"/>
  <c r="CH108" i="1"/>
  <c r="CI108" i="1"/>
  <c r="CJ108" i="1"/>
  <c r="CH109" i="1"/>
  <c r="CI109" i="1"/>
  <c r="CJ109" i="1"/>
  <c r="CH110" i="1"/>
  <c r="CI110" i="1"/>
  <c r="CJ110" i="1"/>
  <c r="CH111" i="1"/>
  <c r="CI111" i="1"/>
  <c r="CJ111" i="1"/>
  <c r="CH112" i="1"/>
  <c r="CI112" i="1"/>
  <c r="CJ112" i="1"/>
  <c r="CH113" i="1"/>
  <c r="CI113" i="1"/>
  <c r="CJ113" i="1"/>
  <c r="CH114" i="1"/>
  <c r="CI114" i="1"/>
  <c r="CJ114" i="1"/>
  <c r="CH115" i="1"/>
  <c r="CI115" i="1"/>
  <c r="CJ115" i="1"/>
  <c r="CH116" i="1"/>
  <c r="CI116" i="1"/>
  <c r="CJ116" i="1"/>
  <c r="CH117" i="1"/>
  <c r="CI117" i="1"/>
  <c r="CJ117" i="1"/>
  <c r="CH118" i="1"/>
  <c r="CI118" i="1"/>
  <c r="CJ118" i="1"/>
  <c r="CH119" i="1"/>
  <c r="CI119" i="1"/>
  <c r="CJ119" i="1"/>
  <c r="CH120" i="1"/>
  <c r="CI120" i="1"/>
  <c r="CJ120" i="1"/>
  <c r="CH121" i="1"/>
  <c r="CI121" i="1"/>
  <c r="CJ121" i="1"/>
  <c r="CH122" i="1"/>
  <c r="CI122" i="1"/>
  <c r="CJ122" i="1"/>
  <c r="CH123" i="1"/>
  <c r="CI123" i="1"/>
  <c r="CJ123" i="1"/>
  <c r="CH124" i="1"/>
  <c r="CI124" i="1"/>
  <c r="CJ124" i="1"/>
  <c r="CH125" i="1"/>
  <c r="CI125" i="1"/>
  <c r="CJ125" i="1"/>
  <c r="CH126" i="1"/>
  <c r="CI126" i="1"/>
  <c r="CJ126" i="1"/>
  <c r="CH127" i="1"/>
  <c r="CI127" i="1"/>
  <c r="CJ127" i="1"/>
  <c r="CH128" i="1"/>
  <c r="CI128" i="1"/>
  <c r="CJ128" i="1"/>
  <c r="CH129" i="1"/>
  <c r="CI129" i="1"/>
  <c r="CJ129" i="1"/>
  <c r="CH130" i="1"/>
  <c r="CI130" i="1"/>
  <c r="CJ130" i="1"/>
  <c r="CH131" i="1"/>
  <c r="CI131" i="1"/>
  <c r="CJ131" i="1"/>
  <c r="CH132" i="1"/>
  <c r="CI132" i="1"/>
  <c r="CJ132" i="1"/>
  <c r="CH133" i="1"/>
  <c r="CI133" i="1"/>
  <c r="CJ133" i="1"/>
  <c r="CH134" i="1"/>
  <c r="CI134" i="1"/>
  <c r="CJ134" i="1"/>
  <c r="CH135" i="1"/>
  <c r="CI135" i="1"/>
  <c r="CJ135" i="1"/>
  <c r="CH136" i="1"/>
  <c r="CI136" i="1"/>
  <c r="CJ136" i="1"/>
  <c r="CH137" i="1"/>
  <c r="CI137" i="1"/>
  <c r="CJ137" i="1"/>
  <c r="CH138" i="1"/>
  <c r="CI138" i="1"/>
  <c r="CJ138" i="1"/>
  <c r="CH139" i="1"/>
  <c r="CI139" i="1"/>
  <c r="CJ139" i="1"/>
  <c r="CH140" i="1"/>
  <c r="CI140" i="1"/>
  <c r="CJ140" i="1"/>
  <c r="CH141" i="1"/>
  <c r="CI141" i="1"/>
  <c r="CJ141" i="1"/>
  <c r="CH142" i="1"/>
  <c r="CI142" i="1"/>
  <c r="CJ142" i="1"/>
  <c r="CH143" i="1"/>
  <c r="CI143" i="1"/>
  <c r="CJ143" i="1"/>
  <c r="CH144" i="1"/>
  <c r="CI144" i="1"/>
  <c r="CJ144" i="1"/>
  <c r="CH145" i="1"/>
  <c r="CI145" i="1"/>
  <c r="CJ145" i="1"/>
  <c r="CH146" i="1"/>
  <c r="CI146" i="1"/>
  <c r="CJ146" i="1"/>
  <c r="CH147" i="1"/>
  <c r="CI147" i="1"/>
  <c r="CJ147" i="1"/>
  <c r="CH148" i="1"/>
  <c r="CI148" i="1"/>
  <c r="CJ148" i="1"/>
  <c r="CH149" i="1"/>
  <c r="CI149" i="1"/>
  <c r="CJ149" i="1"/>
  <c r="CH150" i="1"/>
  <c r="CI150" i="1"/>
  <c r="CJ150" i="1"/>
  <c r="CH151" i="1"/>
  <c r="CI151" i="1"/>
  <c r="CJ151" i="1"/>
  <c r="CH152" i="1"/>
  <c r="CI152" i="1"/>
  <c r="CJ152" i="1"/>
  <c r="CH153" i="1"/>
  <c r="CI153" i="1"/>
  <c r="CJ153" i="1"/>
  <c r="CH154" i="1"/>
  <c r="CI154" i="1"/>
  <c r="CJ154" i="1"/>
  <c r="CH155" i="1"/>
  <c r="CI155" i="1"/>
  <c r="CJ155" i="1"/>
  <c r="CH156" i="1"/>
  <c r="CI156" i="1"/>
  <c r="CJ156" i="1"/>
  <c r="CH157" i="1"/>
  <c r="CI157" i="1"/>
  <c r="CJ157" i="1"/>
  <c r="CH158" i="1"/>
  <c r="CI158" i="1"/>
  <c r="CJ158" i="1"/>
  <c r="CH5" i="1"/>
  <c r="CI5" i="1"/>
  <c r="CJ5" i="1"/>
  <c r="CI4" i="1"/>
  <c r="CJ4" i="1"/>
  <c r="CH4" i="1"/>
  <c r="H481" i="14"/>
  <c r="G490" i="19"/>
  <c r="J490" i="14"/>
  <c r="I483" i="14"/>
  <c r="F481" i="17"/>
  <c r="F489" i="14"/>
  <c r="E483" i="22"/>
  <c r="F490" i="19"/>
  <c r="G490" i="14"/>
  <c r="E481" i="14"/>
  <c r="F489" i="19"/>
  <c r="F490" i="22"/>
  <c r="F483" i="22"/>
  <c r="G489" i="17"/>
  <c r="I482" i="14"/>
  <c r="E490" i="22"/>
  <c r="F490" i="14"/>
  <c r="J489" i="14"/>
  <c r="E483" i="14"/>
  <c r="E489" i="14"/>
  <c r="J481" i="14"/>
  <c r="E490" i="14"/>
  <c r="E489" i="19"/>
  <c r="E481" i="22"/>
  <c r="E489" i="22"/>
  <c r="F489" i="22"/>
  <c r="G489" i="14"/>
  <c r="F483" i="19"/>
  <c r="G483" i="19"/>
  <c r="E483" i="17"/>
  <c r="E482" i="17"/>
  <c r="F481" i="19"/>
  <c r="G482" i="19"/>
  <c r="H489" i="14"/>
  <c r="H489" i="17"/>
  <c r="E537" i="5"/>
  <c r="F482" i="17"/>
  <c r="E483" i="19"/>
  <c r="H482" i="14"/>
  <c r="E530" i="5"/>
  <c r="G482" i="14"/>
  <c r="F482" i="22"/>
  <c r="E490" i="17"/>
  <c r="H490" i="17"/>
  <c r="F482" i="19"/>
  <c r="F481" i="14"/>
  <c r="H482" i="17"/>
  <c r="E482" i="14"/>
  <c r="J482" i="14"/>
  <c r="H490" i="14"/>
  <c r="G483" i="17"/>
  <c r="G482" i="17"/>
  <c r="G481" i="19"/>
  <c r="H483" i="17"/>
  <c r="I489" i="14"/>
  <c r="F490" i="17"/>
  <c r="E481" i="19"/>
  <c r="H481" i="17"/>
  <c r="F483" i="17"/>
  <c r="E482" i="19"/>
  <c r="F483" i="14"/>
  <c r="G481" i="14"/>
  <c r="E528" i="5"/>
  <c r="G483" i="14"/>
  <c r="G481" i="17"/>
  <c r="G489" i="19"/>
  <c r="H483" i="14"/>
  <c r="I490" i="14"/>
  <c r="F482" i="14"/>
  <c r="J483" i="14"/>
  <c r="F481" i="22"/>
  <c r="E536" i="5"/>
  <c r="E481" i="17"/>
  <c r="E490" i="19"/>
  <c r="I481" i="14"/>
  <c r="G490" i="17"/>
  <c r="E482" i="22"/>
  <c r="F489" i="17"/>
  <c r="E529" i="5"/>
  <c r="E489" i="17"/>
  <c r="X412" i="5"/>
  <c r="DC42" i="28" l="1"/>
  <c r="DF42" i="28" s="1"/>
  <c r="DD7" i="29"/>
  <c r="DE7" i="29" s="1"/>
  <c r="DD12" i="29"/>
  <c r="DE12" i="29" s="1"/>
  <c r="DD9" i="29"/>
  <c r="DE9" i="29" s="1"/>
  <c r="DD13" i="29"/>
  <c r="DE13" i="29" s="1"/>
  <c r="DD10" i="29"/>
  <c r="DE10" i="29" s="1"/>
  <c r="DD5" i="29"/>
  <c r="DE5" i="29" s="1"/>
  <c r="DD6" i="29"/>
  <c r="DE6" i="29" s="1"/>
  <c r="DD11" i="29"/>
  <c r="DE11" i="29" s="1"/>
  <c r="DD8" i="29"/>
  <c r="DE8" i="29" s="1"/>
  <c r="DB15" i="29"/>
  <c r="DG15" i="29" s="1"/>
  <c r="DB16" i="29"/>
  <c r="DG16" i="29" s="1"/>
  <c r="DB18" i="29"/>
  <c r="DG18" i="29" s="1"/>
  <c r="DB17" i="29"/>
  <c r="DG17" i="29" s="1"/>
  <c r="DB14" i="29"/>
  <c r="DG14" i="29" s="1"/>
  <c r="DC8" i="29"/>
  <c r="DF8" i="29" s="1"/>
  <c r="DC12" i="29"/>
  <c r="DF12" i="29" s="1"/>
  <c r="DC9" i="29"/>
  <c r="DF9" i="29" s="1"/>
  <c r="DC5" i="29"/>
  <c r="DF5" i="29" s="1"/>
  <c r="DC13" i="29"/>
  <c r="DF13" i="29" s="1"/>
  <c r="DC10" i="29"/>
  <c r="DF10" i="29" s="1"/>
  <c r="DC7" i="29"/>
  <c r="DF7" i="29" s="1"/>
  <c r="DC6" i="29"/>
  <c r="DF6" i="29" s="1"/>
  <c r="DC11" i="29"/>
  <c r="DF11" i="29" s="1"/>
  <c r="DB57" i="30"/>
  <c r="DG57" i="30" s="1"/>
  <c r="DB56" i="30"/>
  <c r="DG56" i="30" s="1"/>
  <c r="DB58" i="30"/>
  <c r="DG58" i="30" s="1"/>
  <c r="DD36" i="30"/>
  <c r="DE36" i="30" s="1"/>
  <c r="DD53" i="30"/>
  <c r="DE53" i="30" s="1"/>
  <c r="DD21" i="30"/>
  <c r="DE21" i="30" s="1"/>
  <c r="DD22" i="30"/>
  <c r="DE22" i="30" s="1"/>
  <c r="DD31" i="30"/>
  <c r="DE31" i="30" s="1"/>
  <c r="DD50" i="30"/>
  <c r="DE50" i="30" s="1"/>
  <c r="DD11" i="30"/>
  <c r="DE11" i="30" s="1"/>
  <c r="DD27" i="30"/>
  <c r="DE27" i="30" s="1"/>
  <c r="DD34" i="30"/>
  <c r="DE34" i="30" s="1"/>
  <c r="DD23" i="30"/>
  <c r="DE23" i="30" s="1"/>
  <c r="DD35" i="30"/>
  <c r="DE35" i="30" s="1"/>
  <c r="DD17" i="30"/>
  <c r="DE17" i="30" s="1"/>
  <c r="DD32" i="30"/>
  <c r="DE32" i="30" s="1"/>
  <c r="DD52" i="30"/>
  <c r="DE52" i="30" s="1"/>
  <c r="DD20" i="30"/>
  <c r="DE20" i="30" s="1"/>
  <c r="DD37" i="30"/>
  <c r="DE37" i="30" s="1"/>
  <c r="DD48" i="30"/>
  <c r="DE48" i="30" s="1"/>
  <c r="DD8" i="30"/>
  <c r="DE8" i="30" s="1"/>
  <c r="DD40" i="30"/>
  <c r="DE40" i="30" s="1"/>
  <c r="DD24" i="30"/>
  <c r="DE24" i="30" s="1"/>
  <c r="DD39" i="30"/>
  <c r="DE39" i="30" s="1"/>
  <c r="DD19" i="30"/>
  <c r="DE19" i="30" s="1"/>
  <c r="DD55" i="30"/>
  <c r="DE55" i="30" s="1"/>
  <c r="DD15" i="30"/>
  <c r="DE15" i="30" s="1"/>
  <c r="DD38" i="30"/>
  <c r="DE38" i="30" s="1"/>
  <c r="DD6" i="30"/>
  <c r="DE6" i="30" s="1"/>
  <c r="DD28" i="30"/>
  <c r="DE28" i="30" s="1"/>
  <c r="DD54" i="30"/>
  <c r="DE54" i="30" s="1"/>
  <c r="DD13" i="30"/>
  <c r="DE13" i="30" s="1"/>
  <c r="DD7" i="30"/>
  <c r="DE7" i="30" s="1"/>
  <c r="DD9" i="30"/>
  <c r="DE9" i="30" s="1"/>
  <c r="DD14" i="30"/>
  <c r="DE14" i="30" s="1"/>
  <c r="DD12" i="30"/>
  <c r="DE12" i="30" s="1"/>
  <c r="DD42" i="30"/>
  <c r="DE42" i="30" s="1"/>
  <c r="DD5" i="30"/>
  <c r="DE5" i="30" s="1"/>
  <c r="DD33" i="30"/>
  <c r="DE33" i="30" s="1"/>
  <c r="DD49" i="30"/>
  <c r="DE49" i="30" s="1"/>
  <c r="DD26" i="30"/>
  <c r="DE26" i="30" s="1"/>
  <c r="DD45" i="30"/>
  <c r="DE45" i="30" s="1"/>
  <c r="DD16" i="30"/>
  <c r="DE16" i="30" s="1"/>
  <c r="DD30" i="30"/>
  <c r="DE30" i="30" s="1"/>
  <c r="DD25" i="30"/>
  <c r="DE25" i="30" s="1"/>
  <c r="DD43" i="30"/>
  <c r="DE43" i="30" s="1"/>
  <c r="DD10" i="30"/>
  <c r="DE10" i="30" s="1"/>
  <c r="DD44" i="30"/>
  <c r="DE44" i="30" s="1"/>
  <c r="DD29" i="30"/>
  <c r="DE29" i="30" s="1"/>
  <c r="DD51" i="30"/>
  <c r="DE51" i="30" s="1"/>
  <c r="DD18" i="30"/>
  <c r="DE18" i="30" s="1"/>
  <c r="DD46" i="30"/>
  <c r="DE46" i="30" s="1"/>
  <c r="DD47" i="30"/>
  <c r="DE47" i="30" s="1"/>
  <c r="DD41" i="30"/>
  <c r="DE41" i="30" s="1"/>
  <c r="DC15" i="31"/>
  <c r="DF15" i="31" s="1"/>
  <c r="DC17" i="31"/>
  <c r="DF17" i="31" s="1"/>
  <c r="DC19" i="31"/>
  <c r="DF19" i="31" s="1"/>
  <c r="DC14" i="31"/>
  <c r="DF14" i="31" s="1"/>
  <c r="DC12" i="31"/>
  <c r="DF12" i="31" s="1"/>
  <c r="DC7" i="31"/>
  <c r="DF7" i="31" s="1"/>
  <c r="DC9" i="31"/>
  <c r="DF9" i="31" s="1"/>
  <c r="DC11" i="31"/>
  <c r="DF11" i="31" s="1"/>
  <c r="DC22" i="31"/>
  <c r="DF22" i="31" s="1"/>
  <c r="DC6" i="31"/>
  <c r="DF6" i="31" s="1"/>
  <c r="DC16" i="31"/>
  <c r="DF16" i="31" s="1"/>
  <c r="DC18" i="31"/>
  <c r="DF18" i="31" s="1"/>
  <c r="DC20" i="31"/>
  <c r="DF20" i="31" s="1"/>
  <c r="DC21" i="31"/>
  <c r="DF21" i="31" s="1"/>
  <c r="DC8" i="31"/>
  <c r="DF8" i="31" s="1"/>
  <c r="DC10" i="31"/>
  <c r="DF10" i="31" s="1"/>
  <c r="DC5" i="31"/>
  <c r="DF5" i="31" s="1"/>
  <c r="DC13" i="31"/>
  <c r="DF13" i="31" s="1"/>
  <c r="DC58" i="30"/>
  <c r="DF58" i="30" s="1"/>
  <c r="DC57" i="30"/>
  <c r="DF57" i="30" s="1"/>
  <c r="DC56" i="30"/>
  <c r="DF56" i="30" s="1"/>
  <c r="DD16" i="31"/>
  <c r="DE16" i="31" s="1"/>
  <c r="DD18" i="31"/>
  <c r="DE18" i="31" s="1"/>
  <c r="DD20" i="31"/>
  <c r="DE20" i="31" s="1"/>
  <c r="DD14" i="31"/>
  <c r="DE14" i="31" s="1"/>
  <c r="DD6" i="31"/>
  <c r="DE6" i="31" s="1"/>
  <c r="DD8" i="31"/>
  <c r="DE8" i="31" s="1"/>
  <c r="DD10" i="31"/>
  <c r="DE10" i="31" s="1"/>
  <c r="DD12" i="31"/>
  <c r="DE12" i="31" s="1"/>
  <c r="DD22" i="31"/>
  <c r="DE22" i="31" s="1"/>
  <c r="DD15" i="31"/>
  <c r="DE15" i="31" s="1"/>
  <c r="DD9" i="31"/>
  <c r="DE9" i="31" s="1"/>
  <c r="DD5" i="31"/>
  <c r="DE5" i="31" s="1"/>
  <c r="DD11" i="31"/>
  <c r="DE11" i="31" s="1"/>
  <c r="DD7" i="31"/>
  <c r="DE7" i="31" s="1"/>
  <c r="DD17" i="31"/>
  <c r="DE17" i="31" s="1"/>
  <c r="DD19" i="31"/>
  <c r="DE19" i="31" s="1"/>
  <c r="DD13" i="31"/>
  <c r="DE13" i="31" s="1"/>
  <c r="DD21" i="31"/>
  <c r="DE21" i="31" s="1"/>
  <c r="DB13" i="29"/>
  <c r="DG13" i="29" s="1"/>
  <c r="DB8" i="29"/>
  <c r="DG8" i="29" s="1"/>
  <c r="DB5" i="29"/>
  <c r="DG5" i="29" s="1"/>
  <c r="DB9" i="29"/>
  <c r="DG9" i="29" s="1"/>
  <c r="DB10" i="29"/>
  <c r="DG10" i="29" s="1"/>
  <c r="DB6" i="29"/>
  <c r="DG6" i="29" s="1"/>
  <c r="DB7" i="29"/>
  <c r="DG7" i="29" s="1"/>
  <c r="DB12" i="29"/>
  <c r="DG12" i="29" s="1"/>
  <c r="DB11" i="29"/>
  <c r="DG11" i="29" s="1"/>
  <c r="DD14" i="29"/>
  <c r="DE14" i="29" s="1"/>
  <c r="DD16" i="29"/>
  <c r="DE16" i="29" s="1"/>
  <c r="DD15" i="29"/>
  <c r="DE15" i="29" s="1"/>
  <c r="DD17" i="29"/>
  <c r="DE17" i="29" s="1"/>
  <c r="DD18" i="29"/>
  <c r="DE18" i="29" s="1"/>
  <c r="DC43" i="30"/>
  <c r="DF43" i="30" s="1"/>
  <c r="DC11" i="30"/>
  <c r="DF11" i="30" s="1"/>
  <c r="DC28" i="30"/>
  <c r="DF28" i="30" s="1"/>
  <c r="DC33" i="30"/>
  <c r="DF33" i="30" s="1"/>
  <c r="DC8" i="30"/>
  <c r="DF8" i="30" s="1"/>
  <c r="DC41" i="30"/>
  <c r="DF41" i="30" s="1"/>
  <c r="DC30" i="30"/>
  <c r="DF30" i="30" s="1"/>
  <c r="DC54" i="30"/>
  <c r="DF54" i="30" s="1"/>
  <c r="DC31" i="30"/>
  <c r="DF31" i="30" s="1"/>
  <c r="DC23" i="30"/>
  <c r="DF23" i="30" s="1"/>
  <c r="DC38" i="30"/>
  <c r="DF38" i="30" s="1"/>
  <c r="DC10" i="30"/>
  <c r="DF10" i="30" s="1"/>
  <c r="DC6" i="30"/>
  <c r="DF6" i="30" s="1"/>
  <c r="DC35" i="30"/>
  <c r="DF35" i="30" s="1"/>
  <c r="DC52" i="30"/>
  <c r="DF52" i="30" s="1"/>
  <c r="DC20" i="30"/>
  <c r="DF20" i="30" s="1"/>
  <c r="DC12" i="30"/>
  <c r="DF12" i="30" s="1"/>
  <c r="DC25" i="30"/>
  <c r="DF25" i="30" s="1"/>
  <c r="DC21" i="30"/>
  <c r="DF21" i="30" s="1"/>
  <c r="DC24" i="30"/>
  <c r="DF24" i="30" s="1"/>
  <c r="DC22" i="30"/>
  <c r="DF22" i="30" s="1"/>
  <c r="DC13" i="30"/>
  <c r="DF13" i="30" s="1"/>
  <c r="DC46" i="30"/>
  <c r="DF46" i="30" s="1"/>
  <c r="DC26" i="30"/>
  <c r="DF26" i="30" s="1"/>
  <c r="DC55" i="30"/>
  <c r="DF55" i="30" s="1"/>
  <c r="DC40" i="30"/>
  <c r="DF40" i="30" s="1"/>
  <c r="DC19" i="30"/>
  <c r="DF19" i="30" s="1"/>
  <c r="DC39" i="30"/>
  <c r="DF39" i="30" s="1"/>
  <c r="DC47" i="30"/>
  <c r="DF47" i="30" s="1"/>
  <c r="DC7" i="30"/>
  <c r="DF7" i="30" s="1"/>
  <c r="DC32" i="30"/>
  <c r="DF32" i="30" s="1"/>
  <c r="DC17" i="30"/>
  <c r="DF17" i="30" s="1"/>
  <c r="DC51" i="30"/>
  <c r="DF51" i="30" s="1"/>
  <c r="DC42" i="30"/>
  <c r="DF42" i="30" s="1"/>
  <c r="DC50" i="30"/>
  <c r="DF50" i="30" s="1"/>
  <c r="DC14" i="30"/>
  <c r="DF14" i="30" s="1"/>
  <c r="DC9" i="30"/>
  <c r="DF9" i="30" s="1"/>
  <c r="DC27" i="30"/>
  <c r="DF27" i="30" s="1"/>
  <c r="DC53" i="30"/>
  <c r="DF53" i="30" s="1"/>
  <c r="DC5" i="30"/>
  <c r="DF5" i="30" s="1"/>
  <c r="DC44" i="30"/>
  <c r="DF44" i="30" s="1"/>
  <c r="DC48" i="30"/>
  <c r="DF48" i="30" s="1"/>
  <c r="DC15" i="30"/>
  <c r="DF15" i="30" s="1"/>
  <c r="DC16" i="30"/>
  <c r="DF16" i="30" s="1"/>
  <c r="DC34" i="30"/>
  <c r="DF34" i="30" s="1"/>
  <c r="DC49" i="30"/>
  <c r="DF49" i="30" s="1"/>
  <c r="DC36" i="30"/>
  <c r="DF36" i="30" s="1"/>
  <c r="DC37" i="30"/>
  <c r="DF37" i="30" s="1"/>
  <c r="DC45" i="30"/>
  <c r="DF45" i="30" s="1"/>
  <c r="DC18" i="30"/>
  <c r="DF18" i="30" s="1"/>
  <c r="DC29" i="30"/>
  <c r="DF29" i="30" s="1"/>
  <c r="DB6" i="31"/>
  <c r="DG6" i="31" s="1"/>
  <c r="DB8" i="31"/>
  <c r="DG8" i="31" s="1"/>
  <c r="DB10" i="31"/>
  <c r="DG10" i="31" s="1"/>
  <c r="DB21" i="31"/>
  <c r="DG21" i="31" s="1"/>
  <c r="DB15" i="31"/>
  <c r="DG15" i="31" s="1"/>
  <c r="DB17" i="31"/>
  <c r="DG17" i="31" s="1"/>
  <c r="DB19" i="31"/>
  <c r="DG19" i="31" s="1"/>
  <c r="DB13" i="31"/>
  <c r="DG13" i="31" s="1"/>
  <c r="DB22" i="31"/>
  <c r="DG22" i="31" s="1"/>
  <c r="DB7" i="31"/>
  <c r="DG7" i="31" s="1"/>
  <c r="DB9" i="31"/>
  <c r="DG9" i="31" s="1"/>
  <c r="DB11" i="31"/>
  <c r="DG11" i="31" s="1"/>
  <c r="DB20" i="31"/>
  <c r="DG20" i="31" s="1"/>
  <c r="DB14" i="31"/>
  <c r="DG14" i="31" s="1"/>
  <c r="DB16" i="31"/>
  <c r="DG16" i="31" s="1"/>
  <c r="DB18" i="31"/>
  <c r="DG18" i="31" s="1"/>
  <c r="DB5" i="31"/>
  <c r="DG5" i="31" s="1"/>
  <c r="DH5" i="31" s="1"/>
  <c r="DB12" i="31"/>
  <c r="DG12" i="31" s="1"/>
  <c r="DC14" i="29"/>
  <c r="DF14" i="29" s="1"/>
  <c r="DC15" i="29"/>
  <c r="DF15" i="29" s="1"/>
  <c r="DC16" i="29"/>
  <c r="DF16" i="29" s="1"/>
  <c r="DC17" i="29"/>
  <c r="DF17" i="29" s="1"/>
  <c r="DC18" i="29"/>
  <c r="DF18" i="29" s="1"/>
  <c r="DD57" i="30"/>
  <c r="DE57" i="30" s="1"/>
  <c r="DD56" i="30"/>
  <c r="DE56" i="30" s="1"/>
  <c r="DD58" i="30"/>
  <c r="DE58" i="30" s="1"/>
  <c r="DB50" i="30"/>
  <c r="DG50" i="30" s="1"/>
  <c r="DH50" i="30" s="1"/>
  <c r="DB18" i="30"/>
  <c r="DG18" i="30" s="1"/>
  <c r="DB35" i="30"/>
  <c r="DG35" i="30" s="1"/>
  <c r="DB30" i="30"/>
  <c r="DG30" i="30" s="1"/>
  <c r="DH30" i="30" s="1"/>
  <c r="DB39" i="30"/>
  <c r="DG39" i="30" s="1"/>
  <c r="DB28" i="30"/>
  <c r="DG28" i="30" s="1"/>
  <c r="DH28" i="30" s="1"/>
  <c r="DB38" i="30"/>
  <c r="DG38" i="30" s="1"/>
  <c r="DB47" i="30"/>
  <c r="DG47" i="30" s="1"/>
  <c r="DB11" i="30"/>
  <c r="DG11" i="30" s="1"/>
  <c r="DB40" i="30"/>
  <c r="DG40" i="30" s="1"/>
  <c r="DH40" i="30" s="1"/>
  <c r="DB23" i="30"/>
  <c r="DG23" i="30" s="1"/>
  <c r="DB25" i="30"/>
  <c r="DG25" i="30" s="1"/>
  <c r="DB49" i="30"/>
  <c r="DG49" i="30" s="1"/>
  <c r="DB42" i="30"/>
  <c r="DG42" i="30" s="1"/>
  <c r="DB10" i="30"/>
  <c r="DG10" i="30" s="1"/>
  <c r="DH10" i="30" s="1"/>
  <c r="DB27" i="30"/>
  <c r="DG27" i="30" s="1"/>
  <c r="DB24" i="30"/>
  <c r="DG24" i="30" s="1"/>
  <c r="DB33" i="30"/>
  <c r="DG33" i="30" s="1"/>
  <c r="DB16" i="30"/>
  <c r="DG16" i="30" s="1"/>
  <c r="DH16" i="30" s="1"/>
  <c r="DB32" i="30"/>
  <c r="DG32" i="30" s="1"/>
  <c r="DH32" i="30" s="1"/>
  <c r="DB41" i="30"/>
  <c r="DG41" i="30" s="1"/>
  <c r="DB12" i="30"/>
  <c r="DG12" i="30" s="1"/>
  <c r="DB5" i="30"/>
  <c r="DG5" i="30" s="1"/>
  <c r="DB46" i="30"/>
  <c r="DG46" i="30" s="1"/>
  <c r="DH46" i="30" s="1"/>
  <c r="DB13" i="30"/>
  <c r="DG13" i="30" s="1"/>
  <c r="DB20" i="30"/>
  <c r="DG20" i="30" s="1"/>
  <c r="DH20" i="30" s="1"/>
  <c r="DB43" i="30"/>
  <c r="DG43" i="30" s="1"/>
  <c r="DB45" i="30"/>
  <c r="DG45" i="30" s="1"/>
  <c r="DB44" i="30"/>
  <c r="DG44" i="30" s="1"/>
  <c r="DB15" i="30"/>
  <c r="DG15" i="30" s="1"/>
  <c r="DB52" i="30"/>
  <c r="DG52" i="30" s="1"/>
  <c r="DB17" i="30"/>
  <c r="DG17" i="30" s="1"/>
  <c r="DB26" i="30"/>
  <c r="DG26" i="30" s="1"/>
  <c r="DH26" i="30" s="1"/>
  <c r="DB36" i="30"/>
  <c r="DG36" i="30" s="1"/>
  <c r="DB48" i="30"/>
  <c r="DG48" i="30" s="1"/>
  <c r="DB55" i="30"/>
  <c r="DG55" i="30" s="1"/>
  <c r="DB37" i="30"/>
  <c r="DG37" i="30" s="1"/>
  <c r="DB7" i="30"/>
  <c r="DG7" i="30" s="1"/>
  <c r="DB31" i="30"/>
  <c r="DG31" i="30" s="1"/>
  <c r="DB34" i="30"/>
  <c r="DG34" i="30" s="1"/>
  <c r="DH34" i="30" s="1"/>
  <c r="DB19" i="30"/>
  <c r="DG19" i="30" s="1"/>
  <c r="DH19" i="30" s="1"/>
  <c r="DB54" i="30"/>
  <c r="DG54" i="30" s="1"/>
  <c r="DB6" i="30"/>
  <c r="DG6" i="30" s="1"/>
  <c r="DB22" i="30"/>
  <c r="DG22" i="30" s="1"/>
  <c r="DB14" i="30"/>
  <c r="DG14" i="30" s="1"/>
  <c r="DB9" i="30"/>
  <c r="DG9" i="30" s="1"/>
  <c r="DH9" i="30" s="1"/>
  <c r="DB53" i="30"/>
  <c r="DG53" i="30" s="1"/>
  <c r="DB51" i="30"/>
  <c r="DG51" i="30" s="1"/>
  <c r="DB8" i="30"/>
  <c r="DG8" i="30" s="1"/>
  <c r="DH8" i="30" s="1"/>
  <c r="DB21" i="30"/>
  <c r="DG21" i="30" s="1"/>
  <c r="DH21" i="30" s="1"/>
  <c r="DB29" i="30"/>
  <c r="DG29" i="30" s="1"/>
  <c r="DB42" i="28"/>
  <c r="DD40" i="28"/>
  <c r="DD41" i="28"/>
  <c r="DC40" i="28"/>
  <c r="DC41" i="28"/>
  <c r="DD15" i="28"/>
  <c r="DD21" i="28"/>
  <c r="DD19" i="28"/>
  <c r="DD25" i="28"/>
  <c r="DD18" i="28"/>
  <c r="DD14" i="28"/>
  <c r="DD20" i="28"/>
  <c r="DD29" i="28"/>
  <c r="DD27" i="28"/>
  <c r="DD33" i="28"/>
  <c r="DD9" i="28"/>
  <c r="DD24" i="28"/>
  <c r="DD23" i="28"/>
  <c r="DD37" i="28"/>
  <c r="DD35" i="28"/>
  <c r="DD7" i="28"/>
  <c r="DD12" i="28"/>
  <c r="DD10" i="28"/>
  <c r="DD8" i="28"/>
  <c r="DD6" i="28"/>
  <c r="DD5" i="28"/>
  <c r="DE5" i="28" s="1"/>
  <c r="DD31" i="28"/>
  <c r="DD16" i="28"/>
  <c r="DD26" i="28"/>
  <c r="DD22" i="28"/>
  <c r="DD28" i="28"/>
  <c r="DD34" i="28"/>
  <c r="DD32" i="28"/>
  <c r="DD30" i="28"/>
  <c r="DD36" i="28"/>
  <c r="DD13" i="28"/>
  <c r="DD11" i="28"/>
  <c r="DD17" i="28"/>
  <c r="DD39" i="28"/>
  <c r="DD38" i="28"/>
  <c r="DB10" i="28"/>
  <c r="DB27" i="28"/>
  <c r="DB25" i="28"/>
  <c r="DB23" i="28"/>
  <c r="DB13" i="28"/>
  <c r="DB35" i="28"/>
  <c r="DB33" i="28"/>
  <c r="DB31" i="28"/>
  <c r="DB8" i="28"/>
  <c r="DB6" i="28"/>
  <c r="DB12" i="28"/>
  <c r="DB18" i="28"/>
  <c r="DB26" i="28"/>
  <c r="DB14" i="28"/>
  <c r="DB7" i="28"/>
  <c r="DB21" i="28"/>
  <c r="DB22" i="28"/>
  <c r="DB15" i="28"/>
  <c r="DB5" i="28"/>
  <c r="DB37" i="28"/>
  <c r="DB30" i="28"/>
  <c r="DB34" i="28"/>
  <c r="DB16" i="28"/>
  <c r="DB9" i="28"/>
  <c r="DB29" i="28"/>
  <c r="DB32" i="28"/>
  <c r="DB11" i="28"/>
  <c r="DB19" i="28"/>
  <c r="DB17" i="28"/>
  <c r="DB20" i="28"/>
  <c r="DB28" i="28"/>
  <c r="DB36" i="28"/>
  <c r="DB24" i="28"/>
  <c r="DC39" i="28"/>
  <c r="DC38" i="28"/>
  <c r="DB41" i="28"/>
  <c r="DB40" i="28"/>
  <c r="DC26" i="28"/>
  <c r="DC37" i="28"/>
  <c r="DC35" i="28"/>
  <c r="DC20" i="28"/>
  <c r="DC9" i="28"/>
  <c r="DC8" i="28"/>
  <c r="DC6" i="28"/>
  <c r="DC36" i="28"/>
  <c r="DC28" i="28"/>
  <c r="DC16" i="28"/>
  <c r="DC14" i="28"/>
  <c r="DC7" i="28"/>
  <c r="DC34" i="28"/>
  <c r="DC27" i="28"/>
  <c r="DC5" i="28"/>
  <c r="DC13" i="28"/>
  <c r="DC22" i="28"/>
  <c r="DC21" i="28"/>
  <c r="DC30" i="28"/>
  <c r="DC29" i="28"/>
  <c r="DC17" i="28"/>
  <c r="DC10" i="28"/>
  <c r="DC33" i="28"/>
  <c r="DC15" i="28"/>
  <c r="DC23" i="28"/>
  <c r="DC31" i="28"/>
  <c r="DC18" i="28"/>
  <c r="DC24" i="28"/>
  <c r="DC32" i="28"/>
  <c r="DC11" i="28"/>
  <c r="DC19" i="28"/>
  <c r="DC12" i="28"/>
  <c r="DC25" i="28"/>
  <c r="DD42" i="28"/>
  <c r="DB39" i="28"/>
  <c r="DB38" i="28"/>
  <c r="F434" i="22"/>
  <c r="E434" i="22"/>
  <c r="E432" i="22"/>
  <c r="F411" i="22"/>
  <c r="E411" i="22"/>
  <c r="E409" i="22"/>
  <c r="F392" i="22"/>
  <c r="E392" i="22"/>
  <c r="F388" i="22"/>
  <c r="E388" i="22"/>
  <c r="E386" i="22"/>
  <c r="F365" i="22"/>
  <c r="E365" i="22"/>
  <c r="E363" i="22"/>
  <c r="F280" i="22"/>
  <c r="F286" i="22" s="1"/>
  <c r="E280" i="22"/>
  <c r="E278" i="22"/>
  <c r="E287" i="22" s="1"/>
  <c r="F162" i="22"/>
  <c r="F166" i="22" s="1"/>
  <c r="E162" i="22"/>
  <c r="E166" i="22" s="1"/>
  <c r="F160" i="22"/>
  <c r="F164" i="22" s="1"/>
  <c r="E160" i="22"/>
  <c r="E164" i="22" s="1"/>
  <c r="E159" i="22"/>
  <c r="F104" i="22"/>
  <c r="F108" i="22" s="1"/>
  <c r="E104" i="22"/>
  <c r="E108" i="22" s="1"/>
  <c r="F102" i="22"/>
  <c r="F106" i="22" s="1"/>
  <c r="E102" i="22"/>
  <c r="E106" i="22" s="1"/>
  <c r="E101" i="22"/>
  <c r="F44" i="22"/>
  <c r="F48" i="22" s="1"/>
  <c r="E44" i="22"/>
  <c r="E48" i="22" s="1"/>
  <c r="F42" i="22"/>
  <c r="F46" i="22" s="1"/>
  <c r="E42" i="22"/>
  <c r="E46" i="22" s="1"/>
  <c r="F41" i="22"/>
  <c r="E41" i="22"/>
  <c r="E47" i="22" s="1"/>
  <c r="F17" i="22"/>
  <c r="F21" i="22" s="1"/>
  <c r="E17" i="22"/>
  <c r="E21" i="22" s="1"/>
  <c r="F15" i="22"/>
  <c r="F19" i="22" s="1"/>
  <c r="E15" i="22"/>
  <c r="E19" i="22" s="1"/>
  <c r="E14" i="22"/>
  <c r="E20" i="22" s="1"/>
  <c r="E11" i="22"/>
  <c r="F10" i="22"/>
  <c r="E10" i="22"/>
  <c r="F103" i="22"/>
  <c r="F109" i="22" s="1"/>
  <c r="E6" i="22"/>
  <c r="F121" i="22"/>
  <c r="E554" i="22"/>
  <c r="E488" i="17"/>
  <c r="E487" i="17"/>
  <c r="E366" i="22"/>
  <c r="F73" i="22"/>
  <c r="H487" i="17"/>
  <c r="F229" i="22"/>
  <c r="E247" i="22"/>
  <c r="E322" i="22"/>
  <c r="E187" i="22"/>
  <c r="E68" i="22"/>
  <c r="I487" i="14"/>
  <c r="J487" i="14"/>
  <c r="F230" i="22"/>
  <c r="G488" i="17"/>
  <c r="E323" i="22"/>
  <c r="F393" i="22"/>
  <c r="E250" i="22"/>
  <c r="E488" i="22"/>
  <c r="H488" i="14"/>
  <c r="E69" i="22"/>
  <c r="H487" i="14"/>
  <c r="E412" i="22"/>
  <c r="G488" i="14"/>
  <c r="G487" i="19"/>
  <c r="E321" i="22"/>
  <c r="E131" i="22"/>
  <c r="E230" i="22"/>
  <c r="F366" i="22"/>
  <c r="E189" i="22"/>
  <c r="E488" i="19"/>
  <c r="F246" i="22"/>
  <c r="F487" i="14"/>
  <c r="F488" i="17"/>
  <c r="E188" i="22"/>
  <c r="E389" i="19"/>
  <c r="E28" i="22"/>
  <c r="E245" i="22"/>
  <c r="F487" i="22"/>
  <c r="E410" i="22"/>
  <c r="F323" i="22"/>
  <c r="F70" i="22"/>
  <c r="E389" i="22"/>
  <c r="G366" i="19"/>
  <c r="E387" i="22"/>
  <c r="E435" i="22"/>
  <c r="F389" i="19"/>
  <c r="F488" i="14"/>
  <c r="F412" i="22"/>
  <c r="F247" i="22"/>
  <c r="G487" i="14"/>
  <c r="F553" i="22"/>
  <c r="E320" i="22"/>
  <c r="E129" i="22"/>
  <c r="E393" i="22"/>
  <c r="F189" i="22"/>
  <c r="F488" i="22"/>
  <c r="F435" i="22"/>
  <c r="F389" i="22"/>
  <c r="F71" i="22"/>
  <c r="E487" i="14"/>
  <c r="E487" i="19"/>
  <c r="E552" i="22"/>
  <c r="E246" i="22"/>
  <c r="E551" i="22"/>
  <c r="F488" i="19"/>
  <c r="E535" i="5"/>
  <c r="I488" i="14"/>
  <c r="F130" i="22"/>
  <c r="F554" i="22"/>
  <c r="F487" i="19"/>
  <c r="F364" i="19"/>
  <c r="E227" i="22"/>
  <c r="F69" i="22"/>
  <c r="E433" i="22"/>
  <c r="J488" i="14"/>
  <c r="E228" i="22"/>
  <c r="E229" i="22"/>
  <c r="E488" i="14"/>
  <c r="E364" i="22"/>
  <c r="F73" i="19"/>
  <c r="E128" i="22"/>
  <c r="E71" i="22"/>
  <c r="E70" i="22"/>
  <c r="F133" i="22"/>
  <c r="E186" i="22"/>
  <c r="F131" i="22"/>
  <c r="G488" i="19"/>
  <c r="E244" i="22"/>
  <c r="F487" i="17"/>
  <c r="H488" i="17"/>
  <c r="E130" i="22"/>
  <c r="F322" i="22"/>
  <c r="E553" i="22"/>
  <c r="E487" i="22"/>
  <c r="F188" i="22"/>
  <c r="G487" i="17"/>
  <c r="E534" i="5"/>
  <c r="DH43" i="30" l="1"/>
  <c r="DH5" i="30"/>
  <c r="DH35" i="30"/>
  <c r="DH56" i="30"/>
  <c r="DH20" i="31"/>
  <c r="DH51" i="30"/>
  <c r="DH55" i="30"/>
  <c r="DH45" i="30"/>
  <c r="DH14" i="30"/>
  <c r="DH37" i="30"/>
  <c r="DH44" i="30"/>
  <c r="DH13" i="30"/>
  <c r="DH41" i="30"/>
  <c r="DH24" i="30"/>
  <c r="DH49" i="30"/>
  <c r="DH11" i="30"/>
  <c r="DH39" i="30"/>
  <c r="DH16" i="31"/>
  <c r="DH9" i="31"/>
  <c r="DH10" i="31"/>
  <c r="DH11" i="29"/>
  <c r="DH13" i="29"/>
  <c r="DH31" i="30"/>
  <c r="DH48" i="30"/>
  <c r="DH38" i="30"/>
  <c r="DH22" i="31"/>
  <c r="DH15" i="31"/>
  <c r="DH6" i="31"/>
  <c r="DH14" i="29"/>
  <c r="DH5" i="29"/>
  <c r="DH36" i="30"/>
  <c r="DH12" i="30"/>
  <c r="DH11" i="31"/>
  <c r="DH13" i="31"/>
  <c r="DH29" i="30"/>
  <c r="DH53" i="30"/>
  <c r="DH6" i="30"/>
  <c r="DH52" i="30"/>
  <c r="DH23" i="30"/>
  <c r="DH19" i="31"/>
  <c r="DH18" i="29"/>
  <c r="DH54" i="30"/>
  <c r="DH7" i="30"/>
  <c r="DH15" i="30"/>
  <c r="DH33" i="30"/>
  <c r="DH42" i="30"/>
  <c r="DH18" i="30"/>
  <c r="DH57" i="30"/>
  <c r="DH12" i="31"/>
  <c r="DH14" i="31"/>
  <c r="DH7" i="31"/>
  <c r="DH17" i="31"/>
  <c r="DH8" i="31"/>
  <c r="DH16" i="29"/>
  <c r="DH6" i="29"/>
  <c r="DH9" i="29"/>
  <c r="DH15" i="29"/>
  <c r="DH12" i="29"/>
  <c r="DH22" i="30"/>
  <c r="DH17" i="30"/>
  <c r="DH27" i="30"/>
  <c r="DH25" i="30"/>
  <c r="DH47" i="30"/>
  <c r="DH58" i="30"/>
  <c r="DH18" i="31"/>
  <c r="DH21" i="31"/>
  <c r="DH17" i="29"/>
  <c r="DH8" i="29"/>
  <c r="DH10" i="29"/>
  <c r="DH7" i="29"/>
  <c r="E16" i="22"/>
  <c r="E22" i="22" s="1"/>
  <c r="E509" i="22"/>
  <c r="E462" i="22"/>
  <c r="E464" i="22"/>
  <c r="E511" i="22"/>
  <c r="F464" i="22"/>
  <c r="F511" i="22"/>
  <c r="E112" i="22"/>
  <c r="E277" i="22"/>
  <c r="F279" i="22"/>
  <c r="E107" i="22"/>
  <c r="F12" i="22"/>
  <c r="F16" i="22"/>
  <c r="F22" i="22" s="1"/>
  <c r="E32" i="22"/>
  <c r="F82" i="22"/>
  <c r="F79" i="22"/>
  <c r="F142" i="22"/>
  <c r="E196" i="22"/>
  <c r="E201" i="22"/>
  <c r="F83" i="22"/>
  <c r="F80" i="22"/>
  <c r="E79" i="22"/>
  <c r="E83" i="22"/>
  <c r="E80" i="22"/>
  <c r="E140" i="22"/>
  <c r="E143" i="22"/>
  <c r="E139" i="22"/>
  <c r="E235" i="22"/>
  <c r="E236" i="22"/>
  <c r="F139" i="22"/>
  <c r="F234" i="22"/>
  <c r="F195" i="22"/>
  <c r="E195" i="22"/>
  <c r="E234" i="22"/>
  <c r="E255" i="22"/>
  <c r="F329" i="22"/>
  <c r="E335" i="22"/>
  <c r="E330" i="22"/>
  <c r="E256" i="22"/>
  <c r="E259" i="22"/>
  <c r="E267" i="22"/>
  <c r="F255" i="22"/>
  <c r="E329" i="22"/>
  <c r="E398" i="22"/>
  <c r="E397" i="22" s="1"/>
  <c r="E378" i="22"/>
  <c r="E401" i="22"/>
  <c r="E375" i="22"/>
  <c r="E374" i="22" s="1"/>
  <c r="E424" i="22"/>
  <c r="F562" i="22"/>
  <c r="E444" i="22"/>
  <c r="E443" i="22" s="1"/>
  <c r="E421" i="22"/>
  <c r="E420" i="22" s="1"/>
  <c r="E447" i="22"/>
  <c r="E566" i="22"/>
  <c r="E563" i="22"/>
  <c r="E562" i="22"/>
  <c r="E438" i="22"/>
  <c r="E369" i="22"/>
  <c r="E415" i="22"/>
  <c r="E284" i="22"/>
  <c r="F47" i="22"/>
  <c r="F52" i="22"/>
  <c r="E170" i="22"/>
  <c r="E165" i="22"/>
  <c r="E25" i="22"/>
  <c r="F120" i="22"/>
  <c r="E413" i="22"/>
  <c r="E436" i="22"/>
  <c r="E367" i="22"/>
  <c r="E390" i="22"/>
  <c r="E282" i="22"/>
  <c r="E103" i="22"/>
  <c r="E161" i="22"/>
  <c r="E43" i="22"/>
  <c r="E12" i="22"/>
  <c r="F413" i="22"/>
  <c r="F367" i="22"/>
  <c r="F390" i="22"/>
  <c r="F436" i="22"/>
  <c r="F282" i="22"/>
  <c r="F161" i="22"/>
  <c r="F43" i="22"/>
  <c r="F438" i="22"/>
  <c r="F415" i="22"/>
  <c r="F369" i="22"/>
  <c r="F284" i="22"/>
  <c r="E33" i="22"/>
  <c r="E52" i="22"/>
  <c r="F432" i="22"/>
  <c r="F386" i="22"/>
  <c r="F409" i="22"/>
  <c r="F363" i="22"/>
  <c r="F278" i="22"/>
  <c r="F159" i="22"/>
  <c r="F101" i="22"/>
  <c r="F14" i="22"/>
  <c r="E286" i="22"/>
  <c r="E296" i="22" s="1"/>
  <c r="E292" i="22"/>
  <c r="E279" i="22"/>
  <c r="F10" i="19"/>
  <c r="F11" i="19"/>
  <c r="F15" i="19"/>
  <c r="F19" i="19" s="1"/>
  <c r="F17" i="19"/>
  <c r="F21" i="19" s="1"/>
  <c r="E114" i="22"/>
  <c r="F556" i="22"/>
  <c r="E36" i="22"/>
  <c r="E115" i="22"/>
  <c r="F555" i="22"/>
  <c r="F249" i="22"/>
  <c r="F551" i="22"/>
  <c r="E325" i="22"/>
  <c r="E132" i="22"/>
  <c r="E113" i="22"/>
  <c r="E75" i="22"/>
  <c r="E135" i="22"/>
  <c r="E74" i="22"/>
  <c r="F250" i="22"/>
  <c r="E368" i="22"/>
  <c r="E53" i="22"/>
  <c r="E370" i="22"/>
  <c r="E72" i="22"/>
  <c r="F72" i="22"/>
  <c r="F55" i="22"/>
  <c r="E55" i="22"/>
  <c r="E557" i="22"/>
  <c r="F416" i="22"/>
  <c r="E173" i="22"/>
  <c r="E192" i="22"/>
  <c r="E326" i="22"/>
  <c r="F368" i="22"/>
  <c r="F325" i="22"/>
  <c r="E391" i="22"/>
  <c r="F123" i="22"/>
  <c r="F324" i="22"/>
  <c r="F437" i="22"/>
  <c r="F552" i="22"/>
  <c r="F74" i="22"/>
  <c r="F370" i="22"/>
  <c r="E172" i="22"/>
  <c r="E251" i="22"/>
  <c r="F245" i="22"/>
  <c r="F320" i="22"/>
  <c r="F558" i="22"/>
  <c r="E34" i="22"/>
  <c r="E54" i="22"/>
  <c r="E133" i="22"/>
  <c r="F391" i="22"/>
  <c r="F75" i="22"/>
  <c r="E324" i="22"/>
  <c r="F387" i="22"/>
  <c r="F186" i="22"/>
  <c r="F251" i="22"/>
  <c r="F129" i="22"/>
  <c r="F192" i="22"/>
  <c r="E134" i="22"/>
  <c r="E327" i="22"/>
  <c r="F557" i="22"/>
  <c r="F439" i="22"/>
  <c r="E416" i="22"/>
  <c r="F193" i="22"/>
  <c r="F191" i="22"/>
  <c r="E26" i="22"/>
  <c r="F190" i="22"/>
  <c r="F68" i="22"/>
  <c r="E191" i="22"/>
  <c r="F227" i="22"/>
  <c r="E190" i="22"/>
  <c r="F128" i="22"/>
  <c r="F132" i="22"/>
  <c r="E555" i="22"/>
  <c r="E248" i="22"/>
  <c r="E249" i="22"/>
  <c r="F134" i="22"/>
  <c r="E556" i="22"/>
  <c r="F364" i="22"/>
  <c r="F122" i="22"/>
  <c r="F410" i="22"/>
  <c r="E193" i="22"/>
  <c r="E73" i="22"/>
  <c r="E35" i="22"/>
  <c r="G387" i="19"/>
  <c r="E171" i="22"/>
  <c r="F414" i="22"/>
  <c r="F228" i="22"/>
  <c r="E558" i="22"/>
  <c r="E414" i="22"/>
  <c r="E437" i="22"/>
  <c r="F326" i="22"/>
  <c r="F321" i="22"/>
  <c r="F433" i="22"/>
  <c r="F327" i="22"/>
  <c r="F53" i="22"/>
  <c r="E27" i="22"/>
  <c r="F187" i="22"/>
  <c r="F248" i="22"/>
  <c r="F135" i="22"/>
  <c r="F244" i="22"/>
  <c r="E439" i="22"/>
  <c r="F511" i="19" l="1"/>
  <c r="F464" i="19"/>
  <c r="E40" i="22"/>
  <c r="F519" i="22"/>
  <c r="F523" i="22"/>
  <c r="F544" i="22" s="1"/>
  <c r="F521" i="22"/>
  <c r="F543" i="22" s="1"/>
  <c r="F538" i="22"/>
  <c r="F510" i="22"/>
  <c r="F491" i="22"/>
  <c r="F476" i="22"/>
  <c r="F497" i="22" s="1"/>
  <c r="F474" i="22"/>
  <c r="F496" i="22" s="1"/>
  <c r="F472" i="22"/>
  <c r="F463" i="22"/>
  <c r="E523" i="22"/>
  <c r="E519" i="22"/>
  <c r="E521" i="22"/>
  <c r="E510" i="22"/>
  <c r="E463" i="22"/>
  <c r="F504" i="22"/>
  <c r="E506" i="22"/>
  <c r="E476" i="22"/>
  <c r="E474" i="22"/>
  <c r="E472" i="22"/>
  <c r="F506" i="22"/>
  <c r="E504" i="22"/>
  <c r="F508" i="22"/>
  <c r="E461" i="22"/>
  <c r="E473" i="22"/>
  <c r="E491" i="22"/>
  <c r="E475" i="22"/>
  <c r="E496" i="22" s="1"/>
  <c r="E477" i="22"/>
  <c r="E522" i="22"/>
  <c r="E508" i="22"/>
  <c r="E520" i="22"/>
  <c r="E524" i="22"/>
  <c r="E538" i="22"/>
  <c r="AK18" i="31"/>
  <c r="AN18" i="31" s="1"/>
  <c r="AK20" i="31"/>
  <c r="AN20" i="31" s="1"/>
  <c r="AK17" i="31"/>
  <c r="AN17" i="31" s="1"/>
  <c r="AK22" i="31"/>
  <c r="AN22" i="31" s="1"/>
  <c r="AK19" i="31"/>
  <c r="AN19" i="31" s="1"/>
  <c r="AK13" i="31"/>
  <c r="AN13" i="31" s="1"/>
  <c r="AK15" i="31"/>
  <c r="AN15" i="31" s="1"/>
  <c r="AK16" i="31"/>
  <c r="AN16" i="31" s="1"/>
  <c r="AK8" i="31"/>
  <c r="AN8" i="31" s="1"/>
  <c r="AK11" i="31"/>
  <c r="AN11" i="31" s="1"/>
  <c r="AK10" i="31"/>
  <c r="AN10" i="31" s="1"/>
  <c r="AK7" i="31"/>
  <c r="AN7" i="31" s="1"/>
  <c r="AK6" i="31"/>
  <c r="AN6" i="31" s="1"/>
  <c r="AK21" i="31"/>
  <c r="AN21" i="31" s="1"/>
  <c r="AK5" i="31"/>
  <c r="AN5" i="31" s="1"/>
  <c r="AK12" i="31"/>
  <c r="AN12" i="31" s="1"/>
  <c r="AK9" i="31"/>
  <c r="AN9" i="31" s="1"/>
  <c r="AK14" i="31"/>
  <c r="AN14" i="31" s="1"/>
  <c r="W20" i="31"/>
  <c r="Z20" i="31" s="1"/>
  <c r="W17" i="31"/>
  <c r="Z17" i="31" s="1"/>
  <c r="W22" i="31"/>
  <c r="Z22" i="31" s="1"/>
  <c r="W19" i="31"/>
  <c r="Z19" i="31" s="1"/>
  <c r="W15" i="31"/>
  <c r="Z15" i="31" s="1"/>
  <c r="W12" i="31"/>
  <c r="Z12" i="31" s="1"/>
  <c r="W21" i="31"/>
  <c r="Z21" i="31" s="1"/>
  <c r="W13" i="31"/>
  <c r="Z13" i="31" s="1"/>
  <c r="W14" i="31"/>
  <c r="Z14" i="31" s="1"/>
  <c r="W9" i="31"/>
  <c r="Z9" i="31" s="1"/>
  <c r="W8" i="31"/>
  <c r="Z8" i="31" s="1"/>
  <c r="W5" i="31"/>
  <c r="Z5" i="31" s="1"/>
  <c r="W6" i="31"/>
  <c r="Z6" i="31" s="1"/>
  <c r="W11" i="31"/>
  <c r="Z11" i="31" s="1"/>
  <c r="W10" i="31"/>
  <c r="Z10" i="31" s="1"/>
  <c r="W16" i="31"/>
  <c r="Z16" i="31" s="1"/>
  <c r="W7" i="31"/>
  <c r="Z7" i="31" s="1"/>
  <c r="W18" i="31"/>
  <c r="Z18" i="31" s="1"/>
  <c r="F33" i="22"/>
  <c r="E339" i="22"/>
  <c r="E205" i="22"/>
  <c r="F405" i="22"/>
  <c r="F400" i="22"/>
  <c r="F399" i="22" s="1"/>
  <c r="F564" i="22"/>
  <c r="E31" i="22"/>
  <c r="E91" i="22"/>
  <c r="E82" i="22"/>
  <c r="F378" i="22"/>
  <c r="F375" i="22"/>
  <c r="F374" i="22" s="1"/>
  <c r="E177" i="22"/>
  <c r="F331" i="22"/>
  <c r="F235" i="22"/>
  <c r="F236" i="22"/>
  <c r="E58" i="22"/>
  <c r="F377" i="22"/>
  <c r="F376" i="22" s="1"/>
  <c r="F256" i="22"/>
  <c r="F259" i="22"/>
  <c r="F267" i="22"/>
  <c r="F447" i="22"/>
  <c r="F444" i="22"/>
  <c r="F443" i="22" s="1"/>
  <c r="F141" i="22"/>
  <c r="F151" i="22"/>
  <c r="F257" i="22"/>
  <c r="F423" i="22"/>
  <c r="F422" i="22" s="1"/>
  <c r="F198" i="22"/>
  <c r="F214" i="22"/>
  <c r="F428" i="22"/>
  <c r="E198" i="22"/>
  <c r="E214" i="22"/>
  <c r="E565" i="22"/>
  <c r="E574" i="22"/>
  <c r="E446" i="22"/>
  <c r="E445" i="22" s="1"/>
  <c r="E81" i="22"/>
  <c r="E197" i="22"/>
  <c r="E118" i="22"/>
  <c r="E258" i="22"/>
  <c r="F424" i="22"/>
  <c r="F421" i="22"/>
  <c r="F420" i="22" s="1"/>
  <c r="F451" i="22"/>
  <c r="E59" i="22"/>
  <c r="E331" i="22"/>
  <c r="F563" i="22"/>
  <c r="F566" i="22"/>
  <c r="F140" i="22"/>
  <c r="F143" i="22"/>
  <c r="E119" i="22"/>
  <c r="F197" i="22"/>
  <c r="E428" i="22"/>
  <c r="F201" i="22"/>
  <c r="F196" i="22"/>
  <c r="F205" i="22" s="1"/>
  <c r="F258" i="22"/>
  <c r="F382" i="22"/>
  <c r="F127" i="22"/>
  <c r="E176" i="22"/>
  <c r="E39" i="22"/>
  <c r="E377" i="22"/>
  <c r="E376" i="22" s="1"/>
  <c r="E564" i="22"/>
  <c r="E151" i="22"/>
  <c r="E142" i="22"/>
  <c r="F348" i="22"/>
  <c r="F332" i="22"/>
  <c r="F574" i="22"/>
  <c r="F565" i="22"/>
  <c r="E332" i="22"/>
  <c r="E348" i="22"/>
  <c r="E451" i="22"/>
  <c r="F126" i="22"/>
  <c r="F59" i="22"/>
  <c r="E141" i="22"/>
  <c r="E423" i="22"/>
  <c r="E422" i="22" s="1"/>
  <c r="E382" i="22"/>
  <c r="E405" i="22"/>
  <c r="E400" i="22"/>
  <c r="E399" i="22" s="1"/>
  <c r="F401" i="22"/>
  <c r="F398" i="22"/>
  <c r="F397" i="22" s="1"/>
  <c r="F330" i="22"/>
  <c r="F339" i="22" s="1"/>
  <c r="F335" i="22"/>
  <c r="F81" i="22"/>
  <c r="F91" i="22"/>
  <c r="F446" i="22"/>
  <c r="F445" i="22" s="1"/>
  <c r="E257" i="22"/>
  <c r="E120" i="22"/>
  <c r="E109" i="22"/>
  <c r="F107" i="22"/>
  <c r="F112" i="22"/>
  <c r="E288" i="22"/>
  <c r="E283" i="22"/>
  <c r="E305" i="22"/>
  <c r="E281" i="22"/>
  <c r="E289" i="22"/>
  <c r="F292" i="22"/>
  <c r="F277" i="22"/>
  <c r="F287" i="22"/>
  <c r="F288" i="22"/>
  <c r="F283" i="22"/>
  <c r="F49" i="22"/>
  <c r="F60" i="22"/>
  <c r="E49" i="22"/>
  <c r="E60" i="22"/>
  <c r="F289" i="22"/>
  <c r="F305" i="22"/>
  <c r="F281" i="22"/>
  <c r="F167" i="22"/>
  <c r="F178" i="22"/>
  <c r="F170" i="22"/>
  <c r="F165" i="22"/>
  <c r="F25" i="22"/>
  <c r="F20" i="22"/>
  <c r="E167" i="22"/>
  <c r="E178" i="22"/>
  <c r="F12" i="19"/>
  <c r="F16" i="19"/>
  <c r="F22" i="19" s="1"/>
  <c r="F14" i="19"/>
  <c r="F34" i="22"/>
  <c r="F547" i="22"/>
  <c r="E541" i="22"/>
  <c r="E144" i="22"/>
  <c r="E380" i="22"/>
  <c r="E569" i="22"/>
  <c r="F84" i="22"/>
  <c r="E261" i="22"/>
  <c r="F239" i="22"/>
  <c r="F260" i="22"/>
  <c r="F548" i="22"/>
  <c r="E448" i="22"/>
  <c r="F541" i="22"/>
  <c r="F493" i="22"/>
  <c r="E381" i="22"/>
  <c r="E425" i="22"/>
  <c r="E202" i="22"/>
  <c r="F34" i="19"/>
  <c r="E262" i="22"/>
  <c r="E204" i="22"/>
  <c r="E86" i="22"/>
  <c r="F500" i="22"/>
  <c r="E567" i="22"/>
  <c r="F539" i="22"/>
  <c r="F54" i="22"/>
  <c r="F86" i="22"/>
  <c r="F85" i="22"/>
  <c r="E294" i="22"/>
  <c r="E404" i="22"/>
  <c r="E402" i="22"/>
  <c r="E336" i="22"/>
  <c r="E338" i="22"/>
  <c r="E203" i="22"/>
  <c r="E293" i="22"/>
  <c r="F540" i="22"/>
  <c r="F36" i="19"/>
  <c r="E238" i="22"/>
  <c r="E379" i="22"/>
  <c r="F501" i="22"/>
  <c r="E337" i="22"/>
  <c r="E146" i="22"/>
  <c r="E84" i="22"/>
  <c r="E500" i="22"/>
  <c r="E145" i="22"/>
  <c r="E427" i="22"/>
  <c r="E568" i="22"/>
  <c r="F144" i="22"/>
  <c r="F567" i="22"/>
  <c r="E237" i="22"/>
  <c r="F36" i="22"/>
  <c r="E295" i="22"/>
  <c r="E492" i="22"/>
  <c r="F494" i="22"/>
  <c r="E449" i="22"/>
  <c r="E403" i="22"/>
  <c r="E539" i="22"/>
  <c r="F35" i="22"/>
  <c r="E239" i="22"/>
  <c r="E493" i="22"/>
  <c r="E450" i="22"/>
  <c r="E85" i="22"/>
  <c r="E260" i="22"/>
  <c r="F492" i="22"/>
  <c r="E426" i="22"/>
  <c r="E497" i="22" l="1"/>
  <c r="F58" i="22"/>
  <c r="F521" i="19"/>
  <c r="F543" i="19" s="1"/>
  <c r="F519" i="19"/>
  <c r="F538" i="19"/>
  <c r="F523" i="19"/>
  <c r="F544" i="19" s="1"/>
  <c r="F472" i="19"/>
  <c r="F476" i="19"/>
  <c r="F497" i="19" s="1"/>
  <c r="F474" i="19"/>
  <c r="F496" i="19" s="1"/>
  <c r="F463" i="19"/>
  <c r="F491" i="19"/>
  <c r="E495" i="22"/>
  <c r="E542" i="22"/>
  <c r="E543" i="22"/>
  <c r="F495" i="22"/>
  <c r="F542" i="22"/>
  <c r="E544" i="22"/>
  <c r="AL22" i="31"/>
  <c r="AM22" i="31" s="1"/>
  <c r="AL14" i="31"/>
  <c r="AM14" i="31" s="1"/>
  <c r="AL6" i="31"/>
  <c r="AM6" i="31" s="1"/>
  <c r="AL8" i="31"/>
  <c r="AM8" i="31" s="1"/>
  <c r="AL21" i="31"/>
  <c r="AM21" i="31" s="1"/>
  <c r="AL13" i="31"/>
  <c r="AM13" i="31" s="1"/>
  <c r="AL5" i="31"/>
  <c r="AM5" i="31" s="1"/>
  <c r="AL16" i="31"/>
  <c r="AM16" i="31" s="1"/>
  <c r="AL20" i="31"/>
  <c r="AM20" i="31" s="1"/>
  <c r="AL12" i="31"/>
  <c r="AM12" i="31" s="1"/>
  <c r="AL9" i="31"/>
  <c r="AM9" i="31" s="1"/>
  <c r="AL7" i="31"/>
  <c r="AM7" i="31" s="1"/>
  <c r="AL19" i="31"/>
  <c r="AM19" i="31" s="1"/>
  <c r="AL11" i="31"/>
  <c r="AM11" i="31" s="1"/>
  <c r="AL18" i="31"/>
  <c r="AM18" i="31" s="1"/>
  <c r="AL10" i="31"/>
  <c r="AM10" i="31" s="1"/>
  <c r="AL17" i="31"/>
  <c r="AM17" i="31" s="1"/>
  <c r="AL15" i="31"/>
  <c r="AM15" i="31" s="1"/>
  <c r="AJ22" i="31"/>
  <c r="AO22" i="31" s="1"/>
  <c r="AJ14" i="31"/>
  <c r="AO14" i="31" s="1"/>
  <c r="AJ6" i="31"/>
  <c r="AO6" i="31" s="1"/>
  <c r="AJ17" i="31"/>
  <c r="AO17" i="31" s="1"/>
  <c r="AJ15" i="31"/>
  <c r="AO15" i="31" s="1"/>
  <c r="AJ21" i="31"/>
  <c r="AO21" i="31" s="1"/>
  <c r="AJ13" i="31"/>
  <c r="AO13" i="31" s="1"/>
  <c r="AJ5" i="31"/>
  <c r="AO5" i="31" s="1"/>
  <c r="AJ18" i="31"/>
  <c r="AO18" i="31" s="1"/>
  <c r="AJ16" i="31"/>
  <c r="AO16" i="31" s="1"/>
  <c r="AJ7" i="31"/>
  <c r="AO7" i="31" s="1"/>
  <c r="AJ20" i="31"/>
  <c r="AO20" i="31" s="1"/>
  <c r="AJ12" i="31"/>
  <c r="AO12" i="31" s="1"/>
  <c r="AJ19" i="31"/>
  <c r="AO19" i="31" s="1"/>
  <c r="AJ11" i="31"/>
  <c r="AO11" i="31" s="1"/>
  <c r="AJ10" i="31"/>
  <c r="AO10" i="31" s="1"/>
  <c r="AJ9" i="31"/>
  <c r="AO9" i="31" s="1"/>
  <c r="AJ8" i="31"/>
  <c r="AO8" i="31" s="1"/>
  <c r="X22" i="31"/>
  <c r="Y22" i="31" s="1"/>
  <c r="X14" i="31"/>
  <c r="Y14" i="31" s="1"/>
  <c r="X6" i="31"/>
  <c r="Y6" i="31" s="1"/>
  <c r="X11" i="31"/>
  <c r="Y11" i="31" s="1"/>
  <c r="X17" i="31"/>
  <c r="Y17" i="31" s="1"/>
  <c r="X16" i="31"/>
  <c r="Y16" i="31" s="1"/>
  <c r="X15" i="31"/>
  <c r="Y15" i="31" s="1"/>
  <c r="X21" i="31"/>
  <c r="Y21" i="31" s="1"/>
  <c r="X13" i="31"/>
  <c r="Y13" i="31" s="1"/>
  <c r="X5" i="31"/>
  <c r="Y5" i="31" s="1"/>
  <c r="X19" i="31"/>
  <c r="Y19" i="31" s="1"/>
  <c r="X18" i="31"/>
  <c r="Y18" i="31" s="1"/>
  <c r="X9" i="31"/>
  <c r="Y9" i="31" s="1"/>
  <c r="X7" i="31"/>
  <c r="Y7" i="31" s="1"/>
  <c r="X20" i="31"/>
  <c r="Y20" i="31" s="1"/>
  <c r="X12" i="31"/>
  <c r="Y12" i="31" s="1"/>
  <c r="X10" i="31"/>
  <c r="Y10" i="31" s="1"/>
  <c r="X8" i="31"/>
  <c r="Y8" i="31" s="1"/>
  <c r="V22" i="31"/>
  <c r="AA22" i="31" s="1"/>
  <c r="V14" i="31"/>
  <c r="AA14" i="31" s="1"/>
  <c r="V6" i="31"/>
  <c r="AA6" i="31" s="1"/>
  <c r="V21" i="31"/>
  <c r="AA21" i="31" s="1"/>
  <c r="V13" i="31"/>
  <c r="AA13" i="31" s="1"/>
  <c r="V5" i="31"/>
  <c r="AA5" i="31" s="1"/>
  <c r="V20" i="31"/>
  <c r="AA20" i="31" s="1"/>
  <c r="V12" i="31"/>
  <c r="AA12" i="31" s="1"/>
  <c r="V17" i="31"/>
  <c r="AA17" i="31" s="1"/>
  <c r="V16" i="31"/>
  <c r="AA16" i="31" s="1"/>
  <c r="V15" i="31"/>
  <c r="AA15" i="31" s="1"/>
  <c r="V19" i="31"/>
  <c r="AA19" i="31" s="1"/>
  <c r="V11" i="31"/>
  <c r="AA11" i="31" s="1"/>
  <c r="V9" i="31"/>
  <c r="AA9" i="31" s="1"/>
  <c r="V8" i="31"/>
  <c r="AA8" i="31" s="1"/>
  <c r="V7" i="31"/>
  <c r="AA7" i="31" s="1"/>
  <c r="V18" i="31"/>
  <c r="AA18" i="31" s="1"/>
  <c r="V10" i="31"/>
  <c r="AA10" i="31" s="1"/>
  <c r="CI17" i="31"/>
  <c r="CJ17" i="31" s="1"/>
  <c r="CI22" i="31"/>
  <c r="CJ22" i="31" s="1"/>
  <c r="CI19" i="31"/>
  <c r="CJ19" i="31" s="1"/>
  <c r="CI16" i="31"/>
  <c r="CJ16" i="31" s="1"/>
  <c r="CI21" i="31"/>
  <c r="CJ21" i="31" s="1"/>
  <c r="CI18" i="31"/>
  <c r="CJ18" i="31" s="1"/>
  <c r="CI12" i="31"/>
  <c r="CJ12" i="31" s="1"/>
  <c r="CI15" i="31"/>
  <c r="CJ15" i="31" s="1"/>
  <c r="CI14" i="31"/>
  <c r="CJ14" i="31" s="1"/>
  <c r="CI20" i="31"/>
  <c r="CJ20" i="31" s="1"/>
  <c r="CI11" i="31"/>
  <c r="CJ11" i="31" s="1"/>
  <c r="CI10" i="31"/>
  <c r="CJ10" i="31" s="1"/>
  <c r="CI9" i="31"/>
  <c r="CJ9" i="31" s="1"/>
  <c r="CI13" i="31"/>
  <c r="CJ13" i="31" s="1"/>
  <c r="CI6" i="31"/>
  <c r="CJ6" i="31" s="1"/>
  <c r="CI5" i="31"/>
  <c r="CJ5" i="31" s="1"/>
  <c r="CI7" i="31"/>
  <c r="CJ7" i="31" s="1"/>
  <c r="CI8" i="31"/>
  <c r="CJ8" i="31" s="1"/>
  <c r="CG20" i="31"/>
  <c r="CL20" i="31" s="1"/>
  <c r="CG17" i="31"/>
  <c r="CL17" i="31" s="1"/>
  <c r="CG22" i="31"/>
  <c r="CL22" i="31" s="1"/>
  <c r="CG13" i="31"/>
  <c r="CL13" i="31" s="1"/>
  <c r="CG21" i="31"/>
  <c r="CL21" i="31" s="1"/>
  <c r="CG18" i="31"/>
  <c r="CL18" i="31" s="1"/>
  <c r="CG12" i="31"/>
  <c r="CL12" i="31" s="1"/>
  <c r="CG19" i="31"/>
  <c r="CL19" i="31" s="1"/>
  <c r="CG8" i="31"/>
  <c r="CL8" i="31" s="1"/>
  <c r="CG14" i="31"/>
  <c r="CL14" i="31" s="1"/>
  <c r="CG7" i="31"/>
  <c r="CL7" i="31" s="1"/>
  <c r="CG9" i="31"/>
  <c r="CL9" i="31" s="1"/>
  <c r="CG6" i="31"/>
  <c r="CL6" i="31" s="1"/>
  <c r="CG5" i="31"/>
  <c r="CL5" i="31" s="1"/>
  <c r="CG11" i="31"/>
  <c r="CL11" i="31" s="1"/>
  <c r="CG10" i="31"/>
  <c r="CL10" i="31" s="1"/>
  <c r="CG15" i="31"/>
  <c r="CL15" i="31" s="1"/>
  <c r="CG16" i="31"/>
  <c r="CL16" i="31" s="1"/>
  <c r="DJ21" i="31"/>
  <c r="DM21" i="31" s="1"/>
  <c r="DJ18" i="31"/>
  <c r="DM18" i="31" s="1"/>
  <c r="DJ20" i="31"/>
  <c r="DM20" i="31" s="1"/>
  <c r="DJ22" i="31"/>
  <c r="DM22" i="31" s="1"/>
  <c r="DJ15" i="31"/>
  <c r="DM15" i="31" s="1"/>
  <c r="DJ19" i="31"/>
  <c r="DM19" i="31" s="1"/>
  <c r="DJ13" i="31"/>
  <c r="DM13" i="31" s="1"/>
  <c r="DJ16" i="31"/>
  <c r="DM16" i="31" s="1"/>
  <c r="DJ10" i="31"/>
  <c r="DM10" i="31" s="1"/>
  <c r="DJ17" i="31"/>
  <c r="DM17" i="31" s="1"/>
  <c r="DJ12" i="31"/>
  <c r="DM12" i="31" s="1"/>
  <c r="DJ8" i="31"/>
  <c r="DM8" i="31" s="1"/>
  <c r="DJ9" i="31"/>
  <c r="DM9" i="31" s="1"/>
  <c r="DJ5" i="31"/>
  <c r="DM5" i="31" s="1"/>
  <c r="DJ11" i="31"/>
  <c r="DM11" i="31" s="1"/>
  <c r="DJ6" i="31"/>
  <c r="DM6" i="31" s="1"/>
  <c r="DJ7" i="31"/>
  <c r="DM7" i="31" s="1"/>
  <c r="DJ14" i="31"/>
  <c r="DM14" i="31" s="1"/>
  <c r="CU21" i="31"/>
  <c r="CZ21" i="31" s="1"/>
  <c r="CU18" i="31"/>
  <c r="CZ18" i="31" s="1"/>
  <c r="CU20" i="31"/>
  <c r="CZ20" i="31" s="1"/>
  <c r="CU17" i="31"/>
  <c r="CZ17" i="31" s="1"/>
  <c r="CU15" i="31"/>
  <c r="CZ15" i="31" s="1"/>
  <c r="CU13" i="31"/>
  <c r="CZ13" i="31" s="1"/>
  <c r="CU10" i="31"/>
  <c r="CZ10" i="31" s="1"/>
  <c r="CU22" i="31"/>
  <c r="CZ22" i="31" s="1"/>
  <c r="CU9" i="31"/>
  <c r="CZ9" i="31" s="1"/>
  <c r="CU8" i="31"/>
  <c r="CZ8" i="31" s="1"/>
  <c r="CU16" i="31"/>
  <c r="CZ16" i="31" s="1"/>
  <c r="CU14" i="31"/>
  <c r="CZ14" i="31" s="1"/>
  <c r="CU11" i="31"/>
  <c r="CZ11" i="31" s="1"/>
  <c r="CU5" i="31"/>
  <c r="CZ5" i="31" s="1"/>
  <c r="CU6" i="31"/>
  <c r="CZ6" i="31" s="1"/>
  <c r="CU7" i="31"/>
  <c r="CZ7" i="31" s="1"/>
  <c r="CU12" i="31"/>
  <c r="CZ12" i="31" s="1"/>
  <c r="CU19" i="31"/>
  <c r="CZ19" i="31" s="1"/>
  <c r="AZ21" i="31"/>
  <c r="BA21" i="31" s="1"/>
  <c r="AZ18" i="31"/>
  <c r="BA18" i="31" s="1"/>
  <c r="AZ20" i="31"/>
  <c r="BA20" i="31" s="1"/>
  <c r="AZ22" i="31"/>
  <c r="BA22" i="31" s="1"/>
  <c r="AZ19" i="31"/>
  <c r="BA19" i="31" s="1"/>
  <c r="AZ13" i="31"/>
  <c r="BA13" i="31" s="1"/>
  <c r="AZ10" i="31"/>
  <c r="BA10" i="31" s="1"/>
  <c r="AZ15" i="31"/>
  <c r="BA15" i="31" s="1"/>
  <c r="AZ16" i="31"/>
  <c r="BA16" i="31" s="1"/>
  <c r="AZ12" i="31"/>
  <c r="BA12" i="31" s="1"/>
  <c r="AZ5" i="31"/>
  <c r="BA5" i="31" s="1"/>
  <c r="AZ14" i="31"/>
  <c r="BA14" i="31" s="1"/>
  <c r="AZ7" i="31"/>
  <c r="BA7" i="31" s="1"/>
  <c r="AZ6" i="31"/>
  <c r="BA6" i="31" s="1"/>
  <c r="AZ17" i="31"/>
  <c r="BA17" i="31" s="1"/>
  <c r="AZ11" i="31"/>
  <c r="BA11" i="31" s="1"/>
  <c r="AZ8" i="31"/>
  <c r="BA8" i="31" s="1"/>
  <c r="AZ9" i="31"/>
  <c r="BA9" i="31" s="1"/>
  <c r="CH20" i="31"/>
  <c r="CK20" i="31" s="1"/>
  <c r="CH17" i="31"/>
  <c r="CK17" i="31" s="1"/>
  <c r="CH22" i="31"/>
  <c r="CK22" i="31" s="1"/>
  <c r="CH19" i="31"/>
  <c r="CK19" i="31" s="1"/>
  <c r="CH21" i="31"/>
  <c r="CK21" i="31" s="1"/>
  <c r="CH18" i="31"/>
  <c r="CK18" i="31" s="1"/>
  <c r="CH12" i="31"/>
  <c r="CK12" i="31" s="1"/>
  <c r="CH15" i="31"/>
  <c r="CK15" i="31" s="1"/>
  <c r="CH9" i="31"/>
  <c r="CK9" i="31" s="1"/>
  <c r="CH14" i="31"/>
  <c r="CK14" i="31" s="1"/>
  <c r="CH11" i="31"/>
  <c r="CK11" i="31" s="1"/>
  <c r="CH10" i="31"/>
  <c r="CK10" i="31" s="1"/>
  <c r="CH13" i="31"/>
  <c r="CK13" i="31" s="1"/>
  <c r="CH6" i="31"/>
  <c r="CK6" i="31" s="1"/>
  <c r="CH5" i="31"/>
  <c r="CK5" i="31" s="1"/>
  <c r="CH16" i="31"/>
  <c r="CK16" i="31" s="1"/>
  <c r="CH7" i="31"/>
  <c r="CK7" i="31" s="1"/>
  <c r="CH8" i="31"/>
  <c r="CK8" i="31" s="1"/>
  <c r="CB22" i="31"/>
  <c r="CC22" i="31" s="1"/>
  <c r="CB19" i="31"/>
  <c r="CC19" i="31" s="1"/>
  <c r="CB16" i="31"/>
  <c r="CC16" i="31" s="1"/>
  <c r="CB21" i="31"/>
  <c r="CC21" i="31" s="1"/>
  <c r="CB15" i="31"/>
  <c r="CC15" i="31" s="1"/>
  <c r="CB12" i="31"/>
  <c r="CC12" i="31" s="1"/>
  <c r="CB20" i="31"/>
  <c r="CC20" i="31" s="1"/>
  <c r="CB14" i="31"/>
  <c r="CC14" i="31" s="1"/>
  <c r="CB17" i="31"/>
  <c r="CC17" i="31" s="1"/>
  <c r="CB11" i="31"/>
  <c r="CC11" i="31" s="1"/>
  <c r="CB18" i="31"/>
  <c r="CC18" i="31" s="1"/>
  <c r="CB13" i="31"/>
  <c r="CC13" i="31" s="1"/>
  <c r="CB10" i="31"/>
  <c r="CC10" i="31" s="1"/>
  <c r="CB9" i="31"/>
  <c r="CC9" i="31" s="1"/>
  <c r="CB6" i="31"/>
  <c r="CC6" i="31" s="1"/>
  <c r="CB5" i="31"/>
  <c r="CC5" i="31" s="1"/>
  <c r="CB8" i="31"/>
  <c r="CC8" i="31" s="1"/>
  <c r="CB7" i="31"/>
  <c r="CC7" i="31" s="1"/>
  <c r="CW20" i="31"/>
  <c r="CX20" i="31" s="1"/>
  <c r="CW17" i="31"/>
  <c r="CX17" i="31" s="1"/>
  <c r="CW22" i="31"/>
  <c r="CX22" i="31" s="1"/>
  <c r="CW13" i="31"/>
  <c r="CX13" i="31" s="1"/>
  <c r="CW21" i="31"/>
  <c r="CX21" i="31" s="1"/>
  <c r="CW18" i="31"/>
  <c r="CX18" i="31" s="1"/>
  <c r="CW12" i="31"/>
  <c r="CX12" i="31" s="1"/>
  <c r="CW9" i="31"/>
  <c r="CX9" i="31" s="1"/>
  <c r="CW8" i="31"/>
  <c r="CX8" i="31" s="1"/>
  <c r="CW16" i="31"/>
  <c r="CX16" i="31" s="1"/>
  <c r="CW14" i="31"/>
  <c r="CX14" i="31" s="1"/>
  <c r="CW11" i="31"/>
  <c r="CX11" i="31" s="1"/>
  <c r="CW10" i="31"/>
  <c r="CX10" i="31" s="1"/>
  <c r="CW7" i="31"/>
  <c r="CX7" i="31" s="1"/>
  <c r="CW19" i="31"/>
  <c r="CX19" i="31" s="1"/>
  <c r="CW15" i="31"/>
  <c r="CX15" i="31" s="1"/>
  <c r="CW6" i="31"/>
  <c r="CX6" i="31" s="1"/>
  <c r="CW5" i="31"/>
  <c r="CX5" i="31" s="1"/>
  <c r="AY16" i="31"/>
  <c r="BB16" i="31" s="1"/>
  <c r="AY21" i="31"/>
  <c r="BB21" i="31" s="1"/>
  <c r="AY18" i="31"/>
  <c r="BB18" i="31" s="1"/>
  <c r="AY14" i="31"/>
  <c r="BB14" i="31" s="1"/>
  <c r="AY22" i="31"/>
  <c r="BB22" i="31" s="1"/>
  <c r="AY19" i="31"/>
  <c r="BB19" i="31" s="1"/>
  <c r="AY13" i="31"/>
  <c r="BB13" i="31" s="1"/>
  <c r="AY20" i="31"/>
  <c r="BB20" i="31" s="1"/>
  <c r="AY9" i="31"/>
  <c r="BB9" i="31" s="1"/>
  <c r="AY15" i="31"/>
  <c r="BB15" i="31" s="1"/>
  <c r="AY8" i="31"/>
  <c r="BB8" i="31" s="1"/>
  <c r="AY12" i="31"/>
  <c r="BB12" i="31" s="1"/>
  <c r="AY6" i="31"/>
  <c r="BB6" i="31" s="1"/>
  <c r="AY7" i="31"/>
  <c r="BB7" i="31" s="1"/>
  <c r="AY17" i="31"/>
  <c r="BB17" i="31" s="1"/>
  <c r="AY11" i="31"/>
  <c r="BB11" i="31" s="1"/>
  <c r="AY5" i="31"/>
  <c r="BB5" i="31" s="1"/>
  <c r="AY10" i="31"/>
  <c r="BB10" i="31" s="1"/>
  <c r="CN18" i="31"/>
  <c r="CS18" i="31" s="1"/>
  <c r="CN20" i="31"/>
  <c r="CS20" i="31" s="1"/>
  <c r="CN17" i="31"/>
  <c r="CS17" i="31" s="1"/>
  <c r="CN22" i="31"/>
  <c r="CS22" i="31" s="1"/>
  <c r="CN19" i="31"/>
  <c r="CS19" i="31" s="1"/>
  <c r="CN13" i="31"/>
  <c r="CS13" i="31" s="1"/>
  <c r="CN16" i="31"/>
  <c r="CS16" i="31" s="1"/>
  <c r="CN12" i="31"/>
  <c r="CS12" i="31" s="1"/>
  <c r="CN9" i="31"/>
  <c r="CS9" i="31" s="1"/>
  <c r="CN11" i="31"/>
  <c r="CS11" i="31" s="1"/>
  <c r="CN10" i="31"/>
  <c r="CS10" i="31" s="1"/>
  <c r="CN8" i="31"/>
  <c r="CS8" i="31" s="1"/>
  <c r="CN15" i="31"/>
  <c r="CS15" i="31" s="1"/>
  <c r="CN21" i="31"/>
  <c r="CS21" i="31" s="1"/>
  <c r="CN14" i="31"/>
  <c r="CS14" i="31" s="1"/>
  <c r="CN5" i="31"/>
  <c r="CS5" i="31" s="1"/>
  <c r="CN6" i="31"/>
  <c r="CS6" i="31" s="1"/>
  <c r="CN7" i="31"/>
  <c r="CS7" i="31" s="1"/>
  <c r="CP20" i="31"/>
  <c r="CQ20" i="31" s="1"/>
  <c r="CP17" i="31"/>
  <c r="CQ17" i="31" s="1"/>
  <c r="CP22" i="31"/>
  <c r="CQ22" i="31" s="1"/>
  <c r="CP19" i="31"/>
  <c r="CQ19" i="31" s="1"/>
  <c r="CP16" i="31"/>
  <c r="CQ16" i="31" s="1"/>
  <c r="CP12" i="31"/>
  <c r="CQ12" i="31" s="1"/>
  <c r="CP9" i="31"/>
  <c r="CQ9" i="31" s="1"/>
  <c r="CP15" i="31"/>
  <c r="CQ15" i="31" s="1"/>
  <c r="CP21" i="31"/>
  <c r="CQ21" i="31" s="1"/>
  <c r="CP13" i="31"/>
  <c r="CQ13" i="31" s="1"/>
  <c r="CP14" i="31"/>
  <c r="CQ14" i="31" s="1"/>
  <c r="CP6" i="31"/>
  <c r="CQ6" i="31" s="1"/>
  <c r="CP5" i="31"/>
  <c r="CQ5" i="31" s="1"/>
  <c r="CP8" i="31"/>
  <c r="CQ8" i="31" s="1"/>
  <c r="CP10" i="31"/>
  <c r="CQ10" i="31" s="1"/>
  <c r="CP11" i="31"/>
  <c r="CQ11" i="31" s="1"/>
  <c r="CP18" i="31"/>
  <c r="CQ18" i="31" s="1"/>
  <c r="CP7" i="31"/>
  <c r="CQ7" i="31" s="1"/>
  <c r="CA17" i="31"/>
  <c r="CD17" i="31" s="1"/>
  <c r="CA22" i="31"/>
  <c r="CD22" i="31" s="1"/>
  <c r="CA19" i="31"/>
  <c r="CD19" i="31" s="1"/>
  <c r="CA16" i="31"/>
  <c r="CD16" i="31" s="1"/>
  <c r="CA15" i="31"/>
  <c r="CD15" i="31" s="1"/>
  <c r="CA12" i="31"/>
  <c r="CD12" i="31" s="1"/>
  <c r="CA20" i="31"/>
  <c r="CD20" i="31" s="1"/>
  <c r="CA14" i="31"/>
  <c r="CD14" i="31" s="1"/>
  <c r="CA18" i="31"/>
  <c r="CD18" i="31" s="1"/>
  <c r="CA13" i="31"/>
  <c r="CD13" i="31" s="1"/>
  <c r="CA6" i="31"/>
  <c r="CD6" i="31" s="1"/>
  <c r="CA5" i="31"/>
  <c r="CD5" i="31" s="1"/>
  <c r="CA8" i="31"/>
  <c r="CD8" i="31" s="1"/>
  <c r="CA7" i="31"/>
  <c r="CD7" i="31" s="1"/>
  <c r="CA21" i="31"/>
  <c r="CD21" i="31" s="1"/>
  <c r="CA11" i="31"/>
  <c r="CD11" i="31" s="1"/>
  <c r="CA10" i="31"/>
  <c r="CD10" i="31" s="1"/>
  <c r="CA9" i="31"/>
  <c r="CD9" i="31" s="1"/>
  <c r="BT22" i="31"/>
  <c r="BW22" i="31" s="1"/>
  <c r="BT19" i="31"/>
  <c r="BW19" i="31" s="1"/>
  <c r="BT16" i="31"/>
  <c r="BW16" i="31" s="1"/>
  <c r="BT21" i="31"/>
  <c r="BW21" i="31" s="1"/>
  <c r="BT18" i="31"/>
  <c r="BW18" i="31" s="1"/>
  <c r="BT12" i="31"/>
  <c r="BW12" i="31" s="1"/>
  <c r="BT14" i="31"/>
  <c r="BW14" i="31" s="1"/>
  <c r="BT11" i="31"/>
  <c r="BW11" i="31" s="1"/>
  <c r="BT10" i="31"/>
  <c r="BW10" i="31" s="1"/>
  <c r="BT9" i="31"/>
  <c r="BW9" i="31" s="1"/>
  <c r="BT17" i="31"/>
  <c r="BW17" i="31" s="1"/>
  <c r="BT15" i="31"/>
  <c r="BW15" i="31" s="1"/>
  <c r="BT6" i="31"/>
  <c r="BW6" i="31" s="1"/>
  <c r="BT7" i="31"/>
  <c r="BW7" i="31" s="1"/>
  <c r="BT20" i="31"/>
  <c r="BW20" i="31" s="1"/>
  <c r="BT13" i="31"/>
  <c r="BW13" i="31" s="1"/>
  <c r="BT8" i="31"/>
  <c r="BW8" i="31" s="1"/>
  <c r="BT5" i="31"/>
  <c r="BW5" i="31" s="1"/>
  <c r="AR21" i="31"/>
  <c r="AU21" i="31" s="1"/>
  <c r="AR18" i="31"/>
  <c r="AU18" i="31" s="1"/>
  <c r="AR20" i="31"/>
  <c r="AU20" i="31" s="1"/>
  <c r="AR17" i="31"/>
  <c r="AU17" i="31" s="1"/>
  <c r="AR16" i="31"/>
  <c r="AU16" i="31" s="1"/>
  <c r="AR13" i="31"/>
  <c r="AU13" i="31" s="1"/>
  <c r="AR10" i="31"/>
  <c r="AU10" i="31" s="1"/>
  <c r="AR12" i="31"/>
  <c r="AU12" i="31" s="1"/>
  <c r="AR19" i="31"/>
  <c r="AU19" i="31" s="1"/>
  <c r="AR14" i="31"/>
  <c r="AU14" i="31" s="1"/>
  <c r="AR11" i="31"/>
  <c r="AU11" i="31" s="1"/>
  <c r="AR22" i="31"/>
  <c r="AU22" i="31" s="1"/>
  <c r="AR7" i="31"/>
  <c r="AU7" i="31" s="1"/>
  <c r="AR6" i="31"/>
  <c r="AU6" i="31" s="1"/>
  <c r="AR5" i="31"/>
  <c r="AU5" i="31" s="1"/>
  <c r="AR9" i="31"/>
  <c r="AU9" i="31" s="1"/>
  <c r="AR8" i="31"/>
  <c r="AU8" i="31" s="1"/>
  <c r="AR15" i="31"/>
  <c r="AU15" i="31" s="1"/>
  <c r="P17" i="31"/>
  <c r="S17" i="31" s="1"/>
  <c r="P22" i="31"/>
  <c r="S22" i="31" s="1"/>
  <c r="P19" i="31"/>
  <c r="S19" i="31" s="1"/>
  <c r="P16" i="31"/>
  <c r="S16" i="31" s="1"/>
  <c r="P21" i="31"/>
  <c r="S21" i="31" s="1"/>
  <c r="P15" i="31"/>
  <c r="S15" i="31" s="1"/>
  <c r="P18" i="31"/>
  <c r="S18" i="31" s="1"/>
  <c r="P14" i="31"/>
  <c r="S14" i="31" s="1"/>
  <c r="P20" i="31"/>
  <c r="S20" i="31" s="1"/>
  <c r="P9" i="31"/>
  <c r="S9" i="31" s="1"/>
  <c r="P5" i="31"/>
  <c r="S5" i="31" s="1"/>
  <c r="P11" i="31"/>
  <c r="S11" i="31" s="1"/>
  <c r="P13" i="31"/>
  <c r="S13" i="31" s="1"/>
  <c r="P6" i="31"/>
  <c r="S6" i="31" s="1"/>
  <c r="P7" i="31"/>
  <c r="S7" i="31" s="1"/>
  <c r="P10" i="31"/>
  <c r="S10" i="31" s="1"/>
  <c r="P12" i="31"/>
  <c r="S12" i="31" s="1"/>
  <c r="P8" i="31"/>
  <c r="S8" i="31" s="1"/>
  <c r="AD20" i="31"/>
  <c r="AG20" i="31" s="1"/>
  <c r="AD17" i="31"/>
  <c r="AG17" i="31" s="1"/>
  <c r="AD22" i="31"/>
  <c r="AG22" i="31" s="1"/>
  <c r="AD13" i="31"/>
  <c r="AG13" i="31" s="1"/>
  <c r="AD16" i="31"/>
  <c r="AG16" i="31" s="1"/>
  <c r="AD21" i="31"/>
  <c r="AG21" i="31" s="1"/>
  <c r="AD15" i="31"/>
  <c r="AG15" i="31" s="1"/>
  <c r="AD18" i="31"/>
  <c r="AG18" i="31" s="1"/>
  <c r="AD12" i="31"/>
  <c r="AG12" i="31" s="1"/>
  <c r="AD8" i="31"/>
  <c r="AG8" i="31" s="1"/>
  <c r="AD14" i="31"/>
  <c r="AG14" i="31" s="1"/>
  <c r="AD11" i="31"/>
  <c r="AG11" i="31" s="1"/>
  <c r="AD10" i="31"/>
  <c r="AG10" i="31" s="1"/>
  <c r="AD7" i="31"/>
  <c r="AG7" i="31" s="1"/>
  <c r="AD19" i="31"/>
  <c r="AG19" i="31" s="1"/>
  <c r="AD9" i="31"/>
  <c r="AG9" i="31" s="1"/>
  <c r="AD5" i="31"/>
  <c r="AG5" i="31" s="1"/>
  <c r="AD6" i="31"/>
  <c r="AG6" i="31" s="1"/>
  <c r="CO20" i="31"/>
  <c r="CR20" i="31" s="1"/>
  <c r="CO17" i="31"/>
  <c r="CR17" i="31" s="1"/>
  <c r="CO22" i="31"/>
  <c r="CR22" i="31" s="1"/>
  <c r="CO19" i="31"/>
  <c r="CR19" i="31" s="1"/>
  <c r="CO13" i="31"/>
  <c r="CR13" i="31" s="1"/>
  <c r="CO16" i="31"/>
  <c r="CR16" i="31" s="1"/>
  <c r="CO12" i="31"/>
  <c r="CR12" i="31" s="1"/>
  <c r="CO11" i="31"/>
  <c r="CR11" i="31" s="1"/>
  <c r="CO10" i="31"/>
  <c r="CR10" i="31" s="1"/>
  <c r="CO8" i="31"/>
  <c r="CR8" i="31" s="1"/>
  <c r="CO15" i="31"/>
  <c r="CR15" i="31" s="1"/>
  <c r="CO21" i="31"/>
  <c r="CR21" i="31" s="1"/>
  <c r="CO7" i="31"/>
  <c r="CR7" i="31" s="1"/>
  <c r="CO14" i="31"/>
  <c r="CR14" i="31" s="1"/>
  <c r="CO9" i="31"/>
  <c r="CR9" i="31" s="1"/>
  <c r="CO5" i="31"/>
  <c r="CR5" i="31" s="1"/>
  <c r="CO6" i="31"/>
  <c r="CR6" i="31" s="1"/>
  <c r="CO18" i="31"/>
  <c r="CR18" i="31" s="1"/>
  <c r="BF19" i="31"/>
  <c r="BI19" i="31" s="1"/>
  <c r="BF16" i="31"/>
  <c r="BI16" i="31" s="1"/>
  <c r="BF21" i="31"/>
  <c r="BI21" i="31" s="1"/>
  <c r="BF18" i="31"/>
  <c r="BI18" i="31" s="1"/>
  <c r="BF20" i="31"/>
  <c r="BI20" i="31" s="1"/>
  <c r="BF14" i="31"/>
  <c r="BI14" i="31" s="1"/>
  <c r="BF17" i="31"/>
  <c r="BI17" i="31" s="1"/>
  <c r="BF13" i="31"/>
  <c r="BI13" i="31" s="1"/>
  <c r="BF10" i="31"/>
  <c r="BI10" i="31" s="1"/>
  <c r="BF12" i="31"/>
  <c r="BI12" i="31" s="1"/>
  <c r="BF11" i="31"/>
  <c r="BI11" i="31" s="1"/>
  <c r="BF9" i="31"/>
  <c r="BI9" i="31" s="1"/>
  <c r="BF22" i="31"/>
  <c r="BI22" i="31" s="1"/>
  <c r="BF15" i="31"/>
  <c r="BI15" i="31" s="1"/>
  <c r="BF8" i="31"/>
  <c r="BI8" i="31" s="1"/>
  <c r="BF5" i="31"/>
  <c r="BI5" i="31" s="1"/>
  <c r="BF7" i="31"/>
  <c r="BI7" i="31" s="1"/>
  <c r="BF6" i="31"/>
  <c r="BI6" i="31" s="1"/>
  <c r="BZ20" i="31"/>
  <c r="CE20" i="31" s="1"/>
  <c r="BZ17" i="31"/>
  <c r="CE17" i="31" s="1"/>
  <c r="BZ22" i="31"/>
  <c r="CE22" i="31" s="1"/>
  <c r="BZ19" i="31"/>
  <c r="CE19" i="31" s="1"/>
  <c r="BZ16" i="31"/>
  <c r="CE16" i="31" s="1"/>
  <c r="BZ15" i="31"/>
  <c r="CE15" i="31" s="1"/>
  <c r="BZ9" i="31"/>
  <c r="CE9" i="31" s="1"/>
  <c r="BZ12" i="31"/>
  <c r="CE12" i="31" s="1"/>
  <c r="BZ18" i="31"/>
  <c r="CE18" i="31" s="1"/>
  <c r="BZ13" i="31"/>
  <c r="CE13" i="31" s="1"/>
  <c r="BZ21" i="31"/>
  <c r="CE21" i="31" s="1"/>
  <c r="BZ11" i="31"/>
  <c r="CE11" i="31" s="1"/>
  <c r="BZ6" i="31"/>
  <c r="CE6" i="31" s="1"/>
  <c r="BZ5" i="31"/>
  <c r="CE5" i="31" s="1"/>
  <c r="BZ8" i="31"/>
  <c r="CE8" i="31" s="1"/>
  <c r="BZ7" i="31"/>
  <c r="CE7" i="31" s="1"/>
  <c r="BZ14" i="31"/>
  <c r="CE14" i="31" s="1"/>
  <c r="BZ10" i="31"/>
  <c r="CE10" i="31" s="1"/>
  <c r="CV18" i="31"/>
  <c r="CY18" i="31" s="1"/>
  <c r="CV20" i="31"/>
  <c r="CY20" i="31" s="1"/>
  <c r="CV17" i="31"/>
  <c r="CY17" i="31" s="1"/>
  <c r="CV13" i="31"/>
  <c r="CY13" i="31" s="1"/>
  <c r="CV21" i="31"/>
  <c r="CY21" i="31" s="1"/>
  <c r="CV22" i="31"/>
  <c r="CY22" i="31" s="1"/>
  <c r="CV9" i="31"/>
  <c r="CY9" i="31" s="1"/>
  <c r="CV8" i="31"/>
  <c r="CY8" i="31" s="1"/>
  <c r="CV16" i="31"/>
  <c r="CY16" i="31" s="1"/>
  <c r="CV14" i="31"/>
  <c r="CY14" i="31" s="1"/>
  <c r="CV11" i="31"/>
  <c r="CY11" i="31" s="1"/>
  <c r="CV10" i="31"/>
  <c r="CY10" i="31" s="1"/>
  <c r="CV7" i="31"/>
  <c r="CY7" i="31" s="1"/>
  <c r="CV19" i="31"/>
  <c r="CY19" i="31" s="1"/>
  <c r="CV15" i="31"/>
  <c r="CY15" i="31" s="1"/>
  <c r="CV12" i="31"/>
  <c r="CY12" i="31" s="1"/>
  <c r="CV6" i="31"/>
  <c r="CY6" i="31" s="1"/>
  <c r="CV5" i="31"/>
  <c r="CY5" i="31" s="1"/>
  <c r="AX19" i="31"/>
  <c r="BC19" i="31" s="1"/>
  <c r="AX16" i="31"/>
  <c r="BC16" i="31" s="1"/>
  <c r="AX21" i="31"/>
  <c r="BC21" i="31" s="1"/>
  <c r="AX18" i="31"/>
  <c r="BC18" i="31" s="1"/>
  <c r="AX14" i="31"/>
  <c r="BC14" i="31" s="1"/>
  <c r="AX22" i="31"/>
  <c r="BC22" i="31" s="1"/>
  <c r="AX11" i="31"/>
  <c r="BC11" i="31" s="1"/>
  <c r="AX20" i="31"/>
  <c r="BC20" i="31" s="1"/>
  <c r="AX9" i="31"/>
  <c r="BC9" i="31" s="1"/>
  <c r="AX15" i="31"/>
  <c r="BC15" i="31" s="1"/>
  <c r="AX13" i="31"/>
  <c r="BC13" i="31" s="1"/>
  <c r="AX12" i="31"/>
  <c r="BC12" i="31" s="1"/>
  <c r="AX8" i="31"/>
  <c r="BC8" i="31" s="1"/>
  <c r="AX10" i="31"/>
  <c r="BC10" i="31" s="1"/>
  <c r="AX6" i="31"/>
  <c r="BC6" i="31" s="1"/>
  <c r="AX17" i="31"/>
  <c r="BC17" i="31" s="1"/>
  <c r="AX7" i="31"/>
  <c r="BC7" i="31" s="1"/>
  <c r="AX5" i="31"/>
  <c r="BC5" i="31" s="1"/>
  <c r="E309" i="22"/>
  <c r="E352" i="22"/>
  <c r="F243" i="22"/>
  <c r="E243" i="22"/>
  <c r="F89" i="22"/>
  <c r="F40" i="22"/>
  <c r="F39" i="22"/>
  <c r="E90" i="22"/>
  <c r="E89" i="22"/>
  <c r="E149" i="22"/>
  <c r="E242" i="22"/>
  <c r="E150" i="22"/>
  <c r="E572" i="22"/>
  <c r="E265" i="22"/>
  <c r="E573" i="22"/>
  <c r="F90" i="22"/>
  <c r="E266" i="22"/>
  <c r="F218" i="22"/>
  <c r="F296" i="22"/>
  <c r="F352" i="22"/>
  <c r="E218" i="22"/>
  <c r="F309" i="22"/>
  <c r="F33" i="19"/>
  <c r="F25" i="19"/>
  <c r="F20" i="19"/>
  <c r="F40" i="19"/>
  <c r="F41" i="19"/>
  <c r="F47" i="19" s="1"/>
  <c r="F42" i="19"/>
  <c r="F46" i="19" s="1"/>
  <c r="F49" i="19"/>
  <c r="F44" i="19"/>
  <c r="F48" i="19" s="1"/>
  <c r="E501" i="22"/>
  <c r="F501" i="19"/>
  <c r="E540" i="22"/>
  <c r="E216" i="22"/>
  <c r="E61" i="22"/>
  <c r="E341" i="22"/>
  <c r="F172" i="22"/>
  <c r="E298" i="22"/>
  <c r="F237" i="22"/>
  <c r="F27" i="19"/>
  <c r="E297" i="22"/>
  <c r="E180" i="22"/>
  <c r="F453" i="22"/>
  <c r="F114" i="22"/>
  <c r="F270" i="22"/>
  <c r="F154" i="22"/>
  <c r="E181" i="22"/>
  <c r="F180" i="22"/>
  <c r="E208" i="22"/>
  <c r="E342" i="22"/>
  <c r="E308" i="22"/>
  <c r="F202" i="22"/>
  <c r="F408" i="22"/>
  <c r="F425" i="22"/>
  <c r="F293" i="22"/>
  <c r="E406" i="22"/>
  <c r="F383" i="22"/>
  <c r="F28" i="22"/>
  <c r="F35" i="19"/>
  <c r="E93" i="22"/>
  <c r="F268" i="22"/>
  <c r="F262" i="22"/>
  <c r="E385" i="22"/>
  <c r="F216" i="22"/>
  <c r="E207" i="22"/>
  <c r="F381" i="22"/>
  <c r="F431" i="22"/>
  <c r="F450" i="22"/>
  <c r="F568" i="22"/>
  <c r="F338" i="22"/>
  <c r="F217" i="22"/>
  <c r="E209" i="22"/>
  <c r="F63" i="22"/>
  <c r="F427" i="22"/>
  <c r="E123" i="22"/>
  <c r="F336" i="22"/>
  <c r="E429" i="22"/>
  <c r="F92" i="22"/>
  <c r="F500" i="19"/>
  <c r="F54" i="19"/>
  <c r="F452" i="22"/>
  <c r="F152" i="22"/>
  <c r="F349" i="22"/>
  <c r="E306" i="22"/>
  <c r="F307" i="22"/>
  <c r="E454" i="22"/>
  <c r="E300" i="22"/>
  <c r="F215" i="22"/>
  <c r="F295" i="22"/>
  <c r="E270" i="22"/>
  <c r="F407" i="22"/>
  <c r="E179" i="22"/>
  <c r="F403" i="22"/>
  <c r="E576" i="22"/>
  <c r="E269" i="22"/>
  <c r="E121" i="22"/>
  <c r="F53" i="19"/>
  <c r="E431" i="22"/>
  <c r="E152" i="22"/>
  <c r="F406" i="22"/>
  <c r="F145" i="22"/>
  <c r="F146" i="22"/>
  <c r="F499" i="22"/>
  <c r="E206" i="22"/>
  <c r="F545" i="22"/>
  <c r="F351" i="22"/>
  <c r="F28" i="19"/>
  <c r="F430" i="22"/>
  <c r="F269" i="22"/>
  <c r="F204" i="22"/>
  <c r="E383" i="22"/>
  <c r="E94" i="22"/>
  <c r="F171" i="22"/>
  <c r="E351" i="22"/>
  <c r="F548" i="19"/>
  <c r="E299" i="22"/>
  <c r="F294" i="22"/>
  <c r="E340" i="22"/>
  <c r="F27" i="22"/>
  <c r="F569" i="22"/>
  <c r="E408" i="22"/>
  <c r="F575" i="22"/>
  <c r="F426" i="22"/>
  <c r="F547" i="19"/>
  <c r="E384" i="22"/>
  <c r="E452" i="22"/>
  <c r="F454" i="22"/>
  <c r="F404" i="22"/>
  <c r="F179" i="22"/>
  <c r="E153" i="22"/>
  <c r="E307" i="22"/>
  <c r="F577" i="22"/>
  <c r="F308" i="22"/>
  <c r="F55" i="19"/>
  <c r="E548" i="22"/>
  <c r="F448" i="22"/>
  <c r="E215" i="22"/>
  <c r="F379" i="22"/>
  <c r="F337" i="22"/>
  <c r="F203" i="22"/>
  <c r="F384" i="22"/>
  <c r="F429" i="22"/>
  <c r="E63" i="22"/>
  <c r="F576" i="22"/>
  <c r="F153" i="22"/>
  <c r="E407" i="22"/>
  <c r="F385" i="22"/>
  <c r="E350" i="22"/>
  <c r="E453" i="22"/>
  <c r="F498" i="22"/>
  <c r="F115" i="22"/>
  <c r="E349" i="22"/>
  <c r="E546" i="22"/>
  <c r="F93" i="22"/>
  <c r="E494" i="22"/>
  <c r="E575" i="22"/>
  <c r="F181" i="22"/>
  <c r="E577" i="22"/>
  <c r="F261" i="22"/>
  <c r="E268" i="22"/>
  <c r="E217" i="22"/>
  <c r="F238" i="22"/>
  <c r="F402" i="22"/>
  <c r="F306" i="22"/>
  <c r="F94" i="22"/>
  <c r="E430" i="22"/>
  <c r="E343" i="22"/>
  <c r="E498" i="22"/>
  <c r="E154" i="22"/>
  <c r="F350" i="22"/>
  <c r="E92" i="22"/>
  <c r="F26" i="22"/>
  <c r="F62" i="22"/>
  <c r="E547" i="22"/>
  <c r="F380" i="22"/>
  <c r="E62" i="22"/>
  <c r="E122" i="22"/>
  <c r="F113" i="22"/>
  <c r="F61" i="22"/>
  <c r="F449" i="22"/>
  <c r="F173" i="22"/>
  <c r="F546" i="22"/>
  <c r="F39" i="19" l="1"/>
  <c r="F542" i="19"/>
  <c r="F495" i="19"/>
  <c r="F266" i="22"/>
  <c r="F265" i="22"/>
  <c r="CM16" i="31"/>
  <c r="F149" i="22"/>
  <c r="F573" i="22"/>
  <c r="F150" i="22"/>
  <c r="F572" i="22"/>
  <c r="CM13" i="31"/>
  <c r="AP9" i="31"/>
  <c r="CM6" i="31"/>
  <c r="AP19" i="31"/>
  <c r="AP16" i="31"/>
  <c r="AP15" i="31"/>
  <c r="AP12" i="31"/>
  <c r="AP21" i="31"/>
  <c r="AP14" i="31"/>
  <c r="DK22" i="31"/>
  <c r="DL22" i="31" s="1"/>
  <c r="DK14" i="31"/>
  <c r="DL14" i="31" s="1"/>
  <c r="DK6" i="31"/>
  <c r="DL6" i="31" s="1"/>
  <c r="DK21" i="31"/>
  <c r="DL21" i="31" s="1"/>
  <c r="DK5" i="31"/>
  <c r="DL5" i="31" s="1"/>
  <c r="DK12" i="31"/>
  <c r="DL12" i="31" s="1"/>
  <c r="DK11" i="31"/>
  <c r="DL11" i="31" s="1"/>
  <c r="DK10" i="31"/>
  <c r="DL10" i="31" s="1"/>
  <c r="DK17" i="31"/>
  <c r="DL17" i="31" s="1"/>
  <c r="DK9" i="31"/>
  <c r="DL9" i="31" s="1"/>
  <c r="DK16" i="31"/>
  <c r="DL16" i="31" s="1"/>
  <c r="DK8" i="31"/>
  <c r="DL8" i="31" s="1"/>
  <c r="DK15" i="31"/>
  <c r="DL15" i="31" s="1"/>
  <c r="DK7" i="31"/>
  <c r="DL7" i="31" s="1"/>
  <c r="DK13" i="31"/>
  <c r="DL13" i="31" s="1"/>
  <c r="DK20" i="31"/>
  <c r="DL20" i="31" s="1"/>
  <c r="DK19" i="31"/>
  <c r="DL19" i="31" s="1"/>
  <c r="DK18" i="31"/>
  <c r="DL18" i="31" s="1"/>
  <c r="DI17" i="31"/>
  <c r="DN17" i="31" s="1"/>
  <c r="DI9" i="31"/>
  <c r="DN9" i="31" s="1"/>
  <c r="DI16" i="31"/>
  <c r="DN16" i="31" s="1"/>
  <c r="DI8" i="31"/>
  <c r="DN8" i="31" s="1"/>
  <c r="DI15" i="31"/>
  <c r="DN15" i="31" s="1"/>
  <c r="DI7" i="31"/>
  <c r="DN7" i="31" s="1"/>
  <c r="DI22" i="31"/>
  <c r="DN22" i="31" s="1"/>
  <c r="DI14" i="31"/>
  <c r="DN14" i="31" s="1"/>
  <c r="DI6" i="31"/>
  <c r="DN6" i="31" s="1"/>
  <c r="DI21" i="31"/>
  <c r="DN21" i="31" s="1"/>
  <c r="DI13" i="31"/>
  <c r="DN13" i="31" s="1"/>
  <c r="DI5" i="31"/>
  <c r="DN5" i="31" s="1"/>
  <c r="DI20" i="31"/>
  <c r="DN20" i="31" s="1"/>
  <c r="DI12" i="31"/>
  <c r="DN12" i="31" s="1"/>
  <c r="DI19" i="31"/>
  <c r="DN19" i="31" s="1"/>
  <c r="DI11" i="31"/>
  <c r="DN11" i="31" s="1"/>
  <c r="DI18" i="31"/>
  <c r="DN18" i="31" s="1"/>
  <c r="DI10" i="31"/>
  <c r="DN10" i="31" s="1"/>
  <c r="AP8" i="31"/>
  <c r="AP20" i="31"/>
  <c r="AP17" i="31"/>
  <c r="AP11" i="31"/>
  <c r="AS22" i="31"/>
  <c r="AT22" i="31" s="1"/>
  <c r="AS14" i="31"/>
  <c r="AT14" i="31" s="1"/>
  <c r="AS6" i="31"/>
  <c r="AT6" i="31" s="1"/>
  <c r="AS11" i="31"/>
  <c r="AT11" i="31" s="1"/>
  <c r="AS7" i="31"/>
  <c r="AT7" i="31" s="1"/>
  <c r="AS21" i="31"/>
  <c r="AT21" i="31" s="1"/>
  <c r="AS13" i="31"/>
  <c r="AT13" i="31" s="1"/>
  <c r="AS5" i="31"/>
  <c r="AT5" i="31" s="1"/>
  <c r="AS19" i="31"/>
  <c r="AT19" i="31" s="1"/>
  <c r="AS15" i="31"/>
  <c r="AT15" i="31" s="1"/>
  <c r="AS20" i="31"/>
  <c r="AT20" i="31" s="1"/>
  <c r="AS12" i="31"/>
  <c r="AT12" i="31" s="1"/>
  <c r="AS16" i="31"/>
  <c r="AT16" i="31" s="1"/>
  <c r="AS18" i="31"/>
  <c r="AT18" i="31" s="1"/>
  <c r="AS10" i="31"/>
  <c r="AT10" i="31" s="1"/>
  <c r="AS17" i="31"/>
  <c r="AT17" i="31" s="1"/>
  <c r="AS9" i="31"/>
  <c r="AT9" i="31" s="1"/>
  <c r="AS8" i="31"/>
  <c r="AT8" i="31" s="1"/>
  <c r="AB5" i="31"/>
  <c r="AP7" i="31"/>
  <c r="AB21" i="31"/>
  <c r="AP18" i="31"/>
  <c r="AP22" i="31"/>
  <c r="AQ22" i="31"/>
  <c r="AV22" i="31" s="1"/>
  <c r="AQ14" i="31"/>
  <c r="AV14" i="31" s="1"/>
  <c r="AQ6" i="31"/>
  <c r="AV6" i="31" s="1"/>
  <c r="AQ8" i="31"/>
  <c r="AV8" i="31" s="1"/>
  <c r="AQ21" i="31"/>
  <c r="AV21" i="31" s="1"/>
  <c r="AQ13" i="31"/>
  <c r="AV13" i="31" s="1"/>
  <c r="AQ5" i="31"/>
  <c r="AV5" i="31" s="1"/>
  <c r="AQ11" i="31"/>
  <c r="AV11" i="31" s="1"/>
  <c r="AQ20" i="31"/>
  <c r="AV20" i="31" s="1"/>
  <c r="AQ12" i="31"/>
  <c r="AV12" i="31" s="1"/>
  <c r="AQ19" i="31"/>
  <c r="AV19" i="31" s="1"/>
  <c r="AQ7" i="31"/>
  <c r="AV7" i="31" s="1"/>
  <c r="AQ18" i="31"/>
  <c r="AV18" i="31" s="1"/>
  <c r="AQ10" i="31"/>
  <c r="AV10" i="31" s="1"/>
  <c r="AQ17" i="31"/>
  <c r="AV17" i="31" s="1"/>
  <c r="AQ9" i="31"/>
  <c r="AV9" i="31" s="1"/>
  <c r="AQ16" i="31"/>
  <c r="AV16" i="31" s="1"/>
  <c r="AQ15" i="31"/>
  <c r="AV15" i="31" s="1"/>
  <c r="AB18" i="31"/>
  <c r="AP13" i="31"/>
  <c r="AP6" i="31"/>
  <c r="AB9" i="31"/>
  <c r="AP10" i="31"/>
  <c r="AP5" i="31"/>
  <c r="AB10" i="31"/>
  <c r="DA19" i="31"/>
  <c r="AB17" i="31"/>
  <c r="AB22" i="31"/>
  <c r="AB6" i="31"/>
  <c r="BD17" i="31"/>
  <c r="AB11" i="31"/>
  <c r="AB13" i="31"/>
  <c r="AB20" i="31"/>
  <c r="CT17" i="31"/>
  <c r="AB19" i="31"/>
  <c r="AE22" i="31"/>
  <c r="AF22" i="31" s="1"/>
  <c r="AE14" i="31"/>
  <c r="AF14" i="31" s="1"/>
  <c r="AE6" i="31"/>
  <c r="AF6" i="31" s="1"/>
  <c r="AE11" i="31"/>
  <c r="AF11" i="31" s="1"/>
  <c r="AE15" i="31"/>
  <c r="AF15" i="31" s="1"/>
  <c r="AE21" i="31"/>
  <c r="AF21" i="31" s="1"/>
  <c r="AE13" i="31"/>
  <c r="AF13" i="31" s="1"/>
  <c r="AE5" i="31"/>
  <c r="AF5" i="31" s="1"/>
  <c r="AE19" i="31"/>
  <c r="AF19" i="31" s="1"/>
  <c r="AE10" i="31"/>
  <c r="AF10" i="31" s="1"/>
  <c r="AE20" i="31"/>
  <c r="AF20" i="31" s="1"/>
  <c r="AE12" i="31"/>
  <c r="AF12" i="31" s="1"/>
  <c r="AE18" i="31"/>
  <c r="AF18" i="31" s="1"/>
  <c r="AE17" i="31"/>
  <c r="AF17" i="31" s="1"/>
  <c r="AE9" i="31"/>
  <c r="AF9" i="31" s="1"/>
  <c r="AE16" i="31"/>
  <c r="AF16" i="31" s="1"/>
  <c r="AE8" i="31"/>
  <c r="AF8" i="31" s="1"/>
  <c r="AE7" i="31"/>
  <c r="AF7" i="31" s="1"/>
  <c r="AB12" i="31"/>
  <c r="BD21" i="31"/>
  <c r="AB16" i="31"/>
  <c r="AC22" i="31"/>
  <c r="AH22" i="31" s="1"/>
  <c r="AC14" i="31"/>
  <c r="AH14" i="31" s="1"/>
  <c r="AC6" i="31"/>
  <c r="AH6" i="31" s="1"/>
  <c r="AC11" i="31"/>
  <c r="AH11" i="31" s="1"/>
  <c r="AC8" i="31"/>
  <c r="AH8" i="31" s="1"/>
  <c r="AC21" i="31"/>
  <c r="AH21" i="31" s="1"/>
  <c r="AC13" i="31"/>
  <c r="AH13" i="31" s="1"/>
  <c r="AC5" i="31"/>
  <c r="AH5" i="31" s="1"/>
  <c r="AC19" i="31"/>
  <c r="AH19" i="31" s="1"/>
  <c r="AC10" i="31"/>
  <c r="AH10" i="31" s="1"/>
  <c r="AC7" i="31"/>
  <c r="AH7" i="31" s="1"/>
  <c r="AC20" i="31"/>
  <c r="AH20" i="31" s="1"/>
  <c r="AC12" i="31"/>
  <c r="AH12" i="31" s="1"/>
  <c r="AC18" i="31"/>
  <c r="AH18" i="31" s="1"/>
  <c r="AC15" i="31"/>
  <c r="AH15" i="31" s="1"/>
  <c r="AC17" i="31"/>
  <c r="AH17" i="31" s="1"/>
  <c r="AC9" i="31"/>
  <c r="AH9" i="31" s="1"/>
  <c r="AC16" i="31"/>
  <c r="AH16" i="31" s="1"/>
  <c r="BD16" i="31"/>
  <c r="CF15" i="31"/>
  <c r="DA6" i="31"/>
  <c r="CF5" i="31"/>
  <c r="AB15" i="31"/>
  <c r="AB14" i="31"/>
  <c r="AB7" i="31"/>
  <c r="AB8" i="31"/>
  <c r="BD5" i="31"/>
  <c r="BD15" i="31"/>
  <c r="CM14" i="31"/>
  <c r="CM17" i="31"/>
  <c r="CF16" i="31"/>
  <c r="BD11" i="31"/>
  <c r="CF21" i="31"/>
  <c r="BD10" i="31"/>
  <c r="CF13" i="31"/>
  <c r="CT21" i="31"/>
  <c r="DA22" i="31"/>
  <c r="CF18" i="31"/>
  <c r="BD7" i="31"/>
  <c r="BD9" i="31"/>
  <c r="BD19" i="31"/>
  <c r="Q22" i="31"/>
  <c r="R22" i="31" s="1"/>
  <c r="Q14" i="31"/>
  <c r="R14" i="31" s="1"/>
  <c r="Q6" i="31"/>
  <c r="R6" i="31" s="1"/>
  <c r="Q18" i="31"/>
  <c r="R18" i="31" s="1"/>
  <c r="Q9" i="31"/>
  <c r="R9" i="31" s="1"/>
  <c r="Q8" i="31"/>
  <c r="R8" i="31" s="1"/>
  <c r="Q21" i="31"/>
  <c r="R21" i="31" s="1"/>
  <c r="Q13" i="31"/>
  <c r="R13" i="31" s="1"/>
  <c r="Q5" i="31"/>
  <c r="R5" i="31" s="1"/>
  <c r="Q11" i="31"/>
  <c r="R11" i="31" s="1"/>
  <c r="Q17" i="31"/>
  <c r="R17" i="31" s="1"/>
  <c r="Q15" i="31"/>
  <c r="R15" i="31" s="1"/>
  <c r="Q20" i="31"/>
  <c r="R20" i="31" s="1"/>
  <c r="Q12" i="31"/>
  <c r="R12" i="31" s="1"/>
  <c r="Q19" i="31"/>
  <c r="R19" i="31" s="1"/>
  <c r="Q10" i="31"/>
  <c r="R10" i="31" s="1"/>
  <c r="Q16" i="31"/>
  <c r="R16" i="31" s="1"/>
  <c r="Q7" i="31"/>
  <c r="R7" i="31" s="1"/>
  <c r="BD22" i="31"/>
  <c r="CF10" i="31"/>
  <c r="DA8" i="31"/>
  <c r="CM19" i="31"/>
  <c r="BD8" i="31"/>
  <c r="CM11" i="31"/>
  <c r="CT8" i="31"/>
  <c r="CT22" i="31"/>
  <c r="CM18" i="31"/>
  <c r="CF6" i="31"/>
  <c r="CM21" i="31"/>
  <c r="O21" i="31"/>
  <c r="T21" i="31" s="1"/>
  <c r="O13" i="31"/>
  <c r="T13" i="31" s="1"/>
  <c r="O5" i="31"/>
  <c r="T5" i="31" s="1"/>
  <c r="O20" i="31"/>
  <c r="T20" i="31" s="1"/>
  <c r="O12" i="31"/>
  <c r="T12" i="31" s="1"/>
  <c r="O11" i="31"/>
  <c r="T11" i="31" s="1"/>
  <c r="O18" i="31"/>
  <c r="T18" i="31" s="1"/>
  <c r="O17" i="31"/>
  <c r="T17" i="31" s="1"/>
  <c r="O9" i="31"/>
  <c r="T9" i="31" s="1"/>
  <c r="O8" i="31"/>
  <c r="T8" i="31" s="1"/>
  <c r="O7" i="31"/>
  <c r="T7" i="31" s="1"/>
  <c r="O14" i="31"/>
  <c r="T14" i="31" s="1"/>
  <c r="O19" i="31"/>
  <c r="T19" i="31" s="1"/>
  <c r="O10" i="31"/>
  <c r="T10" i="31" s="1"/>
  <c r="O16" i="31"/>
  <c r="T16" i="31" s="1"/>
  <c r="O15" i="31"/>
  <c r="T15" i="31" s="1"/>
  <c r="O22" i="31"/>
  <c r="T22" i="31" s="1"/>
  <c r="O6" i="31"/>
  <c r="T6" i="31" s="1"/>
  <c r="BD20" i="31"/>
  <c r="CT7" i="31"/>
  <c r="CT20" i="31"/>
  <c r="CM9" i="31"/>
  <c r="CF20" i="31"/>
  <c r="CT16" i="31"/>
  <c r="CT5" i="31"/>
  <c r="DA14" i="31"/>
  <c r="DA10" i="31"/>
  <c r="CF11" i="31"/>
  <c r="CF19" i="31"/>
  <c r="CT11" i="31"/>
  <c r="DA5" i="31"/>
  <c r="DA13" i="31"/>
  <c r="BD6" i="31"/>
  <c r="CF22" i="31"/>
  <c r="CT6" i="31"/>
  <c r="CT9" i="31"/>
  <c r="CT18" i="31"/>
  <c r="DA11" i="31"/>
  <c r="DA15" i="31"/>
  <c r="CM7" i="31"/>
  <c r="CM22" i="31"/>
  <c r="CT10" i="31"/>
  <c r="CF17" i="31"/>
  <c r="CT12" i="31"/>
  <c r="DA17" i="31"/>
  <c r="BD14" i="31"/>
  <c r="CF14" i="31"/>
  <c r="CT14" i="31"/>
  <c r="DA16" i="31"/>
  <c r="DA20" i="31"/>
  <c r="CM15" i="31"/>
  <c r="CM8" i="31"/>
  <c r="CM20" i="31"/>
  <c r="BD12" i="31"/>
  <c r="BD18" i="31"/>
  <c r="CF7" i="31"/>
  <c r="CF12" i="31"/>
  <c r="CT13" i="31"/>
  <c r="DA18" i="31"/>
  <c r="CM10" i="31"/>
  <c r="DA7" i="31"/>
  <c r="CM5" i="31"/>
  <c r="BD13" i="31"/>
  <c r="CF8" i="31"/>
  <c r="CF9" i="31"/>
  <c r="CT15" i="31"/>
  <c r="CT19" i="31"/>
  <c r="DA12" i="31"/>
  <c r="DA9" i="31"/>
  <c r="DA21" i="31"/>
  <c r="CM12" i="31"/>
  <c r="W58" i="30"/>
  <c r="Z58" i="30" s="1"/>
  <c r="W56" i="30"/>
  <c r="Z56" i="30" s="1"/>
  <c r="W57" i="30"/>
  <c r="Z57" i="30" s="1"/>
  <c r="F185" i="22"/>
  <c r="E274" i="22"/>
  <c r="E127" i="22"/>
  <c r="E184" i="22"/>
  <c r="E126" i="22"/>
  <c r="F118" i="22"/>
  <c r="F580" i="22"/>
  <c r="E98" i="22"/>
  <c r="F158" i="22"/>
  <c r="E67" i="22"/>
  <c r="F177" i="22"/>
  <c r="F581" i="22"/>
  <c r="E97" i="22"/>
  <c r="F274" i="22"/>
  <c r="E580" i="22"/>
  <c r="F31" i="22"/>
  <c r="E581" i="22"/>
  <c r="F66" i="22"/>
  <c r="E157" i="22"/>
  <c r="F97" i="22"/>
  <c r="F32" i="22"/>
  <c r="F119" i="22"/>
  <c r="F157" i="22"/>
  <c r="F176" i="22"/>
  <c r="F67" i="22"/>
  <c r="F242" i="22"/>
  <c r="E185" i="22"/>
  <c r="F98" i="22"/>
  <c r="F273" i="22"/>
  <c r="E66" i="22"/>
  <c r="F184" i="22"/>
  <c r="E158" i="22"/>
  <c r="E273" i="22"/>
  <c r="F31" i="19"/>
  <c r="F32" i="19"/>
  <c r="F52" i="19"/>
  <c r="F58" i="19"/>
  <c r="F59" i="19"/>
  <c r="F60" i="19"/>
  <c r="F340" i="22"/>
  <c r="E344" i="22"/>
  <c r="F208" i="22"/>
  <c r="F354" i="22"/>
  <c r="F313" i="22"/>
  <c r="E220" i="22"/>
  <c r="F356" i="22"/>
  <c r="F300" i="22"/>
  <c r="F207" i="22"/>
  <c r="E312" i="22"/>
  <c r="F62" i="19"/>
  <c r="F206" i="22"/>
  <c r="F492" i="19"/>
  <c r="F63" i="19"/>
  <c r="F343" i="22"/>
  <c r="E302" i="22"/>
  <c r="E301" i="22"/>
  <c r="F221" i="22"/>
  <c r="E545" i="22"/>
  <c r="F494" i="19"/>
  <c r="F26" i="19"/>
  <c r="F312" i="22"/>
  <c r="E221" i="22"/>
  <c r="F219" i="22"/>
  <c r="F222" i="22"/>
  <c r="F61" i="19"/>
  <c r="F299" i="22"/>
  <c r="E211" i="22"/>
  <c r="F341" i="22"/>
  <c r="F493" i="19"/>
  <c r="F355" i="22"/>
  <c r="F220" i="22"/>
  <c r="F342" i="22"/>
  <c r="F298" i="22"/>
  <c r="F209" i="22"/>
  <c r="E210" i="22"/>
  <c r="E354" i="22"/>
  <c r="E353" i="22"/>
  <c r="F541" i="19"/>
  <c r="F310" i="22"/>
  <c r="E310" i="22"/>
  <c r="E356" i="22"/>
  <c r="E345" i="22"/>
  <c r="E313" i="22"/>
  <c r="F353" i="22"/>
  <c r="E219" i="22"/>
  <c r="F539" i="19"/>
  <c r="F311" i="22"/>
  <c r="E222" i="22"/>
  <c r="E355" i="22"/>
  <c r="F540" i="19"/>
  <c r="E311" i="22"/>
  <c r="F297" i="22"/>
  <c r="E499" i="22"/>
  <c r="DO22" i="31" l="1"/>
  <c r="DO19" i="31"/>
  <c r="DO14" i="31"/>
  <c r="DO5" i="31"/>
  <c r="DO21" i="31"/>
  <c r="DO10" i="31"/>
  <c r="DO15" i="31"/>
  <c r="DO11" i="31"/>
  <c r="DO17" i="31"/>
  <c r="DO6" i="31"/>
  <c r="DO8" i="31"/>
  <c r="DO16" i="31"/>
  <c r="DO18" i="31"/>
  <c r="DO9" i="31"/>
  <c r="AI20" i="31"/>
  <c r="DO12" i="31"/>
  <c r="DO7" i="31"/>
  <c r="DO20" i="31"/>
  <c r="AI18" i="31"/>
  <c r="DO13" i="31"/>
  <c r="AI12" i="31"/>
  <c r="AI7" i="31"/>
  <c r="AW12" i="31"/>
  <c r="AW20" i="31"/>
  <c r="AW5" i="31"/>
  <c r="AW6" i="31"/>
  <c r="AI21" i="31"/>
  <c r="AW16" i="31"/>
  <c r="AW22" i="31"/>
  <c r="AW14" i="31"/>
  <c r="AW9" i="31"/>
  <c r="AW11" i="31"/>
  <c r="AW15" i="31"/>
  <c r="AW18" i="31"/>
  <c r="AW21" i="31"/>
  <c r="AW7" i="31"/>
  <c r="AW8" i="31"/>
  <c r="AI17" i="31"/>
  <c r="AW19" i="31"/>
  <c r="AW17" i="31"/>
  <c r="AW10" i="31"/>
  <c r="AW13" i="31"/>
  <c r="AI11" i="31"/>
  <c r="AI19" i="31"/>
  <c r="U10" i="31"/>
  <c r="AI15" i="31"/>
  <c r="AI16" i="31"/>
  <c r="AI22" i="31"/>
  <c r="AI6" i="31"/>
  <c r="AI10" i="31"/>
  <c r="U12" i="31"/>
  <c r="U16" i="31"/>
  <c r="AI14" i="31"/>
  <c r="U19" i="31"/>
  <c r="AI5" i="31"/>
  <c r="AI13" i="31"/>
  <c r="AI8" i="31"/>
  <c r="U11" i="31"/>
  <c r="AI9" i="31"/>
  <c r="U18" i="31"/>
  <c r="U14" i="31"/>
  <c r="U20" i="31"/>
  <c r="U5" i="31"/>
  <c r="U22" i="31"/>
  <c r="U9" i="31"/>
  <c r="U21" i="31"/>
  <c r="U15" i="31"/>
  <c r="U7" i="31"/>
  <c r="U6" i="31"/>
  <c r="U8" i="31"/>
  <c r="U13" i="31"/>
  <c r="U17" i="31"/>
  <c r="X58" i="30"/>
  <c r="Y58" i="30" s="1"/>
  <c r="X57" i="30"/>
  <c r="Y57" i="30" s="1"/>
  <c r="X56" i="30"/>
  <c r="Y56" i="30" s="1"/>
  <c r="V58" i="30"/>
  <c r="AA58" i="30" s="1"/>
  <c r="V57" i="30"/>
  <c r="AA57" i="30" s="1"/>
  <c r="V56" i="30"/>
  <c r="AA56" i="30" s="1"/>
  <c r="E347" i="22"/>
  <c r="E304" i="22"/>
  <c r="E303" i="22"/>
  <c r="E213" i="22"/>
  <c r="E346" i="22"/>
  <c r="E212" i="22"/>
  <c r="F66" i="19"/>
  <c r="F67" i="19"/>
  <c r="F302" i="22"/>
  <c r="F68" i="19"/>
  <c r="E224" i="22"/>
  <c r="E357" i="22"/>
  <c r="E314" i="22"/>
  <c r="F74" i="19"/>
  <c r="F315" i="22"/>
  <c r="F498" i="19"/>
  <c r="F210" i="22"/>
  <c r="F345" i="22"/>
  <c r="F357" i="22"/>
  <c r="F301" i="22"/>
  <c r="E358" i="22"/>
  <c r="F223" i="22"/>
  <c r="F499" i="19"/>
  <c r="E223" i="22"/>
  <c r="E315" i="22"/>
  <c r="F75" i="19"/>
  <c r="F69" i="19"/>
  <c r="F344" i="22"/>
  <c r="F546" i="19"/>
  <c r="F70" i="19"/>
  <c r="F358" i="22"/>
  <c r="F545" i="19"/>
  <c r="F211" i="22"/>
  <c r="F224" i="22"/>
  <c r="F71" i="19"/>
  <c r="F314" i="22"/>
  <c r="F72" i="19"/>
  <c r="F347" i="22" l="1"/>
  <c r="F346" i="22"/>
  <c r="AB58" i="30"/>
  <c r="BU22" i="31"/>
  <c r="BV22" i="31" s="1"/>
  <c r="BU14" i="31"/>
  <c r="BV14" i="31" s="1"/>
  <c r="BU6" i="31"/>
  <c r="BV6" i="31" s="1"/>
  <c r="BU18" i="31"/>
  <c r="BV18" i="31" s="1"/>
  <c r="BU8" i="31"/>
  <c r="BV8" i="31" s="1"/>
  <c r="BU21" i="31"/>
  <c r="BV21" i="31" s="1"/>
  <c r="BU13" i="31"/>
  <c r="BV13" i="31" s="1"/>
  <c r="BU5" i="31"/>
  <c r="BV5" i="31" s="1"/>
  <c r="BU11" i="31"/>
  <c r="BV11" i="31" s="1"/>
  <c r="BU16" i="31"/>
  <c r="BV16" i="31" s="1"/>
  <c r="BU7" i="31"/>
  <c r="BV7" i="31" s="1"/>
  <c r="BU20" i="31"/>
  <c r="BV20" i="31" s="1"/>
  <c r="BU12" i="31"/>
  <c r="BV12" i="31" s="1"/>
  <c r="BU19" i="31"/>
  <c r="BV19" i="31" s="1"/>
  <c r="BU10" i="31"/>
  <c r="BV10" i="31" s="1"/>
  <c r="BU15" i="31"/>
  <c r="BV15" i="31" s="1"/>
  <c r="BU17" i="31"/>
  <c r="BV17" i="31" s="1"/>
  <c r="BU9" i="31"/>
  <c r="BV9" i="31" s="1"/>
  <c r="BS22" i="31"/>
  <c r="BX22" i="31" s="1"/>
  <c r="BS14" i="31"/>
  <c r="BX14" i="31" s="1"/>
  <c r="BS6" i="31"/>
  <c r="BX6" i="31" s="1"/>
  <c r="BS18" i="31"/>
  <c r="BX18" i="31" s="1"/>
  <c r="BS15" i="31"/>
  <c r="BX15" i="31" s="1"/>
  <c r="BS21" i="31"/>
  <c r="BX21" i="31" s="1"/>
  <c r="BS13" i="31"/>
  <c r="BX13" i="31" s="1"/>
  <c r="BS5" i="31"/>
  <c r="BX5" i="31" s="1"/>
  <c r="BS19" i="31"/>
  <c r="BX19" i="31" s="1"/>
  <c r="BS10" i="31"/>
  <c r="BX10" i="31" s="1"/>
  <c r="BS8" i="31"/>
  <c r="BX8" i="31" s="1"/>
  <c r="BS7" i="31"/>
  <c r="BX7" i="31" s="1"/>
  <c r="BS20" i="31"/>
  <c r="BX20" i="31" s="1"/>
  <c r="BS12" i="31"/>
  <c r="BX12" i="31" s="1"/>
  <c r="BS11" i="31"/>
  <c r="BX11" i="31" s="1"/>
  <c r="BS16" i="31"/>
  <c r="BX16" i="31" s="1"/>
  <c r="BS17" i="31"/>
  <c r="BX17" i="31" s="1"/>
  <c r="BS9" i="31"/>
  <c r="BX9" i="31" s="1"/>
  <c r="BG22" i="31"/>
  <c r="BH22" i="31" s="1"/>
  <c r="BG14" i="31"/>
  <c r="BH14" i="31" s="1"/>
  <c r="BG6" i="31"/>
  <c r="BH6" i="31" s="1"/>
  <c r="BG18" i="31"/>
  <c r="BH18" i="31" s="1"/>
  <c r="BG21" i="31"/>
  <c r="BH21" i="31" s="1"/>
  <c r="BG13" i="31"/>
  <c r="BH13" i="31" s="1"/>
  <c r="BG5" i="31"/>
  <c r="BH5" i="31" s="1"/>
  <c r="BG11" i="31"/>
  <c r="BH11" i="31" s="1"/>
  <c r="BG7" i="31"/>
  <c r="BH7" i="31" s="1"/>
  <c r="BG20" i="31"/>
  <c r="BH20" i="31" s="1"/>
  <c r="BG12" i="31"/>
  <c r="BH12" i="31" s="1"/>
  <c r="BG19" i="31"/>
  <c r="BH19" i="31" s="1"/>
  <c r="BG10" i="31"/>
  <c r="BH10" i="31" s="1"/>
  <c r="BG17" i="31"/>
  <c r="BH17" i="31" s="1"/>
  <c r="BG9" i="31"/>
  <c r="BH9" i="31" s="1"/>
  <c r="BG16" i="31"/>
  <c r="BH16" i="31" s="1"/>
  <c r="BG8" i="31"/>
  <c r="BH8" i="31" s="1"/>
  <c r="BG15" i="31"/>
  <c r="BH15" i="31" s="1"/>
  <c r="BE22" i="31"/>
  <c r="BJ22" i="31" s="1"/>
  <c r="BE14" i="31"/>
  <c r="BJ14" i="31" s="1"/>
  <c r="BE6" i="31"/>
  <c r="BJ6" i="31" s="1"/>
  <c r="BE18" i="31"/>
  <c r="BJ18" i="31" s="1"/>
  <c r="BE9" i="31"/>
  <c r="BJ9" i="31" s="1"/>
  <c r="BE15" i="31"/>
  <c r="BJ15" i="31" s="1"/>
  <c r="BE21" i="31"/>
  <c r="BJ21" i="31" s="1"/>
  <c r="BE13" i="31"/>
  <c r="BJ13" i="31" s="1"/>
  <c r="BE5" i="31"/>
  <c r="BJ5" i="31" s="1"/>
  <c r="BE11" i="31"/>
  <c r="BJ11" i="31" s="1"/>
  <c r="BE17" i="31"/>
  <c r="BJ17" i="31" s="1"/>
  <c r="BE8" i="31"/>
  <c r="BJ8" i="31" s="1"/>
  <c r="BE20" i="31"/>
  <c r="BJ20" i="31" s="1"/>
  <c r="BE12" i="31"/>
  <c r="BJ12" i="31" s="1"/>
  <c r="BE19" i="31"/>
  <c r="BJ19" i="31" s="1"/>
  <c r="BE10" i="31"/>
  <c r="BJ10" i="31" s="1"/>
  <c r="BE16" i="31"/>
  <c r="BJ16" i="31" s="1"/>
  <c r="BE7" i="31"/>
  <c r="BJ7" i="31" s="1"/>
  <c r="AB56" i="30"/>
  <c r="AB57" i="30"/>
  <c r="F213" i="22"/>
  <c r="F225" i="22"/>
  <c r="F303" i="22"/>
  <c r="F317" i="22"/>
  <c r="E316" i="22"/>
  <c r="F212" i="22"/>
  <c r="F360" i="22"/>
  <c r="E225" i="22"/>
  <c r="E317" i="22"/>
  <c r="F359" i="22"/>
  <c r="F304" i="22"/>
  <c r="F226" i="22"/>
  <c r="E226" i="22"/>
  <c r="F316" i="22"/>
  <c r="E360" i="22"/>
  <c r="E359" i="22"/>
  <c r="F79" i="19"/>
  <c r="F80" i="19"/>
  <c r="F81" i="19"/>
  <c r="F82" i="19"/>
  <c r="F83" i="19"/>
  <c r="F84" i="19"/>
  <c r="BY11" i="31" l="1"/>
  <c r="BY8" i="31"/>
  <c r="BK9" i="31"/>
  <c r="BY16" i="31"/>
  <c r="BK6" i="31"/>
  <c r="BY13" i="31"/>
  <c r="BK7" i="31"/>
  <c r="BK14" i="31"/>
  <c r="BY12" i="31"/>
  <c r="BY21" i="31"/>
  <c r="BY9" i="31"/>
  <c r="BY10" i="31"/>
  <c r="BY14" i="31"/>
  <c r="BY17" i="31"/>
  <c r="BY19" i="31"/>
  <c r="BY22" i="31"/>
  <c r="BK16" i="31"/>
  <c r="BK5" i="31"/>
  <c r="BY20" i="31"/>
  <c r="BY15" i="31"/>
  <c r="BY7" i="31"/>
  <c r="BY18" i="31"/>
  <c r="BY6" i="31"/>
  <c r="BY5" i="31"/>
  <c r="BK11" i="31"/>
  <c r="BK17" i="31"/>
  <c r="BK22" i="31"/>
  <c r="BK13" i="31"/>
  <c r="BK10" i="31"/>
  <c r="BK19" i="31"/>
  <c r="BK21" i="31"/>
  <c r="BK12" i="31"/>
  <c r="BK15" i="31"/>
  <c r="BK20" i="31"/>
  <c r="BK8" i="31"/>
  <c r="BK18" i="31"/>
  <c r="P58" i="30"/>
  <c r="S58" i="30" s="1"/>
  <c r="P57" i="30"/>
  <c r="S57" i="30" s="1"/>
  <c r="P56" i="30"/>
  <c r="S56" i="30" s="1"/>
  <c r="F91" i="19"/>
  <c r="F101" i="19"/>
  <c r="F107" i="19" s="1"/>
  <c r="F102" i="19"/>
  <c r="F106" i="19" s="1"/>
  <c r="F103" i="19"/>
  <c r="F109" i="19" s="1"/>
  <c r="F104" i="19"/>
  <c r="F108" i="19" s="1"/>
  <c r="F85" i="19"/>
  <c r="F92" i="19"/>
  <c r="F86" i="19"/>
  <c r="F93" i="19"/>
  <c r="F113" i="19"/>
  <c r="F114" i="19"/>
  <c r="F94" i="19"/>
  <c r="F89" i="19" l="1"/>
  <c r="F90" i="19"/>
  <c r="F98" i="19"/>
  <c r="F97" i="19"/>
  <c r="F112" i="19"/>
  <c r="F118" i="19"/>
  <c r="F120" i="19"/>
  <c r="F115" i="19"/>
  <c r="F134" i="19"/>
  <c r="F131" i="19"/>
  <c r="F123" i="19"/>
  <c r="F135" i="19"/>
  <c r="F122" i="19"/>
  <c r="F129" i="19"/>
  <c r="F130" i="19"/>
  <c r="F132" i="19"/>
  <c r="F128" i="19"/>
  <c r="F133" i="19"/>
  <c r="F121" i="19"/>
  <c r="F119" i="19" l="1"/>
  <c r="Q58" i="30"/>
  <c r="R58" i="30" s="1"/>
  <c r="Q57" i="30"/>
  <c r="R57" i="30" s="1"/>
  <c r="Q56" i="30"/>
  <c r="R56" i="30" s="1"/>
  <c r="O58" i="30"/>
  <c r="T58" i="30" s="1"/>
  <c r="O57" i="30"/>
  <c r="T57" i="30" s="1"/>
  <c r="O56" i="30"/>
  <c r="T56" i="30" s="1"/>
  <c r="F127" i="19"/>
  <c r="F139" i="19"/>
  <c r="F142" i="19"/>
  <c r="F126" i="19"/>
  <c r="F140" i="19"/>
  <c r="F143" i="19"/>
  <c r="F141" i="19"/>
  <c r="F151" i="19"/>
  <c r="F159" i="19"/>
  <c r="F165" i="19" s="1"/>
  <c r="F160" i="19"/>
  <c r="F164" i="19" s="1"/>
  <c r="F161" i="19"/>
  <c r="F167" i="19" s="1"/>
  <c r="F162" i="19"/>
  <c r="F166" i="19" s="1"/>
  <c r="F172" i="19"/>
  <c r="F171" i="19"/>
  <c r="F173" i="19"/>
  <c r="F154" i="19"/>
  <c r="U58" i="30" l="1"/>
  <c r="U57" i="30"/>
  <c r="U56" i="30"/>
  <c r="AK57" i="30"/>
  <c r="AN57" i="30" s="1"/>
  <c r="AK56" i="30"/>
  <c r="AN56" i="30" s="1"/>
  <c r="AK58" i="30"/>
  <c r="AN58" i="30" s="1"/>
  <c r="F158" i="19"/>
  <c r="F170" i="19"/>
  <c r="F176" i="19"/>
  <c r="F177" i="19"/>
  <c r="F178" i="19"/>
  <c r="F230" i="19"/>
  <c r="F229" i="19"/>
  <c r="F193" i="19"/>
  <c r="F152" i="19"/>
  <c r="F228" i="19"/>
  <c r="F153" i="19"/>
  <c r="F190" i="19"/>
  <c r="F180" i="19"/>
  <c r="F179" i="19"/>
  <c r="F144" i="19"/>
  <c r="F186" i="19"/>
  <c r="F187" i="19"/>
  <c r="F181" i="19"/>
  <c r="F145" i="19"/>
  <c r="F227" i="19"/>
  <c r="F146" i="19"/>
  <c r="F192" i="19"/>
  <c r="F189" i="19"/>
  <c r="F191" i="19"/>
  <c r="F188" i="19"/>
  <c r="F157" i="19" l="1"/>
  <c r="AL58" i="30"/>
  <c r="AM58" i="30" s="1"/>
  <c r="AL57" i="30"/>
  <c r="AM57" i="30" s="1"/>
  <c r="AL56" i="30"/>
  <c r="AM56" i="30" s="1"/>
  <c r="AJ58" i="30"/>
  <c r="AO58" i="30" s="1"/>
  <c r="AJ57" i="30"/>
  <c r="AO57" i="30" s="1"/>
  <c r="AJ56" i="30"/>
  <c r="AO56" i="30" s="1"/>
  <c r="AD57" i="30"/>
  <c r="AG57" i="30" s="1"/>
  <c r="AD58" i="30"/>
  <c r="AG58" i="30" s="1"/>
  <c r="AD56" i="30"/>
  <c r="AG56" i="30" s="1"/>
  <c r="F184" i="19"/>
  <c r="F195" i="19"/>
  <c r="F234" i="19"/>
  <c r="F149" i="19"/>
  <c r="F235" i="19"/>
  <c r="F236" i="19"/>
  <c r="F197" i="19"/>
  <c r="F150" i="19"/>
  <c r="F196" i="19"/>
  <c r="F201" i="19"/>
  <c r="F214" i="19"/>
  <c r="F198" i="19"/>
  <c r="F185" i="19"/>
  <c r="F251" i="19"/>
  <c r="F249" i="19"/>
  <c r="F247" i="19"/>
  <c r="F246" i="19"/>
  <c r="F245" i="19"/>
  <c r="F244" i="19"/>
  <c r="F248" i="19"/>
  <c r="F250" i="19"/>
  <c r="AP56" i="30" l="1"/>
  <c r="AP58" i="30"/>
  <c r="AP57" i="30"/>
  <c r="AE58" i="30"/>
  <c r="AF58" i="30" s="1"/>
  <c r="AE57" i="30"/>
  <c r="AF57" i="30" s="1"/>
  <c r="AE56" i="30"/>
  <c r="AF56" i="30" s="1"/>
  <c r="AC58" i="30"/>
  <c r="AH58" i="30" s="1"/>
  <c r="AC57" i="30"/>
  <c r="AH57" i="30" s="1"/>
  <c r="AC56" i="30"/>
  <c r="AH56" i="30" s="1"/>
  <c r="F218" i="19"/>
  <c r="F205" i="19"/>
  <c r="F258" i="19"/>
  <c r="F256" i="19"/>
  <c r="F259" i="19"/>
  <c r="F255" i="19"/>
  <c r="F257" i="19"/>
  <c r="F267" i="19"/>
  <c r="F278" i="19"/>
  <c r="F287" i="19" s="1"/>
  <c r="F280" i="19"/>
  <c r="F279" i="19" s="1"/>
  <c r="F282" i="19"/>
  <c r="F281" i="19" s="1"/>
  <c r="F284" i="19"/>
  <c r="F283" i="19" s="1"/>
  <c r="F204" i="19"/>
  <c r="F237" i="19"/>
  <c r="F202" i="19"/>
  <c r="F239" i="19"/>
  <c r="F203" i="19"/>
  <c r="F216" i="19"/>
  <c r="F238" i="19"/>
  <c r="F217" i="19"/>
  <c r="F215" i="19"/>
  <c r="F268" i="19"/>
  <c r="AY57" i="30" l="1"/>
  <c r="BB57" i="30" s="1"/>
  <c r="AY58" i="30"/>
  <c r="BB58" i="30" s="1"/>
  <c r="AI56" i="30"/>
  <c r="AI57" i="30"/>
  <c r="AI58" i="30"/>
  <c r="AY56" i="30"/>
  <c r="BB56" i="30" s="1"/>
  <c r="F243" i="19"/>
  <c r="F242" i="19"/>
  <c r="F286" i="19"/>
  <c r="F296" i="19" s="1"/>
  <c r="F292" i="19"/>
  <c r="F289" i="19"/>
  <c r="F277" i="19"/>
  <c r="F288" i="19"/>
  <c r="F219" i="19"/>
  <c r="F261" i="19"/>
  <c r="F293" i="19"/>
  <c r="F206" i="19"/>
  <c r="F222" i="19"/>
  <c r="F260" i="19"/>
  <c r="F270" i="19"/>
  <c r="F221" i="19"/>
  <c r="F209" i="19"/>
  <c r="F207" i="19"/>
  <c r="F262" i="19"/>
  <c r="F269" i="19"/>
  <c r="F208" i="19"/>
  <c r="F220" i="19"/>
  <c r="F294" i="19"/>
  <c r="AX56" i="30" l="1"/>
  <c r="BC56" i="30" s="1"/>
  <c r="AX58" i="30"/>
  <c r="BC58" i="30" s="1"/>
  <c r="AX57" i="30"/>
  <c r="BC57" i="30" s="1"/>
  <c r="AZ56" i="30"/>
  <c r="BA56" i="30" s="1"/>
  <c r="AZ58" i="30"/>
  <c r="BA58" i="30" s="1"/>
  <c r="AZ57" i="30"/>
  <c r="BA57" i="30" s="1"/>
  <c r="BF58" i="30"/>
  <c r="BI58" i="30" s="1"/>
  <c r="BF56" i="30"/>
  <c r="BI56" i="30" s="1"/>
  <c r="BF57" i="30"/>
  <c r="BI57" i="30" s="1"/>
  <c r="AR58" i="30"/>
  <c r="AU58" i="30" s="1"/>
  <c r="AR57" i="30"/>
  <c r="AU57" i="30" s="1"/>
  <c r="AR56" i="30"/>
  <c r="AU56" i="30" s="1"/>
  <c r="F266" i="19"/>
  <c r="F265" i="19"/>
  <c r="F273" i="19"/>
  <c r="F274" i="19"/>
  <c r="F305" i="19"/>
  <c r="F309" i="19"/>
  <c r="F210" i="19"/>
  <c r="F322" i="19"/>
  <c r="F320" i="19"/>
  <c r="F297" i="19"/>
  <c r="F327" i="19"/>
  <c r="F223" i="19"/>
  <c r="F323" i="19"/>
  <c r="F308" i="19"/>
  <c r="F307" i="19"/>
  <c r="F211" i="19"/>
  <c r="F306" i="19"/>
  <c r="F326" i="19"/>
  <c r="F298" i="19"/>
  <c r="F295" i="19"/>
  <c r="F224" i="19"/>
  <c r="F325" i="19"/>
  <c r="F321" i="19"/>
  <c r="F324" i="19"/>
  <c r="BD58" i="30" l="1"/>
  <c r="BD56" i="30"/>
  <c r="BD57" i="30"/>
  <c r="AS58" i="30"/>
  <c r="AT58" i="30" s="1"/>
  <c r="AS57" i="30"/>
  <c r="AT57" i="30" s="1"/>
  <c r="AS56" i="30"/>
  <c r="AT56" i="30" s="1"/>
  <c r="AQ56" i="30"/>
  <c r="AV56" i="30" s="1"/>
  <c r="AQ58" i="30"/>
  <c r="AV58" i="30" s="1"/>
  <c r="AQ57" i="30"/>
  <c r="AV57" i="30" s="1"/>
  <c r="F330" i="19"/>
  <c r="F335" i="19"/>
  <c r="F213" i="19"/>
  <c r="F331" i="19"/>
  <c r="F225" i="19"/>
  <c r="F332" i="19"/>
  <c r="F329" i="19"/>
  <c r="F226" i="19"/>
  <c r="F212" i="19"/>
  <c r="F348" i="19"/>
  <c r="F363" i="19"/>
  <c r="F365" i="19"/>
  <c r="F367" i="19"/>
  <c r="F369" i="19"/>
  <c r="F378" i="19"/>
  <c r="F386" i="19"/>
  <c r="F388" i="19"/>
  <c r="F390" i="19"/>
  <c r="F392" i="19"/>
  <c r="F299" i="19"/>
  <c r="F370" i="19"/>
  <c r="F349" i="19"/>
  <c r="F301" i="19"/>
  <c r="F300" i="19"/>
  <c r="F391" i="19"/>
  <c r="F311" i="19"/>
  <c r="F393" i="19"/>
  <c r="F310" i="19"/>
  <c r="F312" i="19"/>
  <c r="F387" i="19"/>
  <c r="F313" i="19"/>
  <c r="F377" i="19" l="1"/>
  <c r="F376" i="19" s="1"/>
  <c r="AW56" i="30"/>
  <c r="AW58" i="30"/>
  <c r="AW57" i="30"/>
  <c r="F339" i="19"/>
  <c r="F352" i="19"/>
  <c r="F382" i="19"/>
  <c r="F400" i="19"/>
  <c r="F399" i="19" s="1"/>
  <c r="F303" i="19"/>
  <c r="F398" i="19"/>
  <c r="F397" i="19" s="1"/>
  <c r="F401" i="19"/>
  <c r="F405" i="19"/>
  <c r="F409" i="19"/>
  <c r="F411" i="19"/>
  <c r="F413" i="19"/>
  <c r="F415" i="19"/>
  <c r="F302" i="19"/>
  <c r="F383" i="19"/>
  <c r="F314" i="19"/>
  <c r="F350" i="19"/>
  <c r="F315" i="19"/>
  <c r="F410" i="19"/>
  <c r="F406" i="19"/>
  <c r="F414" i="19"/>
  <c r="F351" i="19"/>
  <c r="F337" i="19"/>
  <c r="F338" i="19"/>
  <c r="F412" i="19"/>
  <c r="F416" i="19"/>
  <c r="F336" i="19"/>
  <c r="F304" i="19" l="1"/>
  <c r="BG58" i="30" s="1"/>
  <c r="BH58" i="30" s="1"/>
  <c r="CA56" i="30"/>
  <c r="CA58" i="30"/>
  <c r="CA57" i="30"/>
  <c r="BG57" i="30"/>
  <c r="BH57" i="30" s="1"/>
  <c r="BE58" i="30"/>
  <c r="BJ58" i="30" s="1"/>
  <c r="BE57" i="30"/>
  <c r="BJ57" i="30" s="1"/>
  <c r="BE56" i="30"/>
  <c r="BJ56" i="30" s="1"/>
  <c r="BT58" i="30"/>
  <c r="BW58" i="30" s="1"/>
  <c r="BT56" i="30"/>
  <c r="BW56" i="30" s="1"/>
  <c r="BT57" i="30"/>
  <c r="BW57" i="30" s="1"/>
  <c r="F316" i="19"/>
  <c r="F421" i="19"/>
  <c r="F420" i="19" s="1"/>
  <c r="F317" i="19"/>
  <c r="F423" i="19"/>
  <c r="F422" i="19" s="1"/>
  <c r="F424" i="19"/>
  <c r="F428" i="19"/>
  <c r="F432" i="19"/>
  <c r="F434" i="19"/>
  <c r="F436" i="19"/>
  <c r="F438" i="19"/>
  <c r="F402" i="19"/>
  <c r="F429" i="19"/>
  <c r="F340" i="19"/>
  <c r="F408" i="19"/>
  <c r="F343" i="19"/>
  <c r="F433" i="19"/>
  <c r="F435" i="19"/>
  <c r="F341" i="19"/>
  <c r="F354" i="19"/>
  <c r="F342" i="19"/>
  <c r="F403" i="19"/>
  <c r="F439" i="19"/>
  <c r="F384" i="19"/>
  <c r="F353" i="19"/>
  <c r="F385" i="19"/>
  <c r="F356" i="19"/>
  <c r="F404" i="19"/>
  <c r="F355" i="19"/>
  <c r="F407" i="19"/>
  <c r="F437" i="19"/>
  <c r="BG56" i="30" l="1"/>
  <c r="BH56" i="30" s="1"/>
  <c r="BK56" i="30" s="1"/>
  <c r="CB58" i="30"/>
  <c r="CB56" i="30"/>
  <c r="CB57" i="30"/>
  <c r="BZ56" i="30"/>
  <c r="BZ58" i="30"/>
  <c r="BZ57" i="30"/>
  <c r="BK58" i="30"/>
  <c r="BK57" i="30"/>
  <c r="CI58" i="30"/>
  <c r="CJ58" i="30" s="1"/>
  <c r="CI57" i="30"/>
  <c r="CJ57" i="30" s="1"/>
  <c r="CI56" i="30"/>
  <c r="CJ56" i="30" s="1"/>
  <c r="CH58" i="30"/>
  <c r="CK58" i="30" s="1"/>
  <c r="CH56" i="30"/>
  <c r="CK56" i="30" s="1"/>
  <c r="CH57" i="30"/>
  <c r="CK57" i="30" s="1"/>
  <c r="CG57" i="30"/>
  <c r="CL57" i="30" s="1"/>
  <c r="CG58" i="30"/>
  <c r="CL58" i="30" s="1"/>
  <c r="CG56" i="30"/>
  <c r="CL56" i="30" s="1"/>
  <c r="F444" i="19"/>
  <c r="F443" i="19" s="1"/>
  <c r="F446" i="19"/>
  <c r="F445" i="19" s="1"/>
  <c r="F447" i="19"/>
  <c r="F451" i="19"/>
  <c r="G11" i="19"/>
  <c r="H434" i="19"/>
  <c r="G434" i="19"/>
  <c r="E434" i="19"/>
  <c r="E432" i="19"/>
  <c r="H411" i="19"/>
  <c r="G411" i="19"/>
  <c r="E411" i="19"/>
  <c r="E409" i="19"/>
  <c r="H392" i="19"/>
  <c r="G392" i="19"/>
  <c r="E392" i="19"/>
  <c r="H388" i="19"/>
  <c r="G388" i="19"/>
  <c r="E388" i="19"/>
  <c r="E386" i="19"/>
  <c r="H365" i="19"/>
  <c r="G365" i="19"/>
  <c r="E365" i="19"/>
  <c r="E363" i="19"/>
  <c r="H280" i="19"/>
  <c r="H286" i="19" s="1"/>
  <c r="G280" i="19"/>
  <c r="E280" i="19"/>
  <c r="E279" i="19" s="1"/>
  <c r="E278" i="19"/>
  <c r="H162" i="19"/>
  <c r="H166" i="19" s="1"/>
  <c r="G162" i="19"/>
  <c r="G166" i="19" s="1"/>
  <c r="E162" i="19"/>
  <c r="E166" i="19" s="1"/>
  <c r="H160" i="19"/>
  <c r="H164" i="19" s="1"/>
  <c r="G160" i="19"/>
  <c r="G164" i="19" s="1"/>
  <c r="E160" i="19"/>
  <c r="E164" i="19" s="1"/>
  <c r="E159" i="19"/>
  <c r="E165" i="19" s="1"/>
  <c r="H104" i="19"/>
  <c r="H108" i="19" s="1"/>
  <c r="G104" i="19"/>
  <c r="G108" i="19" s="1"/>
  <c r="E104" i="19"/>
  <c r="E108" i="19" s="1"/>
  <c r="H102" i="19"/>
  <c r="H106" i="19" s="1"/>
  <c r="G102" i="19"/>
  <c r="G106" i="19" s="1"/>
  <c r="E102" i="19"/>
  <c r="E106" i="19" s="1"/>
  <c r="E101" i="19"/>
  <c r="E107" i="19" s="1"/>
  <c r="H44" i="19"/>
  <c r="H48" i="19" s="1"/>
  <c r="G44" i="19"/>
  <c r="G48" i="19" s="1"/>
  <c r="E44" i="19"/>
  <c r="E48" i="19" s="1"/>
  <c r="H42" i="19"/>
  <c r="H46" i="19" s="1"/>
  <c r="G42" i="19"/>
  <c r="G46" i="19" s="1"/>
  <c r="E42" i="19"/>
  <c r="E46" i="19" s="1"/>
  <c r="E41" i="19"/>
  <c r="H17" i="19"/>
  <c r="H21" i="19" s="1"/>
  <c r="G17" i="19"/>
  <c r="G21" i="19" s="1"/>
  <c r="E17" i="19"/>
  <c r="E21" i="19" s="1"/>
  <c r="H15" i="19"/>
  <c r="H19" i="19" s="1"/>
  <c r="G15" i="19"/>
  <c r="G19" i="19" s="1"/>
  <c r="E15" i="19"/>
  <c r="E19" i="19" s="1"/>
  <c r="G14" i="19"/>
  <c r="E14" i="19"/>
  <c r="E20" i="19" s="1"/>
  <c r="E11" i="19"/>
  <c r="H10" i="19"/>
  <c r="G10" i="19"/>
  <c r="E10" i="19"/>
  <c r="E6" i="19"/>
  <c r="H5" i="19"/>
  <c r="H4" i="19"/>
  <c r="F14" i="17"/>
  <c r="F20" i="17" s="1"/>
  <c r="F5" i="17"/>
  <c r="E6" i="17"/>
  <c r="E10" i="17"/>
  <c r="F10" i="17"/>
  <c r="G10" i="17"/>
  <c r="E11" i="17"/>
  <c r="E14" i="17"/>
  <c r="E20" i="17" s="1"/>
  <c r="E15" i="17"/>
  <c r="E19" i="17" s="1"/>
  <c r="F15" i="17"/>
  <c r="F19" i="17" s="1"/>
  <c r="G15" i="17"/>
  <c r="G19" i="17" s="1"/>
  <c r="E17" i="17"/>
  <c r="E21" i="17" s="1"/>
  <c r="F17" i="17"/>
  <c r="F21" i="17" s="1"/>
  <c r="G17" i="17"/>
  <c r="G21" i="17" s="1"/>
  <c r="G131" i="19"/>
  <c r="E321" i="19"/>
  <c r="H131" i="19"/>
  <c r="H71" i="19"/>
  <c r="G229" i="19"/>
  <c r="H393" i="19"/>
  <c r="E135" i="19"/>
  <c r="F431" i="19"/>
  <c r="E73" i="19"/>
  <c r="H389" i="19"/>
  <c r="E229" i="19"/>
  <c r="E27" i="17"/>
  <c r="G70" i="19"/>
  <c r="E188" i="19"/>
  <c r="H230" i="19"/>
  <c r="E320" i="19"/>
  <c r="E190" i="19"/>
  <c r="E71" i="19"/>
  <c r="G393" i="19"/>
  <c r="E230" i="19"/>
  <c r="F28" i="17"/>
  <c r="H229" i="19"/>
  <c r="G412" i="19"/>
  <c r="F345" i="19"/>
  <c r="E171" i="19"/>
  <c r="F426" i="19"/>
  <c r="H322" i="19"/>
  <c r="H69" i="19"/>
  <c r="E128" i="19"/>
  <c r="E133" i="19"/>
  <c r="E228" i="19"/>
  <c r="E412" i="19"/>
  <c r="E227" i="19"/>
  <c r="H247" i="19"/>
  <c r="H227" i="19"/>
  <c r="H130" i="19"/>
  <c r="E246" i="19"/>
  <c r="H246" i="19"/>
  <c r="G188" i="19"/>
  <c r="E186" i="19"/>
  <c r="E68" i="19"/>
  <c r="G435" i="19"/>
  <c r="E435" i="19"/>
  <c r="E244" i="19"/>
  <c r="G128" i="19"/>
  <c r="G68" i="19"/>
  <c r="E130" i="19"/>
  <c r="F430" i="19"/>
  <c r="E187" i="19"/>
  <c r="H135" i="19"/>
  <c r="E189" i="19"/>
  <c r="E131" i="19"/>
  <c r="E70" i="19"/>
  <c r="E387" i="19"/>
  <c r="G189" i="19"/>
  <c r="G130" i="19"/>
  <c r="E364" i="19"/>
  <c r="G322" i="19"/>
  <c r="E129" i="19"/>
  <c r="G389" i="19"/>
  <c r="F427" i="19"/>
  <c r="E323" i="19"/>
  <c r="E393" i="19"/>
  <c r="G247" i="19"/>
  <c r="F357" i="19"/>
  <c r="H70" i="19"/>
  <c r="E410" i="19"/>
  <c r="G71" i="19"/>
  <c r="H323" i="19"/>
  <c r="F425" i="19"/>
  <c r="H366" i="19"/>
  <c r="H435" i="19"/>
  <c r="H188" i="19"/>
  <c r="G323" i="19"/>
  <c r="H187" i="19"/>
  <c r="E69" i="19"/>
  <c r="E433" i="19"/>
  <c r="F344" i="19"/>
  <c r="E28" i="19"/>
  <c r="G230" i="19"/>
  <c r="F358" i="19"/>
  <c r="H189" i="19"/>
  <c r="E247" i="19"/>
  <c r="H412" i="19"/>
  <c r="E245" i="19"/>
  <c r="E74" i="19"/>
  <c r="G246" i="19"/>
  <c r="F453" i="19"/>
  <c r="E322" i="19"/>
  <c r="F511" i="17" l="1"/>
  <c r="F464" i="17"/>
  <c r="E464" i="17"/>
  <c r="E511" i="17"/>
  <c r="H11" i="19"/>
  <c r="H505" i="19"/>
  <c r="H458" i="19"/>
  <c r="G511" i="19"/>
  <c r="G464" i="19"/>
  <c r="G464" i="17"/>
  <c r="G511" i="17"/>
  <c r="E16" i="19"/>
  <c r="E509" i="19"/>
  <c r="E462" i="19"/>
  <c r="E464" i="19"/>
  <c r="E511" i="19"/>
  <c r="E16" i="17"/>
  <c r="E22" i="17" s="1"/>
  <c r="E509" i="17"/>
  <c r="E462" i="17"/>
  <c r="H511" i="19"/>
  <c r="H464" i="19"/>
  <c r="F359" i="19"/>
  <c r="F360" i="19"/>
  <c r="AK8" i="30"/>
  <c r="AN8" i="30" s="1"/>
  <c r="AK13" i="30"/>
  <c r="AN13" i="30" s="1"/>
  <c r="AK7" i="30"/>
  <c r="AN7" i="30" s="1"/>
  <c r="AK9" i="30"/>
  <c r="AN9" i="30" s="1"/>
  <c r="AK10" i="30"/>
  <c r="AN10" i="30" s="1"/>
  <c r="AK11" i="30"/>
  <c r="AN11" i="30" s="1"/>
  <c r="AK12" i="30"/>
  <c r="AN12" i="30" s="1"/>
  <c r="AK16" i="30"/>
  <c r="AN16" i="30" s="1"/>
  <c r="AK25" i="30"/>
  <c r="AN25" i="30" s="1"/>
  <c r="AK27" i="30"/>
  <c r="AN27" i="30" s="1"/>
  <c r="AK29" i="30"/>
  <c r="AN29" i="30" s="1"/>
  <c r="AK31" i="30"/>
  <c r="AN31" i="30" s="1"/>
  <c r="AK33" i="30"/>
  <c r="AN33" i="30" s="1"/>
  <c r="AK35" i="30"/>
  <c r="AN35" i="30" s="1"/>
  <c r="AK37" i="30"/>
  <c r="AN37" i="30" s="1"/>
  <c r="AK39" i="30"/>
  <c r="AN39" i="30" s="1"/>
  <c r="AK41" i="30"/>
  <c r="AN41" i="30" s="1"/>
  <c r="AK17" i="30"/>
  <c r="AN17" i="30" s="1"/>
  <c r="AK36" i="30"/>
  <c r="AN36" i="30" s="1"/>
  <c r="AK24" i="30"/>
  <c r="AN24" i="30" s="1"/>
  <c r="AK14" i="30"/>
  <c r="AN14" i="30" s="1"/>
  <c r="AK18" i="30"/>
  <c r="AN18" i="30" s="1"/>
  <c r="AK19" i="30"/>
  <c r="AN19" i="30" s="1"/>
  <c r="AK15" i="30"/>
  <c r="AN15" i="30" s="1"/>
  <c r="AK42" i="30"/>
  <c r="AN42" i="30" s="1"/>
  <c r="AK6" i="30"/>
  <c r="AN6" i="30" s="1"/>
  <c r="AK20" i="30"/>
  <c r="AN20" i="30" s="1"/>
  <c r="AK23" i="30"/>
  <c r="AN23" i="30" s="1"/>
  <c r="AK26" i="30"/>
  <c r="AN26" i="30" s="1"/>
  <c r="AK21" i="30"/>
  <c r="AN21" i="30" s="1"/>
  <c r="AK28" i="30"/>
  <c r="AN28" i="30" s="1"/>
  <c r="AK30" i="30"/>
  <c r="AN30" i="30" s="1"/>
  <c r="AK45" i="30"/>
  <c r="AN45" i="30" s="1"/>
  <c r="AK46" i="30"/>
  <c r="AN46" i="30" s="1"/>
  <c r="AK22" i="30"/>
  <c r="AN22" i="30" s="1"/>
  <c r="AK32" i="30"/>
  <c r="AN32" i="30" s="1"/>
  <c r="AK40" i="30"/>
  <c r="AN40" i="30" s="1"/>
  <c r="AK34" i="30"/>
  <c r="AN34" i="30" s="1"/>
  <c r="AK44" i="30"/>
  <c r="AN44" i="30" s="1"/>
  <c r="AK38" i="30"/>
  <c r="AN38" i="30" s="1"/>
  <c r="AK47" i="30"/>
  <c r="AN47" i="30" s="1"/>
  <c r="AK52" i="30"/>
  <c r="AN52" i="30" s="1"/>
  <c r="AK54" i="30"/>
  <c r="AN54" i="30" s="1"/>
  <c r="AK49" i="30"/>
  <c r="AN49" i="30" s="1"/>
  <c r="AK55" i="30"/>
  <c r="AN55" i="30" s="1"/>
  <c r="AK43" i="30"/>
  <c r="AN43" i="30" s="1"/>
  <c r="AK53" i="30"/>
  <c r="AN53" i="30" s="1"/>
  <c r="AK50" i="30"/>
  <c r="AN50" i="30" s="1"/>
  <c r="AK51" i="30"/>
  <c r="AN51" i="30" s="1"/>
  <c r="AK48" i="30"/>
  <c r="AN48" i="30" s="1"/>
  <c r="CM58" i="30"/>
  <c r="CM57" i="30"/>
  <c r="CN57" i="30"/>
  <c r="CS57" i="30" s="1"/>
  <c r="CN56" i="30"/>
  <c r="CS56" i="30" s="1"/>
  <c r="CN58" i="30"/>
  <c r="CS58" i="30" s="1"/>
  <c r="CO57" i="30"/>
  <c r="CR57" i="30" s="1"/>
  <c r="CO58" i="30"/>
  <c r="CR58" i="30" s="1"/>
  <c r="CO56" i="30"/>
  <c r="CR56" i="30" s="1"/>
  <c r="AK5" i="30"/>
  <c r="AN5" i="30" s="1"/>
  <c r="CP58" i="30"/>
  <c r="CQ58" i="30" s="1"/>
  <c r="CP56" i="30"/>
  <c r="CQ56" i="30" s="1"/>
  <c r="CP57" i="30"/>
  <c r="CQ57" i="30" s="1"/>
  <c r="CM56" i="30"/>
  <c r="F347" i="19"/>
  <c r="F346" i="19"/>
  <c r="E378" i="19"/>
  <c r="H6" i="19"/>
  <c r="H14" i="19"/>
  <c r="H25" i="19" s="1"/>
  <c r="E286" i="19"/>
  <c r="G12" i="19"/>
  <c r="E52" i="19"/>
  <c r="H279" i="19"/>
  <c r="E22" i="19"/>
  <c r="E33" i="19"/>
  <c r="E12" i="19"/>
  <c r="G25" i="19"/>
  <c r="H41" i="19"/>
  <c r="H52" i="19" s="1"/>
  <c r="E112" i="19"/>
  <c r="E47" i="19"/>
  <c r="E43" i="19"/>
  <c r="H141" i="19"/>
  <c r="E141" i="19"/>
  <c r="H201" i="19"/>
  <c r="H196" i="19"/>
  <c r="E32" i="19"/>
  <c r="G79" i="19"/>
  <c r="G139" i="19"/>
  <c r="H139" i="19"/>
  <c r="E142" i="19"/>
  <c r="E151" i="19"/>
  <c r="E196" i="19"/>
  <c r="E201" i="19"/>
  <c r="E82" i="19"/>
  <c r="E79" i="19"/>
  <c r="H83" i="19"/>
  <c r="H80" i="19"/>
  <c r="H79" i="19"/>
  <c r="E236" i="19"/>
  <c r="E235" i="19"/>
  <c r="E140" i="19"/>
  <c r="E143" i="19"/>
  <c r="E195" i="19"/>
  <c r="G255" i="19"/>
  <c r="E80" i="19"/>
  <c r="E83" i="19"/>
  <c r="G195" i="19"/>
  <c r="H255" i="19"/>
  <c r="E267" i="19"/>
  <c r="E259" i="19"/>
  <c r="E256" i="19"/>
  <c r="H195" i="19"/>
  <c r="H234" i="19"/>
  <c r="E139" i="19"/>
  <c r="G234" i="19"/>
  <c r="E335" i="19"/>
  <c r="E330" i="19"/>
  <c r="E234" i="19"/>
  <c r="G329" i="19"/>
  <c r="E255" i="19"/>
  <c r="E329" i="19"/>
  <c r="H329" i="19"/>
  <c r="E401" i="19"/>
  <c r="E421" i="19"/>
  <c r="E420" i="19" s="1"/>
  <c r="E444" i="19"/>
  <c r="E443" i="19" s="1"/>
  <c r="E424" i="19"/>
  <c r="E447" i="19"/>
  <c r="H436" i="19"/>
  <c r="H390" i="19"/>
  <c r="H413" i="19"/>
  <c r="H282" i="19"/>
  <c r="H103" i="19"/>
  <c r="G20" i="19"/>
  <c r="H43" i="19"/>
  <c r="E170" i="19"/>
  <c r="G438" i="19"/>
  <c r="G415" i="19"/>
  <c r="G369" i="19"/>
  <c r="G284" i="19"/>
  <c r="H438" i="19"/>
  <c r="H415" i="19"/>
  <c r="H369" i="19"/>
  <c r="H284" i="19"/>
  <c r="E25" i="19"/>
  <c r="H159" i="19"/>
  <c r="E292" i="19"/>
  <c r="E287" i="19"/>
  <c r="E277" i="19"/>
  <c r="G279" i="19"/>
  <c r="G286" i="19"/>
  <c r="G432" i="19"/>
  <c r="G386" i="19"/>
  <c r="G409" i="19"/>
  <c r="G363" i="19"/>
  <c r="G278" i="19"/>
  <c r="G159" i="19"/>
  <c r="G101" i="19"/>
  <c r="E436" i="19"/>
  <c r="E413" i="19"/>
  <c r="E367" i="19"/>
  <c r="E390" i="19"/>
  <c r="E161" i="19"/>
  <c r="E103" i="19"/>
  <c r="E282" i="19"/>
  <c r="H432" i="19"/>
  <c r="H409" i="19"/>
  <c r="H386" i="19"/>
  <c r="H278" i="19"/>
  <c r="H101" i="19"/>
  <c r="H363" i="19"/>
  <c r="E438" i="19"/>
  <c r="E415" i="19"/>
  <c r="E369" i="19"/>
  <c r="E284" i="19"/>
  <c r="G41" i="19"/>
  <c r="E25" i="17"/>
  <c r="F6" i="17"/>
  <c r="G6" i="17"/>
  <c r="F25" i="17"/>
  <c r="E12" i="17"/>
  <c r="G14" i="17"/>
  <c r="E31" i="17"/>
  <c r="F32" i="17"/>
  <c r="E33" i="17"/>
  <c r="H128" i="19"/>
  <c r="E35" i="19"/>
  <c r="G364" i="19"/>
  <c r="H73" i="19"/>
  <c r="E173" i="19"/>
  <c r="F448" i="19"/>
  <c r="E249" i="19"/>
  <c r="E437" i="19"/>
  <c r="H248" i="19"/>
  <c r="G320" i="19"/>
  <c r="G69" i="19"/>
  <c r="H414" i="19"/>
  <c r="E368" i="19"/>
  <c r="E192" i="19"/>
  <c r="H132" i="19"/>
  <c r="E191" i="19"/>
  <c r="H228" i="19"/>
  <c r="H72" i="19"/>
  <c r="F452" i="19"/>
  <c r="H249" i="19"/>
  <c r="H416" i="19"/>
  <c r="E134" i="19"/>
  <c r="E251" i="19"/>
  <c r="E114" i="19"/>
  <c r="H251" i="19"/>
  <c r="H320" i="19"/>
  <c r="E370" i="19"/>
  <c r="G75" i="19"/>
  <c r="G410" i="19"/>
  <c r="G321" i="19"/>
  <c r="E115" i="19"/>
  <c r="E55" i="19"/>
  <c r="H192" i="19"/>
  <c r="E34" i="17"/>
  <c r="H324" i="19"/>
  <c r="G326" i="19"/>
  <c r="H68" i="19"/>
  <c r="G250" i="19"/>
  <c r="G244" i="19"/>
  <c r="G26" i="19"/>
  <c r="G416" i="19"/>
  <c r="E295" i="19"/>
  <c r="H191" i="19"/>
  <c r="H74" i="19"/>
  <c r="H321" i="19"/>
  <c r="E325" i="19"/>
  <c r="H193" i="19"/>
  <c r="F449" i="19"/>
  <c r="E26" i="19"/>
  <c r="G251" i="19"/>
  <c r="E414" i="19"/>
  <c r="H391" i="19"/>
  <c r="E113" i="19"/>
  <c r="G245" i="19"/>
  <c r="H134" i="19"/>
  <c r="H327" i="19"/>
  <c r="G370" i="19"/>
  <c r="H250" i="19"/>
  <c r="G135" i="19"/>
  <c r="H364" i="19"/>
  <c r="G227" i="19"/>
  <c r="H326" i="19"/>
  <c r="E27" i="19"/>
  <c r="E391" i="19"/>
  <c r="H437" i="19"/>
  <c r="E75" i="19"/>
  <c r="G129" i="19"/>
  <c r="E28" i="17"/>
  <c r="H433" i="19"/>
  <c r="H439" i="19"/>
  <c r="F26" i="17"/>
  <c r="G187" i="19"/>
  <c r="G439" i="19"/>
  <c r="E54" i="19"/>
  <c r="E26" i="17"/>
  <c r="E132" i="19"/>
  <c r="E193" i="19"/>
  <c r="E327" i="19"/>
  <c r="G74" i="19"/>
  <c r="H190" i="19"/>
  <c r="G186" i="19"/>
  <c r="H133" i="19"/>
  <c r="G192" i="19"/>
  <c r="G228" i="19"/>
  <c r="G28" i="19"/>
  <c r="F450" i="19"/>
  <c r="G433" i="19"/>
  <c r="E250" i="19"/>
  <c r="E36" i="19"/>
  <c r="H368" i="19"/>
  <c r="E53" i="19"/>
  <c r="E34" i="19"/>
  <c r="H75" i="19"/>
  <c r="H186" i="19"/>
  <c r="E172" i="19"/>
  <c r="F454" i="19"/>
  <c r="H245" i="19"/>
  <c r="H129" i="19"/>
  <c r="H370" i="19"/>
  <c r="H387" i="19"/>
  <c r="E439" i="19"/>
  <c r="E324" i="19"/>
  <c r="G134" i="19"/>
  <c r="E326" i="19"/>
  <c r="E293" i="19"/>
  <c r="H244" i="19"/>
  <c r="F27" i="17"/>
  <c r="H410" i="19"/>
  <c r="H325" i="19"/>
  <c r="E36" i="17"/>
  <c r="E72" i="19"/>
  <c r="E416" i="19"/>
  <c r="G193" i="19"/>
  <c r="E248" i="19"/>
  <c r="G327" i="19"/>
  <c r="G27" i="19"/>
  <c r="E81" i="19" l="1"/>
  <c r="E91" i="19"/>
  <c r="E32" i="17"/>
  <c r="H235" i="19"/>
  <c r="H236" i="19"/>
  <c r="F31" i="17"/>
  <c r="G16" i="17"/>
  <c r="G22" i="17" s="1"/>
  <c r="G509" i="17"/>
  <c r="G462" i="17"/>
  <c r="H476" i="19"/>
  <c r="H472" i="19"/>
  <c r="H474" i="19"/>
  <c r="H463" i="19"/>
  <c r="E538" i="19"/>
  <c r="E508" i="19"/>
  <c r="E520" i="19"/>
  <c r="E524" i="19"/>
  <c r="E522" i="19"/>
  <c r="H471" i="19"/>
  <c r="H486" i="19" s="1"/>
  <c r="H480" i="19"/>
  <c r="H457" i="19"/>
  <c r="H469" i="19"/>
  <c r="H485" i="19" s="1"/>
  <c r="H467" i="19"/>
  <c r="E474" i="17"/>
  <c r="E463" i="17"/>
  <c r="E476" i="17"/>
  <c r="E504" i="17"/>
  <c r="E472" i="17"/>
  <c r="F506" i="17"/>
  <c r="H504" i="17"/>
  <c r="G504" i="17"/>
  <c r="H506" i="17"/>
  <c r="H508" i="17"/>
  <c r="E506" i="17"/>
  <c r="F504" i="17"/>
  <c r="G506" i="17"/>
  <c r="F16" i="17"/>
  <c r="F22" i="17" s="1"/>
  <c r="F509" i="17"/>
  <c r="F462" i="17"/>
  <c r="H20" i="19"/>
  <c r="H523" i="19"/>
  <c r="H519" i="19"/>
  <c r="H510" i="19"/>
  <c r="H521" i="19"/>
  <c r="E523" i="19"/>
  <c r="E519" i="19"/>
  <c r="E510" i="19"/>
  <c r="E521" i="19"/>
  <c r="H518" i="19"/>
  <c r="H533" i="19" s="1"/>
  <c r="H527" i="19"/>
  <c r="H504" i="19"/>
  <c r="H514" i="19"/>
  <c r="H516" i="19"/>
  <c r="H532" i="19" s="1"/>
  <c r="E461" i="17"/>
  <c r="E477" i="17"/>
  <c r="E497" i="17" s="1"/>
  <c r="E475" i="17"/>
  <c r="E473" i="17"/>
  <c r="E491" i="17"/>
  <c r="H506" i="19"/>
  <c r="E476" i="19"/>
  <c r="E472" i="19"/>
  <c r="E506" i="19"/>
  <c r="E474" i="19"/>
  <c r="E463" i="19"/>
  <c r="E504" i="19"/>
  <c r="G504" i="19"/>
  <c r="G508" i="19"/>
  <c r="G506" i="19"/>
  <c r="F506" i="19"/>
  <c r="F508" i="19"/>
  <c r="F504" i="19"/>
  <c r="F510" i="19"/>
  <c r="G523" i="17"/>
  <c r="G521" i="17"/>
  <c r="G519" i="17"/>
  <c r="G510" i="17"/>
  <c r="G476" i="19"/>
  <c r="G497" i="19" s="1"/>
  <c r="G463" i="19"/>
  <c r="G474" i="19"/>
  <c r="G496" i="19" s="1"/>
  <c r="G491" i="19"/>
  <c r="G472" i="19"/>
  <c r="F472" i="17"/>
  <c r="F463" i="17"/>
  <c r="F476" i="17"/>
  <c r="F474" i="17"/>
  <c r="H16" i="19"/>
  <c r="H509" i="19"/>
  <c r="H462" i="19"/>
  <c r="E524" i="17"/>
  <c r="E508" i="17"/>
  <c r="E520" i="17"/>
  <c r="E538" i="17"/>
  <c r="E522" i="17"/>
  <c r="E491" i="19"/>
  <c r="E461" i="19"/>
  <c r="E475" i="19"/>
  <c r="E473" i="19"/>
  <c r="E495" i="19" s="1"/>
  <c r="E477" i="19"/>
  <c r="G491" i="17"/>
  <c r="G463" i="17"/>
  <c r="G474" i="17"/>
  <c r="G476" i="17"/>
  <c r="G472" i="17"/>
  <c r="G523" i="19"/>
  <c r="G544" i="19" s="1"/>
  <c r="G519" i="19"/>
  <c r="G521" i="19"/>
  <c r="G543" i="19" s="1"/>
  <c r="G538" i="19"/>
  <c r="G510" i="19"/>
  <c r="E521" i="17"/>
  <c r="E510" i="17"/>
  <c r="E523" i="17"/>
  <c r="E519" i="17"/>
  <c r="F521" i="17"/>
  <c r="F519" i="17"/>
  <c r="F510" i="17"/>
  <c r="F523" i="17"/>
  <c r="W6" i="30"/>
  <c r="Z6" i="30" s="1"/>
  <c r="W16" i="30"/>
  <c r="Z16" i="30" s="1"/>
  <c r="W18" i="30"/>
  <c r="Z18" i="30" s="1"/>
  <c r="W20" i="30"/>
  <c r="Z20" i="30" s="1"/>
  <c r="W22" i="30"/>
  <c r="Z22" i="30" s="1"/>
  <c r="W24" i="30"/>
  <c r="Z24" i="30" s="1"/>
  <c r="W13" i="30"/>
  <c r="Z13" i="30" s="1"/>
  <c r="W14" i="30"/>
  <c r="Z14" i="30" s="1"/>
  <c r="W15" i="30"/>
  <c r="Z15" i="30" s="1"/>
  <c r="W7" i="30"/>
  <c r="Z7" i="30" s="1"/>
  <c r="W8" i="30"/>
  <c r="Z8" i="30" s="1"/>
  <c r="W19" i="30"/>
  <c r="Z19" i="30" s="1"/>
  <c r="W21" i="30"/>
  <c r="Z21" i="30" s="1"/>
  <c r="W17" i="30"/>
  <c r="Z17" i="30" s="1"/>
  <c r="W28" i="30"/>
  <c r="Z28" i="30" s="1"/>
  <c r="W39" i="30"/>
  <c r="Z39" i="30" s="1"/>
  <c r="W10" i="30"/>
  <c r="Z10" i="30" s="1"/>
  <c r="W23" i="30"/>
  <c r="Z23" i="30" s="1"/>
  <c r="W26" i="30"/>
  <c r="Z26" i="30" s="1"/>
  <c r="W27" i="30"/>
  <c r="Z27" i="30" s="1"/>
  <c r="W29" i="30"/>
  <c r="Z29" i="30" s="1"/>
  <c r="W45" i="30"/>
  <c r="Z45" i="30" s="1"/>
  <c r="W30" i="30"/>
  <c r="Z30" i="30" s="1"/>
  <c r="W31" i="30"/>
  <c r="Z31" i="30" s="1"/>
  <c r="W12" i="30"/>
  <c r="Z12" i="30" s="1"/>
  <c r="W32" i="30"/>
  <c r="Z32" i="30" s="1"/>
  <c r="W33" i="30"/>
  <c r="Z33" i="30" s="1"/>
  <c r="W34" i="30"/>
  <c r="Z34" i="30" s="1"/>
  <c r="W35" i="30"/>
  <c r="Z35" i="30" s="1"/>
  <c r="W49" i="30"/>
  <c r="Z49" i="30" s="1"/>
  <c r="W54" i="30"/>
  <c r="Z54" i="30" s="1"/>
  <c r="W25" i="30"/>
  <c r="Z25" i="30" s="1"/>
  <c r="W40" i="30"/>
  <c r="Z40" i="30" s="1"/>
  <c r="W42" i="30"/>
  <c r="Z42" i="30" s="1"/>
  <c r="W43" i="30"/>
  <c r="Z43" i="30" s="1"/>
  <c r="W9" i="30"/>
  <c r="Z9" i="30" s="1"/>
  <c r="W38" i="30"/>
  <c r="Z38" i="30" s="1"/>
  <c r="W44" i="30"/>
  <c r="Z44" i="30" s="1"/>
  <c r="W46" i="30"/>
  <c r="Z46" i="30" s="1"/>
  <c r="W11" i="30"/>
  <c r="Z11" i="30" s="1"/>
  <c r="W36" i="30"/>
  <c r="Z36" i="30" s="1"/>
  <c r="W37" i="30"/>
  <c r="Z37" i="30" s="1"/>
  <c r="W52" i="30"/>
  <c r="Z52" i="30" s="1"/>
  <c r="W55" i="30"/>
  <c r="Z55" i="30" s="1"/>
  <c r="W47" i="30"/>
  <c r="Z47" i="30" s="1"/>
  <c r="W53" i="30"/>
  <c r="Z53" i="30" s="1"/>
  <c r="W48" i="30"/>
  <c r="Z48" i="30" s="1"/>
  <c r="W50" i="30"/>
  <c r="Z50" i="30" s="1"/>
  <c r="W51" i="30"/>
  <c r="Z51" i="30" s="1"/>
  <c r="W41" i="30"/>
  <c r="Z41" i="30" s="1"/>
  <c r="BF6" i="30"/>
  <c r="BI6" i="30" s="1"/>
  <c r="BF14" i="30"/>
  <c r="BI14" i="30" s="1"/>
  <c r="BF16" i="30"/>
  <c r="BI16" i="30" s="1"/>
  <c r="BF8" i="30"/>
  <c r="BI8" i="30" s="1"/>
  <c r="BF9" i="30"/>
  <c r="BI9" i="30" s="1"/>
  <c r="BF20" i="30"/>
  <c r="BI20" i="30" s="1"/>
  <c r="BF13" i="30"/>
  <c r="BI13" i="30" s="1"/>
  <c r="BF15" i="30"/>
  <c r="BI15" i="30" s="1"/>
  <c r="BF7" i="30"/>
  <c r="BI7" i="30" s="1"/>
  <c r="BF24" i="30"/>
  <c r="BI24" i="30" s="1"/>
  <c r="BF29" i="30"/>
  <c r="BI29" i="30" s="1"/>
  <c r="BF40" i="30"/>
  <c r="BI40" i="30" s="1"/>
  <c r="BF42" i="30"/>
  <c r="BI42" i="30" s="1"/>
  <c r="BF44" i="30"/>
  <c r="BI44" i="30" s="1"/>
  <c r="BF46" i="30"/>
  <c r="BI46" i="30" s="1"/>
  <c r="BF25" i="30"/>
  <c r="BI25" i="30" s="1"/>
  <c r="BF23" i="30"/>
  <c r="BI23" i="30" s="1"/>
  <c r="BF21" i="30"/>
  <c r="BI21" i="30" s="1"/>
  <c r="BF31" i="30"/>
  <c r="BI31" i="30" s="1"/>
  <c r="BF32" i="30"/>
  <c r="BI32" i="30" s="1"/>
  <c r="BF18" i="30"/>
  <c r="BI18" i="30" s="1"/>
  <c r="BF33" i="30"/>
  <c r="BI33" i="30" s="1"/>
  <c r="BF34" i="30"/>
  <c r="BI34" i="30" s="1"/>
  <c r="BF35" i="30"/>
  <c r="BI35" i="30" s="1"/>
  <c r="BF36" i="30"/>
  <c r="BI36" i="30" s="1"/>
  <c r="BF19" i="30"/>
  <c r="BI19" i="30" s="1"/>
  <c r="BF22" i="30"/>
  <c r="BI22" i="30" s="1"/>
  <c r="BF26" i="30"/>
  <c r="BI26" i="30" s="1"/>
  <c r="BF45" i="30"/>
  <c r="BI45" i="30" s="1"/>
  <c r="BF50" i="30"/>
  <c r="BI50" i="30" s="1"/>
  <c r="BF10" i="30"/>
  <c r="BI10" i="30" s="1"/>
  <c r="BF12" i="30"/>
  <c r="BI12" i="30" s="1"/>
  <c r="BF27" i="30"/>
  <c r="BI27" i="30" s="1"/>
  <c r="BF38" i="30"/>
  <c r="BI38" i="30" s="1"/>
  <c r="BF11" i="30"/>
  <c r="BI11" i="30" s="1"/>
  <c r="BF17" i="30"/>
  <c r="BI17" i="30" s="1"/>
  <c r="BF43" i="30"/>
  <c r="BI43" i="30" s="1"/>
  <c r="BF30" i="30"/>
  <c r="BI30" i="30" s="1"/>
  <c r="BF37" i="30"/>
  <c r="BI37" i="30" s="1"/>
  <c r="BF48" i="30"/>
  <c r="BI48" i="30" s="1"/>
  <c r="BF28" i="30"/>
  <c r="BI28" i="30" s="1"/>
  <c r="BF41" i="30"/>
  <c r="BI41" i="30" s="1"/>
  <c r="BF47" i="30"/>
  <c r="BI47" i="30" s="1"/>
  <c r="BF49" i="30"/>
  <c r="BI49" i="30" s="1"/>
  <c r="BF51" i="30"/>
  <c r="BI51" i="30" s="1"/>
  <c r="BF53" i="30"/>
  <c r="BI53" i="30" s="1"/>
  <c r="BF54" i="30"/>
  <c r="BI54" i="30" s="1"/>
  <c r="BF55" i="30"/>
  <c r="BI55" i="30" s="1"/>
  <c r="BF39" i="30"/>
  <c r="BI39" i="30" s="1"/>
  <c r="BF52" i="30"/>
  <c r="BI52" i="30" s="1"/>
  <c r="BU58" i="30"/>
  <c r="BV58" i="30" s="1"/>
  <c r="BU57" i="30"/>
  <c r="BV57" i="30" s="1"/>
  <c r="BU56" i="30"/>
  <c r="BV56" i="30" s="1"/>
  <c r="BS58" i="30"/>
  <c r="BX58" i="30" s="1"/>
  <c r="BS57" i="30"/>
  <c r="BX57" i="30" s="1"/>
  <c r="BS56" i="30"/>
  <c r="BX56" i="30" s="1"/>
  <c r="W5" i="30"/>
  <c r="Z5" i="30" s="1"/>
  <c r="BF5" i="30"/>
  <c r="BI5" i="30" s="1"/>
  <c r="CV57" i="30"/>
  <c r="CY57" i="30" s="1"/>
  <c r="CV58" i="30"/>
  <c r="CY58" i="30" s="1"/>
  <c r="CV56" i="30"/>
  <c r="CY56" i="30" s="1"/>
  <c r="CU58" i="30"/>
  <c r="CZ58" i="30" s="1"/>
  <c r="CU57" i="30"/>
  <c r="CZ57" i="30" s="1"/>
  <c r="CU56" i="30"/>
  <c r="CZ56" i="30" s="1"/>
  <c r="CW57" i="30"/>
  <c r="CX57" i="30" s="1"/>
  <c r="CW58" i="30"/>
  <c r="CX58" i="30" s="1"/>
  <c r="CW56" i="30"/>
  <c r="CX56" i="30" s="1"/>
  <c r="CT58" i="30"/>
  <c r="CT56" i="30"/>
  <c r="CT57" i="30"/>
  <c r="H367" i="19"/>
  <c r="H161" i="19"/>
  <c r="H12" i="19"/>
  <c r="E58" i="19"/>
  <c r="E60" i="19"/>
  <c r="E49" i="19"/>
  <c r="H47" i="19"/>
  <c r="E339" i="19"/>
  <c r="E205" i="19"/>
  <c r="E382" i="19"/>
  <c r="G330" i="19"/>
  <c r="G339" i="19" s="1"/>
  <c r="G335" i="19"/>
  <c r="G141" i="19"/>
  <c r="H377" i="19"/>
  <c r="H376" i="19" s="1"/>
  <c r="G424" i="19"/>
  <c r="G421" i="19"/>
  <c r="G420" i="19" s="1"/>
  <c r="E39" i="19"/>
  <c r="H91" i="19"/>
  <c r="H82" i="19"/>
  <c r="H428" i="19"/>
  <c r="H447" i="19"/>
  <c r="H444" i="19"/>
  <c r="H443" i="19" s="1"/>
  <c r="H257" i="19"/>
  <c r="E197" i="19"/>
  <c r="G236" i="19"/>
  <c r="G235" i="19"/>
  <c r="H348" i="19"/>
  <c r="H332" i="19"/>
  <c r="G140" i="19"/>
  <c r="G143" i="19"/>
  <c r="E214" i="19"/>
  <c r="E198" i="19"/>
  <c r="G401" i="19"/>
  <c r="G398" i="19"/>
  <c r="G397" i="19" s="1"/>
  <c r="H382" i="19"/>
  <c r="H330" i="19"/>
  <c r="H339" i="19" s="1"/>
  <c r="H335" i="19"/>
  <c r="E331" i="19"/>
  <c r="H378" i="19"/>
  <c r="H375" i="19"/>
  <c r="H374" i="19" s="1"/>
  <c r="H424" i="19"/>
  <c r="H421" i="19"/>
  <c r="H420" i="19" s="1"/>
  <c r="E177" i="19"/>
  <c r="E257" i="19"/>
  <c r="E446" i="19"/>
  <c r="E445" i="19" s="1"/>
  <c r="E258" i="19"/>
  <c r="E405" i="19"/>
  <c r="E400" i="19"/>
  <c r="E399" i="19" s="1"/>
  <c r="G447" i="19"/>
  <c r="G444" i="19"/>
  <c r="G443" i="19" s="1"/>
  <c r="E118" i="19"/>
  <c r="H423" i="19"/>
  <c r="H422" i="19" s="1"/>
  <c r="E40" i="19"/>
  <c r="G331" i="19"/>
  <c r="G31" i="19"/>
  <c r="H256" i="19"/>
  <c r="H267" i="19"/>
  <c r="H259" i="19"/>
  <c r="G267" i="19"/>
  <c r="G256" i="19"/>
  <c r="G259" i="19"/>
  <c r="E428" i="19"/>
  <c r="E451" i="19"/>
  <c r="G201" i="19"/>
  <c r="G196" i="19"/>
  <c r="G205" i="19" s="1"/>
  <c r="G378" i="19"/>
  <c r="H197" i="19"/>
  <c r="G32" i="19"/>
  <c r="E176" i="19"/>
  <c r="E423" i="19"/>
  <c r="E422" i="19" s="1"/>
  <c r="G80" i="19"/>
  <c r="G83" i="19"/>
  <c r="H446" i="19"/>
  <c r="H445" i="19" s="1"/>
  <c r="G257" i="19"/>
  <c r="E119" i="19"/>
  <c r="E377" i="19"/>
  <c r="E376" i="19" s="1"/>
  <c r="H140" i="19"/>
  <c r="H143" i="19"/>
  <c r="H401" i="19"/>
  <c r="H398" i="19"/>
  <c r="H397" i="19" s="1"/>
  <c r="E332" i="19"/>
  <c r="E348" i="19"/>
  <c r="E31" i="19"/>
  <c r="H81" i="19"/>
  <c r="H331" i="19"/>
  <c r="H198" i="19"/>
  <c r="H214" i="19"/>
  <c r="G197" i="19"/>
  <c r="E59" i="19"/>
  <c r="H258" i="19"/>
  <c r="H405" i="19"/>
  <c r="H400" i="19"/>
  <c r="H399" i="19" s="1"/>
  <c r="G81" i="19"/>
  <c r="H142" i="19"/>
  <c r="H151" i="19"/>
  <c r="H451" i="19"/>
  <c r="E178" i="19"/>
  <c r="E167" i="19"/>
  <c r="H205" i="19"/>
  <c r="G112" i="19"/>
  <c r="G107" i="19"/>
  <c r="H60" i="19"/>
  <c r="H49" i="19"/>
  <c r="G436" i="19"/>
  <c r="G390" i="19"/>
  <c r="G367" i="19"/>
  <c r="G413" i="19"/>
  <c r="G161" i="19"/>
  <c r="G282" i="19"/>
  <c r="G43" i="19"/>
  <c r="G16" i="19"/>
  <c r="G103" i="19"/>
  <c r="E120" i="19"/>
  <c r="E109" i="19"/>
  <c r="H170" i="19"/>
  <c r="H165" i="19"/>
  <c r="H112" i="19"/>
  <c r="H107" i="19"/>
  <c r="H287" i="19"/>
  <c r="H277" i="19"/>
  <c r="H292" i="19"/>
  <c r="G165" i="19"/>
  <c r="G170" i="19"/>
  <c r="G287" i="19"/>
  <c r="G296" i="19" s="1"/>
  <c r="G292" i="19"/>
  <c r="G277" i="19"/>
  <c r="H288" i="19"/>
  <c r="H283" i="19"/>
  <c r="G47" i="19"/>
  <c r="G52" i="19"/>
  <c r="E288" i="19"/>
  <c r="E283" i="19"/>
  <c r="E296" i="19"/>
  <c r="E305" i="19"/>
  <c r="E289" i="19"/>
  <c r="E281" i="19"/>
  <c r="G288" i="19"/>
  <c r="G283" i="19"/>
  <c r="H178" i="19"/>
  <c r="H167" i="19"/>
  <c r="H109" i="19"/>
  <c r="H120" i="19"/>
  <c r="H33" i="19"/>
  <c r="H22" i="19"/>
  <c r="H289" i="19"/>
  <c r="H281" i="19"/>
  <c r="H305" i="19"/>
  <c r="F12" i="17"/>
  <c r="G12" i="17"/>
  <c r="G25" i="17"/>
  <c r="G20" i="17"/>
  <c r="G33" i="17"/>
  <c r="E40" i="17"/>
  <c r="E41" i="17"/>
  <c r="E47" i="17" s="1"/>
  <c r="F41" i="17"/>
  <c r="G41" i="17"/>
  <c r="E42" i="17"/>
  <c r="F42" i="17"/>
  <c r="F46" i="17" s="1"/>
  <c r="G42" i="17"/>
  <c r="G46" i="17" s="1"/>
  <c r="E43" i="17"/>
  <c r="E49" i="17" s="1"/>
  <c r="F43" i="17"/>
  <c r="F49" i="17" s="1"/>
  <c r="G43" i="17"/>
  <c r="G49" i="17" s="1"/>
  <c r="E44" i="17"/>
  <c r="E48" i="17" s="1"/>
  <c r="F44" i="17"/>
  <c r="F48" i="17" s="1"/>
  <c r="G44" i="17"/>
  <c r="G48" i="17" s="1"/>
  <c r="E93" i="19"/>
  <c r="E152" i="19"/>
  <c r="H490" i="19"/>
  <c r="E449" i="19"/>
  <c r="E62" i="19"/>
  <c r="H55" i="19"/>
  <c r="E239" i="19"/>
  <c r="H54" i="19"/>
  <c r="E261" i="19"/>
  <c r="H204" i="19"/>
  <c r="E427" i="19"/>
  <c r="E260" i="19"/>
  <c r="E203" i="19"/>
  <c r="E425" i="19"/>
  <c r="G500" i="19"/>
  <c r="E146" i="19"/>
  <c r="E238" i="19"/>
  <c r="H237" i="19"/>
  <c r="E204" i="19"/>
  <c r="G72" i="19"/>
  <c r="E294" i="19"/>
  <c r="H537" i="19"/>
  <c r="G501" i="19"/>
  <c r="E86" i="19"/>
  <c r="E338" i="19"/>
  <c r="G190" i="19"/>
  <c r="G368" i="19"/>
  <c r="E262" i="19"/>
  <c r="G73" i="19"/>
  <c r="E61" i="19"/>
  <c r="E501" i="17"/>
  <c r="G391" i="19"/>
  <c r="E337" i="19"/>
  <c r="H86" i="19"/>
  <c r="G28" i="17"/>
  <c r="H238" i="19"/>
  <c r="E336" i="19"/>
  <c r="E448" i="19"/>
  <c r="E450" i="19"/>
  <c r="G27" i="17"/>
  <c r="E94" i="19"/>
  <c r="H489" i="19"/>
  <c r="G239" i="19"/>
  <c r="H146" i="19"/>
  <c r="H202" i="19"/>
  <c r="H203" i="19"/>
  <c r="G133" i="19"/>
  <c r="E145" i="19"/>
  <c r="G26" i="17"/>
  <c r="H85" i="19"/>
  <c r="E92" i="19"/>
  <c r="E85" i="19"/>
  <c r="H262" i="19"/>
  <c r="G191" i="19"/>
  <c r="G547" i="19"/>
  <c r="G146" i="19"/>
  <c r="E63" i="19"/>
  <c r="G248" i="19"/>
  <c r="H536" i="19"/>
  <c r="G414" i="19"/>
  <c r="G293" i="19"/>
  <c r="G548" i="19"/>
  <c r="E84" i="19"/>
  <c r="G84" i="19"/>
  <c r="E154" i="19"/>
  <c r="E153" i="19"/>
  <c r="E35" i="17"/>
  <c r="G132" i="19"/>
  <c r="G249" i="19"/>
  <c r="E144" i="19"/>
  <c r="H84" i="19"/>
  <c r="G324" i="19"/>
  <c r="G325" i="19"/>
  <c r="E237" i="19"/>
  <c r="G437" i="19"/>
  <c r="E202" i="19"/>
  <c r="E426" i="19"/>
  <c r="H152" i="19"/>
  <c r="E542" i="19" l="1"/>
  <c r="E542" i="17"/>
  <c r="E543" i="19"/>
  <c r="E39" i="17"/>
  <c r="H538" i="19"/>
  <c r="H508" i="19"/>
  <c r="H520" i="19"/>
  <c r="H524" i="19"/>
  <c r="H544" i="19" s="1"/>
  <c r="H522" i="19"/>
  <c r="H543" i="19" s="1"/>
  <c r="F475" i="17"/>
  <c r="F496" i="17" s="1"/>
  <c r="F477" i="17"/>
  <c r="F497" i="17" s="1"/>
  <c r="F491" i="17"/>
  <c r="F461" i="17"/>
  <c r="F473" i="17"/>
  <c r="F495" i="17" s="1"/>
  <c r="G508" i="17"/>
  <c r="G524" i="17"/>
  <c r="G544" i="17" s="1"/>
  <c r="G520" i="17"/>
  <c r="G538" i="17"/>
  <c r="G522" i="17"/>
  <c r="G543" i="17" s="1"/>
  <c r="F33" i="17"/>
  <c r="E497" i="19"/>
  <c r="F522" i="17"/>
  <c r="F543" i="17" s="1"/>
  <c r="F520" i="17"/>
  <c r="F524" i="17"/>
  <c r="F544" i="17" s="1"/>
  <c r="F538" i="17"/>
  <c r="F508" i="17"/>
  <c r="H484" i="19"/>
  <c r="G542" i="19"/>
  <c r="E543" i="17"/>
  <c r="E544" i="17"/>
  <c r="G495" i="19"/>
  <c r="E495" i="17"/>
  <c r="E496" i="19"/>
  <c r="H491" i="19"/>
  <c r="H461" i="19"/>
  <c r="H475" i="19"/>
  <c r="H496" i="19" s="1"/>
  <c r="H473" i="19"/>
  <c r="H495" i="19" s="1"/>
  <c r="H477" i="19"/>
  <c r="H497" i="19" s="1"/>
  <c r="E496" i="17"/>
  <c r="H531" i="19"/>
  <c r="E544" i="19"/>
  <c r="G475" i="17"/>
  <c r="G496" i="17" s="1"/>
  <c r="G477" i="17"/>
  <c r="G497" i="17" s="1"/>
  <c r="G461" i="17"/>
  <c r="G473" i="17"/>
  <c r="G377" i="19"/>
  <c r="G376" i="19" s="1"/>
  <c r="AY43" i="30"/>
  <c r="BB43" i="30" s="1"/>
  <c r="AY38" i="30"/>
  <c r="BB38" i="30" s="1"/>
  <c r="AY46" i="30"/>
  <c r="BB46" i="30" s="1"/>
  <c r="AY12" i="30"/>
  <c r="BB12" i="30" s="1"/>
  <c r="AY6" i="30"/>
  <c r="BB6" i="30" s="1"/>
  <c r="AY22" i="30"/>
  <c r="BB22" i="30" s="1"/>
  <c r="AY49" i="30"/>
  <c r="BB49" i="30" s="1"/>
  <c r="AY36" i="30"/>
  <c r="BB36" i="30" s="1"/>
  <c r="AY9" i="30"/>
  <c r="BB9" i="30" s="1"/>
  <c r="AY17" i="30"/>
  <c r="BB17" i="30" s="1"/>
  <c r="AY25" i="30"/>
  <c r="BB25" i="30" s="1"/>
  <c r="AY33" i="30"/>
  <c r="BB33" i="30" s="1"/>
  <c r="AY28" i="30"/>
  <c r="BB28" i="30" s="1"/>
  <c r="AY10" i="30"/>
  <c r="BB10" i="30" s="1"/>
  <c r="AY18" i="30"/>
  <c r="BB18" i="30" s="1"/>
  <c r="AY26" i="30"/>
  <c r="BB26" i="30" s="1"/>
  <c r="AY34" i="30"/>
  <c r="BB34" i="30" s="1"/>
  <c r="AY42" i="30"/>
  <c r="BB42" i="30" s="1"/>
  <c r="AY50" i="30"/>
  <c r="BB50" i="30" s="1"/>
  <c r="AY13" i="30"/>
  <c r="BB13" i="30" s="1"/>
  <c r="AY21" i="30"/>
  <c r="BB21" i="30" s="1"/>
  <c r="AY29" i="30"/>
  <c r="BB29" i="30" s="1"/>
  <c r="AY37" i="30"/>
  <c r="BB37" i="30" s="1"/>
  <c r="AY45" i="30"/>
  <c r="BB45" i="30" s="1"/>
  <c r="AY53" i="30"/>
  <c r="BB53" i="30" s="1"/>
  <c r="AY8" i="30"/>
  <c r="BB8" i="30" s="1"/>
  <c r="AY16" i="30"/>
  <c r="BB16" i="30" s="1"/>
  <c r="AY24" i="30"/>
  <c r="BB24" i="30" s="1"/>
  <c r="AY32" i="30"/>
  <c r="BB32" i="30" s="1"/>
  <c r="AY40" i="30"/>
  <c r="BB40" i="30" s="1"/>
  <c r="AY48" i="30"/>
  <c r="BB48" i="30" s="1"/>
  <c r="AY11" i="30"/>
  <c r="BB11" i="30" s="1"/>
  <c r="AY19" i="30"/>
  <c r="BB19" i="30" s="1"/>
  <c r="AY27" i="30"/>
  <c r="BB27" i="30" s="1"/>
  <c r="AY35" i="30"/>
  <c r="BB35" i="30" s="1"/>
  <c r="AY51" i="30"/>
  <c r="BB51" i="30" s="1"/>
  <c r="AY14" i="30"/>
  <c r="BB14" i="30" s="1"/>
  <c r="AY30" i="30"/>
  <c r="BB30" i="30" s="1"/>
  <c r="AY54" i="30"/>
  <c r="BB54" i="30" s="1"/>
  <c r="AY41" i="30"/>
  <c r="BB41" i="30" s="1"/>
  <c r="AY20" i="30"/>
  <c r="BB20" i="30" s="1"/>
  <c r="AY39" i="30"/>
  <c r="BB39" i="30" s="1"/>
  <c r="AY23" i="30"/>
  <c r="BB23" i="30" s="1"/>
  <c r="AY52" i="30"/>
  <c r="BB52" i="30" s="1"/>
  <c r="AY7" i="30"/>
  <c r="BB7" i="30" s="1"/>
  <c r="AY44" i="30"/>
  <c r="BB44" i="30" s="1"/>
  <c r="AY31" i="30"/>
  <c r="BB31" i="30" s="1"/>
  <c r="AY55" i="30"/>
  <c r="BB55" i="30" s="1"/>
  <c r="AY15" i="30"/>
  <c r="BB15" i="30" s="1"/>
  <c r="AY47" i="30"/>
  <c r="BB47" i="30" s="1"/>
  <c r="CO6" i="30"/>
  <c r="CR6" i="30" s="1"/>
  <c r="CO11" i="30"/>
  <c r="CR11" i="30" s="1"/>
  <c r="CO7" i="30"/>
  <c r="CR7" i="30" s="1"/>
  <c r="CO8" i="30"/>
  <c r="CR8" i="30" s="1"/>
  <c r="CO14" i="30"/>
  <c r="CR14" i="30" s="1"/>
  <c r="CO9" i="30"/>
  <c r="CR9" i="30" s="1"/>
  <c r="CO10" i="30"/>
  <c r="CR10" i="30" s="1"/>
  <c r="CO12" i="30"/>
  <c r="CR12" i="30" s="1"/>
  <c r="CO16" i="30"/>
  <c r="CR16" i="30" s="1"/>
  <c r="CO15" i="30"/>
  <c r="CR15" i="30" s="1"/>
  <c r="CO18" i="30"/>
  <c r="CR18" i="30" s="1"/>
  <c r="CO19" i="30"/>
  <c r="CR19" i="30" s="1"/>
  <c r="CO20" i="30"/>
  <c r="CR20" i="30" s="1"/>
  <c r="CO21" i="30"/>
  <c r="CR21" i="30" s="1"/>
  <c r="CO29" i="30"/>
  <c r="CR29" i="30" s="1"/>
  <c r="CO34" i="30"/>
  <c r="CR34" i="30" s="1"/>
  <c r="CO41" i="30"/>
  <c r="CR41" i="30" s="1"/>
  <c r="CO43" i="30"/>
  <c r="CR43" i="30" s="1"/>
  <c r="CO45" i="30"/>
  <c r="CR45" i="30" s="1"/>
  <c r="CO22" i="30"/>
  <c r="CR22" i="30" s="1"/>
  <c r="CO23" i="30"/>
  <c r="CR23" i="30" s="1"/>
  <c r="CO13" i="30"/>
  <c r="CR13" i="30" s="1"/>
  <c r="CO17" i="30"/>
  <c r="CR17" i="30" s="1"/>
  <c r="CO26" i="30"/>
  <c r="CR26" i="30" s="1"/>
  <c r="CO27" i="30"/>
  <c r="CR27" i="30" s="1"/>
  <c r="CO28" i="30"/>
  <c r="CR28" i="30" s="1"/>
  <c r="CO30" i="30"/>
  <c r="CR30" i="30" s="1"/>
  <c r="CO33" i="30"/>
  <c r="CR33" i="30" s="1"/>
  <c r="CO25" i="30"/>
  <c r="CR25" i="30" s="1"/>
  <c r="CO31" i="30"/>
  <c r="CR31" i="30" s="1"/>
  <c r="CO35" i="30"/>
  <c r="CR35" i="30" s="1"/>
  <c r="CO55" i="30"/>
  <c r="CR55" i="30" s="1"/>
  <c r="CO24" i="30"/>
  <c r="CR24" i="30" s="1"/>
  <c r="CO37" i="30"/>
  <c r="CR37" i="30" s="1"/>
  <c r="CO36" i="30"/>
  <c r="CR36" i="30" s="1"/>
  <c r="CO32" i="30"/>
  <c r="CR32" i="30" s="1"/>
  <c r="CO50" i="30"/>
  <c r="CR50" i="30" s="1"/>
  <c r="CO51" i="30"/>
  <c r="CR51" i="30" s="1"/>
  <c r="CO46" i="30"/>
  <c r="CR46" i="30" s="1"/>
  <c r="CO48" i="30"/>
  <c r="CR48" i="30" s="1"/>
  <c r="CO39" i="30"/>
  <c r="CR39" i="30" s="1"/>
  <c r="CO49" i="30"/>
  <c r="CR49" i="30" s="1"/>
  <c r="CO42" i="30"/>
  <c r="CR42" i="30" s="1"/>
  <c r="CO44" i="30"/>
  <c r="CR44" i="30" s="1"/>
  <c r="CO52" i="30"/>
  <c r="CR52" i="30" s="1"/>
  <c r="CO53" i="30"/>
  <c r="CR53" i="30" s="1"/>
  <c r="CO54" i="30"/>
  <c r="CR54" i="30" s="1"/>
  <c r="CO47" i="30"/>
  <c r="CR47" i="30" s="1"/>
  <c r="CO38" i="30"/>
  <c r="CR38" i="30" s="1"/>
  <c r="CO40" i="30"/>
  <c r="CR40" i="30" s="1"/>
  <c r="CP16" i="30"/>
  <c r="CQ16" i="30" s="1"/>
  <c r="CP18" i="30"/>
  <c r="CQ18" i="30" s="1"/>
  <c r="CP20" i="30"/>
  <c r="CQ20" i="30" s="1"/>
  <c r="CP22" i="30"/>
  <c r="CQ22" i="30" s="1"/>
  <c r="CP6" i="30"/>
  <c r="CQ6" i="30" s="1"/>
  <c r="CP15" i="30"/>
  <c r="CQ15" i="30" s="1"/>
  <c r="CP7" i="30"/>
  <c r="CQ7" i="30" s="1"/>
  <c r="CP8" i="30"/>
  <c r="CQ8" i="30" s="1"/>
  <c r="CP14" i="30"/>
  <c r="CQ14" i="30" s="1"/>
  <c r="CP9" i="30"/>
  <c r="CQ9" i="30" s="1"/>
  <c r="CP10" i="30"/>
  <c r="CQ10" i="30" s="1"/>
  <c r="CP11" i="30"/>
  <c r="CQ11" i="30" s="1"/>
  <c r="CP19" i="30"/>
  <c r="CQ19" i="30" s="1"/>
  <c r="CP17" i="30"/>
  <c r="CQ17" i="30" s="1"/>
  <c r="CP12" i="30"/>
  <c r="CQ12" i="30" s="1"/>
  <c r="CP21" i="30"/>
  <c r="CQ21" i="30" s="1"/>
  <c r="CP28" i="30"/>
  <c r="CQ28" i="30" s="1"/>
  <c r="CP39" i="30"/>
  <c r="CQ39" i="30" s="1"/>
  <c r="CP23" i="30"/>
  <c r="CQ23" i="30" s="1"/>
  <c r="CP13" i="30"/>
  <c r="CQ13" i="30" s="1"/>
  <c r="CP24" i="30"/>
  <c r="CQ24" i="30" s="1"/>
  <c r="CP25" i="30"/>
  <c r="CQ25" i="30" s="1"/>
  <c r="CP45" i="30"/>
  <c r="CQ45" i="30" s="1"/>
  <c r="CP26" i="30"/>
  <c r="CQ26" i="30" s="1"/>
  <c r="CP27" i="30"/>
  <c r="CQ27" i="30" s="1"/>
  <c r="CP29" i="30"/>
  <c r="CQ29" i="30" s="1"/>
  <c r="CP38" i="30"/>
  <c r="CQ38" i="30" s="1"/>
  <c r="CP40" i="30"/>
  <c r="CQ40" i="30" s="1"/>
  <c r="CP49" i="30"/>
  <c r="CQ49" i="30" s="1"/>
  <c r="CP54" i="30"/>
  <c r="CQ54" i="30" s="1"/>
  <c r="CP37" i="30"/>
  <c r="CQ37" i="30" s="1"/>
  <c r="CP41" i="30"/>
  <c r="CQ41" i="30" s="1"/>
  <c r="CP33" i="30"/>
  <c r="CQ33" i="30" s="1"/>
  <c r="CP36" i="30"/>
  <c r="CQ36" i="30" s="1"/>
  <c r="CP32" i="30"/>
  <c r="CQ32" i="30" s="1"/>
  <c r="CP35" i="30"/>
  <c r="CQ35" i="30" s="1"/>
  <c r="CP44" i="30"/>
  <c r="CQ44" i="30" s="1"/>
  <c r="CP47" i="30"/>
  <c r="CQ47" i="30" s="1"/>
  <c r="CP34" i="30"/>
  <c r="CQ34" i="30" s="1"/>
  <c r="CP31" i="30"/>
  <c r="CQ31" i="30" s="1"/>
  <c r="CP53" i="30"/>
  <c r="CQ53" i="30" s="1"/>
  <c r="CP55" i="30"/>
  <c r="CQ55" i="30" s="1"/>
  <c r="CP43" i="30"/>
  <c r="CQ43" i="30" s="1"/>
  <c r="CP51" i="30"/>
  <c r="CQ51" i="30" s="1"/>
  <c r="CP46" i="30"/>
  <c r="CQ46" i="30" s="1"/>
  <c r="CP48" i="30"/>
  <c r="CQ48" i="30" s="1"/>
  <c r="CP30" i="30"/>
  <c r="CQ30" i="30" s="1"/>
  <c r="CP52" i="30"/>
  <c r="CQ52" i="30" s="1"/>
  <c r="CP42" i="30"/>
  <c r="CQ42" i="30" s="1"/>
  <c r="CP50" i="30"/>
  <c r="CQ50" i="30" s="1"/>
  <c r="CW12" i="30"/>
  <c r="CX12" i="30" s="1"/>
  <c r="CW9" i="30"/>
  <c r="CX9" i="30" s="1"/>
  <c r="CW10" i="30"/>
  <c r="CX10" i="30" s="1"/>
  <c r="CW16" i="30"/>
  <c r="CX16" i="30" s="1"/>
  <c r="CW6" i="30"/>
  <c r="CX6" i="30" s="1"/>
  <c r="CW7" i="30"/>
  <c r="CX7" i="30" s="1"/>
  <c r="CW8" i="30"/>
  <c r="CX8" i="30" s="1"/>
  <c r="CW14" i="30"/>
  <c r="CX14" i="30" s="1"/>
  <c r="CW15" i="30"/>
  <c r="CX15" i="30" s="1"/>
  <c r="CW20" i="30"/>
  <c r="CX20" i="30" s="1"/>
  <c r="CW13" i="30"/>
  <c r="CX13" i="30" s="1"/>
  <c r="CW18" i="30"/>
  <c r="CX18" i="30" s="1"/>
  <c r="CW19" i="30"/>
  <c r="CX19" i="30" s="1"/>
  <c r="CW21" i="30"/>
  <c r="CX21" i="30" s="1"/>
  <c r="CW24" i="30"/>
  <c r="CX24" i="30" s="1"/>
  <c r="CW35" i="30"/>
  <c r="CX35" i="30" s="1"/>
  <c r="CW40" i="30"/>
  <c r="CX40" i="30" s="1"/>
  <c r="CW41" i="30"/>
  <c r="CX41" i="30" s="1"/>
  <c r="CW43" i="30"/>
  <c r="CX43" i="30" s="1"/>
  <c r="CW45" i="30"/>
  <c r="CX45" i="30" s="1"/>
  <c r="CW17" i="30"/>
  <c r="CX17" i="30" s="1"/>
  <c r="CW32" i="30"/>
  <c r="CX32" i="30" s="1"/>
  <c r="CW33" i="30"/>
  <c r="CX33" i="30" s="1"/>
  <c r="CW46" i="30"/>
  <c r="CX46" i="30" s="1"/>
  <c r="CW11" i="30"/>
  <c r="CX11" i="30" s="1"/>
  <c r="CW23" i="30"/>
  <c r="CX23" i="30" s="1"/>
  <c r="CW28" i="30"/>
  <c r="CX28" i="30" s="1"/>
  <c r="CW29" i="30"/>
  <c r="CX29" i="30" s="1"/>
  <c r="CW30" i="30"/>
  <c r="CX30" i="30" s="1"/>
  <c r="CW31" i="30"/>
  <c r="CX31" i="30" s="1"/>
  <c r="CW34" i="30"/>
  <c r="CX34" i="30" s="1"/>
  <c r="CW36" i="30"/>
  <c r="CX36" i="30" s="1"/>
  <c r="CW25" i="30"/>
  <c r="CX25" i="30" s="1"/>
  <c r="CW50" i="30"/>
  <c r="CX50" i="30" s="1"/>
  <c r="CW26" i="30"/>
  <c r="CX26" i="30" s="1"/>
  <c r="CW22" i="30"/>
  <c r="CX22" i="30" s="1"/>
  <c r="CW37" i="30"/>
  <c r="CX37" i="30" s="1"/>
  <c r="CW39" i="30"/>
  <c r="CX39" i="30" s="1"/>
  <c r="CW44" i="30"/>
  <c r="CX44" i="30" s="1"/>
  <c r="CW48" i="30"/>
  <c r="CX48" i="30" s="1"/>
  <c r="CW49" i="30"/>
  <c r="CX49" i="30" s="1"/>
  <c r="CW51" i="30"/>
  <c r="CX51" i="30" s="1"/>
  <c r="CW27" i="30"/>
  <c r="CX27" i="30" s="1"/>
  <c r="CW38" i="30"/>
  <c r="CX38" i="30" s="1"/>
  <c r="CW54" i="30"/>
  <c r="CX54" i="30" s="1"/>
  <c r="CW55" i="30"/>
  <c r="CX55" i="30" s="1"/>
  <c r="CW52" i="30"/>
  <c r="CX52" i="30" s="1"/>
  <c r="CW42" i="30"/>
  <c r="CX42" i="30" s="1"/>
  <c r="CW47" i="30"/>
  <c r="CX47" i="30" s="1"/>
  <c r="CW53" i="30"/>
  <c r="CX53" i="30" s="1"/>
  <c r="AD12" i="30"/>
  <c r="AG12" i="30" s="1"/>
  <c r="AD11" i="30"/>
  <c r="AG11" i="30" s="1"/>
  <c r="AD13" i="30"/>
  <c r="AG13" i="30" s="1"/>
  <c r="AD16" i="30"/>
  <c r="AG16" i="30" s="1"/>
  <c r="AD17" i="30"/>
  <c r="AG17" i="30" s="1"/>
  <c r="AD15" i="30"/>
  <c r="AG15" i="30" s="1"/>
  <c r="AD20" i="30"/>
  <c r="AG20" i="30" s="1"/>
  <c r="AD7" i="30"/>
  <c r="AG7" i="30" s="1"/>
  <c r="AD9" i="30"/>
  <c r="AG9" i="30" s="1"/>
  <c r="AD14" i="30"/>
  <c r="AG14" i="30" s="1"/>
  <c r="AD22" i="30"/>
  <c r="AG22" i="30" s="1"/>
  <c r="AD23" i="30"/>
  <c r="AG23" i="30" s="1"/>
  <c r="AD35" i="30"/>
  <c r="AG35" i="30" s="1"/>
  <c r="AD40" i="30"/>
  <c r="AG40" i="30" s="1"/>
  <c r="AD43" i="30"/>
  <c r="AG43" i="30" s="1"/>
  <c r="AD45" i="30"/>
  <c r="AG45" i="30" s="1"/>
  <c r="AD18" i="30"/>
  <c r="AG18" i="30" s="1"/>
  <c r="AD19" i="30"/>
  <c r="AG19" i="30" s="1"/>
  <c r="AD21" i="30"/>
  <c r="AG21" i="30" s="1"/>
  <c r="AD6" i="30"/>
  <c r="AG6" i="30" s="1"/>
  <c r="AD10" i="30"/>
  <c r="AG10" i="30" s="1"/>
  <c r="AD34" i="30"/>
  <c r="AG34" i="30" s="1"/>
  <c r="AD36" i="30"/>
  <c r="AG36" i="30" s="1"/>
  <c r="AD37" i="30"/>
  <c r="AG37" i="30" s="1"/>
  <c r="AD46" i="30"/>
  <c r="AG46" i="30" s="1"/>
  <c r="AD24" i="30"/>
  <c r="AG24" i="30" s="1"/>
  <c r="AD8" i="30"/>
  <c r="AG8" i="30" s="1"/>
  <c r="AD32" i="30"/>
  <c r="AG32" i="30" s="1"/>
  <c r="AD33" i="30"/>
  <c r="AG33" i="30" s="1"/>
  <c r="AD50" i="30"/>
  <c r="AG50" i="30" s="1"/>
  <c r="AD39" i="30"/>
  <c r="AG39" i="30" s="1"/>
  <c r="AD28" i="30"/>
  <c r="AG28" i="30" s="1"/>
  <c r="AD30" i="30"/>
  <c r="AG30" i="30" s="1"/>
  <c r="AD27" i="30"/>
  <c r="AG27" i="30" s="1"/>
  <c r="AD52" i="30"/>
  <c r="AG52" i="30" s="1"/>
  <c r="AD53" i="30"/>
  <c r="AG53" i="30" s="1"/>
  <c r="AD29" i="30"/>
  <c r="AG29" i="30" s="1"/>
  <c r="AD31" i="30"/>
  <c r="AG31" i="30" s="1"/>
  <c r="AD38" i="30"/>
  <c r="AG38" i="30" s="1"/>
  <c r="AD26" i="30"/>
  <c r="AG26" i="30" s="1"/>
  <c r="AD42" i="30"/>
  <c r="AG42" i="30" s="1"/>
  <c r="AD44" i="30"/>
  <c r="AG44" i="30" s="1"/>
  <c r="AD55" i="30"/>
  <c r="AG55" i="30" s="1"/>
  <c r="AD51" i="30"/>
  <c r="AG51" i="30" s="1"/>
  <c r="AD48" i="30"/>
  <c r="AG48" i="30" s="1"/>
  <c r="AD49" i="30"/>
  <c r="AG49" i="30" s="1"/>
  <c r="AD25" i="30"/>
  <c r="AG25" i="30" s="1"/>
  <c r="AD47" i="30"/>
  <c r="AG47" i="30" s="1"/>
  <c r="AD54" i="30"/>
  <c r="AG54" i="30" s="1"/>
  <c r="AD41" i="30"/>
  <c r="AG41" i="30" s="1"/>
  <c r="CN12" i="30"/>
  <c r="CS12" i="30" s="1"/>
  <c r="CN6" i="30"/>
  <c r="CS6" i="30" s="1"/>
  <c r="CN7" i="30"/>
  <c r="CS7" i="30" s="1"/>
  <c r="CN8" i="30"/>
  <c r="CS8" i="30" s="1"/>
  <c r="CN9" i="30"/>
  <c r="CS9" i="30" s="1"/>
  <c r="CN10" i="30"/>
  <c r="CS10" i="30" s="1"/>
  <c r="CN16" i="30"/>
  <c r="CS16" i="30" s="1"/>
  <c r="CN11" i="30"/>
  <c r="CS11" i="30" s="1"/>
  <c r="CN13" i="30"/>
  <c r="CS13" i="30" s="1"/>
  <c r="CN15" i="30"/>
  <c r="CS15" i="30" s="1"/>
  <c r="CN20" i="30"/>
  <c r="CS20" i="30" s="1"/>
  <c r="CN25" i="30"/>
  <c r="CS25" i="30" s="1"/>
  <c r="CN27" i="30"/>
  <c r="CS27" i="30" s="1"/>
  <c r="CN29" i="30"/>
  <c r="CS29" i="30" s="1"/>
  <c r="CN31" i="30"/>
  <c r="CS31" i="30" s="1"/>
  <c r="CN33" i="30"/>
  <c r="CS33" i="30" s="1"/>
  <c r="CN35" i="30"/>
  <c r="CS35" i="30" s="1"/>
  <c r="CN37" i="30"/>
  <c r="CS37" i="30" s="1"/>
  <c r="CN39" i="30"/>
  <c r="CS39" i="30" s="1"/>
  <c r="CN17" i="30"/>
  <c r="CS17" i="30" s="1"/>
  <c r="CN24" i="30"/>
  <c r="CS24" i="30" s="1"/>
  <c r="CN40" i="30"/>
  <c r="CS40" i="30" s="1"/>
  <c r="CN18" i="30"/>
  <c r="CS18" i="30" s="1"/>
  <c r="CN28" i="30"/>
  <c r="CS28" i="30" s="1"/>
  <c r="CN30" i="30"/>
  <c r="CS30" i="30" s="1"/>
  <c r="CT30" i="30" s="1"/>
  <c r="CN46" i="30"/>
  <c r="CS46" i="30" s="1"/>
  <c r="CN14" i="30"/>
  <c r="CS14" i="30" s="1"/>
  <c r="CN22" i="30"/>
  <c r="CS22" i="30" s="1"/>
  <c r="CN26" i="30"/>
  <c r="CS26" i="30" s="1"/>
  <c r="CN50" i="30"/>
  <c r="CS50" i="30" s="1"/>
  <c r="CN21" i="30"/>
  <c r="CS21" i="30" s="1"/>
  <c r="CN19" i="30"/>
  <c r="CS19" i="30" s="1"/>
  <c r="CN38" i="30"/>
  <c r="CS38" i="30" s="1"/>
  <c r="CN36" i="30"/>
  <c r="CS36" i="30" s="1"/>
  <c r="CN34" i="30"/>
  <c r="CS34" i="30" s="1"/>
  <c r="CN47" i="30"/>
  <c r="CS47" i="30" s="1"/>
  <c r="CN23" i="30"/>
  <c r="CS23" i="30" s="1"/>
  <c r="CN45" i="30"/>
  <c r="CS45" i="30" s="1"/>
  <c r="CN32" i="30"/>
  <c r="CS32" i="30" s="1"/>
  <c r="CN44" i="30"/>
  <c r="CS44" i="30" s="1"/>
  <c r="CN55" i="30"/>
  <c r="CS55" i="30" s="1"/>
  <c r="CN42" i="30"/>
  <c r="CS42" i="30" s="1"/>
  <c r="CN43" i="30"/>
  <c r="CS43" i="30" s="1"/>
  <c r="CN48" i="30"/>
  <c r="CS48" i="30" s="1"/>
  <c r="CN49" i="30"/>
  <c r="CS49" i="30" s="1"/>
  <c r="CN53" i="30"/>
  <c r="CS53" i="30" s="1"/>
  <c r="CN41" i="30"/>
  <c r="CS41" i="30" s="1"/>
  <c r="CN54" i="30"/>
  <c r="CS54" i="30" s="1"/>
  <c r="CN51" i="30"/>
  <c r="CS51" i="30" s="1"/>
  <c r="CN52" i="30"/>
  <c r="CS52" i="30" s="1"/>
  <c r="P7" i="30"/>
  <c r="S7" i="30" s="1"/>
  <c r="P9" i="30"/>
  <c r="S9" i="30" s="1"/>
  <c r="P11" i="30"/>
  <c r="S11" i="30" s="1"/>
  <c r="P13" i="30"/>
  <c r="S13" i="30" s="1"/>
  <c r="P6" i="30"/>
  <c r="S6" i="30" s="1"/>
  <c r="P8" i="30"/>
  <c r="S8" i="30" s="1"/>
  <c r="P10" i="30"/>
  <c r="S10" i="30" s="1"/>
  <c r="P18" i="30"/>
  <c r="S18" i="30" s="1"/>
  <c r="P23" i="30"/>
  <c r="S23" i="30" s="1"/>
  <c r="P12" i="30"/>
  <c r="S12" i="30" s="1"/>
  <c r="P15" i="30"/>
  <c r="S15" i="30" s="1"/>
  <c r="P17" i="30"/>
  <c r="S17" i="30" s="1"/>
  <c r="P27" i="30"/>
  <c r="S27" i="30" s="1"/>
  <c r="P32" i="30"/>
  <c r="S32" i="30" s="1"/>
  <c r="P19" i="30"/>
  <c r="S19" i="30" s="1"/>
  <c r="P20" i="30"/>
  <c r="S20" i="30" s="1"/>
  <c r="P25" i="30"/>
  <c r="S25" i="30" s="1"/>
  <c r="P21" i="30"/>
  <c r="S21" i="30" s="1"/>
  <c r="P24" i="30"/>
  <c r="S24" i="30" s="1"/>
  <c r="P48" i="30"/>
  <c r="S48" i="30" s="1"/>
  <c r="P50" i="30"/>
  <c r="S50" i="30" s="1"/>
  <c r="P52" i="30"/>
  <c r="S52" i="30" s="1"/>
  <c r="P54" i="30"/>
  <c r="S54" i="30" s="1"/>
  <c r="P14" i="30"/>
  <c r="S14" i="30" s="1"/>
  <c r="P36" i="30"/>
  <c r="S36" i="30" s="1"/>
  <c r="P37" i="30"/>
  <c r="S37" i="30" s="1"/>
  <c r="P38" i="30"/>
  <c r="S38" i="30" s="1"/>
  <c r="P39" i="30"/>
  <c r="S39" i="30" s="1"/>
  <c r="P46" i="30"/>
  <c r="S46" i="30" s="1"/>
  <c r="P47" i="30"/>
  <c r="S47" i="30" s="1"/>
  <c r="P53" i="30"/>
  <c r="S53" i="30" s="1"/>
  <c r="P16" i="30"/>
  <c r="S16" i="30" s="1"/>
  <c r="P29" i="30"/>
  <c r="S29" i="30" s="1"/>
  <c r="P33" i="30"/>
  <c r="S33" i="30" s="1"/>
  <c r="P30" i="30"/>
  <c r="S30" i="30" s="1"/>
  <c r="P34" i="30"/>
  <c r="S34" i="30" s="1"/>
  <c r="P40" i="30"/>
  <c r="S40" i="30" s="1"/>
  <c r="P41" i="30"/>
  <c r="S41" i="30" s="1"/>
  <c r="P22" i="30"/>
  <c r="S22" i="30" s="1"/>
  <c r="P26" i="30"/>
  <c r="S26" i="30" s="1"/>
  <c r="P31" i="30"/>
  <c r="S31" i="30" s="1"/>
  <c r="P45" i="30"/>
  <c r="S45" i="30" s="1"/>
  <c r="P35" i="30"/>
  <c r="S35" i="30" s="1"/>
  <c r="P55" i="30"/>
  <c r="S55" i="30" s="1"/>
  <c r="P51" i="30"/>
  <c r="S51" i="30" s="1"/>
  <c r="P28" i="30"/>
  <c r="S28" i="30" s="1"/>
  <c r="P49" i="30"/>
  <c r="S49" i="30" s="1"/>
  <c r="P43" i="30"/>
  <c r="S43" i="30" s="1"/>
  <c r="P44" i="30"/>
  <c r="S44" i="30" s="1"/>
  <c r="P42" i="30"/>
  <c r="S42" i="30" s="1"/>
  <c r="AR6" i="30"/>
  <c r="AU6" i="30" s="1"/>
  <c r="AR8" i="30"/>
  <c r="AU8" i="30" s="1"/>
  <c r="AR10" i="30"/>
  <c r="AU10" i="30" s="1"/>
  <c r="AR12" i="30"/>
  <c r="AU12" i="30" s="1"/>
  <c r="AR9" i="30"/>
  <c r="AU9" i="30" s="1"/>
  <c r="AR14" i="30"/>
  <c r="AU14" i="30" s="1"/>
  <c r="AR13" i="30"/>
  <c r="AU13" i="30" s="1"/>
  <c r="AR23" i="30"/>
  <c r="AU23" i="30" s="1"/>
  <c r="AR15" i="30"/>
  <c r="AU15" i="30" s="1"/>
  <c r="AR20" i="30"/>
  <c r="AU20" i="30" s="1"/>
  <c r="AR21" i="30"/>
  <c r="AU21" i="30" s="1"/>
  <c r="AR11" i="30"/>
  <c r="AU11" i="30" s="1"/>
  <c r="AR32" i="30"/>
  <c r="AU32" i="30" s="1"/>
  <c r="AR37" i="30"/>
  <c r="AU37" i="30" s="1"/>
  <c r="AR16" i="30"/>
  <c r="AU16" i="30" s="1"/>
  <c r="AR7" i="30"/>
  <c r="AU7" i="30" s="1"/>
  <c r="AR17" i="30"/>
  <c r="AU17" i="30" s="1"/>
  <c r="AR18" i="30"/>
  <c r="AU18" i="30" s="1"/>
  <c r="AR19" i="30"/>
  <c r="AU19" i="30" s="1"/>
  <c r="AR25" i="30"/>
  <c r="AU25" i="30" s="1"/>
  <c r="AR26" i="30"/>
  <c r="AU26" i="30" s="1"/>
  <c r="AR27" i="30"/>
  <c r="AU27" i="30" s="1"/>
  <c r="AR28" i="30"/>
  <c r="AU28" i="30" s="1"/>
  <c r="AR43" i="30"/>
  <c r="AU43" i="30" s="1"/>
  <c r="AR47" i="30"/>
  <c r="AU47" i="30" s="1"/>
  <c r="AR49" i="30"/>
  <c r="AU49" i="30" s="1"/>
  <c r="AR51" i="30"/>
  <c r="AU51" i="30" s="1"/>
  <c r="AR53" i="30"/>
  <c r="AU53" i="30" s="1"/>
  <c r="AR55" i="30"/>
  <c r="AU55" i="30" s="1"/>
  <c r="AR22" i="30"/>
  <c r="AU22" i="30" s="1"/>
  <c r="AR35" i="30"/>
  <c r="AU35" i="30" s="1"/>
  <c r="AR36" i="30"/>
  <c r="AU36" i="30" s="1"/>
  <c r="AR29" i="30"/>
  <c r="AU29" i="30" s="1"/>
  <c r="AR30" i="30"/>
  <c r="AU30" i="30" s="1"/>
  <c r="AR45" i="30"/>
  <c r="AU45" i="30" s="1"/>
  <c r="AR34" i="30"/>
  <c r="AU34" i="30" s="1"/>
  <c r="AR31" i="30"/>
  <c r="AU31" i="30" s="1"/>
  <c r="AR33" i="30"/>
  <c r="AU33" i="30" s="1"/>
  <c r="AR42" i="30"/>
  <c r="AU42" i="30" s="1"/>
  <c r="AR52" i="30"/>
  <c r="AU52" i="30" s="1"/>
  <c r="AR54" i="30"/>
  <c r="AU54" i="30" s="1"/>
  <c r="AR39" i="30"/>
  <c r="AU39" i="30" s="1"/>
  <c r="AR48" i="30"/>
  <c r="AU48" i="30" s="1"/>
  <c r="AR44" i="30"/>
  <c r="AU44" i="30" s="1"/>
  <c r="AR50" i="30"/>
  <c r="AU50" i="30" s="1"/>
  <c r="AR41" i="30"/>
  <c r="AU41" i="30" s="1"/>
  <c r="AR46" i="30"/>
  <c r="AU46" i="30" s="1"/>
  <c r="AR24" i="30"/>
  <c r="AU24" i="30" s="1"/>
  <c r="AR38" i="30"/>
  <c r="AU38" i="30" s="1"/>
  <c r="AR40" i="30"/>
  <c r="AU40" i="30" s="1"/>
  <c r="BT13" i="30"/>
  <c r="BW13" i="30" s="1"/>
  <c r="BT14" i="30"/>
  <c r="BW14" i="30" s="1"/>
  <c r="BT6" i="30"/>
  <c r="BW6" i="30" s="1"/>
  <c r="BT7" i="30"/>
  <c r="BW7" i="30" s="1"/>
  <c r="BT8" i="30"/>
  <c r="BW8" i="30" s="1"/>
  <c r="BT9" i="30"/>
  <c r="BW9" i="30" s="1"/>
  <c r="BT16" i="30"/>
  <c r="BW16" i="30" s="1"/>
  <c r="BT21" i="30"/>
  <c r="BW21" i="30" s="1"/>
  <c r="BT24" i="30"/>
  <c r="BW24" i="30" s="1"/>
  <c r="BT26" i="30"/>
  <c r="BW26" i="30" s="1"/>
  <c r="BT28" i="30"/>
  <c r="BW28" i="30" s="1"/>
  <c r="BT30" i="30"/>
  <c r="BW30" i="30" s="1"/>
  <c r="BT32" i="30"/>
  <c r="BW32" i="30" s="1"/>
  <c r="BT34" i="30"/>
  <c r="BW34" i="30" s="1"/>
  <c r="BT36" i="30"/>
  <c r="BW36" i="30" s="1"/>
  <c r="BT38" i="30"/>
  <c r="BW38" i="30" s="1"/>
  <c r="BT40" i="30"/>
  <c r="BW40" i="30" s="1"/>
  <c r="BT10" i="30"/>
  <c r="BW10" i="30" s="1"/>
  <c r="BT19" i="30"/>
  <c r="BW19" i="30" s="1"/>
  <c r="BT20" i="30"/>
  <c r="BW20" i="30" s="1"/>
  <c r="BT12" i="30"/>
  <c r="BW12" i="30" s="1"/>
  <c r="BT25" i="30"/>
  <c r="BW25" i="30" s="1"/>
  <c r="BT17" i="30"/>
  <c r="BW17" i="30" s="1"/>
  <c r="BT18" i="30"/>
  <c r="BW18" i="30" s="1"/>
  <c r="BT22" i="30"/>
  <c r="BW22" i="30" s="1"/>
  <c r="BT15" i="30"/>
  <c r="BW15" i="30" s="1"/>
  <c r="BT27" i="30"/>
  <c r="BW27" i="30" s="1"/>
  <c r="BT11" i="30"/>
  <c r="BW11" i="30" s="1"/>
  <c r="BT35" i="30"/>
  <c r="BW35" i="30" s="1"/>
  <c r="BT37" i="30"/>
  <c r="BW37" i="30" s="1"/>
  <c r="BT51" i="30"/>
  <c r="BW51" i="30" s="1"/>
  <c r="BT55" i="30"/>
  <c r="BW55" i="30" s="1"/>
  <c r="BT33" i="30"/>
  <c r="BW33" i="30" s="1"/>
  <c r="BT23" i="30"/>
  <c r="BW23" i="30" s="1"/>
  <c r="BT29" i="30"/>
  <c r="BW29" i="30" s="1"/>
  <c r="BT39" i="30"/>
  <c r="BW39" i="30" s="1"/>
  <c r="BT42" i="30"/>
  <c r="BW42" i="30" s="1"/>
  <c r="BT48" i="30"/>
  <c r="BW48" i="30" s="1"/>
  <c r="BT31" i="30"/>
  <c r="BW31" i="30" s="1"/>
  <c r="BT41" i="30"/>
  <c r="BW41" i="30" s="1"/>
  <c r="BT46" i="30"/>
  <c r="BW46" i="30" s="1"/>
  <c r="BT52" i="30"/>
  <c r="BW52" i="30" s="1"/>
  <c r="BT53" i="30"/>
  <c r="BW53" i="30" s="1"/>
  <c r="BT44" i="30"/>
  <c r="BW44" i="30" s="1"/>
  <c r="BT45" i="30"/>
  <c r="BW45" i="30" s="1"/>
  <c r="BT43" i="30"/>
  <c r="BW43" i="30" s="1"/>
  <c r="BT49" i="30"/>
  <c r="BW49" i="30" s="1"/>
  <c r="BT47" i="30"/>
  <c r="BW47" i="30" s="1"/>
  <c r="BT50" i="30"/>
  <c r="BW50" i="30" s="1"/>
  <c r="BT54" i="30"/>
  <c r="BW54" i="30" s="1"/>
  <c r="CV7" i="30"/>
  <c r="CY7" i="30" s="1"/>
  <c r="CV11" i="30"/>
  <c r="CY11" i="30" s="1"/>
  <c r="CV12" i="30"/>
  <c r="CY12" i="30" s="1"/>
  <c r="CV13" i="30"/>
  <c r="CY13" i="30" s="1"/>
  <c r="CV14" i="30"/>
  <c r="CY14" i="30" s="1"/>
  <c r="CV9" i="30"/>
  <c r="CY9" i="30" s="1"/>
  <c r="CV10" i="30"/>
  <c r="CY10" i="30" s="1"/>
  <c r="CV21" i="30"/>
  <c r="CY21" i="30" s="1"/>
  <c r="CV25" i="30"/>
  <c r="CY25" i="30" s="1"/>
  <c r="CV27" i="30"/>
  <c r="CY27" i="30" s="1"/>
  <c r="CV29" i="30"/>
  <c r="CY29" i="30" s="1"/>
  <c r="CV31" i="30"/>
  <c r="CY31" i="30" s="1"/>
  <c r="CV33" i="30"/>
  <c r="CY33" i="30" s="1"/>
  <c r="CV35" i="30"/>
  <c r="CY35" i="30" s="1"/>
  <c r="CV37" i="30"/>
  <c r="CY37" i="30" s="1"/>
  <c r="CV39" i="30"/>
  <c r="CY39" i="30" s="1"/>
  <c r="CV6" i="30"/>
  <c r="CY6" i="30" s="1"/>
  <c r="CV8" i="30"/>
  <c r="CY8" i="30" s="1"/>
  <c r="CV20" i="30"/>
  <c r="CY20" i="30" s="1"/>
  <c r="CV22" i="30"/>
  <c r="CY22" i="30" s="1"/>
  <c r="CV23" i="30"/>
  <c r="CY23" i="30" s="1"/>
  <c r="CV30" i="30"/>
  <c r="CY30" i="30" s="1"/>
  <c r="CV16" i="30"/>
  <c r="CY16" i="30" s="1"/>
  <c r="CV18" i="30"/>
  <c r="CY18" i="30" s="1"/>
  <c r="CV19" i="30"/>
  <c r="CY19" i="30" s="1"/>
  <c r="CV34" i="30"/>
  <c r="CY34" i="30" s="1"/>
  <c r="CV36" i="30"/>
  <c r="CY36" i="30" s="1"/>
  <c r="CV41" i="30"/>
  <c r="CY41" i="30" s="1"/>
  <c r="CV32" i="30"/>
  <c r="CY32" i="30" s="1"/>
  <c r="CV15" i="30"/>
  <c r="CY15" i="30" s="1"/>
  <c r="CV17" i="30"/>
  <c r="CY17" i="30" s="1"/>
  <c r="CV24" i="30"/>
  <c r="CY24" i="30" s="1"/>
  <c r="CV26" i="30"/>
  <c r="CY26" i="30" s="1"/>
  <c r="CV51" i="30"/>
  <c r="CY51" i="30" s="1"/>
  <c r="CV28" i="30"/>
  <c r="CY28" i="30" s="1"/>
  <c r="CV45" i="30"/>
  <c r="CY45" i="30" s="1"/>
  <c r="CV46" i="30"/>
  <c r="CY46" i="30" s="1"/>
  <c r="CV50" i="30"/>
  <c r="CY50" i="30" s="1"/>
  <c r="CV52" i="30"/>
  <c r="CY52" i="30" s="1"/>
  <c r="CV53" i="30"/>
  <c r="CY53" i="30" s="1"/>
  <c r="CV42" i="30"/>
  <c r="CY42" i="30" s="1"/>
  <c r="CV48" i="30"/>
  <c r="CY48" i="30" s="1"/>
  <c r="CV49" i="30"/>
  <c r="CY49" i="30" s="1"/>
  <c r="CV40" i="30"/>
  <c r="CY40" i="30" s="1"/>
  <c r="CV43" i="30"/>
  <c r="CY43" i="30" s="1"/>
  <c r="CV44" i="30"/>
  <c r="CY44" i="30" s="1"/>
  <c r="CV47" i="30"/>
  <c r="CY47" i="30" s="1"/>
  <c r="CV38" i="30"/>
  <c r="CY38" i="30" s="1"/>
  <c r="CV55" i="30"/>
  <c r="CY55" i="30" s="1"/>
  <c r="CV54" i="30"/>
  <c r="CY54" i="30" s="1"/>
  <c r="CU6" i="30"/>
  <c r="CZ6" i="30" s="1"/>
  <c r="CU8" i="30"/>
  <c r="CZ8" i="30" s="1"/>
  <c r="CU10" i="30"/>
  <c r="CZ10" i="30" s="1"/>
  <c r="CU12" i="30"/>
  <c r="CZ12" i="30" s="1"/>
  <c r="CU13" i="30"/>
  <c r="CZ13" i="30" s="1"/>
  <c r="CU11" i="30"/>
  <c r="CZ11" i="30" s="1"/>
  <c r="CU16" i="30"/>
  <c r="CZ16" i="30" s="1"/>
  <c r="CU7" i="30"/>
  <c r="CZ7" i="30" s="1"/>
  <c r="CU9" i="30"/>
  <c r="CZ9" i="30" s="1"/>
  <c r="CU25" i="30"/>
  <c r="CZ25" i="30" s="1"/>
  <c r="CU36" i="30"/>
  <c r="CZ36" i="30" s="1"/>
  <c r="CU20" i="30"/>
  <c r="CZ20" i="30" s="1"/>
  <c r="CU21" i="30"/>
  <c r="CZ21" i="30" s="1"/>
  <c r="CU35" i="30"/>
  <c r="CZ35" i="30" s="1"/>
  <c r="CU37" i="30"/>
  <c r="CZ37" i="30" s="1"/>
  <c r="CU38" i="30"/>
  <c r="CZ38" i="30" s="1"/>
  <c r="CU42" i="30"/>
  <c r="CZ42" i="30" s="1"/>
  <c r="CU47" i="30"/>
  <c r="CZ47" i="30" s="1"/>
  <c r="CU49" i="30"/>
  <c r="CZ49" i="30" s="1"/>
  <c r="CU51" i="30"/>
  <c r="CZ51" i="30" s="1"/>
  <c r="CU53" i="30"/>
  <c r="CZ53" i="30" s="1"/>
  <c r="CU19" i="30"/>
  <c r="CZ19" i="30" s="1"/>
  <c r="CU33" i="30"/>
  <c r="CZ33" i="30" s="1"/>
  <c r="CU34" i="30"/>
  <c r="CZ34" i="30" s="1"/>
  <c r="CU18" i="30"/>
  <c r="CZ18" i="30" s="1"/>
  <c r="CU27" i="30"/>
  <c r="CZ27" i="30" s="1"/>
  <c r="CU28" i="30"/>
  <c r="CZ28" i="30" s="1"/>
  <c r="CU14" i="30"/>
  <c r="CZ14" i="30" s="1"/>
  <c r="CU30" i="30"/>
  <c r="CZ30" i="30" s="1"/>
  <c r="CU32" i="30"/>
  <c r="CZ32" i="30" s="1"/>
  <c r="CU17" i="30"/>
  <c r="CZ17" i="30" s="1"/>
  <c r="CU40" i="30"/>
  <c r="CZ40" i="30" s="1"/>
  <c r="CU54" i="30"/>
  <c r="CZ54" i="30" s="1"/>
  <c r="CU24" i="30"/>
  <c r="CZ24" i="30" s="1"/>
  <c r="CU26" i="30"/>
  <c r="CZ26" i="30" s="1"/>
  <c r="CU31" i="30"/>
  <c r="CZ31" i="30" s="1"/>
  <c r="CU15" i="30"/>
  <c r="CZ15" i="30" s="1"/>
  <c r="CU41" i="30"/>
  <c r="CZ41" i="30" s="1"/>
  <c r="CU43" i="30"/>
  <c r="CZ43" i="30" s="1"/>
  <c r="CU50" i="30"/>
  <c r="CZ50" i="30" s="1"/>
  <c r="CU52" i="30"/>
  <c r="CZ52" i="30" s="1"/>
  <c r="CU39" i="30"/>
  <c r="CZ39" i="30" s="1"/>
  <c r="CU23" i="30"/>
  <c r="CZ23" i="30" s="1"/>
  <c r="CU44" i="30"/>
  <c r="CZ44" i="30" s="1"/>
  <c r="CU29" i="30"/>
  <c r="CZ29" i="30" s="1"/>
  <c r="CU48" i="30"/>
  <c r="CZ48" i="30" s="1"/>
  <c r="CU22" i="30"/>
  <c r="CZ22" i="30" s="1"/>
  <c r="CU45" i="30"/>
  <c r="CZ45" i="30" s="1"/>
  <c r="CU55" i="30"/>
  <c r="CZ55" i="30" s="1"/>
  <c r="CU46" i="30"/>
  <c r="CZ46" i="30" s="1"/>
  <c r="AJ6" i="30"/>
  <c r="AO6" i="30" s="1"/>
  <c r="AJ8" i="30"/>
  <c r="AO8" i="30" s="1"/>
  <c r="AJ10" i="30"/>
  <c r="AO10" i="30" s="1"/>
  <c r="AJ12" i="30"/>
  <c r="AO12" i="30" s="1"/>
  <c r="AJ11" i="30"/>
  <c r="AO11" i="30" s="1"/>
  <c r="AJ13" i="30"/>
  <c r="AO13" i="30" s="1"/>
  <c r="AJ17" i="30"/>
  <c r="AO17" i="30" s="1"/>
  <c r="AJ22" i="30"/>
  <c r="AO22" i="30" s="1"/>
  <c r="AJ18" i="30"/>
  <c r="AO18" i="30" s="1"/>
  <c r="AJ19" i="30"/>
  <c r="AO19" i="30" s="1"/>
  <c r="AJ26" i="30"/>
  <c r="AO26" i="30" s="1"/>
  <c r="AJ31" i="30"/>
  <c r="AO31" i="30" s="1"/>
  <c r="AJ7" i="30"/>
  <c r="AO7" i="30" s="1"/>
  <c r="AJ14" i="30"/>
  <c r="AO14" i="30" s="1"/>
  <c r="AJ25" i="30"/>
  <c r="AO25" i="30" s="1"/>
  <c r="AJ23" i="30"/>
  <c r="AO23" i="30" s="1"/>
  <c r="AJ47" i="30"/>
  <c r="AO47" i="30" s="1"/>
  <c r="AJ49" i="30"/>
  <c r="AO49" i="30" s="1"/>
  <c r="AJ51" i="30"/>
  <c r="AO51" i="30" s="1"/>
  <c r="AJ53" i="30"/>
  <c r="AO53" i="30" s="1"/>
  <c r="AJ55" i="30"/>
  <c r="AO55" i="30" s="1"/>
  <c r="AJ21" i="30"/>
  <c r="AO21" i="30" s="1"/>
  <c r="AJ27" i="30"/>
  <c r="AO27" i="30" s="1"/>
  <c r="AJ28" i="30"/>
  <c r="AO28" i="30" s="1"/>
  <c r="AJ29" i="30"/>
  <c r="AO29" i="30" s="1"/>
  <c r="AJ30" i="30"/>
  <c r="AO30" i="30" s="1"/>
  <c r="AJ32" i="30"/>
  <c r="AO32" i="30" s="1"/>
  <c r="AJ16" i="30"/>
  <c r="AO16" i="30" s="1"/>
  <c r="AJ15" i="30"/>
  <c r="AO15" i="30" s="1"/>
  <c r="AJ52" i="30"/>
  <c r="AO52" i="30" s="1"/>
  <c r="AJ20" i="30"/>
  <c r="AO20" i="30" s="1"/>
  <c r="AJ9" i="30"/>
  <c r="AO9" i="30" s="1"/>
  <c r="AJ41" i="30"/>
  <c r="AO41" i="30" s="1"/>
  <c r="AJ24" i="30"/>
  <c r="AO24" i="30" s="1"/>
  <c r="AJ33" i="30"/>
  <c r="AO33" i="30" s="1"/>
  <c r="AJ38" i="30"/>
  <c r="AO38" i="30" s="1"/>
  <c r="AJ34" i="30"/>
  <c r="AO34" i="30" s="1"/>
  <c r="AJ40" i="30"/>
  <c r="AO40" i="30" s="1"/>
  <c r="AJ43" i="30"/>
  <c r="AO43" i="30" s="1"/>
  <c r="AJ35" i="30"/>
  <c r="AO35" i="30" s="1"/>
  <c r="AJ36" i="30"/>
  <c r="AO36" i="30" s="1"/>
  <c r="AJ37" i="30"/>
  <c r="AO37" i="30" s="1"/>
  <c r="AJ45" i="30"/>
  <c r="AO45" i="30" s="1"/>
  <c r="AJ42" i="30"/>
  <c r="AO42" i="30" s="1"/>
  <c r="AJ48" i="30"/>
  <c r="AO48" i="30" s="1"/>
  <c r="AJ39" i="30"/>
  <c r="AO39" i="30" s="1"/>
  <c r="AJ50" i="30"/>
  <c r="AO50" i="30" s="1"/>
  <c r="AJ44" i="30"/>
  <c r="AO44" i="30" s="1"/>
  <c r="AJ46" i="30"/>
  <c r="AO46" i="30" s="1"/>
  <c r="AJ54" i="30"/>
  <c r="AO54" i="30" s="1"/>
  <c r="X7" i="30"/>
  <c r="Y7" i="30" s="1"/>
  <c r="X9" i="30"/>
  <c r="Y9" i="30" s="1"/>
  <c r="X11" i="30"/>
  <c r="Y11" i="30" s="1"/>
  <c r="X13" i="30"/>
  <c r="Y13" i="30" s="1"/>
  <c r="X10" i="30"/>
  <c r="Y10" i="30" s="1"/>
  <c r="X12" i="30"/>
  <c r="Y12" i="30" s="1"/>
  <c r="X14" i="30"/>
  <c r="Y14" i="30" s="1"/>
  <c r="X15" i="30"/>
  <c r="Y15" i="30" s="1"/>
  <c r="X6" i="30"/>
  <c r="Y6" i="30" s="1"/>
  <c r="X24" i="30"/>
  <c r="Y24" i="30" s="1"/>
  <c r="X18" i="30"/>
  <c r="Y18" i="30" s="1"/>
  <c r="X19" i="30"/>
  <c r="Y19" i="30" s="1"/>
  <c r="X20" i="30"/>
  <c r="Y20" i="30" s="1"/>
  <c r="X21" i="30"/>
  <c r="Y21" i="30" s="1"/>
  <c r="X33" i="30"/>
  <c r="Y33" i="30" s="1"/>
  <c r="X38" i="30"/>
  <c r="Y38" i="30" s="1"/>
  <c r="X16" i="30"/>
  <c r="Y16" i="30" s="1"/>
  <c r="X22" i="30"/>
  <c r="Y22" i="30" s="1"/>
  <c r="X25" i="30"/>
  <c r="Y25" i="30" s="1"/>
  <c r="X44" i="30"/>
  <c r="Y44" i="30" s="1"/>
  <c r="X48" i="30"/>
  <c r="Y48" i="30" s="1"/>
  <c r="X50" i="30"/>
  <c r="Y50" i="30" s="1"/>
  <c r="X52" i="30"/>
  <c r="Y52" i="30" s="1"/>
  <c r="X54" i="30"/>
  <c r="Y54" i="30" s="1"/>
  <c r="X26" i="30"/>
  <c r="Y26" i="30" s="1"/>
  <c r="X27" i="30"/>
  <c r="Y27" i="30" s="1"/>
  <c r="X28" i="30"/>
  <c r="Y28" i="30" s="1"/>
  <c r="X29" i="30"/>
  <c r="Y29" i="30" s="1"/>
  <c r="X30" i="30"/>
  <c r="Y30" i="30" s="1"/>
  <c r="X31" i="30"/>
  <c r="Y31" i="30" s="1"/>
  <c r="X17" i="30"/>
  <c r="Y17" i="30" s="1"/>
  <c r="X36" i="30"/>
  <c r="Y36" i="30" s="1"/>
  <c r="X41" i="30"/>
  <c r="Y41" i="30" s="1"/>
  <c r="X34" i="30"/>
  <c r="Y34" i="30" s="1"/>
  <c r="X32" i="30"/>
  <c r="Y32" i="30" s="1"/>
  <c r="X37" i="30"/>
  <c r="Y37" i="30" s="1"/>
  <c r="X8" i="30"/>
  <c r="Y8" i="30" s="1"/>
  <c r="X23" i="30"/>
  <c r="Y23" i="30" s="1"/>
  <c r="X42" i="30"/>
  <c r="Y42" i="30" s="1"/>
  <c r="X51" i="30"/>
  <c r="Y51" i="30" s="1"/>
  <c r="X35" i="30"/>
  <c r="Y35" i="30" s="1"/>
  <c r="X47" i="30"/>
  <c r="Y47" i="30" s="1"/>
  <c r="X39" i="30"/>
  <c r="Y39" i="30" s="1"/>
  <c r="X46" i="30"/>
  <c r="Y46" i="30" s="1"/>
  <c r="X40" i="30"/>
  <c r="Y40" i="30" s="1"/>
  <c r="X45" i="30"/>
  <c r="Y45" i="30" s="1"/>
  <c r="X53" i="30"/>
  <c r="Y53" i="30" s="1"/>
  <c r="X43" i="30"/>
  <c r="Y43" i="30" s="1"/>
  <c r="X49" i="30"/>
  <c r="Y49" i="30" s="1"/>
  <c r="X55" i="30"/>
  <c r="Y55" i="30" s="1"/>
  <c r="AL7" i="30"/>
  <c r="AM7" i="30" s="1"/>
  <c r="AL14" i="30"/>
  <c r="AM14" i="30" s="1"/>
  <c r="AL6" i="30"/>
  <c r="AM6" i="30" s="1"/>
  <c r="AL8" i="30"/>
  <c r="AM8" i="30" s="1"/>
  <c r="AL9" i="30"/>
  <c r="AM9" i="30" s="1"/>
  <c r="AL10" i="30"/>
  <c r="AM10" i="30" s="1"/>
  <c r="AL11" i="30"/>
  <c r="AM11" i="30" s="1"/>
  <c r="AL12" i="30"/>
  <c r="AM12" i="30" s="1"/>
  <c r="AL21" i="30"/>
  <c r="AM21" i="30" s="1"/>
  <c r="AL13" i="30"/>
  <c r="AM13" i="30" s="1"/>
  <c r="AL15" i="30"/>
  <c r="AM15" i="30" s="1"/>
  <c r="AL25" i="30"/>
  <c r="AM25" i="30" s="1"/>
  <c r="AL30" i="30"/>
  <c r="AM30" i="30" s="1"/>
  <c r="AL41" i="30"/>
  <c r="AM41" i="30" s="1"/>
  <c r="AL43" i="30"/>
  <c r="AM43" i="30" s="1"/>
  <c r="AL45" i="30"/>
  <c r="AM45" i="30" s="1"/>
  <c r="AL22" i="30"/>
  <c r="AM22" i="30" s="1"/>
  <c r="AL23" i="30"/>
  <c r="AM23" i="30" s="1"/>
  <c r="AL24" i="30"/>
  <c r="AM24" i="30" s="1"/>
  <c r="AL17" i="30"/>
  <c r="AM17" i="30" s="1"/>
  <c r="AL16" i="30"/>
  <c r="AM16" i="30" s="1"/>
  <c r="AL40" i="30"/>
  <c r="AM40" i="30" s="1"/>
  <c r="AL19" i="30"/>
  <c r="AM19" i="30" s="1"/>
  <c r="AL20" i="30"/>
  <c r="AM20" i="30" s="1"/>
  <c r="AL26" i="30"/>
  <c r="AM26" i="30" s="1"/>
  <c r="AL27" i="30"/>
  <c r="AM27" i="30" s="1"/>
  <c r="AL28" i="30"/>
  <c r="AM28" i="30" s="1"/>
  <c r="AL29" i="30"/>
  <c r="AM29" i="30" s="1"/>
  <c r="AL31" i="30"/>
  <c r="AM31" i="30" s="1"/>
  <c r="AL44" i="30"/>
  <c r="AM44" i="30" s="1"/>
  <c r="AL51" i="30"/>
  <c r="AM51" i="30" s="1"/>
  <c r="AL34" i="30"/>
  <c r="AM34" i="30" s="1"/>
  <c r="AL42" i="30"/>
  <c r="AM42" i="30" s="1"/>
  <c r="AL32" i="30"/>
  <c r="AM32" i="30" s="1"/>
  <c r="AL18" i="30"/>
  <c r="AM18" i="30" s="1"/>
  <c r="AL35" i="30"/>
  <c r="AM35" i="30" s="1"/>
  <c r="AL37" i="30"/>
  <c r="AM37" i="30" s="1"/>
  <c r="AL36" i="30"/>
  <c r="AM36" i="30" s="1"/>
  <c r="AL39" i="30"/>
  <c r="AM39" i="30" s="1"/>
  <c r="AL48" i="30"/>
  <c r="AM48" i="30" s="1"/>
  <c r="AL33" i="30"/>
  <c r="AM33" i="30" s="1"/>
  <c r="AL53" i="30"/>
  <c r="AM53" i="30" s="1"/>
  <c r="AL54" i="30"/>
  <c r="AM54" i="30" s="1"/>
  <c r="AL38" i="30"/>
  <c r="AM38" i="30" s="1"/>
  <c r="AL47" i="30"/>
  <c r="AM47" i="30" s="1"/>
  <c r="AL52" i="30"/>
  <c r="AM52" i="30" s="1"/>
  <c r="AL49" i="30"/>
  <c r="AM49" i="30" s="1"/>
  <c r="AL55" i="30"/>
  <c r="AM55" i="30" s="1"/>
  <c r="AL50" i="30"/>
  <c r="AM50" i="30" s="1"/>
  <c r="AL46" i="30"/>
  <c r="AM46" i="30" s="1"/>
  <c r="V6" i="30"/>
  <c r="AA6" i="30" s="1"/>
  <c r="V11" i="30"/>
  <c r="AA11" i="30" s="1"/>
  <c r="V15" i="30"/>
  <c r="AA15" i="30" s="1"/>
  <c r="V7" i="30"/>
  <c r="AA7" i="30" s="1"/>
  <c r="V8" i="30"/>
  <c r="AA8" i="30" s="1"/>
  <c r="V16" i="30"/>
  <c r="AA16" i="30" s="1"/>
  <c r="V9" i="30"/>
  <c r="AA9" i="30" s="1"/>
  <c r="V10" i="30"/>
  <c r="AA10" i="30" s="1"/>
  <c r="V12" i="30"/>
  <c r="AA12" i="30" s="1"/>
  <c r="V17" i="30"/>
  <c r="AA17" i="30" s="1"/>
  <c r="V22" i="30"/>
  <c r="AA22" i="30" s="1"/>
  <c r="V13" i="30"/>
  <c r="AA13" i="30" s="1"/>
  <c r="V29" i="30"/>
  <c r="AA29" i="30" s="1"/>
  <c r="V34" i="30"/>
  <c r="AA34" i="30" s="1"/>
  <c r="V43" i="30"/>
  <c r="AA43" i="30" s="1"/>
  <c r="V45" i="30"/>
  <c r="AA45" i="30" s="1"/>
  <c r="V47" i="30"/>
  <c r="AA47" i="30" s="1"/>
  <c r="V14" i="30"/>
  <c r="AA14" i="30" s="1"/>
  <c r="V24" i="30"/>
  <c r="AA24" i="30" s="1"/>
  <c r="V28" i="30"/>
  <c r="AA28" i="30" s="1"/>
  <c r="V30" i="30"/>
  <c r="AA30" i="30" s="1"/>
  <c r="V31" i="30"/>
  <c r="AA31" i="30" s="1"/>
  <c r="V32" i="30"/>
  <c r="AA32" i="30" s="1"/>
  <c r="V33" i="30"/>
  <c r="AA33" i="30" s="1"/>
  <c r="V35" i="30"/>
  <c r="AA35" i="30" s="1"/>
  <c r="V18" i="30"/>
  <c r="AA18" i="30" s="1"/>
  <c r="V36" i="30"/>
  <c r="AA36" i="30" s="1"/>
  <c r="V37" i="30"/>
  <c r="AA37" i="30" s="1"/>
  <c r="V23" i="30"/>
  <c r="AA23" i="30" s="1"/>
  <c r="V55" i="30"/>
  <c r="AA55" i="30" s="1"/>
  <c r="V26" i="30"/>
  <c r="AA26" i="30" s="1"/>
  <c r="V38" i="30"/>
  <c r="AA38" i="30" s="1"/>
  <c r="V41" i="30"/>
  <c r="AA41" i="30" s="1"/>
  <c r="V44" i="30"/>
  <c r="AA44" i="30" s="1"/>
  <c r="V46" i="30"/>
  <c r="AA46" i="30" s="1"/>
  <c r="V25" i="30"/>
  <c r="AA25" i="30" s="1"/>
  <c r="V49" i="30"/>
  <c r="AA49" i="30" s="1"/>
  <c r="AB49" i="30" s="1"/>
  <c r="V50" i="30"/>
  <c r="AA50" i="30" s="1"/>
  <c r="V51" i="30"/>
  <c r="AA51" i="30" s="1"/>
  <c r="V19" i="30"/>
  <c r="AA19" i="30" s="1"/>
  <c r="V20" i="30"/>
  <c r="AA20" i="30" s="1"/>
  <c r="V53" i="30"/>
  <c r="AA53" i="30" s="1"/>
  <c r="V54" i="30"/>
  <c r="AA54" i="30" s="1"/>
  <c r="V39" i="30"/>
  <c r="AA39" i="30" s="1"/>
  <c r="V21" i="30"/>
  <c r="AA21" i="30" s="1"/>
  <c r="V27" i="30"/>
  <c r="AA27" i="30" s="1"/>
  <c r="V48" i="30"/>
  <c r="AA48" i="30" s="1"/>
  <c r="V40" i="30"/>
  <c r="AA40" i="30" s="1"/>
  <c r="V42" i="30"/>
  <c r="AA42" i="30" s="1"/>
  <c r="V52" i="30"/>
  <c r="AA52" i="30" s="1"/>
  <c r="BY58" i="30"/>
  <c r="BY57" i="30"/>
  <c r="BY56" i="30"/>
  <c r="AL5" i="30"/>
  <c r="AM5" i="30" s="1"/>
  <c r="AJ5" i="30"/>
  <c r="AO5" i="30" s="1"/>
  <c r="X5" i="30"/>
  <c r="Y5" i="30" s="1"/>
  <c r="DA57" i="30"/>
  <c r="V5" i="30"/>
  <c r="AA5" i="30" s="1"/>
  <c r="AD5" i="30"/>
  <c r="AG5" i="30" s="1"/>
  <c r="AR5" i="30"/>
  <c r="AU5" i="30" s="1"/>
  <c r="CO5" i="30"/>
  <c r="CR5" i="30" s="1"/>
  <c r="P5" i="30"/>
  <c r="S5" i="30" s="1"/>
  <c r="CP5" i="30"/>
  <c r="CQ5" i="30" s="1"/>
  <c r="BT5" i="30"/>
  <c r="BW5" i="30" s="1"/>
  <c r="CW5" i="30"/>
  <c r="CX5" i="30" s="1"/>
  <c r="AY5" i="30"/>
  <c r="BB5" i="30" s="1"/>
  <c r="CN5" i="30"/>
  <c r="CS5" i="30" s="1"/>
  <c r="CV5" i="30"/>
  <c r="CY5" i="30" s="1"/>
  <c r="CU5" i="30"/>
  <c r="CZ5" i="30" s="1"/>
  <c r="DA56" i="30"/>
  <c r="DA58" i="30"/>
  <c r="H309" i="19"/>
  <c r="E66" i="19"/>
  <c r="E67" i="19"/>
  <c r="H59" i="19"/>
  <c r="H58" i="19"/>
  <c r="H352" i="19"/>
  <c r="H218" i="19"/>
  <c r="E150" i="19"/>
  <c r="E243" i="19"/>
  <c r="G243" i="19"/>
  <c r="E242" i="19"/>
  <c r="E352" i="19"/>
  <c r="G451" i="19"/>
  <c r="G446" i="19"/>
  <c r="G445" i="19" s="1"/>
  <c r="G348" i="19"/>
  <c r="G332" i="19"/>
  <c r="G352" i="19" s="1"/>
  <c r="E149" i="19"/>
  <c r="G82" i="19"/>
  <c r="G91" i="19"/>
  <c r="G151" i="19"/>
  <c r="G142" i="19"/>
  <c r="E266" i="19"/>
  <c r="E98" i="19"/>
  <c r="G382" i="19"/>
  <c r="E265" i="19"/>
  <c r="E157" i="19"/>
  <c r="H89" i="19"/>
  <c r="G214" i="19"/>
  <c r="G198" i="19"/>
  <c r="G218" i="19" s="1"/>
  <c r="E90" i="19"/>
  <c r="E97" i="19"/>
  <c r="E158" i="19"/>
  <c r="H90" i="19"/>
  <c r="H266" i="19"/>
  <c r="G150" i="19"/>
  <c r="E89" i="19"/>
  <c r="G405" i="19"/>
  <c r="G400" i="19"/>
  <c r="G399" i="19" s="1"/>
  <c r="H150" i="19"/>
  <c r="G258" i="19"/>
  <c r="G428" i="19"/>
  <c r="G423" i="19"/>
  <c r="G422" i="19" s="1"/>
  <c r="H242" i="19"/>
  <c r="E309" i="19"/>
  <c r="G109" i="19"/>
  <c r="G120" i="19"/>
  <c r="G305" i="19"/>
  <c r="G289" i="19"/>
  <c r="G281" i="19"/>
  <c r="E218" i="19"/>
  <c r="H296" i="19"/>
  <c r="G22" i="19"/>
  <c r="G33" i="19"/>
  <c r="G178" i="19"/>
  <c r="G167" i="19"/>
  <c r="G49" i="19"/>
  <c r="G60" i="19"/>
  <c r="E52" i="17"/>
  <c r="G52" i="17"/>
  <c r="F52" i="17"/>
  <c r="G47" i="17"/>
  <c r="F47" i="17"/>
  <c r="G31" i="17"/>
  <c r="G32" i="17"/>
  <c r="E46" i="17"/>
  <c r="E60" i="17"/>
  <c r="F60" i="17"/>
  <c r="G60" i="17"/>
  <c r="E547" i="19"/>
  <c r="G34" i="17"/>
  <c r="G336" i="19"/>
  <c r="H207" i="19"/>
  <c r="E208" i="19"/>
  <c r="G173" i="19"/>
  <c r="G448" i="19"/>
  <c r="F36" i="17"/>
  <c r="F62" i="17"/>
  <c r="G144" i="19"/>
  <c r="E342" i="19"/>
  <c r="E406" i="19"/>
  <c r="H123" i="19"/>
  <c r="E299" i="19"/>
  <c r="H350" i="19"/>
  <c r="H383" i="19"/>
  <c r="H448" i="19"/>
  <c r="E351" i="19"/>
  <c r="E181" i="19"/>
  <c r="H180" i="19"/>
  <c r="G145" i="19"/>
  <c r="E493" i="19"/>
  <c r="E306" i="19"/>
  <c r="G539" i="19"/>
  <c r="H500" i="19"/>
  <c r="H426" i="19"/>
  <c r="H61" i="19"/>
  <c r="E350" i="19"/>
  <c r="E206" i="19"/>
  <c r="H217" i="19"/>
  <c r="G62" i="17"/>
  <c r="E492" i="17"/>
  <c r="E121" i="19"/>
  <c r="H144" i="19"/>
  <c r="E548" i="19"/>
  <c r="G404" i="19"/>
  <c r="F547" i="17"/>
  <c r="G541" i="19"/>
  <c r="E122" i="19"/>
  <c r="F53" i="17"/>
  <c r="H539" i="19"/>
  <c r="G403" i="19"/>
  <c r="G426" i="19"/>
  <c r="H349" i="19"/>
  <c r="G540" i="19"/>
  <c r="G425" i="19"/>
  <c r="E539" i="17"/>
  <c r="E54" i="17"/>
  <c r="G492" i="19"/>
  <c r="H529" i="19"/>
  <c r="H429" i="19"/>
  <c r="E207" i="19"/>
  <c r="H338" i="19"/>
  <c r="H35" i="19"/>
  <c r="E308" i="19"/>
  <c r="G492" i="17"/>
  <c r="E501" i="19"/>
  <c r="E500" i="17"/>
  <c r="F493" i="17"/>
  <c r="G85" i="19"/>
  <c r="H406" i="19"/>
  <c r="H181" i="19"/>
  <c r="H179" i="19"/>
  <c r="G53" i="17"/>
  <c r="E55" i="17"/>
  <c r="H63" i="19"/>
  <c r="H430" i="19"/>
  <c r="F492" i="17"/>
  <c r="G449" i="19"/>
  <c r="E269" i="19"/>
  <c r="E340" i="19"/>
  <c r="H93" i="19"/>
  <c r="G63" i="17"/>
  <c r="H483" i="19"/>
  <c r="H351" i="19"/>
  <c r="G172" i="19"/>
  <c r="H28" i="19"/>
  <c r="E430" i="19"/>
  <c r="H239" i="19"/>
  <c r="H154" i="19"/>
  <c r="F34" i="17"/>
  <c r="E209" i="19"/>
  <c r="G203" i="19"/>
  <c r="G450" i="19"/>
  <c r="H425" i="19"/>
  <c r="H261" i="19"/>
  <c r="H114" i="19"/>
  <c r="H494" i="19"/>
  <c r="F35" i="17"/>
  <c r="G548" i="17"/>
  <c r="G53" i="19"/>
  <c r="F494" i="17"/>
  <c r="F501" i="17"/>
  <c r="E492" i="19"/>
  <c r="H449" i="19"/>
  <c r="E216" i="19"/>
  <c r="G294" i="19"/>
  <c r="E217" i="19"/>
  <c r="G61" i="17"/>
  <c r="E343" i="19"/>
  <c r="G493" i="17"/>
  <c r="H62" i="19"/>
  <c r="G55" i="17"/>
  <c r="H548" i="19"/>
  <c r="H53" i="19"/>
  <c r="H27" i="19"/>
  <c r="H402" i="19"/>
  <c r="H336" i="19"/>
  <c r="G337" i="19"/>
  <c r="H113" i="19"/>
  <c r="H206" i="19"/>
  <c r="H404" i="19"/>
  <c r="H381" i="19"/>
  <c r="G262" i="19"/>
  <c r="G86" i="19"/>
  <c r="E540" i="17"/>
  <c r="E429" i="19"/>
  <c r="H295" i="19"/>
  <c r="E384" i="19"/>
  <c r="E383" i="19"/>
  <c r="G494" i="19"/>
  <c r="H450" i="19"/>
  <c r="E454" i="19"/>
  <c r="E268" i="19"/>
  <c r="H269" i="19"/>
  <c r="G55" i="19"/>
  <c r="H481" i="19"/>
  <c r="H153" i="19"/>
  <c r="E215" i="19"/>
  <c r="G427" i="19"/>
  <c r="H385" i="19"/>
  <c r="G204" i="19"/>
  <c r="E453" i="19"/>
  <c r="G541" i="17"/>
  <c r="G171" i="19"/>
  <c r="G500" i="17"/>
  <c r="H172" i="19"/>
  <c r="H270" i="19"/>
  <c r="G153" i="19"/>
  <c r="H215" i="19"/>
  <c r="H26" i="19"/>
  <c r="E297" i="19"/>
  <c r="H380" i="19"/>
  <c r="E431" i="19"/>
  <c r="G494" i="17"/>
  <c r="F500" i="17"/>
  <c r="H260" i="19"/>
  <c r="H294" i="19"/>
  <c r="H306" i="19"/>
  <c r="E341" i="19"/>
  <c r="H209" i="19"/>
  <c r="H528" i="19"/>
  <c r="E541" i="17"/>
  <c r="G238" i="19"/>
  <c r="H379" i="19"/>
  <c r="E500" i="19"/>
  <c r="H407" i="19"/>
  <c r="H307" i="19"/>
  <c r="H94" i="19"/>
  <c r="E180" i="19"/>
  <c r="G93" i="19"/>
  <c r="H501" i="19"/>
  <c r="G114" i="19"/>
  <c r="G237" i="19"/>
  <c r="E452" i="19"/>
  <c r="H454" i="19"/>
  <c r="H173" i="19"/>
  <c r="E61" i="17"/>
  <c r="H216" i="19"/>
  <c r="G501" i="17"/>
  <c r="G338" i="19"/>
  <c r="E62" i="17"/>
  <c r="H171" i="19"/>
  <c r="G202" i="19"/>
  <c r="H452" i="19"/>
  <c r="H431" i="19"/>
  <c r="H482" i="19"/>
  <c r="E494" i="17"/>
  <c r="G35" i="17"/>
  <c r="E307" i="19"/>
  <c r="H408" i="19"/>
  <c r="H36" i="19"/>
  <c r="F61" i="17"/>
  <c r="G268" i="19"/>
  <c r="E53" i="17"/>
  <c r="E385" i="19"/>
  <c r="E541" i="19"/>
  <c r="G493" i="19"/>
  <c r="H403" i="19"/>
  <c r="H208" i="19"/>
  <c r="H293" i="19"/>
  <c r="E540" i="19"/>
  <c r="E408" i="19"/>
  <c r="H115" i="19"/>
  <c r="E63" i="17"/>
  <c r="H122" i="19"/>
  <c r="G295" i="19"/>
  <c r="E493" i="17"/>
  <c r="E407" i="19"/>
  <c r="H268" i="19"/>
  <c r="G113" i="19"/>
  <c r="E539" i="19"/>
  <c r="E123" i="19"/>
  <c r="E494" i="19"/>
  <c r="H145" i="19"/>
  <c r="H121" i="19"/>
  <c r="H308" i="19"/>
  <c r="G260" i="19"/>
  <c r="F63" i="17"/>
  <c r="E298" i="19"/>
  <c r="H427" i="19"/>
  <c r="G115" i="19"/>
  <c r="H547" i="19"/>
  <c r="E300" i="19"/>
  <c r="G261" i="19"/>
  <c r="G402" i="19"/>
  <c r="E547" i="17"/>
  <c r="E349" i="19"/>
  <c r="G54" i="19"/>
  <c r="F548" i="17"/>
  <c r="G36" i="17"/>
  <c r="H337" i="19"/>
  <c r="G547" i="17"/>
  <c r="H384" i="19"/>
  <c r="E548" i="17"/>
  <c r="E179" i="19"/>
  <c r="H530" i="19"/>
  <c r="H92" i="19"/>
  <c r="H453" i="19"/>
  <c r="E270" i="19"/>
  <c r="H34" i="19"/>
  <c r="H243" i="19" l="1"/>
  <c r="H32" i="19"/>
  <c r="G40" i="17"/>
  <c r="G39" i="17"/>
  <c r="H31" i="19"/>
  <c r="F40" i="17"/>
  <c r="F39" i="17"/>
  <c r="F542" i="17"/>
  <c r="G542" i="17"/>
  <c r="H542" i="19"/>
  <c r="G495" i="17"/>
  <c r="AB32" i="30"/>
  <c r="CT40" i="30"/>
  <c r="AB19" i="30"/>
  <c r="AB55" i="30"/>
  <c r="AB27" i="30"/>
  <c r="CT12" i="30"/>
  <c r="H149" i="19"/>
  <c r="BZ48" i="30"/>
  <c r="BZ40" i="30"/>
  <c r="BZ32" i="30"/>
  <c r="BZ24" i="30"/>
  <c r="BZ16" i="30"/>
  <c r="BZ8" i="30"/>
  <c r="BZ37" i="30"/>
  <c r="BZ21" i="30"/>
  <c r="BZ5" i="30"/>
  <c r="BZ42" i="30"/>
  <c r="BZ18" i="30"/>
  <c r="BZ55" i="30"/>
  <c r="BZ31" i="30"/>
  <c r="BZ23" i="30"/>
  <c r="BZ38" i="30"/>
  <c r="BZ30" i="30"/>
  <c r="BZ22" i="30"/>
  <c r="BZ14" i="30"/>
  <c r="BZ6" i="30"/>
  <c r="BZ39" i="30"/>
  <c r="BZ15" i="30"/>
  <c r="BZ7" i="30"/>
  <c r="BZ52" i="30"/>
  <c r="BZ44" i="30"/>
  <c r="BZ36" i="30"/>
  <c r="BZ28" i="30"/>
  <c r="BZ20" i="30"/>
  <c r="BZ12" i="30"/>
  <c r="BZ46" i="30"/>
  <c r="BZ51" i="30"/>
  <c r="BZ43" i="30"/>
  <c r="BZ35" i="30"/>
  <c r="BZ27" i="30"/>
  <c r="BZ19" i="30"/>
  <c r="BZ11" i="30"/>
  <c r="BZ53" i="30"/>
  <c r="BZ45" i="30"/>
  <c r="BZ29" i="30"/>
  <c r="BZ13" i="30"/>
  <c r="BZ50" i="30"/>
  <c r="BZ34" i="30"/>
  <c r="BZ26" i="30"/>
  <c r="BZ10" i="30"/>
  <c r="BZ47" i="30"/>
  <c r="BZ49" i="30"/>
  <c r="BZ41" i="30"/>
  <c r="BZ33" i="30"/>
  <c r="BZ25" i="30"/>
  <c r="BZ17" i="30"/>
  <c r="BZ9" i="30"/>
  <c r="BZ54" i="30"/>
  <c r="CA53" i="30"/>
  <c r="CA45" i="30"/>
  <c r="CA37" i="30"/>
  <c r="CA29" i="30"/>
  <c r="CA21" i="30"/>
  <c r="CA13" i="30"/>
  <c r="CA42" i="30"/>
  <c r="CA26" i="30"/>
  <c r="CA10" i="30"/>
  <c r="CA55" i="30"/>
  <c r="CA47" i="30"/>
  <c r="CA31" i="30"/>
  <c r="CA23" i="30"/>
  <c r="CA7" i="30"/>
  <c r="CA44" i="30"/>
  <c r="CA36" i="30"/>
  <c r="CA14" i="30"/>
  <c r="CA6" i="30"/>
  <c r="CA51" i="30"/>
  <c r="CA43" i="30"/>
  <c r="CA54" i="30"/>
  <c r="CA46" i="30"/>
  <c r="CA38" i="30"/>
  <c r="CA30" i="30"/>
  <c r="CA22" i="30"/>
  <c r="CA35" i="30"/>
  <c r="CA27" i="30"/>
  <c r="CA19" i="30"/>
  <c r="CA11" i="30"/>
  <c r="CA48" i="30"/>
  <c r="CA40" i="30"/>
  <c r="CA32" i="30"/>
  <c r="CA24" i="30"/>
  <c r="CA16" i="30"/>
  <c r="CA8" i="30"/>
  <c r="CA5" i="30"/>
  <c r="CA50" i="30"/>
  <c r="CA34" i="30"/>
  <c r="CA18" i="30"/>
  <c r="CA39" i="30"/>
  <c r="CA15" i="30"/>
  <c r="CA52" i="30"/>
  <c r="CA28" i="30"/>
  <c r="CA20" i="30"/>
  <c r="CA12" i="30"/>
  <c r="CA49" i="30"/>
  <c r="CA41" i="30"/>
  <c r="CA33" i="30"/>
  <c r="CA25" i="30"/>
  <c r="CA17" i="30"/>
  <c r="CA9" i="30"/>
  <c r="CB50" i="30"/>
  <c r="CB42" i="30"/>
  <c r="CB34" i="30"/>
  <c r="CB26" i="30"/>
  <c r="CB18" i="30"/>
  <c r="CB55" i="30"/>
  <c r="CB47" i="30"/>
  <c r="CB31" i="30"/>
  <c r="CB15" i="30"/>
  <c r="CB36" i="30"/>
  <c r="CB12" i="30"/>
  <c r="CB49" i="30"/>
  <c r="CB17" i="30"/>
  <c r="CB9" i="30"/>
  <c r="CB54" i="30"/>
  <c r="CB46" i="30"/>
  <c r="CB38" i="30"/>
  <c r="CB30" i="30"/>
  <c r="CB22" i="30"/>
  <c r="CB14" i="30"/>
  <c r="CB6" i="30"/>
  <c r="CB51" i="30"/>
  <c r="CB43" i="30"/>
  <c r="CB35" i="30"/>
  <c r="CB27" i="30"/>
  <c r="CB19" i="30"/>
  <c r="CB28" i="30"/>
  <c r="CB25" i="30"/>
  <c r="CB11" i="30"/>
  <c r="CB53" i="30"/>
  <c r="CB45" i="30"/>
  <c r="CB37" i="30"/>
  <c r="CB29" i="30"/>
  <c r="CB21" i="30"/>
  <c r="CB13" i="30"/>
  <c r="CB5" i="30"/>
  <c r="CB10" i="30"/>
  <c r="CB39" i="30"/>
  <c r="CB23" i="30"/>
  <c r="CB7" i="30"/>
  <c r="CB52" i="30"/>
  <c r="CB44" i="30"/>
  <c r="CB20" i="30"/>
  <c r="CB41" i="30"/>
  <c r="CB33" i="30"/>
  <c r="CB48" i="30"/>
  <c r="CB40" i="30"/>
  <c r="CB32" i="30"/>
  <c r="CB24" i="30"/>
  <c r="CB16" i="30"/>
  <c r="CB8" i="30"/>
  <c r="AB20" i="30"/>
  <c r="CT14" i="30"/>
  <c r="AB34" i="30"/>
  <c r="CT23" i="30"/>
  <c r="DA14" i="30"/>
  <c r="DA39" i="30"/>
  <c r="DA45" i="30"/>
  <c r="DA38" i="30"/>
  <c r="DA6" i="30"/>
  <c r="DA43" i="30"/>
  <c r="DA41" i="30"/>
  <c r="DA15" i="30"/>
  <c r="AZ5" i="30"/>
  <c r="BA5" i="30" s="1"/>
  <c r="AZ8" i="30"/>
  <c r="BA8" i="30" s="1"/>
  <c r="AZ27" i="30"/>
  <c r="BA27" i="30" s="1"/>
  <c r="AZ51" i="30"/>
  <c r="BA51" i="30" s="1"/>
  <c r="AZ54" i="30"/>
  <c r="BA54" i="30" s="1"/>
  <c r="AZ33" i="30"/>
  <c r="BA33" i="30" s="1"/>
  <c r="AZ11" i="30"/>
  <c r="BA11" i="30" s="1"/>
  <c r="AZ43" i="30"/>
  <c r="BA43" i="30" s="1"/>
  <c r="AZ17" i="30"/>
  <c r="BA17" i="30" s="1"/>
  <c r="AZ25" i="30"/>
  <c r="BA25" i="30" s="1"/>
  <c r="AZ6" i="30"/>
  <c r="BA6" i="30" s="1"/>
  <c r="AZ14" i="30"/>
  <c r="BA14" i="30" s="1"/>
  <c r="AZ22" i="30"/>
  <c r="BA22" i="30" s="1"/>
  <c r="AZ30" i="30"/>
  <c r="BA30" i="30" s="1"/>
  <c r="AZ38" i="30"/>
  <c r="BA38" i="30" s="1"/>
  <c r="AZ46" i="30"/>
  <c r="BA46" i="30" s="1"/>
  <c r="AZ7" i="30"/>
  <c r="BA7" i="30" s="1"/>
  <c r="AZ15" i="30"/>
  <c r="BA15" i="30" s="1"/>
  <c r="AZ23" i="30"/>
  <c r="BA23" i="30" s="1"/>
  <c r="AZ31" i="30"/>
  <c r="BA31" i="30" s="1"/>
  <c r="AZ39" i="30"/>
  <c r="BA39" i="30" s="1"/>
  <c r="AZ47" i="30"/>
  <c r="BA47" i="30" s="1"/>
  <c r="AZ55" i="30"/>
  <c r="BA55" i="30" s="1"/>
  <c r="AZ10" i="30"/>
  <c r="BA10" i="30" s="1"/>
  <c r="AZ18" i="30"/>
  <c r="BA18" i="30" s="1"/>
  <c r="AZ26" i="30"/>
  <c r="BA26" i="30" s="1"/>
  <c r="AZ34" i="30"/>
  <c r="BA34" i="30" s="1"/>
  <c r="AZ42" i="30"/>
  <c r="BA42" i="30" s="1"/>
  <c r="AZ50" i="30"/>
  <c r="BA50" i="30" s="1"/>
  <c r="AZ13" i="30"/>
  <c r="BA13" i="30" s="1"/>
  <c r="AZ21" i="30"/>
  <c r="BA21" i="30" s="1"/>
  <c r="AZ29" i="30"/>
  <c r="BA29" i="30" s="1"/>
  <c r="AZ37" i="30"/>
  <c r="BA37" i="30" s="1"/>
  <c r="AZ45" i="30"/>
  <c r="BA45" i="30" s="1"/>
  <c r="AZ53" i="30"/>
  <c r="BA53" i="30" s="1"/>
  <c r="AZ16" i="30"/>
  <c r="BA16" i="30" s="1"/>
  <c r="AZ24" i="30"/>
  <c r="BA24" i="30" s="1"/>
  <c r="AZ32" i="30"/>
  <c r="BA32" i="30" s="1"/>
  <c r="AZ40" i="30"/>
  <c r="BA40" i="30" s="1"/>
  <c r="AZ48" i="30"/>
  <c r="BA48" i="30" s="1"/>
  <c r="AZ19" i="30"/>
  <c r="BA19" i="30" s="1"/>
  <c r="AZ35" i="30"/>
  <c r="BA35" i="30" s="1"/>
  <c r="AZ9" i="30"/>
  <c r="BA9" i="30" s="1"/>
  <c r="AZ20" i="30"/>
  <c r="BA20" i="30" s="1"/>
  <c r="AZ41" i="30"/>
  <c r="BA41" i="30" s="1"/>
  <c r="AZ52" i="30"/>
  <c r="BA52" i="30" s="1"/>
  <c r="AZ28" i="30"/>
  <c r="BA28" i="30" s="1"/>
  <c r="AZ44" i="30"/>
  <c r="BA44" i="30" s="1"/>
  <c r="AZ12" i="30"/>
  <c r="BA12" i="30" s="1"/>
  <c r="AZ36" i="30"/>
  <c r="BA36" i="30" s="1"/>
  <c r="AZ49" i="30"/>
  <c r="BA49" i="30" s="1"/>
  <c r="AX5" i="30"/>
  <c r="BC5" i="30" s="1"/>
  <c r="AX44" i="30"/>
  <c r="BC44" i="30" s="1"/>
  <c r="AX23" i="30"/>
  <c r="BC23" i="30" s="1"/>
  <c r="AX9" i="30"/>
  <c r="BC9" i="30" s="1"/>
  <c r="AX17" i="30"/>
  <c r="BC17" i="30" s="1"/>
  <c r="AX33" i="30"/>
  <c r="BC33" i="30" s="1"/>
  <c r="AX7" i="30"/>
  <c r="BC7" i="30" s="1"/>
  <c r="AX12" i="30"/>
  <c r="BC12" i="30" s="1"/>
  <c r="AX20" i="30"/>
  <c r="BC20" i="30" s="1"/>
  <c r="AX28" i="30"/>
  <c r="BC28" i="30" s="1"/>
  <c r="AX36" i="30"/>
  <c r="BC36" i="30" s="1"/>
  <c r="AX15" i="30"/>
  <c r="BC15" i="30" s="1"/>
  <c r="AX13" i="30"/>
  <c r="BC13" i="30" s="1"/>
  <c r="AX21" i="30"/>
  <c r="BC21" i="30" s="1"/>
  <c r="AX29" i="30"/>
  <c r="BC29" i="30" s="1"/>
  <c r="AX37" i="30"/>
  <c r="BC37" i="30" s="1"/>
  <c r="AX45" i="30"/>
  <c r="BC45" i="30" s="1"/>
  <c r="AX53" i="30"/>
  <c r="BC53" i="30" s="1"/>
  <c r="AX8" i="30"/>
  <c r="BC8" i="30" s="1"/>
  <c r="AX16" i="30"/>
  <c r="BC16" i="30" s="1"/>
  <c r="AX24" i="30"/>
  <c r="BC24" i="30" s="1"/>
  <c r="AX32" i="30"/>
  <c r="BC32" i="30" s="1"/>
  <c r="AX40" i="30"/>
  <c r="BC40" i="30" s="1"/>
  <c r="AX48" i="30"/>
  <c r="BC48" i="30" s="1"/>
  <c r="AX11" i="30"/>
  <c r="BC11" i="30" s="1"/>
  <c r="AX19" i="30"/>
  <c r="BC19" i="30" s="1"/>
  <c r="AX27" i="30"/>
  <c r="BC27" i="30" s="1"/>
  <c r="AX35" i="30"/>
  <c r="BC35" i="30" s="1"/>
  <c r="AX43" i="30"/>
  <c r="BC43" i="30" s="1"/>
  <c r="AX51" i="30"/>
  <c r="BC51" i="30" s="1"/>
  <c r="AX6" i="30"/>
  <c r="BC6" i="30" s="1"/>
  <c r="AX14" i="30"/>
  <c r="BC14" i="30" s="1"/>
  <c r="AX22" i="30"/>
  <c r="BC22" i="30" s="1"/>
  <c r="AX30" i="30"/>
  <c r="BC30" i="30" s="1"/>
  <c r="AX38" i="30"/>
  <c r="BC38" i="30" s="1"/>
  <c r="AX46" i="30"/>
  <c r="BC46" i="30" s="1"/>
  <c r="AX54" i="30"/>
  <c r="BC54" i="30" s="1"/>
  <c r="AX25" i="30"/>
  <c r="BC25" i="30" s="1"/>
  <c r="AX41" i="30"/>
  <c r="BC41" i="30" s="1"/>
  <c r="AX49" i="30"/>
  <c r="BC49" i="30" s="1"/>
  <c r="BD49" i="30" s="1"/>
  <c r="AX52" i="30"/>
  <c r="BC52" i="30" s="1"/>
  <c r="AX31" i="30"/>
  <c r="BC31" i="30" s="1"/>
  <c r="AX50" i="30"/>
  <c r="BC50" i="30" s="1"/>
  <c r="AX26" i="30"/>
  <c r="BC26" i="30" s="1"/>
  <c r="AX42" i="30"/>
  <c r="BC42" i="30" s="1"/>
  <c r="AX55" i="30"/>
  <c r="BC55" i="30" s="1"/>
  <c r="AX10" i="30"/>
  <c r="BC10" i="30" s="1"/>
  <c r="AX34" i="30"/>
  <c r="BC34" i="30" s="1"/>
  <c r="AX47" i="30"/>
  <c r="BC47" i="30" s="1"/>
  <c r="AX18" i="30"/>
  <c r="BC18" i="30" s="1"/>
  <c r="AX39" i="30"/>
  <c r="BC39" i="30" s="1"/>
  <c r="CT44" i="30"/>
  <c r="CT19" i="30"/>
  <c r="CT54" i="30"/>
  <c r="AB39" i="30"/>
  <c r="AB25" i="30"/>
  <c r="AB28" i="30"/>
  <c r="DA26" i="30"/>
  <c r="DA28" i="30"/>
  <c r="DA10" i="30"/>
  <c r="CT52" i="30"/>
  <c r="H265" i="19"/>
  <c r="AB18" i="30"/>
  <c r="AB11" i="30"/>
  <c r="DA27" i="30"/>
  <c r="CT46" i="30"/>
  <c r="CT6" i="30"/>
  <c r="DA13" i="30"/>
  <c r="DA54" i="30"/>
  <c r="AP37" i="30"/>
  <c r="AP30" i="30"/>
  <c r="DA44" i="30"/>
  <c r="AP28" i="30"/>
  <c r="AP22" i="30"/>
  <c r="CT37" i="30"/>
  <c r="AB16" i="30"/>
  <c r="DA11" i="30"/>
  <c r="CT10" i="30"/>
  <c r="AP16" i="30"/>
  <c r="AP31" i="30"/>
  <c r="CT53" i="30"/>
  <c r="CT49" i="30"/>
  <c r="CT24" i="30"/>
  <c r="CT27" i="30"/>
  <c r="AB33" i="30"/>
  <c r="AP21" i="30"/>
  <c r="DA34" i="30"/>
  <c r="CT28" i="30"/>
  <c r="CT33" i="30"/>
  <c r="AP54" i="30"/>
  <c r="AP24" i="30"/>
  <c r="AP8" i="30"/>
  <c r="DA31" i="30"/>
  <c r="CT8" i="30"/>
  <c r="AP29" i="30"/>
  <c r="AP18" i="30"/>
  <c r="AP6" i="30"/>
  <c r="CT34" i="30"/>
  <c r="CT7" i="30"/>
  <c r="DA55" i="30"/>
  <c r="AB45" i="30"/>
  <c r="AP52" i="30"/>
  <c r="AB48" i="30"/>
  <c r="DA17" i="30"/>
  <c r="DA37" i="30"/>
  <c r="AB38" i="30"/>
  <c r="AB10" i="30"/>
  <c r="AP40" i="30"/>
  <c r="AB50" i="30"/>
  <c r="AB31" i="30"/>
  <c r="AP42" i="30"/>
  <c r="AP38" i="30"/>
  <c r="AP53" i="30"/>
  <c r="DA48" i="30"/>
  <c r="DA32" i="30"/>
  <c r="DA19" i="30"/>
  <c r="DA35" i="30"/>
  <c r="CT45" i="30"/>
  <c r="CT50" i="30"/>
  <c r="CT29" i="30"/>
  <c r="AB40" i="30"/>
  <c r="DA7" i="30"/>
  <c r="AB21" i="30"/>
  <c r="AB23" i="30"/>
  <c r="AB30" i="30"/>
  <c r="AB29" i="30"/>
  <c r="AB8" i="30"/>
  <c r="AP33" i="30"/>
  <c r="AP32" i="30"/>
  <c r="AP26" i="30"/>
  <c r="AP10" i="30"/>
  <c r="DA29" i="30"/>
  <c r="DA30" i="30"/>
  <c r="DA21" i="30"/>
  <c r="CT26" i="30"/>
  <c r="CT9" i="30"/>
  <c r="Q9" i="30"/>
  <c r="R9" i="30" s="1"/>
  <c r="Q14" i="30"/>
  <c r="R14" i="30" s="1"/>
  <c r="Q6" i="30"/>
  <c r="R6" i="30" s="1"/>
  <c r="Q7" i="30"/>
  <c r="R7" i="30" s="1"/>
  <c r="Q17" i="30"/>
  <c r="R17" i="30" s="1"/>
  <c r="Q26" i="30"/>
  <c r="R26" i="30" s="1"/>
  <c r="Q28" i="30"/>
  <c r="R28" i="30" s="1"/>
  <c r="Q30" i="30"/>
  <c r="R30" i="30" s="1"/>
  <c r="Q32" i="30"/>
  <c r="R32" i="30" s="1"/>
  <c r="Q34" i="30"/>
  <c r="R34" i="30" s="1"/>
  <c r="Q36" i="30"/>
  <c r="R36" i="30" s="1"/>
  <c r="Q38" i="30"/>
  <c r="R38" i="30" s="1"/>
  <c r="Q40" i="30"/>
  <c r="R40" i="30" s="1"/>
  <c r="Q8" i="30"/>
  <c r="R8" i="30" s="1"/>
  <c r="Q10" i="30"/>
  <c r="R10" i="30" s="1"/>
  <c r="Q13" i="30"/>
  <c r="R13" i="30" s="1"/>
  <c r="Q16" i="30"/>
  <c r="R16" i="30" s="1"/>
  <c r="Q12" i="30"/>
  <c r="R12" i="30" s="1"/>
  <c r="Q37" i="30"/>
  <c r="R37" i="30" s="1"/>
  <c r="Q15" i="30"/>
  <c r="R15" i="30" s="1"/>
  <c r="Q18" i="30"/>
  <c r="R18" i="30" s="1"/>
  <c r="Q19" i="30"/>
  <c r="R19" i="30" s="1"/>
  <c r="Q20" i="30"/>
  <c r="R20" i="30" s="1"/>
  <c r="Q25" i="30"/>
  <c r="R25" i="30" s="1"/>
  <c r="Q41" i="30"/>
  <c r="R41" i="30" s="1"/>
  <c r="Q43" i="30"/>
  <c r="R43" i="30" s="1"/>
  <c r="Q11" i="30"/>
  <c r="R11" i="30" s="1"/>
  <c r="Q24" i="30"/>
  <c r="R24" i="30" s="1"/>
  <c r="Q35" i="30"/>
  <c r="R35" i="30" s="1"/>
  <c r="Q42" i="30"/>
  <c r="R42" i="30" s="1"/>
  <c r="Q44" i="30"/>
  <c r="R44" i="30" s="1"/>
  <c r="Q45" i="30"/>
  <c r="R45" i="30" s="1"/>
  <c r="Q27" i="30"/>
  <c r="R27" i="30" s="1"/>
  <c r="Q31" i="30"/>
  <c r="R31" i="30" s="1"/>
  <c r="Q29" i="30"/>
  <c r="R29" i="30" s="1"/>
  <c r="Q22" i="30"/>
  <c r="R22" i="30" s="1"/>
  <c r="Q39" i="30"/>
  <c r="R39" i="30" s="1"/>
  <c r="Q50" i="30"/>
  <c r="R50" i="30" s="1"/>
  <c r="Q51" i="30"/>
  <c r="R51" i="30" s="1"/>
  <c r="Q21" i="30"/>
  <c r="R21" i="30" s="1"/>
  <c r="Q33" i="30"/>
  <c r="R33" i="30" s="1"/>
  <c r="Q46" i="30"/>
  <c r="R46" i="30" s="1"/>
  <c r="Q48" i="30"/>
  <c r="R48" i="30" s="1"/>
  <c r="Q49" i="30"/>
  <c r="R49" i="30" s="1"/>
  <c r="Q52" i="30"/>
  <c r="R52" i="30" s="1"/>
  <c r="Q23" i="30"/>
  <c r="R23" i="30" s="1"/>
  <c r="Q53" i="30"/>
  <c r="R53" i="30" s="1"/>
  <c r="Q47" i="30"/>
  <c r="R47" i="30" s="1"/>
  <c r="Q54" i="30"/>
  <c r="R54" i="30" s="1"/>
  <c r="Q55" i="30"/>
  <c r="R55" i="30" s="1"/>
  <c r="AC7" i="30"/>
  <c r="AH7" i="30" s="1"/>
  <c r="AC14" i="30"/>
  <c r="AH14" i="30" s="1"/>
  <c r="AC17" i="30"/>
  <c r="AH17" i="30" s="1"/>
  <c r="AC6" i="30"/>
  <c r="AH6" i="30" s="1"/>
  <c r="AC8" i="30"/>
  <c r="AH8" i="30" s="1"/>
  <c r="AC21" i="30"/>
  <c r="AH21" i="30" s="1"/>
  <c r="AC25" i="30"/>
  <c r="AH25" i="30" s="1"/>
  <c r="AC27" i="30"/>
  <c r="AH27" i="30" s="1"/>
  <c r="AC29" i="30"/>
  <c r="AH29" i="30" s="1"/>
  <c r="AC31" i="30"/>
  <c r="AH31" i="30" s="1"/>
  <c r="AC33" i="30"/>
  <c r="AH33" i="30" s="1"/>
  <c r="AC35" i="30"/>
  <c r="AH35" i="30" s="1"/>
  <c r="AC37" i="30"/>
  <c r="AH37" i="30" s="1"/>
  <c r="AC39" i="30"/>
  <c r="AH39" i="30" s="1"/>
  <c r="AC41" i="30"/>
  <c r="AH41" i="30" s="1"/>
  <c r="AC9" i="30"/>
  <c r="AH9" i="30" s="1"/>
  <c r="AC11" i="30"/>
  <c r="AH11" i="30" s="1"/>
  <c r="AC15" i="30"/>
  <c r="AH15" i="30" s="1"/>
  <c r="AC24" i="30"/>
  <c r="AH24" i="30" s="1"/>
  <c r="AC30" i="30"/>
  <c r="AH30" i="30" s="1"/>
  <c r="AC20" i="30"/>
  <c r="AH20" i="30" s="1"/>
  <c r="AC10" i="30"/>
  <c r="AH10" i="30" s="1"/>
  <c r="AC12" i="30"/>
  <c r="AH12" i="30" s="1"/>
  <c r="AC13" i="30"/>
  <c r="AH13" i="30" s="1"/>
  <c r="AC38" i="30"/>
  <c r="AH38" i="30" s="1"/>
  <c r="AC16" i="30"/>
  <c r="AH16" i="30" s="1"/>
  <c r="AC22" i="30"/>
  <c r="AH22" i="30" s="1"/>
  <c r="AC34" i="30"/>
  <c r="AH34" i="30" s="1"/>
  <c r="AC36" i="30"/>
  <c r="AH36" i="30" s="1"/>
  <c r="AC42" i="30"/>
  <c r="AH42" i="30" s="1"/>
  <c r="AC51" i="30"/>
  <c r="AH51" i="30" s="1"/>
  <c r="AC19" i="30"/>
  <c r="AH19" i="30" s="1"/>
  <c r="AC26" i="30"/>
  <c r="AH26" i="30" s="1"/>
  <c r="AC23" i="30"/>
  <c r="AH23" i="30" s="1"/>
  <c r="AC32" i="30"/>
  <c r="AH32" i="30" s="1"/>
  <c r="AC54" i="30"/>
  <c r="AH54" i="30" s="1"/>
  <c r="AC55" i="30"/>
  <c r="AH55" i="30" s="1"/>
  <c r="AC18" i="30"/>
  <c r="AH18" i="30" s="1"/>
  <c r="AC46" i="30"/>
  <c r="AH46" i="30" s="1"/>
  <c r="AC43" i="30"/>
  <c r="AH43" i="30" s="1"/>
  <c r="AC40" i="30"/>
  <c r="AH40" i="30" s="1"/>
  <c r="AC48" i="30"/>
  <c r="AH48" i="30" s="1"/>
  <c r="AC49" i="30"/>
  <c r="AH49" i="30" s="1"/>
  <c r="AC45" i="30"/>
  <c r="AH45" i="30" s="1"/>
  <c r="AC28" i="30"/>
  <c r="AH28" i="30" s="1"/>
  <c r="AC44" i="30"/>
  <c r="AH44" i="30" s="1"/>
  <c r="AC47" i="30"/>
  <c r="AH47" i="30" s="1"/>
  <c r="AC52" i="30"/>
  <c r="AH52" i="30" s="1"/>
  <c r="AC53" i="30"/>
  <c r="AH53" i="30" s="1"/>
  <c r="AC50" i="30"/>
  <c r="AH50" i="30" s="1"/>
  <c r="AP39" i="30"/>
  <c r="AP14" i="30"/>
  <c r="AP13" i="30"/>
  <c r="DA50" i="30"/>
  <c r="DA40" i="30"/>
  <c r="CT11" i="30"/>
  <c r="AE6" i="30"/>
  <c r="AF6" i="30" s="1"/>
  <c r="AE11" i="30"/>
  <c r="AF11" i="30" s="1"/>
  <c r="AE9" i="30"/>
  <c r="AF9" i="30" s="1"/>
  <c r="AE10" i="30"/>
  <c r="AF10" i="30" s="1"/>
  <c r="AE12" i="30"/>
  <c r="AF12" i="30" s="1"/>
  <c r="AE16" i="30"/>
  <c r="AF16" i="30" s="1"/>
  <c r="AE18" i="30"/>
  <c r="AF18" i="30" s="1"/>
  <c r="AE20" i="30"/>
  <c r="AF20" i="30" s="1"/>
  <c r="AE22" i="30"/>
  <c r="AF22" i="30" s="1"/>
  <c r="AE24" i="30"/>
  <c r="AF24" i="30" s="1"/>
  <c r="AE14" i="30"/>
  <c r="AF14" i="30" s="1"/>
  <c r="AE7" i="30"/>
  <c r="AF7" i="30" s="1"/>
  <c r="AE15" i="30"/>
  <c r="AF15" i="30" s="1"/>
  <c r="AE13" i="30"/>
  <c r="AF13" i="30" s="1"/>
  <c r="AE19" i="30"/>
  <c r="AF19" i="30" s="1"/>
  <c r="AE21" i="30"/>
  <c r="AF21" i="30" s="1"/>
  <c r="AE29" i="30"/>
  <c r="AF29" i="30" s="1"/>
  <c r="AE34" i="30"/>
  <c r="AF34" i="30" s="1"/>
  <c r="AE17" i="30"/>
  <c r="AF17" i="30" s="1"/>
  <c r="AE8" i="30"/>
  <c r="AF8" i="30" s="1"/>
  <c r="AE32" i="30"/>
  <c r="AF32" i="30" s="1"/>
  <c r="AE33" i="30"/>
  <c r="AF33" i="30" s="1"/>
  <c r="AE35" i="30"/>
  <c r="AF35" i="30" s="1"/>
  <c r="AE25" i="30"/>
  <c r="AF25" i="30" s="1"/>
  <c r="AE28" i="30"/>
  <c r="AF28" i="30" s="1"/>
  <c r="AE30" i="30"/>
  <c r="AF30" i="30" s="1"/>
  <c r="AE31" i="30"/>
  <c r="AF31" i="30" s="1"/>
  <c r="AE55" i="30"/>
  <c r="AF55" i="30" s="1"/>
  <c r="AE38" i="30"/>
  <c r="AF38" i="30" s="1"/>
  <c r="AE26" i="30"/>
  <c r="AF26" i="30" s="1"/>
  <c r="AE36" i="30"/>
  <c r="AF36" i="30" s="1"/>
  <c r="AE37" i="30"/>
  <c r="AF37" i="30" s="1"/>
  <c r="AE48" i="30"/>
  <c r="AF48" i="30" s="1"/>
  <c r="AE49" i="30"/>
  <c r="AF49" i="30" s="1"/>
  <c r="AE50" i="30"/>
  <c r="AF50" i="30" s="1"/>
  <c r="AE51" i="30"/>
  <c r="AF51" i="30" s="1"/>
  <c r="AE23" i="30"/>
  <c r="AF23" i="30" s="1"/>
  <c r="AE27" i="30"/>
  <c r="AF27" i="30" s="1"/>
  <c r="AE42" i="30"/>
  <c r="AF42" i="30" s="1"/>
  <c r="AE45" i="30"/>
  <c r="AF45" i="30" s="1"/>
  <c r="AE40" i="30"/>
  <c r="AF40" i="30" s="1"/>
  <c r="AE54" i="30"/>
  <c r="AF54" i="30" s="1"/>
  <c r="AE43" i="30"/>
  <c r="AF43" i="30" s="1"/>
  <c r="AE46" i="30"/>
  <c r="AF46" i="30" s="1"/>
  <c r="AE41" i="30"/>
  <c r="AF41" i="30" s="1"/>
  <c r="AE44" i="30"/>
  <c r="AF44" i="30" s="1"/>
  <c r="AE52" i="30"/>
  <c r="AF52" i="30" s="1"/>
  <c r="AE47" i="30"/>
  <c r="AF47" i="30" s="1"/>
  <c r="AE53" i="30"/>
  <c r="AF53" i="30" s="1"/>
  <c r="AE39" i="30"/>
  <c r="AF39" i="30" s="1"/>
  <c r="AB51" i="30"/>
  <c r="AB26" i="30"/>
  <c r="AB43" i="30"/>
  <c r="AB9" i="30"/>
  <c r="AP48" i="30"/>
  <c r="AP34" i="30"/>
  <c r="AP15" i="30"/>
  <c r="AP55" i="30"/>
  <c r="AP7" i="30"/>
  <c r="AP11" i="30"/>
  <c r="DA22" i="30"/>
  <c r="DA33" i="30"/>
  <c r="DA16" i="30"/>
  <c r="CT41" i="30"/>
  <c r="CT32" i="30"/>
  <c r="CT21" i="30"/>
  <c r="CT18" i="30"/>
  <c r="CT31" i="30"/>
  <c r="CT16" i="30"/>
  <c r="O10" i="30"/>
  <c r="T10" i="30" s="1"/>
  <c r="O16" i="30"/>
  <c r="T16" i="30" s="1"/>
  <c r="O18" i="30"/>
  <c r="T18" i="30" s="1"/>
  <c r="O20" i="30"/>
  <c r="T20" i="30" s="1"/>
  <c r="O22" i="30"/>
  <c r="T22" i="30" s="1"/>
  <c r="O24" i="30"/>
  <c r="T24" i="30" s="1"/>
  <c r="O6" i="30"/>
  <c r="T6" i="30" s="1"/>
  <c r="O7" i="30"/>
  <c r="T7" i="30" s="1"/>
  <c r="O8" i="30"/>
  <c r="T8" i="30" s="1"/>
  <c r="O9" i="30"/>
  <c r="T9" i="30" s="1"/>
  <c r="O11" i="30"/>
  <c r="T11" i="30" s="1"/>
  <c r="O12" i="30"/>
  <c r="T12" i="30" s="1"/>
  <c r="O15" i="30"/>
  <c r="T15" i="30" s="1"/>
  <c r="O19" i="30"/>
  <c r="T19" i="30" s="1"/>
  <c r="O14" i="30"/>
  <c r="T14" i="30" s="1"/>
  <c r="O33" i="30"/>
  <c r="T33" i="30" s="1"/>
  <c r="O38" i="30"/>
  <c r="T38" i="30" s="1"/>
  <c r="O21" i="30"/>
  <c r="T21" i="30" s="1"/>
  <c r="O23" i="30"/>
  <c r="T23" i="30" s="1"/>
  <c r="O44" i="30"/>
  <c r="T44" i="30" s="1"/>
  <c r="O13" i="30"/>
  <c r="T13" i="30" s="1"/>
  <c r="O25" i="30"/>
  <c r="T25" i="30" s="1"/>
  <c r="O26" i="30"/>
  <c r="T26" i="30" s="1"/>
  <c r="O27" i="30"/>
  <c r="T27" i="30" s="1"/>
  <c r="O28" i="30"/>
  <c r="T28" i="30" s="1"/>
  <c r="O29" i="30"/>
  <c r="T29" i="30" s="1"/>
  <c r="O40" i="30"/>
  <c r="T40" i="30" s="1"/>
  <c r="O41" i="30"/>
  <c r="T41" i="30" s="1"/>
  <c r="O48" i="30"/>
  <c r="T48" i="30" s="1"/>
  <c r="O32" i="30"/>
  <c r="T32" i="30" s="1"/>
  <c r="O37" i="30"/>
  <c r="T37" i="30" s="1"/>
  <c r="O39" i="30"/>
  <c r="T39" i="30" s="1"/>
  <c r="O31" i="30"/>
  <c r="T31" i="30" s="1"/>
  <c r="O35" i="30"/>
  <c r="T35" i="30" s="1"/>
  <c r="O34" i="30"/>
  <c r="T34" i="30" s="1"/>
  <c r="O42" i="30"/>
  <c r="T42" i="30" s="1"/>
  <c r="O46" i="30"/>
  <c r="T46" i="30" s="1"/>
  <c r="O36" i="30"/>
  <c r="T36" i="30" s="1"/>
  <c r="O55" i="30"/>
  <c r="T55" i="30" s="1"/>
  <c r="O43" i="30"/>
  <c r="T43" i="30" s="1"/>
  <c r="O45" i="30"/>
  <c r="T45" i="30" s="1"/>
  <c r="O50" i="30"/>
  <c r="T50" i="30" s="1"/>
  <c r="O53" i="30"/>
  <c r="T53" i="30" s="1"/>
  <c r="O47" i="30"/>
  <c r="T47" i="30" s="1"/>
  <c r="O54" i="30"/>
  <c r="T54" i="30" s="1"/>
  <c r="O49" i="30"/>
  <c r="T49" i="30" s="1"/>
  <c r="O30" i="30"/>
  <c r="T30" i="30" s="1"/>
  <c r="O51" i="30"/>
  <c r="T51" i="30" s="1"/>
  <c r="O17" i="30"/>
  <c r="T17" i="30" s="1"/>
  <c r="O52" i="30"/>
  <c r="T52" i="30" s="1"/>
  <c r="AS14" i="30"/>
  <c r="AT14" i="30" s="1"/>
  <c r="AS11" i="30"/>
  <c r="AT11" i="30" s="1"/>
  <c r="AS12" i="30"/>
  <c r="AT12" i="30" s="1"/>
  <c r="AS17" i="30"/>
  <c r="AT17" i="30" s="1"/>
  <c r="AS22" i="30"/>
  <c r="AT22" i="30" s="1"/>
  <c r="AS25" i="30"/>
  <c r="AT25" i="30" s="1"/>
  <c r="AS27" i="30"/>
  <c r="AT27" i="30" s="1"/>
  <c r="AS29" i="30"/>
  <c r="AT29" i="30" s="1"/>
  <c r="AS31" i="30"/>
  <c r="AT31" i="30" s="1"/>
  <c r="AS33" i="30"/>
  <c r="AT33" i="30" s="1"/>
  <c r="AS35" i="30"/>
  <c r="AT35" i="30" s="1"/>
  <c r="AS37" i="30"/>
  <c r="AT37" i="30" s="1"/>
  <c r="AS39" i="30"/>
  <c r="AT39" i="30" s="1"/>
  <c r="AS16" i="30"/>
  <c r="AT16" i="30" s="1"/>
  <c r="AS18" i="30"/>
  <c r="AT18" i="30" s="1"/>
  <c r="AS19" i="30"/>
  <c r="AT19" i="30" s="1"/>
  <c r="AS6" i="30"/>
  <c r="AT6" i="30" s="1"/>
  <c r="AS15" i="30"/>
  <c r="AT15" i="30" s="1"/>
  <c r="AS20" i="30"/>
  <c r="AT20" i="30" s="1"/>
  <c r="AS21" i="30"/>
  <c r="AT21" i="30" s="1"/>
  <c r="AS8" i="30"/>
  <c r="AT8" i="30" s="1"/>
  <c r="AS10" i="30"/>
  <c r="AT10" i="30" s="1"/>
  <c r="AS7" i="30"/>
  <c r="AT7" i="30" s="1"/>
  <c r="AS9" i="30"/>
  <c r="AT9" i="30" s="1"/>
  <c r="AS26" i="30"/>
  <c r="AT26" i="30" s="1"/>
  <c r="AS13" i="30"/>
  <c r="AT13" i="30" s="1"/>
  <c r="AS24" i="30"/>
  <c r="AT24" i="30" s="1"/>
  <c r="AS34" i="30"/>
  <c r="AT34" i="30" s="1"/>
  <c r="AS36" i="30"/>
  <c r="AT36" i="30" s="1"/>
  <c r="AS28" i="30"/>
  <c r="AT28" i="30" s="1"/>
  <c r="AS47" i="30"/>
  <c r="AT47" i="30" s="1"/>
  <c r="AS52" i="30"/>
  <c r="AT52" i="30" s="1"/>
  <c r="AS30" i="30"/>
  <c r="AT30" i="30" s="1"/>
  <c r="AS38" i="30"/>
  <c r="AT38" i="30" s="1"/>
  <c r="AS23" i="30"/>
  <c r="AT23" i="30" s="1"/>
  <c r="AS40" i="30"/>
  <c r="AT40" i="30" s="1"/>
  <c r="AS45" i="30"/>
  <c r="AT45" i="30" s="1"/>
  <c r="AS46" i="30"/>
  <c r="AT46" i="30" s="1"/>
  <c r="AS42" i="30"/>
  <c r="AT42" i="30" s="1"/>
  <c r="AS50" i="30"/>
  <c r="AT50" i="30" s="1"/>
  <c r="AS51" i="30"/>
  <c r="AT51" i="30" s="1"/>
  <c r="AS53" i="30"/>
  <c r="AT53" i="30" s="1"/>
  <c r="AS54" i="30"/>
  <c r="AT54" i="30" s="1"/>
  <c r="AS41" i="30"/>
  <c r="AT41" i="30" s="1"/>
  <c r="AS48" i="30"/>
  <c r="AT48" i="30" s="1"/>
  <c r="AS49" i="30"/>
  <c r="AT49" i="30" s="1"/>
  <c r="AS32" i="30"/>
  <c r="AT32" i="30" s="1"/>
  <c r="AS43" i="30"/>
  <c r="AT43" i="30" s="1"/>
  <c r="AS55" i="30"/>
  <c r="AT55" i="30" s="1"/>
  <c r="AS44" i="30"/>
  <c r="AT44" i="30" s="1"/>
  <c r="AP51" i="30"/>
  <c r="DA53" i="30"/>
  <c r="AP49" i="30"/>
  <c r="DA51" i="30"/>
  <c r="CT47" i="30"/>
  <c r="CT17" i="30"/>
  <c r="AB54" i="30"/>
  <c r="AB46" i="30"/>
  <c r="AB36" i="30"/>
  <c r="AB24" i="30"/>
  <c r="AB22" i="30"/>
  <c r="AB15" i="30"/>
  <c r="AP46" i="30"/>
  <c r="AP36" i="30"/>
  <c r="AP41" i="30"/>
  <c r="AP47" i="30"/>
  <c r="DA23" i="30"/>
  <c r="DA49" i="30"/>
  <c r="DA36" i="30"/>
  <c r="CT43" i="30"/>
  <c r="CT39" i="30"/>
  <c r="CT20" i="30"/>
  <c r="AP12" i="30"/>
  <c r="AB37" i="30"/>
  <c r="AB7" i="30"/>
  <c r="AP19" i="30"/>
  <c r="DA20" i="30"/>
  <c r="CT48" i="30"/>
  <c r="CT25" i="30"/>
  <c r="AQ6" i="30"/>
  <c r="AV6" i="30" s="1"/>
  <c r="AQ7" i="30"/>
  <c r="AV7" i="30" s="1"/>
  <c r="AQ15" i="30"/>
  <c r="AV15" i="30" s="1"/>
  <c r="AQ17" i="30"/>
  <c r="AV17" i="30" s="1"/>
  <c r="AQ19" i="30"/>
  <c r="AV19" i="30" s="1"/>
  <c r="AQ21" i="30"/>
  <c r="AV21" i="30" s="1"/>
  <c r="AQ23" i="30"/>
  <c r="AV23" i="30" s="1"/>
  <c r="AQ18" i="30"/>
  <c r="AV18" i="30" s="1"/>
  <c r="AQ8" i="30"/>
  <c r="AV8" i="30" s="1"/>
  <c r="AQ10" i="30"/>
  <c r="AV10" i="30" s="1"/>
  <c r="AQ12" i="30"/>
  <c r="AV12" i="30" s="1"/>
  <c r="AQ16" i="30"/>
  <c r="AV16" i="30" s="1"/>
  <c r="AQ27" i="30"/>
  <c r="AV27" i="30" s="1"/>
  <c r="AQ38" i="30"/>
  <c r="AV38" i="30" s="1"/>
  <c r="AQ13" i="30"/>
  <c r="AV13" i="30" s="1"/>
  <c r="AQ11" i="30"/>
  <c r="AV11" i="30" s="1"/>
  <c r="AQ9" i="30"/>
  <c r="AV9" i="30" s="1"/>
  <c r="AQ20" i="30"/>
  <c r="AV20" i="30" s="1"/>
  <c r="AQ29" i="30"/>
  <c r="AV29" i="30" s="1"/>
  <c r="AQ30" i="30"/>
  <c r="AV30" i="30" s="1"/>
  <c r="AQ44" i="30"/>
  <c r="AV44" i="30" s="1"/>
  <c r="AQ24" i="30"/>
  <c r="AV24" i="30" s="1"/>
  <c r="AQ31" i="30"/>
  <c r="AV31" i="30" s="1"/>
  <c r="AQ32" i="30"/>
  <c r="AV32" i="30" s="1"/>
  <c r="AQ33" i="30"/>
  <c r="AV33" i="30" s="1"/>
  <c r="AQ34" i="30"/>
  <c r="AV34" i="30" s="1"/>
  <c r="AQ48" i="30"/>
  <c r="AV48" i="30" s="1"/>
  <c r="AQ53" i="30"/>
  <c r="AV53" i="30" s="1"/>
  <c r="AQ22" i="30"/>
  <c r="AV22" i="30" s="1"/>
  <c r="AQ25" i="30"/>
  <c r="AV25" i="30" s="1"/>
  <c r="AQ36" i="30"/>
  <c r="AV36" i="30" s="1"/>
  <c r="AQ39" i="30"/>
  <c r="AV39" i="30" s="1"/>
  <c r="AQ14" i="30"/>
  <c r="AV14" i="30" s="1"/>
  <c r="AQ37" i="30"/>
  <c r="AV37" i="30" s="1"/>
  <c r="AQ26" i="30"/>
  <c r="AV26" i="30" s="1"/>
  <c r="AQ28" i="30"/>
  <c r="AV28" i="30" s="1"/>
  <c r="AQ46" i="30"/>
  <c r="AV46" i="30" s="1"/>
  <c r="AQ35" i="30"/>
  <c r="AV35" i="30" s="1"/>
  <c r="AQ43" i="30"/>
  <c r="AV43" i="30" s="1"/>
  <c r="AQ55" i="30"/>
  <c r="AV55" i="30" s="1"/>
  <c r="AQ52" i="30"/>
  <c r="AV52" i="30" s="1"/>
  <c r="AQ41" i="30"/>
  <c r="AV41" i="30" s="1"/>
  <c r="AQ45" i="30"/>
  <c r="AV45" i="30" s="1"/>
  <c r="AQ49" i="30"/>
  <c r="AV49" i="30" s="1"/>
  <c r="AQ40" i="30"/>
  <c r="AV40" i="30" s="1"/>
  <c r="AQ50" i="30"/>
  <c r="AV50" i="30" s="1"/>
  <c r="AQ42" i="30"/>
  <c r="AV42" i="30" s="1"/>
  <c r="AQ54" i="30"/>
  <c r="AV54" i="30" s="1"/>
  <c r="AQ51" i="30"/>
  <c r="AV51" i="30" s="1"/>
  <c r="AQ47" i="30"/>
  <c r="AV47" i="30" s="1"/>
  <c r="AB52" i="30"/>
  <c r="AB53" i="30"/>
  <c r="AB44" i="30"/>
  <c r="AB14" i="30"/>
  <c r="AB17" i="30"/>
  <c r="AP44" i="30"/>
  <c r="AP35" i="30"/>
  <c r="AP9" i="30"/>
  <c r="AP23" i="30"/>
  <c r="DA46" i="30"/>
  <c r="DA24" i="30"/>
  <c r="DA47" i="30"/>
  <c r="DA25" i="30"/>
  <c r="DA8" i="30"/>
  <c r="CT42" i="30"/>
  <c r="CT36" i="30"/>
  <c r="CT15" i="30"/>
  <c r="AP45" i="30"/>
  <c r="AB13" i="30"/>
  <c r="DA12" i="30"/>
  <c r="CT22" i="30"/>
  <c r="AB42" i="30"/>
  <c r="AB41" i="30"/>
  <c r="AB35" i="30"/>
  <c r="AB47" i="30"/>
  <c r="AB12" i="30"/>
  <c r="AB6" i="30"/>
  <c r="AP50" i="30"/>
  <c r="AP43" i="30"/>
  <c r="AP20" i="30"/>
  <c r="AP27" i="30"/>
  <c r="AP25" i="30"/>
  <c r="AP17" i="30"/>
  <c r="DA52" i="30"/>
  <c r="DA18" i="30"/>
  <c r="DA42" i="30"/>
  <c r="DA9" i="30"/>
  <c r="CT51" i="30"/>
  <c r="CT55" i="30"/>
  <c r="CT38" i="30"/>
  <c r="CT35" i="30"/>
  <c r="CT13" i="30"/>
  <c r="G149" i="19"/>
  <c r="AP5" i="30"/>
  <c r="AS5" i="30"/>
  <c r="AT5" i="30" s="1"/>
  <c r="AQ5" i="30"/>
  <c r="AV5" i="30" s="1"/>
  <c r="AB5" i="30"/>
  <c r="AE5" i="30"/>
  <c r="AF5" i="30" s="1"/>
  <c r="AC5" i="30"/>
  <c r="AH5" i="30" s="1"/>
  <c r="Q5" i="30"/>
  <c r="R5" i="30" s="1"/>
  <c r="O5" i="30"/>
  <c r="T5" i="30" s="1"/>
  <c r="CT5" i="30"/>
  <c r="DA5" i="30"/>
  <c r="W14" i="29"/>
  <c r="Z14" i="29" s="1"/>
  <c r="W11" i="29"/>
  <c r="Z11" i="29" s="1"/>
  <c r="W12" i="29"/>
  <c r="Z12" i="29" s="1"/>
  <c r="W10" i="29"/>
  <c r="Z10" i="29" s="1"/>
  <c r="W8" i="29"/>
  <c r="Z8" i="29" s="1"/>
  <c r="W9" i="29"/>
  <c r="Z9" i="29" s="1"/>
  <c r="W7" i="29"/>
  <c r="Z7" i="29" s="1"/>
  <c r="W5" i="29"/>
  <c r="Z5" i="29" s="1"/>
  <c r="W13" i="29"/>
  <c r="Z13" i="29" s="1"/>
  <c r="W6" i="29"/>
  <c r="Z6" i="29" s="1"/>
  <c r="W18" i="29"/>
  <c r="Z18" i="29" s="1"/>
  <c r="W16" i="29"/>
  <c r="Z16" i="29" s="1"/>
  <c r="W17" i="29"/>
  <c r="Z17" i="29" s="1"/>
  <c r="W15" i="29"/>
  <c r="Z15" i="29" s="1"/>
  <c r="H158" i="19"/>
  <c r="H157" i="19"/>
  <c r="G90" i="19"/>
  <c r="G89" i="19"/>
  <c r="H126" i="19"/>
  <c r="G119" i="19"/>
  <c r="H98" i="19"/>
  <c r="G157" i="19"/>
  <c r="H119" i="19"/>
  <c r="G97" i="19"/>
  <c r="G118" i="19"/>
  <c r="G58" i="19"/>
  <c r="G177" i="19"/>
  <c r="H176" i="19"/>
  <c r="H177" i="19"/>
  <c r="E184" i="19"/>
  <c r="G176" i="19"/>
  <c r="H127" i="19"/>
  <c r="H273" i="19"/>
  <c r="H185" i="19"/>
  <c r="H118" i="19"/>
  <c r="H274" i="19"/>
  <c r="G265" i="19"/>
  <c r="G59" i="19"/>
  <c r="H97" i="19"/>
  <c r="H39" i="19"/>
  <c r="H184" i="19"/>
  <c r="E274" i="19"/>
  <c r="E127" i="19"/>
  <c r="H66" i="19"/>
  <c r="E126" i="19"/>
  <c r="H67" i="19"/>
  <c r="E185" i="19"/>
  <c r="G242" i="19"/>
  <c r="E273" i="19"/>
  <c r="G266" i="19"/>
  <c r="H40" i="19"/>
  <c r="G309" i="19"/>
  <c r="G59" i="17"/>
  <c r="E58" i="17"/>
  <c r="E59" i="17"/>
  <c r="E66" i="17"/>
  <c r="F66" i="17"/>
  <c r="G66" i="17"/>
  <c r="E67" i="17"/>
  <c r="F67" i="17"/>
  <c r="G67" i="17"/>
  <c r="G299" i="19"/>
  <c r="F72" i="17"/>
  <c r="H310" i="19"/>
  <c r="E545" i="17"/>
  <c r="F75" i="17"/>
  <c r="G63" i="19"/>
  <c r="E219" i="19"/>
  <c r="G429" i="19"/>
  <c r="H341" i="19"/>
  <c r="H340" i="19"/>
  <c r="G539" i="17"/>
  <c r="E354" i="19"/>
  <c r="G270" i="19"/>
  <c r="E73" i="17"/>
  <c r="E221" i="19"/>
  <c r="H540" i="19"/>
  <c r="F498" i="17"/>
  <c r="H342" i="19"/>
  <c r="F73" i="17"/>
  <c r="G70" i="17"/>
  <c r="G154" i="19"/>
  <c r="G385" i="19"/>
  <c r="G307" i="19"/>
  <c r="E220" i="19"/>
  <c r="G216" i="19"/>
  <c r="G123" i="19"/>
  <c r="H300" i="19"/>
  <c r="G180" i="19"/>
  <c r="H535" i="19"/>
  <c r="H493" i="19"/>
  <c r="G342" i="19"/>
  <c r="G206" i="19"/>
  <c r="G351" i="19"/>
  <c r="G406" i="19"/>
  <c r="G179" i="19"/>
  <c r="E302" i="19"/>
  <c r="G453" i="19"/>
  <c r="H541" i="19"/>
  <c r="F55" i="17"/>
  <c r="G431" i="19"/>
  <c r="G499" i="17"/>
  <c r="G300" i="19"/>
  <c r="E69" i="17"/>
  <c r="F70" i="17"/>
  <c r="G540" i="17"/>
  <c r="G546" i="19"/>
  <c r="G92" i="19"/>
  <c r="E345" i="19"/>
  <c r="H313" i="19"/>
  <c r="G343" i="19"/>
  <c r="E355" i="19"/>
  <c r="G349" i="19"/>
  <c r="E313" i="19"/>
  <c r="G61" i="19"/>
  <c r="F71" i="17"/>
  <c r="G298" i="19"/>
  <c r="H355" i="19"/>
  <c r="H211" i="19"/>
  <c r="H353" i="19"/>
  <c r="E344" i="19"/>
  <c r="H356" i="19"/>
  <c r="G215" i="19"/>
  <c r="G72" i="17"/>
  <c r="G350" i="19"/>
  <c r="H499" i="19"/>
  <c r="G74" i="17"/>
  <c r="E68" i="17"/>
  <c r="G75" i="17"/>
  <c r="G383" i="19"/>
  <c r="H534" i="19"/>
  <c r="G408" i="19"/>
  <c r="E74" i="17"/>
  <c r="E301" i="19"/>
  <c r="E311" i="19"/>
  <c r="G152" i="19"/>
  <c r="G217" i="19"/>
  <c r="H222" i="19"/>
  <c r="H210" i="19"/>
  <c r="F74" i="17"/>
  <c r="H297" i="19"/>
  <c r="E312" i="19"/>
  <c r="E222" i="19"/>
  <c r="E498" i="17"/>
  <c r="H219" i="19"/>
  <c r="G499" i="19"/>
  <c r="H298" i="19"/>
  <c r="G68" i="17"/>
  <c r="F54" i="17"/>
  <c r="G54" i="17"/>
  <c r="E310" i="19"/>
  <c r="G35" i="19"/>
  <c r="E499" i="19"/>
  <c r="H492" i="19"/>
  <c r="F540" i="17"/>
  <c r="G452" i="19"/>
  <c r="G384" i="19"/>
  <c r="E545" i="19"/>
  <c r="F539" i="17"/>
  <c r="G36" i="19"/>
  <c r="F541" i="17"/>
  <c r="G34" i="19"/>
  <c r="F69" i="17"/>
  <c r="G546" i="17"/>
  <c r="G306" i="19"/>
  <c r="G122" i="19"/>
  <c r="E353" i="19"/>
  <c r="H299" i="19"/>
  <c r="G94" i="19"/>
  <c r="G121" i="19"/>
  <c r="H221" i="19"/>
  <c r="G340" i="19"/>
  <c r="G69" i="17"/>
  <c r="E546" i="19"/>
  <c r="F68" i="17"/>
  <c r="G207" i="19"/>
  <c r="G308" i="19"/>
  <c r="G454" i="19"/>
  <c r="E498" i="19"/>
  <c r="H488" i="19"/>
  <c r="E499" i="17"/>
  <c r="G73" i="17"/>
  <c r="G208" i="19"/>
  <c r="G407" i="19"/>
  <c r="G181" i="19"/>
  <c r="E356" i="19"/>
  <c r="E211" i="19"/>
  <c r="G430" i="19"/>
  <c r="H343" i="19"/>
  <c r="F499" i="17"/>
  <c r="G297" i="19"/>
  <c r="H220" i="19"/>
  <c r="E72" i="17"/>
  <c r="H487" i="19"/>
  <c r="G71" i="17"/>
  <c r="G498" i="19"/>
  <c r="G62" i="19"/>
  <c r="H354" i="19"/>
  <c r="E210" i="19"/>
  <c r="E546" i="17"/>
  <c r="H311" i="19"/>
  <c r="G545" i="19"/>
  <c r="G269" i="19"/>
  <c r="H312" i="19"/>
  <c r="E75" i="17"/>
  <c r="E70" i="17"/>
  <c r="E71" i="17"/>
  <c r="G209" i="19"/>
  <c r="G341" i="19"/>
  <c r="G58" i="17" l="1"/>
  <c r="V17" i="29" s="1"/>
  <c r="AA17" i="29" s="1"/>
  <c r="F58" i="17"/>
  <c r="V15" i="29" s="1"/>
  <c r="AA15" i="29" s="1"/>
  <c r="F59" i="17"/>
  <c r="X15" i="29" s="1"/>
  <c r="Y15" i="29" s="1"/>
  <c r="G98" i="19"/>
  <c r="BD34" i="30"/>
  <c r="BD14" i="30"/>
  <c r="AW17" i="30"/>
  <c r="BD7" i="30"/>
  <c r="BD20" i="30"/>
  <c r="BD47" i="30"/>
  <c r="BD6" i="30"/>
  <c r="BD30" i="30"/>
  <c r="BD8" i="30"/>
  <c r="BD33" i="30"/>
  <c r="AW12" i="30"/>
  <c r="BD12" i="30"/>
  <c r="BD43" i="30"/>
  <c r="BD46" i="30"/>
  <c r="BD23" i="30"/>
  <c r="BD41" i="30"/>
  <c r="U29" i="30"/>
  <c r="BD13" i="30"/>
  <c r="BD52" i="30"/>
  <c r="BD38" i="30"/>
  <c r="BD25" i="30"/>
  <c r="BD19" i="30"/>
  <c r="BD53" i="30"/>
  <c r="BD50" i="30"/>
  <c r="BD39" i="30"/>
  <c r="BD11" i="30"/>
  <c r="BD5" i="30"/>
  <c r="AW25" i="30"/>
  <c r="BD22" i="30"/>
  <c r="BD45" i="30"/>
  <c r="BD31" i="30"/>
  <c r="BD51" i="30"/>
  <c r="AW22" i="30"/>
  <c r="BD48" i="30"/>
  <c r="BD37" i="30"/>
  <c r="BD27" i="30"/>
  <c r="BD18" i="30"/>
  <c r="BD54" i="30"/>
  <c r="BD24" i="30"/>
  <c r="BD44" i="30"/>
  <c r="BD28" i="30"/>
  <c r="U31" i="30"/>
  <c r="AW42" i="30"/>
  <c r="U30" i="30"/>
  <c r="BD42" i="30"/>
  <c r="BD17" i="30"/>
  <c r="BD29" i="30"/>
  <c r="BD10" i="30"/>
  <c r="U27" i="30"/>
  <c r="AW51" i="30"/>
  <c r="AW14" i="30"/>
  <c r="AW6" i="30"/>
  <c r="BD26" i="30"/>
  <c r="BD35" i="30"/>
  <c r="BD16" i="30"/>
  <c r="BD15" i="30"/>
  <c r="BD9" i="30"/>
  <c r="BD40" i="30"/>
  <c r="BD21" i="30"/>
  <c r="BD55" i="30"/>
  <c r="U33" i="30"/>
  <c r="BD36" i="30"/>
  <c r="BD32" i="30"/>
  <c r="U9" i="30"/>
  <c r="U16" i="30"/>
  <c r="AW47" i="30"/>
  <c r="AW10" i="30"/>
  <c r="AW7" i="30"/>
  <c r="U41" i="30"/>
  <c r="U12" i="30"/>
  <c r="AI32" i="30"/>
  <c r="AI33" i="30"/>
  <c r="AW37" i="30"/>
  <c r="U44" i="30"/>
  <c r="AW41" i="30"/>
  <c r="U20" i="30"/>
  <c r="AI24" i="30"/>
  <c r="AW34" i="30"/>
  <c r="AI49" i="30"/>
  <c r="AW52" i="30"/>
  <c r="AW9" i="30"/>
  <c r="U53" i="30"/>
  <c r="U34" i="30"/>
  <c r="U11" i="30"/>
  <c r="AI23" i="30"/>
  <c r="AI16" i="30"/>
  <c r="AI15" i="30"/>
  <c r="AW32" i="30"/>
  <c r="AW18" i="30"/>
  <c r="U43" i="30"/>
  <c r="AW46" i="30"/>
  <c r="U55" i="30"/>
  <c r="U14" i="30"/>
  <c r="AW50" i="30"/>
  <c r="AW43" i="30"/>
  <c r="AW40" i="30"/>
  <c r="AW27" i="30"/>
  <c r="AW19" i="30"/>
  <c r="U37" i="30"/>
  <c r="U6" i="30"/>
  <c r="AI44" i="30"/>
  <c r="AI10" i="30"/>
  <c r="AI39" i="30"/>
  <c r="U42" i="30"/>
  <c r="AI22" i="30"/>
  <c r="AW44" i="30"/>
  <c r="U26" i="30"/>
  <c r="AI18" i="30"/>
  <c r="AI42" i="30"/>
  <c r="AI21" i="30"/>
  <c r="AW49" i="30"/>
  <c r="AW28" i="30"/>
  <c r="AW30" i="30"/>
  <c r="AW16" i="30"/>
  <c r="U49" i="30"/>
  <c r="U36" i="30"/>
  <c r="U32" i="30"/>
  <c r="U19" i="30"/>
  <c r="U24" i="30"/>
  <c r="AI28" i="30"/>
  <c r="AI55" i="30"/>
  <c r="AI36" i="30"/>
  <c r="AI8" i="30"/>
  <c r="AI48" i="30"/>
  <c r="AW54" i="30"/>
  <c r="U50" i="30"/>
  <c r="AI53" i="30"/>
  <c r="AI40" i="30"/>
  <c r="AI29" i="30"/>
  <c r="AW23" i="30"/>
  <c r="U8" i="30"/>
  <c r="AW20" i="30"/>
  <c r="U23" i="30"/>
  <c r="AW35" i="30"/>
  <c r="AW24" i="30"/>
  <c r="AW53" i="30"/>
  <c r="U25" i="30"/>
  <c r="AI20" i="30"/>
  <c r="AI37" i="30"/>
  <c r="AW45" i="30"/>
  <c r="AW26" i="30"/>
  <c r="AW48" i="30"/>
  <c r="AW29" i="30"/>
  <c r="AW15" i="30"/>
  <c r="U54" i="30"/>
  <c r="U46" i="30"/>
  <c r="U48" i="30"/>
  <c r="U13" i="30"/>
  <c r="U15" i="30"/>
  <c r="U22" i="30"/>
  <c r="AI45" i="30"/>
  <c r="AI54" i="30"/>
  <c r="AI34" i="30"/>
  <c r="AI30" i="30"/>
  <c r="AI35" i="30"/>
  <c r="AI6" i="30"/>
  <c r="U47" i="30"/>
  <c r="AI17" i="30"/>
  <c r="AI50" i="30"/>
  <c r="AI14" i="30"/>
  <c r="AW55" i="30"/>
  <c r="AW39" i="30"/>
  <c r="AW11" i="30"/>
  <c r="U52" i="30"/>
  <c r="U35" i="30"/>
  <c r="U21" i="30"/>
  <c r="AI26" i="30"/>
  <c r="AI38" i="30"/>
  <c r="AI11" i="30"/>
  <c r="AI7" i="30"/>
  <c r="AW33" i="30"/>
  <c r="AI31" i="30"/>
  <c r="AW36" i="30"/>
  <c r="AW31" i="30"/>
  <c r="AW13" i="30"/>
  <c r="U17" i="30"/>
  <c r="U45" i="30"/>
  <c r="U28" i="30"/>
  <c r="U38" i="30"/>
  <c r="U10" i="30"/>
  <c r="AI52" i="30"/>
  <c r="AI43" i="30"/>
  <c r="AI19" i="30"/>
  <c r="AI13" i="30"/>
  <c r="AI9" i="30"/>
  <c r="AI27" i="30"/>
  <c r="AW8" i="30"/>
  <c r="U40" i="30"/>
  <c r="U18" i="30"/>
  <c r="AW38" i="30"/>
  <c r="AW21" i="30"/>
  <c r="U51" i="30"/>
  <c r="U39" i="30"/>
  <c r="U7" i="30"/>
  <c r="AI47" i="30"/>
  <c r="AI46" i="30"/>
  <c r="AI51" i="30"/>
  <c r="AI12" i="30"/>
  <c r="AI41" i="30"/>
  <c r="AI25" i="30"/>
  <c r="G274" i="19"/>
  <c r="G158" i="19"/>
  <c r="AW5" i="30"/>
  <c r="U5" i="30"/>
  <c r="AI5" i="30"/>
  <c r="X10" i="29"/>
  <c r="Y10" i="29" s="1"/>
  <c r="X7" i="29"/>
  <c r="Y7" i="29" s="1"/>
  <c r="X13" i="29"/>
  <c r="Y13" i="29" s="1"/>
  <c r="X11" i="29"/>
  <c r="Y11" i="29" s="1"/>
  <c r="X9" i="29"/>
  <c r="Y9" i="29" s="1"/>
  <c r="X6" i="29"/>
  <c r="Y6" i="29" s="1"/>
  <c r="X12" i="29"/>
  <c r="Y12" i="29" s="1"/>
  <c r="X8" i="29"/>
  <c r="Y8" i="29" s="1"/>
  <c r="X14" i="29"/>
  <c r="Y14" i="29" s="1"/>
  <c r="X5" i="29"/>
  <c r="Y5" i="29" s="1"/>
  <c r="X18" i="29"/>
  <c r="Y18" i="29" s="1"/>
  <c r="X17" i="29"/>
  <c r="Y17" i="29" s="1"/>
  <c r="X16" i="29"/>
  <c r="Y16" i="29" s="1"/>
  <c r="V10" i="29"/>
  <c r="AA10" i="29" s="1"/>
  <c r="V14" i="29"/>
  <c r="AA14" i="29" s="1"/>
  <c r="V5" i="29"/>
  <c r="AA5" i="29" s="1"/>
  <c r="V11" i="29"/>
  <c r="AA11" i="29" s="1"/>
  <c r="V9" i="29"/>
  <c r="AA9" i="29" s="1"/>
  <c r="V8" i="29"/>
  <c r="AA8" i="29" s="1"/>
  <c r="V7" i="29"/>
  <c r="AA7" i="29" s="1"/>
  <c r="V6" i="29"/>
  <c r="AA6" i="29" s="1"/>
  <c r="V12" i="29"/>
  <c r="AA12" i="29" s="1"/>
  <c r="V13" i="29"/>
  <c r="AA13" i="29" s="1"/>
  <c r="V18" i="29"/>
  <c r="AA18" i="29" s="1"/>
  <c r="G273" i="19"/>
  <c r="G127" i="19"/>
  <c r="E212" i="19"/>
  <c r="G39" i="19"/>
  <c r="G67" i="19"/>
  <c r="H212" i="19"/>
  <c r="G40" i="19"/>
  <c r="G66" i="19"/>
  <c r="E346" i="19"/>
  <c r="G184" i="19"/>
  <c r="E347" i="19"/>
  <c r="G185" i="19"/>
  <c r="E303" i="19"/>
  <c r="H213" i="19"/>
  <c r="E304" i="19"/>
  <c r="E213" i="19"/>
  <c r="G126" i="19"/>
  <c r="E79" i="17"/>
  <c r="F79" i="17"/>
  <c r="G79" i="17"/>
  <c r="E80" i="17"/>
  <c r="F80" i="17"/>
  <c r="G80" i="17"/>
  <c r="E81" i="17"/>
  <c r="F81" i="17"/>
  <c r="G81" i="17"/>
  <c r="E82" i="17"/>
  <c r="F82" i="17"/>
  <c r="G82" i="17"/>
  <c r="E83" i="17"/>
  <c r="F83" i="17"/>
  <c r="G83" i="17"/>
  <c r="H301" i="19"/>
  <c r="G210" i="19"/>
  <c r="E315" i="19"/>
  <c r="H223" i="19"/>
  <c r="G345" i="19"/>
  <c r="H498" i="19"/>
  <c r="G310" i="19"/>
  <c r="G301" i="19"/>
  <c r="G220" i="19"/>
  <c r="F546" i="17"/>
  <c r="G312" i="19"/>
  <c r="F545" i="17"/>
  <c r="H224" i="19"/>
  <c r="G353" i="19"/>
  <c r="G355" i="19"/>
  <c r="G222" i="19"/>
  <c r="H344" i="19"/>
  <c r="G211" i="19"/>
  <c r="G354" i="19"/>
  <c r="G311" i="19"/>
  <c r="E223" i="19"/>
  <c r="G356" i="19"/>
  <c r="E358" i="19"/>
  <c r="H357" i="19"/>
  <c r="G498" i="17"/>
  <c r="G344" i="19"/>
  <c r="G313" i="19"/>
  <c r="G302" i="19"/>
  <c r="H358" i="19"/>
  <c r="E314" i="19"/>
  <c r="H315" i="19"/>
  <c r="E224" i="19"/>
  <c r="G545" i="17"/>
  <c r="H302" i="19"/>
  <c r="E86" i="17"/>
  <c r="H545" i="19"/>
  <c r="H314" i="19"/>
  <c r="E357" i="19"/>
  <c r="G221" i="19"/>
  <c r="H546" i="19"/>
  <c r="H345" i="19"/>
  <c r="G219" i="19"/>
  <c r="G85" i="17"/>
  <c r="F86" i="17"/>
  <c r="AB15" i="29" l="1"/>
  <c r="V16" i="29"/>
  <c r="AA16" i="29" s="1"/>
  <c r="AB16" i="29" s="1"/>
  <c r="G347" i="19"/>
  <c r="G346" i="19"/>
  <c r="BU7" i="30"/>
  <c r="BV7" i="30" s="1"/>
  <c r="BU12" i="30"/>
  <c r="BV12" i="30" s="1"/>
  <c r="BU14" i="30"/>
  <c r="BV14" i="30" s="1"/>
  <c r="BU15" i="30"/>
  <c r="BV15" i="30" s="1"/>
  <c r="BU6" i="30"/>
  <c r="BV6" i="30" s="1"/>
  <c r="BU8" i="30"/>
  <c r="BV8" i="30" s="1"/>
  <c r="BU17" i="30"/>
  <c r="BV17" i="30" s="1"/>
  <c r="BU18" i="30"/>
  <c r="BV18" i="30" s="1"/>
  <c r="BU10" i="30"/>
  <c r="BV10" i="30" s="1"/>
  <c r="BU19" i="30"/>
  <c r="BV19" i="30" s="1"/>
  <c r="BU20" i="30"/>
  <c r="BV20" i="30" s="1"/>
  <c r="BU21" i="30"/>
  <c r="BV21" i="30" s="1"/>
  <c r="BU30" i="30"/>
  <c r="BV30" i="30" s="1"/>
  <c r="BU35" i="30"/>
  <c r="BV35" i="30" s="1"/>
  <c r="BU42" i="30"/>
  <c r="BV42" i="30" s="1"/>
  <c r="BU44" i="30"/>
  <c r="BV44" i="30" s="1"/>
  <c r="BU46" i="30"/>
  <c r="BV46" i="30" s="1"/>
  <c r="BU9" i="30"/>
  <c r="BV9" i="30" s="1"/>
  <c r="BU11" i="30"/>
  <c r="BV11" i="30" s="1"/>
  <c r="BU24" i="30"/>
  <c r="BV24" i="30" s="1"/>
  <c r="BU25" i="30"/>
  <c r="BV25" i="30" s="1"/>
  <c r="BU26" i="30"/>
  <c r="BV26" i="30" s="1"/>
  <c r="BU41" i="30"/>
  <c r="BV41" i="30" s="1"/>
  <c r="BU22" i="30"/>
  <c r="BV22" i="30" s="1"/>
  <c r="BU13" i="30"/>
  <c r="BV13" i="30" s="1"/>
  <c r="BU33" i="30"/>
  <c r="BV33" i="30" s="1"/>
  <c r="BU34" i="30"/>
  <c r="BV34" i="30" s="1"/>
  <c r="BU36" i="30"/>
  <c r="BV36" i="30" s="1"/>
  <c r="BU16" i="30"/>
  <c r="BV16" i="30" s="1"/>
  <c r="BU29" i="30"/>
  <c r="BV29" i="30" s="1"/>
  <c r="BU31" i="30"/>
  <c r="BV31" i="30" s="1"/>
  <c r="BU37" i="30"/>
  <c r="BV37" i="30" s="1"/>
  <c r="BU23" i="30"/>
  <c r="BV23" i="30" s="1"/>
  <c r="BU28" i="30"/>
  <c r="BV28" i="30" s="1"/>
  <c r="BU39" i="30"/>
  <c r="BV39" i="30" s="1"/>
  <c r="BU32" i="30"/>
  <c r="BV32" i="30" s="1"/>
  <c r="BU27" i="30"/>
  <c r="BV27" i="30" s="1"/>
  <c r="BU38" i="30"/>
  <c r="BV38" i="30" s="1"/>
  <c r="BU40" i="30"/>
  <c r="BV40" i="30" s="1"/>
  <c r="BU53" i="30"/>
  <c r="BV53" i="30" s="1"/>
  <c r="BU48" i="30"/>
  <c r="BV48" i="30" s="1"/>
  <c r="BU51" i="30"/>
  <c r="BV51" i="30" s="1"/>
  <c r="BU52" i="30"/>
  <c r="BV52" i="30" s="1"/>
  <c r="BU54" i="30"/>
  <c r="BV54" i="30" s="1"/>
  <c r="BU43" i="30"/>
  <c r="BV43" i="30" s="1"/>
  <c r="BU49" i="30"/>
  <c r="BV49" i="30" s="1"/>
  <c r="BU55" i="30"/>
  <c r="BV55" i="30" s="1"/>
  <c r="BU47" i="30"/>
  <c r="BV47" i="30" s="1"/>
  <c r="BU50" i="30"/>
  <c r="BV50" i="30" s="1"/>
  <c r="BU45" i="30"/>
  <c r="BV45" i="30" s="1"/>
  <c r="BE7" i="30"/>
  <c r="BJ7" i="30" s="1"/>
  <c r="BE12" i="30"/>
  <c r="BJ12" i="30" s="1"/>
  <c r="BE10" i="30"/>
  <c r="BJ10" i="30" s="1"/>
  <c r="BE11" i="30"/>
  <c r="BJ11" i="30" s="1"/>
  <c r="BE13" i="30"/>
  <c r="BJ13" i="30" s="1"/>
  <c r="BE15" i="30"/>
  <c r="BJ15" i="30" s="1"/>
  <c r="BE24" i="30"/>
  <c r="BJ24" i="30" s="1"/>
  <c r="BE26" i="30"/>
  <c r="BJ26" i="30" s="1"/>
  <c r="BE28" i="30"/>
  <c r="BJ28" i="30" s="1"/>
  <c r="BE30" i="30"/>
  <c r="BJ30" i="30" s="1"/>
  <c r="BE32" i="30"/>
  <c r="BJ32" i="30" s="1"/>
  <c r="BE34" i="30"/>
  <c r="BJ34" i="30" s="1"/>
  <c r="BE36" i="30"/>
  <c r="BJ36" i="30" s="1"/>
  <c r="BE38" i="30"/>
  <c r="BJ38" i="30" s="1"/>
  <c r="BE40" i="30"/>
  <c r="BJ40" i="30" s="1"/>
  <c r="BE17" i="30"/>
  <c r="BJ17" i="30" s="1"/>
  <c r="BE18" i="30"/>
  <c r="BJ18" i="30" s="1"/>
  <c r="BE9" i="30"/>
  <c r="BJ9" i="30" s="1"/>
  <c r="BE6" i="30"/>
  <c r="BJ6" i="30" s="1"/>
  <c r="BE8" i="30"/>
  <c r="BJ8" i="30" s="1"/>
  <c r="BE16" i="30"/>
  <c r="BJ16" i="30" s="1"/>
  <c r="BE35" i="30"/>
  <c r="BJ35" i="30" s="1"/>
  <c r="BE14" i="30"/>
  <c r="BJ14" i="30" s="1"/>
  <c r="BE41" i="30"/>
  <c r="BJ41" i="30" s="1"/>
  <c r="BE46" i="30"/>
  <c r="BJ46" i="30" s="1"/>
  <c r="BE33" i="30"/>
  <c r="BJ33" i="30" s="1"/>
  <c r="BE23" i="30"/>
  <c r="BJ23" i="30" s="1"/>
  <c r="BE20" i="30"/>
  <c r="BJ20" i="30" s="1"/>
  <c r="BE27" i="30"/>
  <c r="BJ27" i="30" s="1"/>
  <c r="BE55" i="30"/>
  <c r="BJ55" i="30" s="1"/>
  <c r="BE21" i="30"/>
  <c r="BJ21" i="30" s="1"/>
  <c r="BE29" i="30"/>
  <c r="BJ29" i="30" s="1"/>
  <c r="BE31" i="30"/>
  <c r="BJ31" i="30" s="1"/>
  <c r="BE22" i="30"/>
  <c r="BJ22" i="30" s="1"/>
  <c r="BE25" i="30"/>
  <c r="BJ25" i="30" s="1"/>
  <c r="BE37" i="30"/>
  <c r="BJ37" i="30" s="1"/>
  <c r="BE44" i="30"/>
  <c r="BJ44" i="30" s="1"/>
  <c r="BE45" i="30"/>
  <c r="BJ45" i="30" s="1"/>
  <c r="BE39" i="30"/>
  <c r="BJ39" i="30" s="1"/>
  <c r="BE19" i="30"/>
  <c r="BJ19" i="30" s="1"/>
  <c r="BE49" i="30"/>
  <c r="BJ49" i="30" s="1"/>
  <c r="BE50" i="30"/>
  <c r="BJ50" i="30" s="1"/>
  <c r="BE51" i="30"/>
  <c r="BJ51" i="30" s="1"/>
  <c r="BE52" i="30"/>
  <c r="BJ52" i="30" s="1"/>
  <c r="BE53" i="30"/>
  <c r="BJ53" i="30" s="1"/>
  <c r="BE54" i="30"/>
  <c r="BJ54" i="30" s="1"/>
  <c r="BE48" i="30"/>
  <c r="BJ48" i="30" s="1"/>
  <c r="BE42" i="30"/>
  <c r="BJ42" i="30" s="1"/>
  <c r="BE43" i="30"/>
  <c r="BJ43" i="30" s="1"/>
  <c r="BE47" i="30"/>
  <c r="BJ47" i="30" s="1"/>
  <c r="BS7" i="30"/>
  <c r="BX7" i="30" s="1"/>
  <c r="BS9" i="30"/>
  <c r="BX9" i="30" s="1"/>
  <c r="BS11" i="30"/>
  <c r="BX11" i="30" s="1"/>
  <c r="BS13" i="30"/>
  <c r="BX13" i="30" s="1"/>
  <c r="BS8" i="30"/>
  <c r="BX8" i="30" s="1"/>
  <c r="BS6" i="30"/>
  <c r="BX6" i="30" s="1"/>
  <c r="BS14" i="30"/>
  <c r="BX14" i="30" s="1"/>
  <c r="BS10" i="30"/>
  <c r="BX10" i="30" s="1"/>
  <c r="BS22" i="30"/>
  <c r="BX22" i="30" s="1"/>
  <c r="BS12" i="30"/>
  <c r="BX12" i="30" s="1"/>
  <c r="BS21" i="30"/>
  <c r="BX21" i="30" s="1"/>
  <c r="BS17" i="30"/>
  <c r="BX17" i="30" s="1"/>
  <c r="BS18" i="30"/>
  <c r="BX18" i="30" s="1"/>
  <c r="BS31" i="30"/>
  <c r="BX31" i="30" s="1"/>
  <c r="BS36" i="30"/>
  <c r="BX36" i="30" s="1"/>
  <c r="BS19" i="30"/>
  <c r="BX19" i="30" s="1"/>
  <c r="BS20" i="30"/>
  <c r="BX20" i="30" s="1"/>
  <c r="BS23" i="30"/>
  <c r="BX23" i="30" s="1"/>
  <c r="BS16" i="30"/>
  <c r="BX16" i="30" s="1"/>
  <c r="BS28" i="30"/>
  <c r="BX28" i="30" s="1"/>
  <c r="BS29" i="30"/>
  <c r="BX29" i="30" s="1"/>
  <c r="BS42" i="30"/>
  <c r="BX42" i="30" s="1"/>
  <c r="BS48" i="30"/>
  <c r="BX48" i="30" s="1"/>
  <c r="BS50" i="30"/>
  <c r="BX50" i="30" s="1"/>
  <c r="BS52" i="30"/>
  <c r="BX52" i="30" s="1"/>
  <c r="BS54" i="30"/>
  <c r="BX54" i="30" s="1"/>
  <c r="BS24" i="30"/>
  <c r="BX24" i="30" s="1"/>
  <c r="BS25" i="30"/>
  <c r="BX25" i="30" s="1"/>
  <c r="BS15" i="30"/>
  <c r="BX15" i="30" s="1"/>
  <c r="BS38" i="30"/>
  <c r="BX38" i="30" s="1"/>
  <c r="BS39" i="30"/>
  <c r="BX39" i="30" s="1"/>
  <c r="BS27" i="30"/>
  <c r="BX27" i="30" s="1"/>
  <c r="BS34" i="30"/>
  <c r="BX34" i="30" s="1"/>
  <c r="BS30" i="30"/>
  <c r="BX30" i="30" s="1"/>
  <c r="BS35" i="30"/>
  <c r="BX35" i="30" s="1"/>
  <c r="BS40" i="30"/>
  <c r="BX40" i="30" s="1"/>
  <c r="BS47" i="30"/>
  <c r="BX47" i="30" s="1"/>
  <c r="BS32" i="30"/>
  <c r="BX32" i="30" s="1"/>
  <c r="BS33" i="30"/>
  <c r="BX33" i="30" s="1"/>
  <c r="BS43" i="30"/>
  <c r="BX43" i="30" s="1"/>
  <c r="BS37" i="30"/>
  <c r="BX37" i="30" s="1"/>
  <c r="BS26" i="30"/>
  <c r="BX26" i="30" s="1"/>
  <c r="BS45" i="30"/>
  <c r="BX45" i="30" s="1"/>
  <c r="BS55" i="30"/>
  <c r="BX55" i="30" s="1"/>
  <c r="BS41" i="30"/>
  <c r="BX41" i="30" s="1"/>
  <c r="BS46" i="30"/>
  <c r="BX46" i="30" s="1"/>
  <c r="BS51" i="30"/>
  <c r="BX51" i="30" s="1"/>
  <c r="BS44" i="30"/>
  <c r="BX44" i="30" s="1"/>
  <c r="BS53" i="30"/>
  <c r="BX53" i="30" s="1"/>
  <c r="BS49" i="30"/>
  <c r="BX49" i="30" s="1"/>
  <c r="BG11" i="30"/>
  <c r="BH11" i="30" s="1"/>
  <c r="BG15" i="30"/>
  <c r="BH15" i="30" s="1"/>
  <c r="BG17" i="30"/>
  <c r="BH17" i="30" s="1"/>
  <c r="BG19" i="30"/>
  <c r="BH19" i="30" s="1"/>
  <c r="BG21" i="30"/>
  <c r="BH21" i="30" s="1"/>
  <c r="BG23" i="30"/>
  <c r="BH23" i="30" s="1"/>
  <c r="BG10" i="30"/>
  <c r="BH10" i="30" s="1"/>
  <c r="BG12" i="30"/>
  <c r="BH12" i="30" s="1"/>
  <c r="BG13" i="30"/>
  <c r="BH13" i="30" s="1"/>
  <c r="BG16" i="30"/>
  <c r="BH16" i="30" s="1"/>
  <c r="BG6" i="30"/>
  <c r="BH6" i="30" s="1"/>
  <c r="BG7" i="30"/>
  <c r="BH7" i="30" s="1"/>
  <c r="BG14" i="30"/>
  <c r="BH14" i="30" s="1"/>
  <c r="BG34" i="30"/>
  <c r="BH34" i="30" s="1"/>
  <c r="BG39" i="30"/>
  <c r="BH39" i="30" s="1"/>
  <c r="BG9" i="30"/>
  <c r="BH9" i="30" s="1"/>
  <c r="BG24" i="30"/>
  <c r="BH24" i="30" s="1"/>
  <c r="BG25" i="30"/>
  <c r="BH25" i="30" s="1"/>
  <c r="BG22" i="30"/>
  <c r="BH22" i="30" s="1"/>
  <c r="BG45" i="30"/>
  <c r="BH45" i="30" s="1"/>
  <c r="BG8" i="30"/>
  <c r="BH8" i="30" s="1"/>
  <c r="BG27" i="30"/>
  <c r="BH27" i="30" s="1"/>
  <c r="BG28" i="30"/>
  <c r="BH28" i="30" s="1"/>
  <c r="BG29" i="30"/>
  <c r="BH29" i="30" s="1"/>
  <c r="BG30" i="30"/>
  <c r="BH30" i="30" s="1"/>
  <c r="BG31" i="30"/>
  <c r="BH31" i="30" s="1"/>
  <c r="BG32" i="30"/>
  <c r="BH32" i="30" s="1"/>
  <c r="BG18" i="30"/>
  <c r="BH18" i="30" s="1"/>
  <c r="BG43" i="30"/>
  <c r="BH43" i="30" s="1"/>
  <c r="BG44" i="30"/>
  <c r="BH44" i="30" s="1"/>
  <c r="BG46" i="30"/>
  <c r="BH46" i="30" s="1"/>
  <c r="BG49" i="30"/>
  <c r="BH49" i="30" s="1"/>
  <c r="BG20" i="30"/>
  <c r="BH20" i="30" s="1"/>
  <c r="BG37" i="30"/>
  <c r="BH37" i="30" s="1"/>
  <c r="BG35" i="30"/>
  <c r="BH35" i="30" s="1"/>
  <c r="BG40" i="30"/>
  <c r="BH40" i="30" s="1"/>
  <c r="BG36" i="30"/>
  <c r="BH36" i="30" s="1"/>
  <c r="BG41" i="30"/>
  <c r="BH41" i="30" s="1"/>
  <c r="BG42" i="30"/>
  <c r="BH42" i="30" s="1"/>
  <c r="BG55" i="30"/>
  <c r="BH55" i="30" s="1"/>
  <c r="BG54" i="30"/>
  <c r="BH54" i="30" s="1"/>
  <c r="BG51" i="30"/>
  <c r="BH51" i="30" s="1"/>
  <c r="BG48" i="30"/>
  <c r="BH48" i="30" s="1"/>
  <c r="BG26" i="30"/>
  <c r="BH26" i="30" s="1"/>
  <c r="BG50" i="30"/>
  <c r="BH50" i="30" s="1"/>
  <c r="BG33" i="30"/>
  <c r="BH33" i="30" s="1"/>
  <c r="BG38" i="30"/>
  <c r="BH38" i="30" s="1"/>
  <c r="BG47" i="30"/>
  <c r="BH47" i="30" s="1"/>
  <c r="BG52" i="30"/>
  <c r="BH52" i="30" s="1"/>
  <c r="BG53" i="30"/>
  <c r="BH53" i="30" s="1"/>
  <c r="G212" i="19"/>
  <c r="G213" i="19"/>
  <c r="BU5" i="30"/>
  <c r="BV5" i="30" s="1"/>
  <c r="BS5" i="30"/>
  <c r="BX5" i="30" s="1"/>
  <c r="BG5" i="30"/>
  <c r="BH5" i="30" s="1"/>
  <c r="BE5" i="30"/>
  <c r="BJ5" i="30" s="1"/>
  <c r="AB10" i="29"/>
  <c r="AB5" i="29"/>
  <c r="AB14" i="29"/>
  <c r="AB13" i="29"/>
  <c r="AB17" i="29"/>
  <c r="AB7" i="29"/>
  <c r="AB11" i="29"/>
  <c r="AB18" i="29"/>
  <c r="AB9" i="29"/>
  <c r="AB12" i="29"/>
  <c r="AB6" i="29"/>
  <c r="AB8" i="29"/>
  <c r="H347" i="19"/>
  <c r="H346" i="19"/>
  <c r="G303" i="19"/>
  <c r="E226" i="19"/>
  <c r="E360" i="19"/>
  <c r="H317" i="19"/>
  <c r="H225" i="19"/>
  <c r="H360" i="19"/>
  <c r="H359" i="19"/>
  <c r="E359" i="19"/>
  <c r="H303" i="19"/>
  <c r="H304" i="19"/>
  <c r="H226" i="19"/>
  <c r="E316" i="19"/>
  <c r="H316" i="19"/>
  <c r="G304" i="19"/>
  <c r="E317" i="19"/>
  <c r="E225" i="19"/>
  <c r="G89" i="17"/>
  <c r="E90" i="17"/>
  <c r="F90" i="17"/>
  <c r="Q15" i="29" s="1"/>
  <c r="R15" i="29" s="1"/>
  <c r="E91" i="17"/>
  <c r="F91" i="17"/>
  <c r="G91" i="17"/>
  <c r="E85" i="17"/>
  <c r="E84" i="17"/>
  <c r="G93" i="17"/>
  <c r="E93" i="17"/>
  <c r="F94" i="17"/>
  <c r="G94" i="17"/>
  <c r="G357" i="19"/>
  <c r="G224" i="19"/>
  <c r="G86" i="17"/>
  <c r="G314" i="19"/>
  <c r="G358" i="19"/>
  <c r="G223" i="19"/>
  <c r="F92" i="17"/>
  <c r="E92" i="17"/>
  <c r="G84" i="17"/>
  <c r="G315" i="19"/>
  <c r="F84" i="17"/>
  <c r="G92" i="17"/>
  <c r="F85" i="17"/>
  <c r="E94" i="17"/>
  <c r="F93" i="17"/>
  <c r="BY26" i="30" l="1"/>
  <c r="BY39" i="30"/>
  <c r="BY14" i="30"/>
  <c r="F89" i="17"/>
  <c r="O15" i="29" s="1"/>
  <c r="T15" i="29" s="1"/>
  <c r="U15" i="29" s="1"/>
  <c r="P8" i="29"/>
  <c r="S8" i="29" s="1"/>
  <c r="P13" i="29"/>
  <c r="S13" i="29" s="1"/>
  <c r="P10" i="29"/>
  <c r="S10" i="29" s="1"/>
  <c r="P11" i="29"/>
  <c r="S11" i="29" s="1"/>
  <c r="P7" i="29"/>
  <c r="S7" i="29" s="1"/>
  <c r="P5" i="29"/>
  <c r="S5" i="29" s="1"/>
  <c r="P14" i="29"/>
  <c r="S14" i="29" s="1"/>
  <c r="P6" i="29"/>
  <c r="S6" i="29" s="1"/>
  <c r="P12" i="29"/>
  <c r="S12" i="29" s="1"/>
  <c r="P9" i="29"/>
  <c r="S9" i="29" s="1"/>
  <c r="E89" i="17"/>
  <c r="O12" i="29" s="1"/>
  <c r="T12" i="29" s="1"/>
  <c r="G90" i="17"/>
  <c r="Q16" i="29" s="1"/>
  <c r="R16" i="29" s="1"/>
  <c r="BY49" i="30"/>
  <c r="BY34" i="30"/>
  <c r="BY11" i="30"/>
  <c r="BY19" i="30"/>
  <c r="BY30" i="30"/>
  <c r="BY54" i="30"/>
  <c r="BY12" i="30"/>
  <c r="BY9" i="30"/>
  <c r="BK21" i="30"/>
  <c r="BK14" i="30"/>
  <c r="BY46" i="30"/>
  <c r="BY23" i="30"/>
  <c r="BK37" i="30"/>
  <c r="BK8" i="30"/>
  <c r="BK34" i="30"/>
  <c r="BY53" i="30"/>
  <c r="BY37" i="30"/>
  <c r="BY52" i="30"/>
  <c r="BY20" i="30"/>
  <c r="BY22" i="30"/>
  <c r="BY7" i="30"/>
  <c r="BK51" i="30"/>
  <c r="BK25" i="30"/>
  <c r="BK23" i="30"/>
  <c r="BK6" i="30"/>
  <c r="BK32" i="30"/>
  <c r="BY44" i="30"/>
  <c r="BY50" i="30"/>
  <c r="BY10" i="30"/>
  <c r="BK50" i="30"/>
  <c r="BK22" i="30"/>
  <c r="BY55" i="30"/>
  <c r="BY40" i="30"/>
  <c r="BY28" i="30"/>
  <c r="BY17" i="30"/>
  <c r="BY13" i="30"/>
  <c r="BK54" i="30"/>
  <c r="BK35" i="30"/>
  <c r="BK20" i="30"/>
  <c r="BK11" i="30"/>
  <c r="BK30" i="30"/>
  <c r="BY42" i="30"/>
  <c r="BY31" i="30"/>
  <c r="BK17" i="30"/>
  <c r="BK52" i="30"/>
  <c r="BY41" i="30"/>
  <c r="BK24" i="30"/>
  <c r="BY25" i="30"/>
  <c r="BK45" i="30"/>
  <c r="BK55" i="30"/>
  <c r="BK38" i="30"/>
  <c r="BK15" i="30"/>
  <c r="BY45" i="30"/>
  <c r="BY35" i="30"/>
  <c r="BY24" i="30"/>
  <c r="BY16" i="30"/>
  <c r="BY21" i="30"/>
  <c r="BK53" i="30"/>
  <c r="BK44" i="30"/>
  <c r="BK27" i="30"/>
  <c r="BK16" i="30"/>
  <c r="BK36" i="30"/>
  <c r="BK13" i="30"/>
  <c r="BK10" i="30"/>
  <c r="BY43" i="30"/>
  <c r="BY27" i="30"/>
  <c r="BK47" i="30"/>
  <c r="BK33" i="30"/>
  <c r="BK9" i="30"/>
  <c r="BK12" i="30"/>
  <c r="BY51" i="30"/>
  <c r="BY33" i="30"/>
  <c r="BY48" i="30"/>
  <c r="BY36" i="30"/>
  <c r="BK43" i="30"/>
  <c r="BK49" i="30"/>
  <c r="BK31" i="30"/>
  <c r="BK46" i="30"/>
  <c r="BK18" i="30"/>
  <c r="BK28" i="30"/>
  <c r="BK7" i="30"/>
  <c r="BY32" i="30"/>
  <c r="BY38" i="30"/>
  <c r="BY6" i="30"/>
  <c r="BK42" i="30"/>
  <c r="BK19" i="30"/>
  <c r="BK29" i="30"/>
  <c r="BK41" i="30"/>
  <c r="BK26" i="30"/>
  <c r="BY47" i="30"/>
  <c r="BY15" i="30"/>
  <c r="BY29" i="30"/>
  <c r="BY18" i="30"/>
  <c r="BY8" i="30"/>
  <c r="BK48" i="30"/>
  <c r="BK39" i="30"/>
  <c r="BK40" i="30"/>
  <c r="P15" i="29"/>
  <c r="S15" i="29" s="1"/>
  <c r="P18" i="29"/>
  <c r="S18" i="29" s="1"/>
  <c r="P16" i="29"/>
  <c r="S16" i="29" s="1"/>
  <c r="P17" i="29"/>
  <c r="S17" i="29" s="1"/>
  <c r="BY5" i="30"/>
  <c r="BK5" i="30"/>
  <c r="Q9" i="29"/>
  <c r="R9" i="29" s="1"/>
  <c r="Q8" i="29"/>
  <c r="R8" i="29" s="1"/>
  <c r="Q7" i="29"/>
  <c r="R7" i="29" s="1"/>
  <c r="Q14" i="29"/>
  <c r="R14" i="29" s="1"/>
  <c r="Q6" i="29"/>
  <c r="R6" i="29" s="1"/>
  <c r="Q13" i="29"/>
  <c r="R13" i="29" s="1"/>
  <c r="Q5" i="29"/>
  <c r="R5" i="29" s="1"/>
  <c r="Q12" i="29"/>
  <c r="R12" i="29" s="1"/>
  <c r="Q11" i="29"/>
  <c r="R11" i="29" s="1"/>
  <c r="Q10" i="29"/>
  <c r="R10" i="29" s="1"/>
  <c r="O18" i="29"/>
  <c r="T18" i="29" s="1"/>
  <c r="O17" i="29"/>
  <c r="T17" i="29" s="1"/>
  <c r="O16" i="29"/>
  <c r="T16" i="29" s="1"/>
  <c r="G360" i="19"/>
  <c r="G225" i="19"/>
  <c r="G226" i="19"/>
  <c r="G359" i="19"/>
  <c r="G316" i="19"/>
  <c r="G317" i="19"/>
  <c r="E97" i="17"/>
  <c r="F97" i="17"/>
  <c r="G97" i="17"/>
  <c r="E98" i="17"/>
  <c r="F98" i="17"/>
  <c r="G98" i="17"/>
  <c r="E101" i="17"/>
  <c r="E107" i="17" s="1"/>
  <c r="F101" i="17"/>
  <c r="G101" i="17"/>
  <c r="E102" i="17"/>
  <c r="E106" i="17" s="1"/>
  <c r="F102" i="17"/>
  <c r="F106" i="17" s="1"/>
  <c r="G102" i="17"/>
  <c r="G106" i="17" s="1"/>
  <c r="E103" i="17"/>
  <c r="E109" i="17" s="1"/>
  <c r="F103" i="17"/>
  <c r="F109" i="17" s="1"/>
  <c r="G103" i="17"/>
  <c r="G109" i="17" s="1"/>
  <c r="E104" i="17"/>
  <c r="E108" i="17" s="1"/>
  <c r="F104" i="17"/>
  <c r="F108" i="17" s="1"/>
  <c r="G104" i="17"/>
  <c r="G108" i="17" s="1"/>
  <c r="E115" i="17"/>
  <c r="E114" i="17"/>
  <c r="E113" i="17"/>
  <c r="O13" i="29" l="1"/>
  <c r="T13" i="29" s="1"/>
  <c r="U13" i="29" s="1"/>
  <c r="O7" i="29"/>
  <c r="T7" i="29" s="1"/>
  <c r="U7" i="29" s="1"/>
  <c r="Q17" i="29"/>
  <c r="R17" i="29" s="1"/>
  <c r="U17" i="29" s="1"/>
  <c r="O6" i="29"/>
  <c r="T6" i="29" s="1"/>
  <c r="U6" i="29" s="1"/>
  <c r="O8" i="29"/>
  <c r="T8" i="29" s="1"/>
  <c r="U8" i="29" s="1"/>
  <c r="O9" i="29"/>
  <c r="T9" i="29" s="1"/>
  <c r="U9" i="29" s="1"/>
  <c r="O10" i="29"/>
  <c r="T10" i="29" s="1"/>
  <c r="U10" i="29" s="1"/>
  <c r="O11" i="29"/>
  <c r="T11" i="29" s="1"/>
  <c r="U11" i="29" s="1"/>
  <c r="Q18" i="29"/>
  <c r="R18" i="29" s="1"/>
  <c r="U18" i="29" s="1"/>
  <c r="O5" i="29"/>
  <c r="T5" i="29" s="1"/>
  <c r="U5" i="29" s="1"/>
  <c r="O14" i="29"/>
  <c r="T14" i="29" s="1"/>
  <c r="U14" i="29" s="1"/>
  <c r="U16" i="29"/>
  <c r="U12" i="29"/>
  <c r="E112" i="17"/>
  <c r="G112" i="17"/>
  <c r="F112" i="17"/>
  <c r="G107" i="17"/>
  <c r="F107" i="17"/>
  <c r="E118" i="17"/>
  <c r="E119" i="17"/>
  <c r="E120" i="17"/>
  <c r="F120" i="17"/>
  <c r="G120" i="17"/>
  <c r="F123" i="17"/>
  <c r="F121" i="17"/>
  <c r="F113" i="17"/>
  <c r="G122" i="17"/>
  <c r="E121" i="17"/>
  <c r="G123" i="17"/>
  <c r="E122" i="17"/>
  <c r="E123" i="17"/>
  <c r="G115" i="17"/>
  <c r="F122" i="17"/>
  <c r="G121" i="17"/>
  <c r="G114" i="17"/>
  <c r="G118" i="17" l="1"/>
  <c r="G119" i="17"/>
  <c r="E126" i="17"/>
  <c r="F126" i="17"/>
  <c r="G126" i="17"/>
  <c r="E127" i="17"/>
  <c r="F127" i="17"/>
  <c r="G127" i="17"/>
  <c r="G129" i="17"/>
  <c r="F133" i="17"/>
  <c r="G128" i="17"/>
  <c r="F128" i="17"/>
  <c r="G130" i="17"/>
  <c r="F131" i="17"/>
  <c r="G135" i="17"/>
  <c r="E131" i="17"/>
  <c r="E133" i="17"/>
  <c r="F115" i="17"/>
  <c r="F135" i="17"/>
  <c r="F129" i="17"/>
  <c r="F114" i="17"/>
  <c r="E128" i="17"/>
  <c r="G134" i="17"/>
  <c r="E134" i="17"/>
  <c r="F130" i="17"/>
  <c r="E130" i="17"/>
  <c r="G131" i="17"/>
  <c r="G132" i="17"/>
  <c r="G133" i="17"/>
  <c r="E132" i="17"/>
  <c r="E129" i="17"/>
  <c r="F132" i="17"/>
  <c r="E135" i="17"/>
  <c r="F134" i="17"/>
  <c r="G113" i="17"/>
  <c r="F119" i="17" l="1"/>
  <c r="F118" i="17"/>
  <c r="E139" i="17"/>
  <c r="F142" i="17"/>
  <c r="E142" i="17"/>
  <c r="F141" i="17"/>
  <c r="E141" i="17"/>
  <c r="G140" i="17"/>
  <c r="G143" i="17"/>
  <c r="F140" i="17"/>
  <c r="F143" i="17"/>
  <c r="G139" i="17"/>
  <c r="E140" i="17"/>
  <c r="E143" i="17"/>
  <c r="F139" i="17"/>
  <c r="G142" i="17"/>
  <c r="G141" i="17"/>
  <c r="E151" i="17"/>
  <c r="F151" i="17"/>
  <c r="G151" i="17"/>
  <c r="E152" i="17"/>
  <c r="F154" i="17"/>
  <c r="G154" i="17"/>
  <c r="F158" i="17" l="1"/>
  <c r="G158" i="17"/>
  <c r="E159" i="17"/>
  <c r="E165" i="17" s="1"/>
  <c r="F159" i="17"/>
  <c r="G159" i="17"/>
  <c r="G165" i="17" s="1"/>
  <c r="E160" i="17"/>
  <c r="E164" i="17" s="1"/>
  <c r="F160" i="17"/>
  <c r="F164" i="17" s="1"/>
  <c r="G160" i="17"/>
  <c r="G164" i="17" s="1"/>
  <c r="E161" i="17"/>
  <c r="E167" i="17" s="1"/>
  <c r="F161" i="17"/>
  <c r="F167" i="17" s="1"/>
  <c r="G161" i="17"/>
  <c r="G167" i="17" s="1"/>
  <c r="E162" i="17"/>
  <c r="E166" i="17" s="1"/>
  <c r="F162" i="17"/>
  <c r="F166" i="17" s="1"/>
  <c r="G162" i="17"/>
  <c r="G166" i="17" s="1"/>
  <c r="F145" i="17"/>
  <c r="E153" i="17"/>
  <c r="G145" i="17"/>
  <c r="E146" i="17"/>
  <c r="F146" i="17"/>
  <c r="G146" i="17"/>
  <c r="G144" i="17"/>
  <c r="E154" i="17"/>
  <c r="G152" i="17"/>
  <c r="F153" i="17"/>
  <c r="E145" i="17"/>
  <c r="F152" i="17"/>
  <c r="G153" i="17"/>
  <c r="E173" i="17"/>
  <c r="E144" i="17"/>
  <c r="F144" i="17"/>
  <c r="G172" i="17"/>
  <c r="G173" i="17"/>
  <c r="F157" i="17" l="1"/>
  <c r="G157" i="17"/>
  <c r="E158" i="17"/>
  <c r="AD15" i="29"/>
  <c r="AG15" i="29" s="1"/>
  <c r="AD13" i="29"/>
  <c r="AG13" i="29" s="1"/>
  <c r="AD14" i="29"/>
  <c r="AG14" i="29" s="1"/>
  <c r="AD10" i="29"/>
  <c r="AG10" i="29" s="1"/>
  <c r="AD8" i="29"/>
  <c r="AG8" i="29" s="1"/>
  <c r="AD6" i="29"/>
  <c r="AG6" i="29" s="1"/>
  <c r="AD11" i="29"/>
  <c r="AG11" i="29" s="1"/>
  <c r="AD7" i="29"/>
  <c r="AG7" i="29" s="1"/>
  <c r="AD5" i="29"/>
  <c r="AG5" i="29" s="1"/>
  <c r="AD12" i="29"/>
  <c r="AG12" i="29" s="1"/>
  <c r="AD9" i="29"/>
  <c r="AG9" i="29" s="1"/>
  <c r="AD17" i="29"/>
  <c r="AG17" i="29" s="1"/>
  <c r="AD18" i="29"/>
  <c r="AG18" i="29" s="1"/>
  <c r="AD16" i="29"/>
  <c r="AG16" i="29" s="1"/>
  <c r="F150" i="17"/>
  <c r="AE15" i="29" s="1"/>
  <c r="AF15" i="29" s="1"/>
  <c r="F149" i="17"/>
  <c r="AC15" i="29" s="1"/>
  <c r="AH15" i="29" s="1"/>
  <c r="E150" i="17"/>
  <c r="E157" i="17"/>
  <c r="E149" i="17"/>
  <c r="G150" i="17"/>
  <c r="G149" i="17"/>
  <c r="E170" i="17"/>
  <c r="F170" i="17"/>
  <c r="G170" i="17"/>
  <c r="F165" i="17"/>
  <c r="G176" i="17"/>
  <c r="E177" i="17"/>
  <c r="G177" i="17"/>
  <c r="E178" i="17"/>
  <c r="F178" i="17"/>
  <c r="G178" i="17"/>
  <c r="G180" i="17"/>
  <c r="E172" i="17"/>
  <c r="F171" i="17"/>
  <c r="E180" i="17"/>
  <c r="E171" i="17"/>
  <c r="E179" i="17"/>
  <c r="F173" i="17"/>
  <c r="G179" i="17"/>
  <c r="G181" i="17"/>
  <c r="F181" i="17"/>
  <c r="G171" i="17"/>
  <c r="F172" i="17"/>
  <c r="E181" i="17"/>
  <c r="F179" i="17"/>
  <c r="F180" i="17"/>
  <c r="AK12" i="29" l="1"/>
  <c r="AN12" i="29" s="1"/>
  <c r="AK14" i="29"/>
  <c r="AN14" i="29" s="1"/>
  <c r="AK11" i="29"/>
  <c r="AN11" i="29" s="1"/>
  <c r="AK6" i="29"/>
  <c r="AN6" i="29" s="1"/>
  <c r="AK13" i="29"/>
  <c r="AN13" i="29" s="1"/>
  <c r="AK10" i="29"/>
  <c r="AN10" i="29" s="1"/>
  <c r="AK5" i="29"/>
  <c r="AN5" i="29" s="1"/>
  <c r="AK9" i="29"/>
  <c r="AN9" i="29" s="1"/>
  <c r="AK8" i="29"/>
  <c r="AN8" i="29" s="1"/>
  <c r="AK7" i="29"/>
  <c r="AN7" i="29" s="1"/>
  <c r="E176" i="17"/>
  <c r="AJ9" i="29" s="1"/>
  <c r="AO9" i="29" s="1"/>
  <c r="AK16" i="29"/>
  <c r="AN16" i="29" s="1"/>
  <c r="AK18" i="29"/>
  <c r="AN18" i="29" s="1"/>
  <c r="AK17" i="29"/>
  <c r="AN17" i="29" s="1"/>
  <c r="AL18" i="29"/>
  <c r="AM18" i="29" s="1"/>
  <c r="AL17" i="29"/>
  <c r="AM17" i="29" s="1"/>
  <c r="AL16" i="29"/>
  <c r="AM16" i="29" s="1"/>
  <c r="AL10" i="29"/>
  <c r="AM10" i="29" s="1"/>
  <c r="AL8" i="29"/>
  <c r="AM8" i="29" s="1"/>
  <c r="AL7" i="29"/>
  <c r="AM7" i="29" s="1"/>
  <c r="AL14" i="29"/>
  <c r="AM14" i="29" s="1"/>
  <c r="AL13" i="29"/>
  <c r="AM13" i="29" s="1"/>
  <c r="AL11" i="29"/>
  <c r="AM11" i="29" s="1"/>
  <c r="AL9" i="29"/>
  <c r="AM9" i="29" s="1"/>
  <c r="AL6" i="29"/>
  <c r="AM6" i="29" s="1"/>
  <c r="AL5" i="29"/>
  <c r="AM5" i="29" s="1"/>
  <c r="AL12" i="29"/>
  <c r="AM12" i="29" s="1"/>
  <c r="AJ18" i="29"/>
  <c r="AO18" i="29" s="1"/>
  <c r="AJ17" i="29"/>
  <c r="AO17" i="29" s="1"/>
  <c r="AJ16" i="29"/>
  <c r="AO16" i="29" s="1"/>
  <c r="AJ10" i="29"/>
  <c r="AO10" i="29" s="1"/>
  <c r="AE9" i="29"/>
  <c r="AF9" i="29" s="1"/>
  <c r="AE8" i="29"/>
  <c r="AF8" i="29" s="1"/>
  <c r="AE12" i="29"/>
  <c r="AF12" i="29" s="1"/>
  <c r="AE7" i="29"/>
  <c r="AF7" i="29" s="1"/>
  <c r="AE14" i="29"/>
  <c r="AF14" i="29" s="1"/>
  <c r="AE6" i="29"/>
  <c r="AF6" i="29" s="1"/>
  <c r="AE13" i="29"/>
  <c r="AF13" i="29" s="1"/>
  <c r="AE5" i="29"/>
  <c r="AF5" i="29" s="1"/>
  <c r="AE11" i="29"/>
  <c r="AF11" i="29" s="1"/>
  <c r="AE10" i="29"/>
  <c r="AF10" i="29" s="1"/>
  <c r="AE17" i="29"/>
  <c r="AF17" i="29" s="1"/>
  <c r="AE16" i="29"/>
  <c r="AF16" i="29" s="1"/>
  <c r="AE18" i="29"/>
  <c r="AF18" i="29" s="1"/>
  <c r="AI15" i="29"/>
  <c r="AC16" i="29"/>
  <c r="AH16" i="29" s="1"/>
  <c r="AC18" i="29"/>
  <c r="AH18" i="29" s="1"/>
  <c r="AC17" i="29"/>
  <c r="AH17" i="29" s="1"/>
  <c r="AC8" i="29"/>
  <c r="AH8" i="29" s="1"/>
  <c r="AC14" i="29"/>
  <c r="AH14" i="29" s="1"/>
  <c r="AC13" i="29"/>
  <c r="AH13" i="29" s="1"/>
  <c r="AC12" i="29"/>
  <c r="AH12" i="29" s="1"/>
  <c r="AC7" i="29"/>
  <c r="AH7" i="29" s="1"/>
  <c r="AC6" i="29"/>
  <c r="AH6" i="29" s="1"/>
  <c r="AC5" i="29"/>
  <c r="AH5" i="29" s="1"/>
  <c r="AC11" i="29"/>
  <c r="AH11" i="29" s="1"/>
  <c r="AC10" i="29"/>
  <c r="AH10" i="29" s="1"/>
  <c r="AC9" i="29"/>
  <c r="AH9" i="29" s="1"/>
  <c r="AK15" i="29"/>
  <c r="AN15" i="29" s="1"/>
  <c r="F176" i="17"/>
  <c r="AJ15" i="29" s="1"/>
  <c r="AO15" i="29" s="1"/>
  <c r="F177" i="17"/>
  <c r="AL15" i="29" s="1"/>
  <c r="AM15" i="29" s="1"/>
  <c r="E184" i="17"/>
  <c r="F184" i="17"/>
  <c r="G184" i="17"/>
  <c r="E185" i="17"/>
  <c r="F185" i="17"/>
  <c r="G185" i="17"/>
  <c r="F188" i="17"/>
  <c r="G190" i="17"/>
  <c r="E193" i="17"/>
  <c r="E187" i="17"/>
  <c r="G186" i="17"/>
  <c r="E188" i="17"/>
  <c r="G192" i="17"/>
  <c r="E190" i="17"/>
  <c r="E189" i="17"/>
  <c r="G193" i="17"/>
  <c r="G188" i="17"/>
  <c r="F192" i="17"/>
  <c r="F189" i="17"/>
  <c r="G189" i="17"/>
  <c r="E186" i="17"/>
  <c r="F193" i="17"/>
  <c r="F187" i="17"/>
  <c r="F186" i="17"/>
  <c r="F191" i="17"/>
  <c r="E192" i="17"/>
  <c r="E191" i="17"/>
  <c r="F190" i="17"/>
  <c r="G191" i="17"/>
  <c r="G187" i="17"/>
  <c r="AJ5" i="29" l="1"/>
  <c r="AO5" i="29" s="1"/>
  <c r="AP5" i="29" s="1"/>
  <c r="AJ14" i="29"/>
  <c r="AO14" i="29" s="1"/>
  <c r="AP14" i="29" s="1"/>
  <c r="AJ13" i="29"/>
  <c r="AO13" i="29" s="1"/>
  <c r="AP13" i="29" s="1"/>
  <c r="AJ12" i="29"/>
  <c r="AO12" i="29" s="1"/>
  <c r="AP12" i="29" s="1"/>
  <c r="AJ6" i="29"/>
  <c r="AO6" i="29" s="1"/>
  <c r="AP6" i="29" s="1"/>
  <c r="AJ11" i="29"/>
  <c r="AO11" i="29" s="1"/>
  <c r="AP11" i="29" s="1"/>
  <c r="AJ7" i="29"/>
  <c r="AO7" i="29" s="1"/>
  <c r="AP7" i="29" s="1"/>
  <c r="AJ8" i="29"/>
  <c r="AO8" i="29" s="1"/>
  <c r="AP8" i="29" s="1"/>
  <c r="AI11" i="29"/>
  <c r="AI16" i="29"/>
  <c r="AI12" i="29"/>
  <c r="AP9" i="29"/>
  <c r="AI17" i="29"/>
  <c r="AP16" i="29"/>
  <c r="AP17" i="29"/>
  <c r="AI9" i="29"/>
  <c r="AI14" i="29"/>
  <c r="AP18" i="29"/>
  <c r="AP10" i="29"/>
  <c r="AI7" i="29"/>
  <c r="AI13" i="29"/>
  <c r="AI18" i="29"/>
  <c r="AI10" i="29"/>
  <c r="AI8" i="29"/>
  <c r="AI5" i="29"/>
  <c r="AI6" i="29"/>
  <c r="AP15" i="29"/>
  <c r="E195" i="17"/>
  <c r="F195" i="17"/>
  <c r="G195" i="17"/>
  <c r="E196" i="17"/>
  <c r="F196" i="17"/>
  <c r="G196" i="17"/>
  <c r="E197" i="17"/>
  <c r="F197" i="17"/>
  <c r="G197" i="17"/>
  <c r="E198" i="17"/>
  <c r="F198" i="17"/>
  <c r="G198" i="17"/>
  <c r="E201" i="17"/>
  <c r="F201" i="17"/>
  <c r="G201" i="17"/>
  <c r="E214" i="17"/>
  <c r="F214" i="17"/>
  <c r="G214" i="17"/>
  <c r="G230" i="17"/>
  <c r="F227" i="17"/>
  <c r="G202" i="17"/>
  <c r="F229" i="17"/>
  <c r="F228" i="17"/>
  <c r="E215" i="17"/>
  <c r="G215" i="17"/>
  <c r="G229" i="17"/>
  <c r="G228" i="17"/>
  <c r="E230" i="17"/>
  <c r="E227" i="17"/>
  <c r="E228" i="17"/>
  <c r="F202" i="17"/>
  <c r="E202" i="17"/>
  <c r="G227" i="17"/>
  <c r="F230" i="17"/>
  <c r="E229" i="17"/>
  <c r="G205" i="17" l="1"/>
  <c r="E218" i="17"/>
  <c r="E205" i="17"/>
  <c r="F218" i="17"/>
  <c r="F235" i="17"/>
  <c r="F236" i="17"/>
  <c r="G234" i="17"/>
  <c r="E236" i="17"/>
  <c r="E235" i="17"/>
  <c r="E234" i="17"/>
  <c r="F234" i="17"/>
  <c r="G235" i="17"/>
  <c r="G236" i="17"/>
  <c r="G218" i="17"/>
  <c r="F205" i="17"/>
  <c r="F247" i="17"/>
  <c r="E246" i="17"/>
  <c r="F217" i="17"/>
  <c r="F245" i="17"/>
  <c r="F248" i="17"/>
  <c r="E217" i="17"/>
  <c r="G246" i="17"/>
  <c r="E251" i="17"/>
  <c r="E203" i="17"/>
  <c r="G251" i="17"/>
  <c r="F204" i="17"/>
  <c r="F251" i="17"/>
  <c r="F250" i="17"/>
  <c r="G217" i="17"/>
  <c r="F216" i="17"/>
  <c r="E250" i="17"/>
  <c r="F203" i="17"/>
  <c r="G247" i="17"/>
  <c r="G244" i="17"/>
  <c r="F215" i="17"/>
  <c r="G204" i="17"/>
  <c r="E248" i="17"/>
  <c r="F244" i="17"/>
  <c r="E204" i="17"/>
  <c r="E249" i="17"/>
  <c r="G249" i="17"/>
  <c r="G203" i="17"/>
  <c r="E245" i="17"/>
  <c r="F246" i="17"/>
  <c r="G245" i="17"/>
  <c r="G216" i="17"/>
  <c r="G248" i="17"/>
  <c r="G250" i="17"/>
  <c r="E244" i="17"/>
  <c r="E216" i="17"/>
  <c r="F249" i="17"/>
  <c r="E247" i="17"/>
  <c r="E255" i="17" l="1"/>
  <c r="F255" i="17"/>
  <c r="G255" i="17"/>
  <c r="E256" i="17"/>
  <c r="F256" i="17"/>
  <c r="G256" i="17"/>
  <c r="E257" i="17"/>
  <c r="F257" i="17"/>
  <c r="G257" i="17"/>
  <c r="E258" i="17"/>
  <c r="F258" i="17"/>
  <c r="G258" i="17"/>
  <c r="E259" i="17"/>
  <c r="F259" i="17"/>
  <c r="G259" i="17"/>
  <c r="F239" i="17"/>
  <c r="G207" i="17"/>
  <c r="F222" i="17"/>
  <c r="F219" i="17"/>
  <c r="F220" i="17"/>
  <c r="F208" i="17"/>
  <c r="E207" i="17"/>
  <c r="G261" i="17"/>
  <c r="G237" i="17"/>
  <c r="E222" i="17"/>
  <c r="E206" i="17"/>
  <c r="E239" i="17"/>
  <c r="G221" i="17"/>
  <c r="F221" i="17"/>
  <c r="G222" i="17"/>
  <c r="G239" i="17"/>
  <c r="G209" i="17"/>
  <c r="F238" i="17"/>
  <c r="F261" i="17"/>
  <c r="F209" i="17"/>
  <c r="E209" i="17"/>
  <c r="G208" i="17"/>
  <c r="E220" i="17"/>
  <c r="G238" i="17"/>
  <c r="E238" i="17"/>
  <c r="F206" i="17"/>
  <c r="G220" i="17"/>
  <c r="E219" i="17"/>
  <c r="E262" i="17"/>
  <c r="G206" i="17"/>
  <c r="E237" i="17"/>
  <c r="F237" i="17"/>
  <c r="E208" i="17"/>
  <c r="E221" i="17"/>
  <c r="G219" i="17"/>
  <c r="F207" i="17"/>
  <c r="AY17" i="29" l="1"/>
  <c r="BB17" i="29" s="1"/>
  <c r="AY18" i="29"/>
  <c r="BB18" i="29" s="1"/>
  <c r="AY12" i="29"/>
  <c r="BB12" i="29" s="1"/>
  <c r="AY7" i="29"/>
  <c r="BB7" i="29" s="1"/>
  <c r="AY10" i="29"/>
  <c r="BB10" i="29" s="1"/>
  <c r="AY13" i="29"/>
  <c r="BB13" i="29" s="1"/>
  <c r="AY8" i="29"/>
  <c r="BB8" i="29" s="1"/>
  <c r="AY11" i="29"/>
  <c r="BB11" i="29" s="1"/>
  <c r="AY6" i="29"/>
  <c r="BB6" i="29" s="1"/>
  <c r="AY14" i="29"/>
  <c r="BB14" i="29" s="1"/>
  <c r="AY9" i="29"/>
  <c r="BB9" i="29" s="1"/>
  <c r="AY15" i="29"/>
  <c r="BB15" i="29" s="1"/>
  <c r="AY16" i="29"/>
  <c r="BB16" i="29" s="1"/>
  <c r="AY5" i="29"/>
  <c r="BB5" i="29" s="1"/>
  <c r="E243" i="17"/>
  <c r="G243" i="17"/>
  <c r="E242" i="17"/>
  <c r="F242" i="17"/>
  <c r="F243" i="17"/>
  <c r="G242" i="17"/>
  <c r="F265" i="17"/>
  <c r="AQ15" i="29" s="1"/>
  <c r="AV15" i="29" s="1"/>
  <c r="G265" i="17"/>
  <c r="E266" i="17"/>
  <c r="E267" i="17"/>
  <c r="F267" i="17"/>
  <c r="G267" i="17"/>
  <c r="F211" i="17"/>
  <c r="F224" i="17"/>
  <c r="G268" i="17"/>
  <c r="E211" i="17"/>
  <c r="F270" i="17"/>
  <c r="G211" i="17"/>
  <c r="G223" i="17"/>
  <c r="E223" i="17"/>
  <c r="E260" i="17"/>
  <c r="G210" i="17"/>
  <c r="F223" i="17"/>
  <c r="E268" i="17"/>
  <c r="G262" i="17"/>
  <c r="E224" i="17"/>
  <c r="E270" i="17"/>
  <c r="F269" i="17"/>
  <c r="G224" i="17"/>
  <c r="E269" i="17"/>
  <c r="F268" i="17"/>
  <c r="F262" i="17"/>
  <c r="E261" i="17"/>
  <c r="G270" i="17"/>
  <c r="F210" i="17"/>
  <c r="E210" i="17"/>
  <c r="G269" i="17"/>
  <c r="F260" i="17"/>
  <c r="G260" i="17"/>
  <c r="AR17" i="29" l="1"/>
  <c r="AU17" i="29" s="1"/>
  <c r="AR18" i="29"/>
  <c r="AU18" i="29" s="1"/>
  <c r="AR16" i="29"/>
  <c r="AU16" i="29" s="1"/>
  <c r="F266" i="17"/>
  <c r="AS15" i="29" s="1"/>
  <c r="AT15" i="29" s="1"/>
  <c r="AW15" i="29" s="1"/>
  <c r="G213" i="17"/>
  <c r="AX15" i="29"/>
  <c r="BC15" i="29" s="1"/>
  <c r="AZ15" i="29"/>
  <c r="BA15" i="29" s="1"/>
  <c r="AX16" i="29"/>
  <c r="BC16" i="29" s="1"/>
  <c r="AX17" i="29"/>
  <c r="BC17" i="29" s="1"/>
  <c r="AX18" i="29"/>
  <c r="BC18" i="29" s="1"/>
  <c r="AZ16" i="29"/>
  <c r="BA16" i="29" s="1"/>
  <c r="AZ18" i="29"/>
  <c r="BA18" i="29" s="1"/>
  <c r="AZ17" i="29"/>
  <c r="BA17" i="29" s="1"/>
  <c r="AX5" i="29"/>
  <c r="BC5" i="29" s="1"/>
  <c r="AX7" i="29"/>
  <c r="BC7" i="29" s="1"/>
  <c r="AX10" i="29"/>
  <c r="BC10" i="29" s="1"/>
  <c r="AX13" i="29"/>
  <c r="BC13" i="29" s="1"/>
  <c r="AX8" i="29"/>
  <c r="BC8" i="29" s="1"/>
  <c r="AX11" i="29"/>
  <c r="BC11" i="29" s="1"/>
  <c r="AX6" i="29"/>
  <c r="BC6" i="29" s="1"/>
  <c r="AX14" i="29"/>
  <c r="BC14" i="29" s="1"/>
  <c r="AX9" i="29"/>
  <c r="BC9" i="29" s="1"/>
  <c r="AX12" i="29"/>
  <c r="BC12" i="29" s="1"/>
  <c r="AZ5" i="29"/>
  <c r="BA5" i="29" s="1"/>
  <c r="AZ9" i="29"/>
  <c r="BA9" i="29" s="1"/>
  <c r="AZ12" i="29"/>
  <c r="BA12" i="29" s="1"/>
  <c r="AZ7" i="29"/>
  <c r="BA7" i="29" s="1"/>
  <c r="AZ10" i="29"/>
  <c r="BA10" i="29" s="1"/>
  <c r="AZ13" i="29"/>
  <c r="BA13" i="29" s="1"/>
  <c r="AZ8" i="29"/>
  <c r="BA8" i="29" s="1"/>
  <c r="AZ11" i="29"/>
  <c r="BA11" i="29" s="1"/>
  <c r="AZ6" i="29"/>
  <c r="BA6" i="29" s="1"/>
  <c r="AZ14" i="29"/>
  <c r="BA14" i="29" s="1"/>
  <c r="E212" i="17"/>
  <c r="G212" i="17"/>
  <c r="AR12" i="29"/>
  <c r="AU12" i="29" s="1"/>
  <c r="AR10" i="29"/>
  <c r="AU10" i="29" s="1"/>
  <c r="AR7" i="29"/>
  <c r="AU7" i="29" s="1"/>
  <c r="AR8" i="29"/>
  <c r="AU8" i="29" s="1"/>
  <c r="AR13" i="29"/>
  <c r="AU13" i="29" s="1"/>
  <c r="AR6" i="29"/>
  <c r="AU6" i="29" s="1"/>
  <c r="AR11" i="29"/>
  <c r="AU11" i="29" s="1"/>
  <c r="AR9" i="29"/>
  <c r="AU9" i="29" s="1"/>
  <c r="AR14" i="29"/>
  <c r="AU14" i="29" s="1"/>
  <c r="AR5" i="29"/>
  <c r="AU5" i="29" s="1"/>
  <c r="E225" i="17"/>
  <c r="E226" i="17"/>
  <c r="AS10" i="29"/>
  <c r="AT10" i="29" s="1"/>
  <c r="AS7" i="29"/>
  <c r="AT7" i="29" s="1"/>
  <c r="AS13" i="29"/>
  <c r="AT13" i="29" s="1"/>
  <c r="AS11" i="29"/>
  <c r="AT11" i="29" s="1"/>
  <c r="AS9" i="29"/>
  <c r="AT9" i="29" s="1"/>
  <c r="AS6" i="29"/>
  <c r="AT6" i="29" s="1"/>
  <c r="AS5" i="29"/>
  <c r="AT5" i="29" s="1"/>
  <c r="AS8" i="29"/>
  <c r="AT8" i="29" s="1"/>
  <c r="AS14" i="29"/>
  <c r="AT14" i="29" s="1"/>
  <c r="AS12" i="29"/>
  <c r="AT12" i="29" s="1"/>
  <c r="AQ18" i="29"/>
  <c r="AV18" i="29" s="1"/>
  <c r="AQ17" i="29"/>
  <c r="AV17" i="29" s="1"/>
  <c r="AQ16" i="29"/>
  <c r="AV16" i="29" s="1"/>
  <c r="AR15" i="29"/>
  <c r="AU15" i="29" s="1"/>
  <c r="G266" i="17"/>
  <c r="F226" i="17"/>
  <c r="F225" i="17"/>
  <c r="E265" i="17"/>
  <c r="E213" i="17"/>
  <c r="G225" i="17"/>
  <c r="F212" i="17"/>
  <c r="G226" i="17"/>
  <c r="F213" i="17"/>
  <c r="E273" i="17"/>
  <c r="F273" i="17"/>
  <c r="G273" i="17"/>
  <c r="E274" i="17"/>
  <c r="F274" i="17"/>
  <c r="G274" i="17"/>
  <c r="E278" i="17"/>
  <c r="E277" i="17" s="1"/>
  <c r="F278" i="17"/>
  <c r="F277" i="17" s="1"/>
  <c r="G278" i="17"/>
  <c r="G277" i="17" s="1"/>
  <c r="E280" i="17"/>
  <c r="E279" i="17" s="1"/>
  <c r="F280" i="17"/>
  <c r="F286" i="17" s="1"/>
  <c r="G280" i="17"/>
  <c r="G286" i="17" s="1"/>
  <c r="E282" i="17"/>
  <c r="E281" i="17" s="1"/>
  <c r="F282" i="17"/>
  <c r="F281" i="17" s="1"/>
  <c r="G282" i="17"/>
  <c r="G281" i="17" s="1"/>
  <c r="E284" i="17"/>
  <c r="E283" i="17" s="1"/>
  <c r="F284" i="17"/>
  <c r="F283" i="17" s="1"/>
  <c r="G284" i="17"/>
  <c r="G283" i="17" s="1"/>
  <c r="E286" i="17" l="1"/>
  <c r="BD16" i="29"/>
  <c r="BD18" i="29"/>
  <c r="BD15" i="29"/>
  <c r="BD17" i="29"/>
  <c r="BD11" i="29"/>
  <c r="BD7" i="29"/>
  <c r="BD5" i="29"/>
  <c r="BD9" i="29"/>
  <c r="BD14" i="29"/>
  <c r="BD6" i="29"/>
  <c r="BD12" i="29"/>
  <c r="BD8" i="29"/>
  <c r="BD13" i="29"/>
  <c r="BD10" i="29"/>
  <c r="AS18" i="29"/>
  <c r="AT18" i="29" s="1"/>
  <c r="AW18" i="29" s="1"/>
  <c r="AS17" i="29"/>
  <c r="AT17" i="29" s="1"/>
  <c r="AW17" i="29" s="1"/>
  <c r="AS16" i="29"/>
  <c r="AT16" i="29" s="1"/>
  <c r="AW16" i="29" s="1"/>
  <c r="AQ10" i="29"/>
  <c r="AV10" i="29" s="1"/>
  <c r="AW10" i="29" s="1"/>
  <c r="AQ14" i="29"/>
  <c r="AV14" i="29" s="1"/>
  <c r="AW14" i="29" s="1"/>
  <c r="AQ5" i="29"/>
  <c r="AV5" i="29" s="1"/>
  <c r="AW5" i="29" s="1"/>
  <c r="AQ9" i="29"/>
  <c r="AV9" i="29" s="1"/>
  <c r="AW9" i="29" s="1"/>
  <c r="AQ7" i="29"/>
  <c r="AV7" i="29" s="1"/>
  <c r="AW7" i="29" s="1"/>
  <c r="AQ6" i="29"/>
  <c r="AV6" i="29" s="1"/>
  <c r="AW6" i="29" s="1"/>
  <c r="AQ11" i="29"/>
  <c r="AV11" i="29" s="1"/>
  <c r="AW11" i="29" s="1"/>
  <c r="AQ8" i="29"/>
  <c r="AV8" i="29" s="1"/>
  <c r="AW8" i="29" s="1"/>
  <c r="AQ13" i="29"/>
  <c r="AV13" i="29" s="1"/>
  <c r="AW13" i="29" s="1"/>
  <c r="AQ12" i="29"/>
  <c r="AV12" i="29" s="1"/>
  <c r="AW12" i="29" s="1"/>
  <c r="G287" i="17"/>
  <c r="F289" i="17"/>
  <c r="E289" i="17"/>
  <c r="F292" i="17"/>
  <c r="F288" i="17"/>
  <c r="G279" i="17"/>
  <c r="F287" i="17"/>
  <c r="F279" i="17"/>
  <c r="E287" i="17"/>
  <c r="E296" i="17" s="1"/>
  <c r="G292" i="17"/>
  <c r="E292" i="17"/>
  <c r="G288" i="17"/>
  <c r="G289" i="17"/>
  <c r="E288" i="17"/>
  <c r="G293" i="17"/>
  <c r="F295" i="17"/>
  <c r="G294" i="17"/>
  <c r="F294" i="17"/>
  <c r="G295" i="17"/>
  <c r="E293" i="17"/>
  <c r="F293" i="17"/>
  <c r="E295" i="17"/>
  <c r="E294" i="17"/>
  <c r="BF15" i="29" l="1"/>
  <c r="BI15" i="29" s="1"/>
  <c r="BF14" i="29"/>
  <c r="BI14" i="29" s="1"/>
  <c r="BF12" i="29"/>
  <c r="BI12" i="29" s="1"/>
  <c r="BF11" i="29"/>
  <c r="BI11" i="29" s="1"/>
  <c r="BF9" i="29"/>
  <c r="BI9" i="29" s="1"/>
  <c r="BF5" i="29"/>
  <c r="BI5" i="29" s="1"/>
  <c r="BF7" i="29"/>
  <c r="BI7" i="29" s="1"/>
  <c r="BF8" i="29"/>
  <c r="BI8" i="29" s="1"/>
  <c r="BF13" i="29"/>
  <c r="BI13" i="29" s="1"/>
  <c r="BF6" i="29"/>
  <c r="BI6" i="29" s="1"/>
  <c r="BF10" i="29"/>
  <c r="BI10" i="29" s="1"/>
  <c r="BF18" i="29"/>
  <c r="BI18" i="29" s="1"/>
  <c r="BF16" i="29"/>
  <c r="BI16" i="29" s="1"/>
  <c r="BF17" i="29"/>
  <c r="BI17" i="29" s="1"/>
  <c r="G296" i="17"/>
  <c r="F296" i="17"/>
  <c r="E305" i="17"/>
  <c r="F305" i="17"/>
  <c r="G305" i="17"/>
  <c r="G308" i="17"/>
  <c r="G300" i="17"/>
  <c r="F306" i="17"/>
  <c r="E306" i="17"/>
  <c r="E307" i="17"/>
  <c r="G307" i="17"/>
  <c r="F297" i="17"/>
  <c r="E300" i="17"/>
  <c r="F299" i="17"/>
  <c r="F308" i="17"/>
  <c r="G297" i="17"/>
  <c r="E299" i="17"/>
  <c r="E298" i="17"/>
  <c r="F307" i="17"/>
  <c r="G299" i="17"/>
  <c r="F300" i="17"/>
  <c r="F298" i="17"/>
  <c r="E297" i="17"/>
  <c r="E308" i="17"/>
  <c r="G298" i="17"/>
  <c r="G306" i="17"/>
  <c r="E309" i="17" l="1"/>
  <c r="F309" i="17"/>
  <c r="G309" i="17"/>
  <c r="G313" i="17"/>
  <c r="G311" i="17"/>
  <c r="F301" i="17"/>
  <c r="E324" i="17"/>
  <c r="E302" i="17"/>
  <c r="G325" i="17"/>
  <c r="F320" i="17"/>
  <c r="E327" i="17"/>
  <c r="E322" i="17"/>
  <c r="E320" i="17"/>
  <c r="G324" i="17"/>
  <c r="F321" i="17"/>
  <c r="F323" i="17"/>
  <c r="G320" i="17"/>
  <c r="G310" i="17"/>
  <c r="G327" i="17"/>
  <c r="E323" i="17"/>
  <c r="G326" i="17"/>
  <c r="G312" i="17"/>
  <c r="F324" i="17"/>
  <c r="F327" i="17"/>
  <c r="E326" i="17"/>
  <c r="G323" i="17"/>
  <c r="F302" i="17"/>
  <c r="G301" i="17"/>
  <c r="E312" i="17"/>
  <c r="E310" i="17"/>
  <c r="F326" i="17"/>
  <c r="E321" i="17"/>
  <c r="F310" i="17"/>
  <c r="F325" i="17"/>
  <c r="G322" i="17"/>
  <c r="E325" i="17"/>
  <c r="F312" i="17"/>
  <c r="E311" i="17"/>
  <c r="G302" i="17"/>
  <c r="E313" i="17"/>
  <c r="E301" i="17"/>
  <c r="F322" i="17"/>
  <c r="G321" i="17"/>
  <c r="F331" i="17" l="1"/>
  <c r="E331" i="17"/>
  <c r="G330" i="17"/>
  <c r="G335" i="17"/>
  <c r="E303" i="17"/>
  <c r="E330" i="17"/>
  <c r="E335" i="17"/>
  <c r="F303" i="17"/>
  <c r="BE15" i="29" s="1"/>
  <c r="BJ15" i="29" s="1"/>
  <c r="F329" i="17"/>
  <c r="E304" i="17"/>
  <c r="G331" i="17"/>
  <c r="F330" i="17"/>
  <c r="F335" i="17"/>
  <c r="G332" i="17"/>
  <c r="G304" i="17"/>
  <c r="E332" i="17"/>
  <c r="F304" i="17"/>
  <c r="BG15" i="29" s="1"/>
  <c r="BH15" i="29" s="1"/>
  <c r="G329" i="17"/>
  <c r="E329" i="17"/>
  <c r="F332" i="17"/>
  <c r="G303" i="17"/>
  <c r="E314" i="17"/>
  <c r="F313" i="17"/>
  <c r="G315" i="17"/>
  <c r="G314" i="17"/>
  <c r="F311" i="17"/>
  <c r="E315" i="17"/>
  <c r="BK15" i="29" l="1"/>
  <c r="BG18" i="29"/>
  <c r="BH18" i="29" s="1"/>
  <c r="BG17" i="29"/>
  <c r="BH17" i="29" s="1"/>
  <c r="BG16" i="29"/>
  <c r="BH16" i="29" s="1"/>
  <c r="BG10" i="29"/>
  <c r="BH10" i="29" s="1"/>
  <c r="BG8" i="29"/>
  <c r="BH8" i="29" s="1"/>
  <c r="BG7" i="29"/>
  <c r="BH7" i="29" s="1"/>
  <c r="BG6" i="29"/>
  <c r="BH6" i="29" s="1"/>
  <c r="BG5" i="29"/>
  <c r="BH5" i="29" s="1"/>
  <c r="BG11" i="29"/>
  <c r="BH11" i="29" s="1"/>
  <c r="BG9" i="29"/>
  <c r="BH9" i="29" s="1"/>
  <c r="BG14" i="29"/>
  <c r="BH14" i="29" s="1"/>
  <c r="BG13" i="29"/>
  <c r="BH13" i="29" s="1"/>
  <c r="BG12" i="29"/>
  <c r="BH12" i="29" s="1"/>
  <c r="BE18" i="29"/>
  <c r="BJ18" i="29" s="1"/>
  <c r="BE17" i="29"/>
  <c r="BJ17" i="29" s="1"/>
  <c r="BE16" i="29"/>
  <c r="BJ16" i="29" s="1"/>
  <c r="BE10" i="29"/>
  <c r="BJ10" i="29" s="1"/>
  <c r="BE7" i="29"/>
  <c r="BJ7" i="29" s="1"/>
  <c r="BE13" i="29"/>
  <c r="BJ13" i="29" s="1"/>
  <c r="BE11" i="29"/>
  <c r="BJ11" i="29" s="1"/>
  <c r="BE9" i="29"/>
  <c r="BJ9" i="29" s="1"/>
  <c r="BE6" i="29"/>
  <c r="BJ6" i="29" s="1"/>
  <c r="BE5" i="29"/>
  <c r="BJ5" i="29" s="1"/>
  <c r="BE8" i="29"/>
  <c r="BJ8" i="29" s="1"/>
  <c r="BE14" i="29"/>
  <c r="BJ14" i="29" s="1"/>
  <c r="BE12" i="29"/>
  <c r="BJ12" i="29" s="1"/>
  <c r="G339" i="17"/>
  <c r="F339" i="17"/>
  <c r="E339" i="17"/>
  <c r="E316" i="17"/>
  <c r="G317" i="17"/>
  <c r="G316" i="17"/>
  <c r="E317" i="17"/>
  <c r="E348" i="17"/>
  <c r="F348" i="17"/>
  <c r="G348" i="17"/>
  <c r="E352" i="17"/>
  <c r="F352" i="17"/>
  <c r="G352" i="17"/>
  <c r="E363" i="17"/>
  <c r="F363" i="17"/>
  <c r="G363" i="17"/>
  <c r="E365" i="17"/>
  <c r="F365" i="17"/>
  <c r="G365" i="17"/>
  <c r="E367" i="17"/>
  <c r="F367" i="17"/>
  <c r="G367" i="17"/>
  <c r="E369" i="17"/>
  <c r="F369" i="17"/>
  <c r="G369" i="17"/>
  <c r="F315" i="17"/>
  <c r="G336" i="17"/>
  <c r="E336" i="17"/>
  <c r="E368" i="17"/>
  <c r="G350" i="17"/>
  <c r="E366" i="17"/>
  <c r="F314" i="17"/>
  <c r="E337" i="17"/>
  <c r="G337" i="17"/>
  <c r="G366" i="17"/>
  <c r="E370" i="17"/>
  <c r="F366" i="17"/>
  <c r="F368" i="17"/>
  <c r="F370" i="17"/>
  <c r="G368" i="17"/>
  <c r="F364" i="17"/>
  <c r="E338" i="17"/>
  <c r="F349" i="17"/>
  <c r="E349" i="17"/>
  <c r="F336" i="17"/>
  <c r="E351" i="17"/>
  <c r="F350" i="17"/>
  <c r="E350" i="17"/>
  <c r="G338" i="17"/>
  <c r="G349" i="17"/>
  <c r="F351" i="17"/>
  <c r="F337" i="17"/>
  <c r="G351" i="17"/>
  <c r="G370" i="17"/>
  <c r="F338" i="17"/>
  <c r="G364" i="17"/>
  <c r="E364" i="17"/>
  <c r="F316" i="17" l="1"/>
  <c r="F317" i="17"/>
  <c r="BK8" i="29"/>
  <c r="BK10" i="29"/>
  <c r="BK13" i="29"/>
  <c r="BK12" i="29"/>
  <c r="BK7" i="29"/>
  <c r="BK16" i="29"/>
  <c r="BK5" i="29"/>
  <c r="BK17" i="29"/>
  <c r="BK6" i="29"/>
  <c r="BK18" i="29"/>
  <c r="BK9" i="29"/>
  <c r="BK11" i="29"/>
  <c r="BK14" i="29"/>
  <c r="BT18" i="29"/>
  <c r="BW18" i="29" s="1"/>
  <c r="BT16" i="29"/>
  <c r="BW16" i="29" s="1"/>
  <c r="BT17" i="29"/>
  <c r="BW17" i="29" s="1"/>
  <c r="BT14" i="29"/>
  <c r="BW14" i="29" s="1"/>
  <c r="BT12" i="29"/>
  <c r="BW12" i="29" s="1"/>
  <c r="BT10" i="29"/>
  <c r="BW10" i="29" s="1"/>
  <c r="BT13" i="29"/>
  <c r="BW13" i="29" s="1"/>
  <c r="BT9" i="29"/>
  <c r="BW9" i="29" s="1"/>
  <c r="BT5" i="29"/>
  <c r="BW5" i="29" s="1"/>
  <c r="BT7" i="29"/>
  <c r="BW7" i="29" s="1"/>
  <c r="BT6" i="29"/>
  <c r="BW6" i="29" s="1"/>
  <c r="BT11" i="29"/>
  <c r="BW11" i="29" s="1"/>
  <c r="BT8" i="29"/>
  <c r="BW8" i="29" s="1"/>
  <c r="BT15" i="29"/>
  <c r="BW15" i="29" s="1"/>
  <c r="E375" i="17"/>
  <c r="E374" i="17" s="1"/>
  <c r="F375" i="17"/>
  <c r="F374" i="17" s="1"/>
  <c r="F377" i="17"/>
  <c r="F376" i="17" s="1"/>
  <c r="G378" i="17"/>
  <c r="F378" i="17"/>
  <c r="G377" i="17"/>
  <c r="G376" i="17" s="1"/>
  <c r="E377" i="17"/>
  <c r="E376" i="17" s="1"/>
  <c r="G375" i="17"/>
  <c r="G374" i="17" s="1"/>
  <c r="E378" i="17"/>
  <c r="E382" i="17"/>
  <c r="F382" i="17"/>
  <c r="G382" i="17"/>
  <c r="F341" i="17"/>
  <c r="E353" i="17"/>
  <c r="F343" i="17"/>
  <c r="F356" i="17"/>
  <c r="F353" i="17"/>
  <c r="F354" i="17"/>
  <c r="E340" i="17"/>
  <c r="G341" i="17"/>
  <c r="E343" i="17"/>
  <c r="G342" i="17"/>
  <c r="E355" i="17"/>
  <c r="F340" i="17"/>
  <c r="G356" i="17"/>
  <c r="F355" i="17"/>
  <c r="E354" i="17"/>
  <c r="E342" i="17"/>
  <c r="F342" i="17"/>
  <c r="G343" i="17"/>
  <c r="G340" i="17"/>
  <c r="E341" i="17"/>
  <c r="E356" i="17"/>
  <c r="G353" i="17"/>
  <c r="G355" i="17"/>
  <c r="G354" i="17"/>
  <c r="F385" i="17"/>
  <c r="G385" i="17"/>
  <c r="E385" i="17"/>
  <c r="E386" i="17" l="1"/>
  <c r="F386" i="17"/>
  <c r="G386" i="17"/>
  <c r="E388" i="17"/>
  <c r="F388" i="17"/>
  <c r="G388" i="17"/>
  <c r="E390" i="17"/>
  <c r="F390" i="17"/>
  <c r="G390" i="17"/>
  <c r="E392" i="17"/>
  <c r="F392" i="17"/>
  <c r="G392" i="17"/>
  <c r="F345" i="17"/>
  <c r="E384" i="17"/>
  <c r="E387" i="17"/>
  <c r="E393" i="17"/>
  <c r="F358" i="17"/>
  <c r="G391" i="17"/>
  <c r="G387" i="17"/>
  <c r="F381" i="17"/>
  <c r="G393" i="17"/>
  <c r="F387" i="17"/>
  <c r="G380" i="17"/>
  <c r="G381" i="17"/>
  <c r="E381" i="17"/>
  <c r="F357" i="17"/>
  <c r="G344" i="17"/>
  <c r="E358" i="17"/>
  <c r="G383" i="17"/>
  <c r="F383" i="17"/>
  <c r="E383" i="17"/>
  <c r="F344" i="17"/>
  <c r="F380" i="17"/>
  <c r="E379" i="17"/>
  <c r="F389" i="17"/>
  <c r="E345" i="17"/>
  <c r="G357" i="17"/>
  <c r="F393" i="17"/>
  <c r="G384" i="17"/>
  <c r="G358" i="17"/>
  <c r="E380" i="17"/>
  <c r="F379" i="17"/>
  <c r="G389" i="17"/>
  <c r="E357" i="17"/>
  <c r="G345" i="17"/>
  <c r="E389" i="17"/>
  <c r="G379" i="17"/>
  <c r="E391" i="17"/>
  <c r="F391" i="17"/>
  <c r="E344" i="17"/>
  <c r="F384" i="17"/>
  <c r="BZ18" i="29" l="1"/>
  <c r="CE18" i="29" s="1"/>
  <c r="BZ16" i="29"/>
  <c r="CE16" i="29" s="1"/>
  <c r="BZ17" i="29"/>
  <c r="CE17" i="29" s="1"/>
  <c r="CA18" i="29"/>
  <c r="CD18" i="29" s="1"/>
  <c r="CA16" i="29"/>
  <c r="CD16" i="29" s="1"/>
  <c r="CA17" i="29"/>
  <c r="CD17" i="29" s="1"/>
  <c r="CA15" i="29"/>
  <c r="CD15" i="29" s="1"/>
  <c r="CB15" i="29"/>
  <c r="CC15" i="29" s="1"/>
  <c r="BZ15" i="29"/>
  <c r="CE15" i="29" s="1"/>
  <c r="CA14" i="29"/>
  <c r="CD14" i="29" s="1"/>
  <c r="CA12" i="29"/>
  <c r="CD12" i="29" s="1"/>
  <c r="CA11" i="29"/>
  <c r="CD11" i="29" s="1"/>
  <c r="CA10" i="29"/>
  <c r="CD10" i="29" s="1"/>
  <c r="CA8" i="29"/>
  <c r="CD8" i="29" s="1"/>
  <c r="CA9" i="29"/>
  <c r="CD9" i="29" s="1"/>
  <c r="CA5" i="29"/>
  <c r="CD5" i="29" s="1"/>
  <c r="CA6" i="29"/>
  <c r="CD6" i="29" s="1"/>
  <c r="CA13" i="29"/>
  <c r="CD13" i="29" s="1"/>
  <c r="CA7" i="29"/>
  <c r="CD7" i="29" s="1"/>
  <c r="CB14" i="29"/>
  <c r="CC14" i="29" s="1"/>
  <c r="CB12" i="29"/>
  <c r="CC12" i="29" s="1"/>
  <c r="CB11" i="29"/>
  <c r="CC11" i="29" s="1"/>
  <c r="CB10" i="29"/>
  <c r="CC10" i="29" s="1"/>
  <c r="CB9" i="29"/>
  <c r="CC9" i="29" s="1"/>
  <c r="CB8" i="29"/>
  <c r="CC8" i="29" s="1"/>
  <c r="CB5" i="29"/>
  <c r="CC5" i="29" s="1"/>
  <c r="CB6" i="29"/>
  <c r="CC6" i="29" s="1"/>
  <c r="CB13" i="29"/>
  <c r="CC13" i="29" s="1"/>
  <c r="CB7" i="29"/>
  <c r="CC7" i="29" s="1"/>
  <c r="CB18" i="29"/>
  <c r="CC18" i="29" s="1"/>
  <c r="CB16" i="29"/>
  <c r="CC16" i="29" s="1"/>
  <c r="CB17" i="29"/>
  <c r="CC17" i="29" s="1"/>
  <c r="BZ14" i="29"/>
  <c r="CE14" i="29" s="1"/>
  <c r="BZ13" i="29"/>
  <c r="CE13" i="29" s="1"/>
  <c r="BZ12" i="29"/>
  <c r="CE12" i="29" s="1"/>
  <c r="BZ10" i="29"/>
  <c r="CE10" i="29" s="1"/>
  <c r="BZ9" i="29"/>
  <c r="CE9" i="29" s="1"/>
  <c r="BZ8" i="29"/>
  <c r="CE8" i="29" s="1"/>
  <c r="BZ5" i="29"/>
  <c r="CE5" i="29" s="1"/>
  <c r="BZ11" i="29"/>
  <c r="CE11" i="29" s="1"/>
  <c r="BZ6" i="29"/>
  <c r="CE6" i="29" s="1"/>
  <c r="BZ7" i="29"/>
  <c r="CE7" i="29" s="1"/>
  <c r="E398" i="17"/>
  <c r="E397" i="17" s="1"/>
  <c r="F346" i="17"/>
  <c r="BS15" i="29" s="1"/>
  <c r="BX15" i="29" s="1"/>
  <c r="E346" i="17"/>
  <c r="G400" i="17"/>
  <c r="G399" i="17" s="1"/>
  <c r="G347" i="17"/>
  <c r="F400" i="17"/>
  <c r="F399" i="17" s="1"/>
  <c r="F359" i="17"/>
  <c r="F401" i="17"/>
  <c r="G346" i="17"/>
  <c r="F347" i="17"/>
  <c r="BU15" i="29" s="1"/>
  <c r="BV15" i="29" s="1"/>
  <c r="E400" i="17"/>
  <c r="E399" i="17" s="1"/>
  <c r="E401" i="17"/>
  <c r="E359" i="17"/>
  <c r="G401" i="17"/>
  <c r="G360" i="17"/>
  <c r="E347" i="17"/>
  <c r="G398" i="17"/>
  <c r="G397" i="17" s="1"/>
  <c r="G359" i="17"/>
  <c r="F398" i="17"/>
  <c r="F397" i="17" s="1"/>
  <c r="E360" i="17"/>
  <c r="F360" i="17"/>
  <c r="E405" i="17"/>
  <c r="F405" i="17"/>
  <c r="G405" i="17"/>
  <c r="G406" i="17"/>
  <c r="E406" i="17"/>
  <c r="F406" i="17"/>
  <c r="CF11" i="29" l="1"/>
  <c r="BU9" i="29"/>
  <c r="BV9" i="29" s="1"/>
  <c r="BU7" i="29"/>
  <c r="BV7" i="29" s="1"/>
  <c r="BU6" i="29"/>
  <c r="BV6" i="29" s="1"/>
  <c r="BU5" i="29"/>
  <c r="BV5" i="29" s="1"/>
  <c r="BU11" i="29"/>
  <c r="BV11" i="29" s="1"/>
  <c r="BU10" i="29"/>
  <c r="BV10" i="29" s="1"/>
  <c r="BU8" i="29"/>
  <c r="BV8" i="29" s="1"/>
  <c r="BU13" i="29"/>
  <c r="BV13" i="29" s="1"/>
  <c r="BU12" i="29"/>
  <c r="BV12" i="29" s="1"/>
  <c r="BU14" i="29"/>
  <c r="BV14" i="29" s="1"/>
  <c r="BU17" i="29"/>
  <c r="BV17" i="29" s="1"/>
  <c r="BU16" i="29"/>
  <c r="BV16" i="29" s="1"/>
  <c r="BU18" i="29"/>
  <c r="BV18" i="29" s="1"/>
  <c r="BY15" i="29"/>
  <c r="BS18" i="29"/>
  <c r="BX18" i="29" s="1"/>
  <c r="BS17" i="29"/>
  <c r="BX17" i="29" s="1"/>
  <c r="BS16" i="29"/>
  <c r="BX16" i="29" s="1"/>
  <c r="BS10" i="29"/>
  <c r="BX10" i="29" s="1"/>
  <c r="BS14" i="29"/>
  <c r="BX14" i="29" s="1"/>
  <c r="BS13" i="29"/>
  <c r="BX13" i="29" s="1"/>
  <c r="BS11" i="29"/>
  <c r="BX11" i="29" s="1"/>
  <c r="BS9" i="29"/>
  <c r="BX9" i="29" s="1"/>
  <c r="BS7" i="29"/>
  <c r="BX7" i="29" s="1"/>
  <c r="BS5" i="29"/>
  <c r="BX5" i="29" s="1"/>
  <c r="BS8" i="29"/>
  <c r="BX8" i="29" s="1"/>
  <c r="BS6" i="29"/>
  <c r="BX6" i="29" s="1"/>
  <c r="BS12" i="29"/>
  <c r="BX12" i="29" s="1"/>
  <c r="CF6" i="29"/>
  <c r="CF5" i="29"/>
  <c r="CF8" i="29"/>
  <c r="CF12" i="29"/>
  <c r="CF7" i="29"/>
  <c r="CF13" i="29"/>
  <c r="CF14" i="29"/>
  <c r="CF9" i="29"/>
  <c r="CF10" i="29"/>
  <c r="CF17" i="29"/>
  <c r="CF16" i="29"/>
  <c r="CF15" i="29"/>
  <c r="CF18" i="29"/>
  <c r="E409" i="17"/>
  <c r="F409" i="17"/>
  <c r="G409" i="17"/>
  <c r="E411" i="17"/>
  <c r="F411" i="17"/>
  <c r="G411" i="17"/>
  <c r="E413" i="17"/>
  <c r="F413" i="17"/>
  <c r="G413" i="17"/>
  <c r="E415" i="17"/>
  <c r="F415" i="17"/>
  <c r="G415" i="17"/>
  <c r="G414" i="17"/>
  <c r="G412" i="17"/>
  <c r="F407" i="17"/>
  <c r="F416" i="17"/>
  <c r="G402" i="17"/>
  <c r="E412" i="17"/>
  <c r="E416" i="17"/>
  <c r="E408" i="17"/>
  <c r="G404" i="17"/>
  <c r="E410" i="17"/>
  <c r="F410" i="17"/>
  <c r="G403" i="17"/>
  <c r="F414" i="17"/>
  <c r="F402" i="17"/>
  <c r="E404" i="17"/>
  <c r="E414" i="17"/>
  <c r="E407" i="17"/>
  <c r="G410" i="17"/>
  <c r="E402" i="17"/>
  <c r="F408" i="17"/>
  <c r="F403" i="17"/>
  <c r="F412" i="17"/>
  <c r="G407" i="17"/>
  <c r="E403" i="17"/>
  <c r="G416" i="17"/>
  <c r="F404" i="17"/>
  <c r="G408" i="17"/>
  <c r="BY11" i="29" l="1"/>
  <c r="BY18" i="29"/>
  <c r="BY10" i="29"/>
  <c r="BY8" i="29"/>
  <c r="BY12" i="29"/>
  <c r="BY14" i="29"/>
  <c r="BY13" i="29"/>
  <c r="BY16" i="29"/>
  <c r="BY5" i="29"/>
  <c r="BY17" i="29"/>
  <c r="BY7" i="29"/>
  <c r="BY9" i="29"/>
  <c r="BY6" i="29"/>
  <c r="CH14" i="29"/>
  <c r="CK14" i="29" s="1"/>
  <c r="CH13" i="29"/>
  <c r="CK13" i="29" s="1"/>
  <c r="CH11" i="29"/>
  <c r="CK11" i="29" s="1"/>
  <c r="CH5" i="29"/>
  <c r="CK5" i="29" s="1"/>
  <c r="CH10" i="29"/>
  <c r="CK10" i="29" s="1"/>
  <c r="CH6" i="29"/>
  <c r="CK6" i="29" s="1"/>
  <c r="CH12" i="29"/>
  <c r="CK12" i="29" s="1"/>
  <c r="CH7" i="29"/>
  <c r="CK7" i="29" s="1"/>
  <c r="CH8" i="29"/>
  <c r="CK8" i="29" s="1"/>
  <c r="CH9" i="29"/>
  <c r="CK9" i="29" s="1"/>
  <c r="CG17" i="29"/>
  <c r="CL17" i="29" s="1"/>
  <c r="CG18" i="29"/>
  <c r="CL18" i="29" s="1"/>
  <c r="CG16" i="29"/>
  <c r="CL16" i="29" s="1"/>
  <c r="CG13" i="29"/>
  <c r="CL13" i="29" s="1"/>
  <c r="CG11" i="29"/>
  <c r="CL11" i="29" s="1"/>
  <c r="CG14" i="29"/>
  <c r="CL14" i="29" s="1"/>
  <c r="CG10" i="29"/>
  <c r="CL10" i="29" s="1"/>
  <c r="CG8" i="29"/>
  <c r="CL8" i="29" s="1"/>
  <c r="CG7" i="29"/>
  <c r="CL7" i="29" s="1"/>
  <c r="CG6" i="29"/>
  <c r="CL6" i="29" s="1"/>
  <c r="CG12" i="29"/>
  <c r="CL12" i="29" s="1"/>
  <c r="CG5" i="29"/>
  <c r="CL5" i="29" s="1"/>
  <c r="CG9" i="29"/>
  <c r="CL9" i="29" s="1"/>
  <c r="CI18" i="29"/>
  <c r="CJ18" i="29" s="1"/>
  <c r="CI16" i="29"/>
  <c r="CJ16" i="29" s="1"/>
  <c r="CI17" i="29"/>
  <c r="CJ17" i="29" s="1"/>
  <c r="CH18" i="29"/>
  <c r="CK18" i="29" s="1"/>
  <c r="CH16" i="29"/>
  <c r="CK16" i="29" s="1"/>
  <c r="CH17" i="29"/>
  <c r="CK17" i="29" s="1"/>
  <c r="CH15" i="29"/>
  <c r="CK15" i="29" s="1"/>
  <c r="CI15" i="29"/>
  <c r="CJ15" i="29" s="1"/>
  <c r="CI14" i="29"/>
  <c r="CJ14" i="29" s="1"/>
  <c r="CI12" i="29"/>
  <c r="CJ12" i="29" s="1"/>
  <c r="CI10" i="29"/>
  <c r="CJ10" i="29" s="1"/>
  <c r="CI8" i="29"/>
  <c r="CJ8" i="29" s="1"/>
  <c r="CI11" i="29"/>
  <c r="CJ11" i="29" s="1"/>
  <c r="CI5" i="29"/>
  <c r="CJ5" i="29" s="1"/>
  <c r="CI13" i="29"/>
  <c r="CJ13" i="29" s="1"/>
  <c r="CI7" i="29"/>
  <c r="CJ7" i="29" s="1"/>
  <c r="CI6" i="29"/>
  <c r="CJ6" i="29" s="1"/>
  <c r="CI9" i="29"/>
  <c r="CJ9" i="29" s="1"/>
  <c r="CG15" i="29"/>
  <c r="CL15" i="29" s="1"/>
  <c r="E424" i="17"/>
  <c r="F421" i="17"/>
  <c r="F420" i="17" s="1"/>
  <c r="E421" i="17"/>
  <c r="E420" i="17" s="1"/>
  <c r="G423" i="17"/>
  <c r="G422" i="17" s="1"/>
  <c r="G421" i="17"/>
  <c r="G420" i="17" s="1"/>
  <c r="E423" i="17"/>
  <c r="E422" i="17" s="1"/>
  <c r="G424" i="17"/>
  <c r="F423" i="17"/>
  <c r="F422" i="17" s="1"/>
  <c r="F424" i="17"/>
  <c r="E428" i="17"/>
  <c r="F428" i="17"/>
  <c r="G428" i="17"/>
  <c r="E430" i="17"/>
  <c r="G431" i="17"/>
  <c r="F429" i="17"/>
  <c r="CM9" i="29" l="1"/>
  <c r="CM11" i="29"/>
  <c r="CM12" i="29"/>
  <c r="CM16" i="29"/>
  <c r="CM5" i="29"/>
  <c r="CM17" i="29"/>
  <c r="CM14" i="29"/>
  <c r="CM13" i="29"/>
  <c r="CM6" i="29"/>
  <c r="CM18" i="29"/>
  <c r="CM7" i="29"/>
  <c r="CM15" i="29"/>
  <c r="CM8" i="29"/>
  <c r="CM10" i="29"/>
  <c r="E432" i="17"/>
  <c r="F432" i="17"/>
  <c r="G432" i="17"/>
  <c r="E434" i="17"/>
  <c r="F434" i="17"/>
  <c r="G434" i="17"/>
  <c r="E436" i="17"/>
  <c r="F436" i="17"/>
  <c r="G436" i="17"/>
  <c r="E438" i="17"/>
  <c r="F438" i="17"/>
  <c r="G438" i="17"/>
  <c r="F437" i="17"/>
  <c r="F427" i="17"/>
  <c r="F435" i="17"/>
  <c r="G430" i="17"/>
  <c r="G425" i="17"/>
  <c r="G439" i="17"/>
  <c r="E439" i="17"/>
  <c r="E433" i="17"/>
  <c r="G429" i="17"/>
  <c r="E431" i="17"/>
  <c r="G433" i="17"/>
  <c r="G437" i="17"/>
  <c r="E437" i="17"/>
  <c r="E425" i="17"/>
  <c r="F426" i="17"/>
  <c r="F425" i="17"/>
  <c r="F439" i="17"/>
  <c r="E429" i="17"/>
  <c r="G426" i="17"/>
  <c r="G435" i="17"/>
  <c r="E426" i="17"/>
  <c r="E427" i="17"/>
  <c r="F431" i="17"/>
  <c r="E435" i="17"/>
  <c r="F430" i="17"/>
  <c r="G427" i="17"/>
  <c r="F433" i="17"/>
  <c r="CP18" i="29" l="1"/>
  <c r="CQ18" i="29" s="1"/>
  <c r="CP16" i="29"/>
  <c r="CQ16" i="29" s="1"/>
  <c r="CP17" i="29"/>
  <c r="CQ17" i="29" s="1"/>
  <c r="CN17" i="29"/>
  <c r="CS17" i="29" s="1"/>
  <c r="CN16" i="29"/>
  <c r="CS16" i="29" s="1"/>
  <c r="CN18" i="29"/>
  <c r="CS18" i="29" s="1"/>
  <c r="CO17" i="29"/>
  <c r="CR17" i="29" s="1"/>
  <c r="CO16" i="29"/>
  <c r="CR16" i="29" s="1"/>
  <c r="CO18" i="29"/>
  <c r="CR18" i="29" s="1"/>
  <c r="CO13" i="29"/>
  <c r="CR13" i="29" s="1"/>
  <c r="CO11" i="29"/>
  <c r="CR11" i="29" s="1"/>
  <c r="CO10" i="29"/>
  <c r="CR10" i="29" s="1"/>
  <c r="CO8" i="29"/>
  <c r="CR8" i="29" s="1"/>
  <c r="CO14" i="29"/>
  <c r="CR14" i="29" s="1"/>
  <c r="CO6" i="29"/>
  <c r="CR6" i="29" s="1"/>
  <c r="CO7" i="29"/>
  <c r="CR7" i="29" s="1"/>
  <c r="CO9" i="29"/>
  <c r="CR9" i="29" s="1"/>
  <c r="CO12" i="29"/>
  <c r="CR12" i="29" s="1"/>
  <c r="CO5" i="29"/>
  <c r="CR5" i="29" s="1"/>
  <c r="CO15" i="29"/>
  <c r="CR15" i="29" s="1"/>
  <c r="CP14" i="29"/>
  <c r="CQ14" i="29" s="1"/>
  <c r="CP12" i="29"/>
  <c r="CQ12" i="29" s="1"/>
  <c r="CP10" i="29"/>
  <c r="CQ10" i="29" s="1"/>
  <c r="CP8" i="29"/>
  <c r="CQ8" i="29" s="1"/>
  <c r="CP7" i="29"/>
  <c r="CQ7" i="29" s="1"/>
  <c r="CP9" i="29"/>
  <c r="CQ9" i="29" s="1"/>
  <c r="CP13" i="29"/>
  <c r="CQ13" i="29" s="1"/>
  <c r="CP5" i="29"/>
  <c r="CQ5" i="29" s="1"/>
  <c r="CP11" i="29"/>
  <c r="CQ11" i="29" s="1"/>
  <c r="CP6" i="29"/>
  <c r="CQ6" i="29" s="1"/>
  <c r="CP15" i="29"/>
  <c r="CQ15" i="29" s="1"/>
  <c r="CN13" i="29"/>
  <c r="CS13" i="29" s="1"/>
  <c r="CN11" i="29"/>
  <c r="CS11" i="29" s="1"/>
  <c r="CN9" i="29"/>
  <c r="CS9" i="29" s="1"/>
  <c r="CN12" i="29"/>
  <c r="CS12" i="29" s="1"/>
  <c r="CN10" i="29"/>
  <c r="CS10" i="29" s="1"/>
  <c r="CN8" i="29"/>
  <c r="CS8" i="29" s="1"/>
  <c r="CN6" i="29"/>
  <c r="CS6" i="29" s="1"/>
  <c r="CN7" i="29"/>
  <c r="CS7" i="29" s="1"/>
  <c r="CN5" i="29"/>
  <c r="CS5" i="29" s="1"/>
  <c r="CN14" i="29"/>
  <c r="CS14" i="29" s="1"/>
  <c r="CN15" i="29"/>
  <c r="CS15" i="29" s="1"/>
  <c r="G446" i="17"/>
  <c r="G445" i="17" s="1"/>
  <c r="F446" i="17"/>
  <c r="F445" i="17" s="1"/>
  <c r="G447" i="17"/>
  <c r="G444" i="17"/>
  <c r="G443" i="17" s="1"/>
  <c r="E447" i="17"/>
  <c r="F447" i="17"/>
  <c r="F444" i="17"/>
  <c r="F443" i="17" s="1"/>
  <c r="E446" i="17"/>
  <c r="E445" i="17" s="1"/>
  <c r="E444" i="17"/>
  <c r="E443" i="17" s="1"/>
  <c r="E451" i="17"/>
  <c r="F451" i="17"/>
  <c r="G451" i="17"/>
  <c r="G453" i="17"/>
  <c r="E452" i="17"/>
  <c r="F454" i="17"/>
  <c r="CT9" i="29" l="1"/>
  <c r="CT5" i="29"/>
  <c r="CT13" i="29"/>
  <c r="CT7" i="29"/>
  <c r="CT6" i="29"/>
  <c r="CT16" i="29"/>
  <c r="CT18" i="29"/>
  <c r="CT8" i="29"/>
  <c r="CT10" i="29"/>
  <c r="CT17" i="29"/>
  <c r="CT15" i="29"/>
  <c r="CT12" i="29"/>
  <c r="CT14" i="29"/>
  <c r="CT11" i="29"/>
  <c r="H434" i="17"/>
  <c r="H411" i="17"/>
  <c r="H392" i="17"/>
  <c r="H388" i="17"/>
  <c r="H365" i="17"/>
  <c r="H280" i="17"/>
  <c r="H286" i="17" s="1"/>
  <c r="H162" i="17"/>
  <c r="H166" i="17" s="1"/>
  <c r="H160" i="17"/>
  <c r="H164" i="17" s="1"/>
  <c r="H104" i="17"/>
  <c r="H108" i="17" s="1"/>
  <c r="H102" i="17"/>
  <c r="H106" i="17" s="1"/>
  <c r="H44" i="17"/>
  <c r="H48" i="17" s="1"/>
  <c r="H42" i="17"/>
  <c r="H46" i="17" s="1"/>
  <c r="H17" i="17"/>
  <c r="H21" i="17" s="1"/>
  <c r="H15" i="17"/>
  <c r="H19" i="17" s="1"/>
  <c r="H10" i="17"/>
  <c r="H101" i="17"/>
  <c r="F453" i="17"/>
  <c r="H69" i="17"/>
  <c r="E448" i="17"/>
  <c r="H246" i="17"/>
  <c r="F452" i="17"/>
  <c r="G450" i="17"/>
  <c r="G449" i="17"/>
  <c r="H389" i="17"/>
  <c r="H229" i="17"/>
  <c r="F449" i="17"/>
  <c r="E454" i="17"/>
  <c r="F448" i="17"/>
  <c r="H129" i="17"/>
  <c r="E450" i="17"/>
  <c r="H71" i="17"/>
  <c r="H75" i="17"/>
  <c r="H323" i="17"/>
  <c r="E453" i="17"/>
  <c r="H435" i="17"/>
  <c r="H189" i="17"/>
  <c r="H70" i="17"/>
  <c r="H245" i="17"/>
  <c r="E449" i="17"/>
  <c r="F450" i="17"/>
  <c r="G454" i="17"/>
  <c r="H412" i="17"/>
  <c r="H322" i="17"/>
  <c r="H320" i="17"/>
  <c r="H188" i="17"/>
  <c r="G452" i="17"/>
  <c r="G448" i="17"/>
  <c r="H68" i="17"/>
  <c r="H366" i="17"/>
  <c r="H230" i="17"/>
  <c r="H247" i="17"/>
  <c r="H511" i="17" l="1"/>
  <c r="H464" i="17"/>
  <c r="CV13" i="29"/>
  <c r="CY13" i="29" s="1"/>
  <c r="CV11" i="29"/>
  <c r="CY11" i="29" s="1"/>
  <c r="CV9" i="29"/>
  <c r="CY9" i="29" s="1"/>
  <c r="CV14" i="29"/>
  <c r="CY14" i="29" s="1"/>
  <c r="CV10" i="29"/>
  <c r="CY10" i="29" s="1"/>
  <c r="CV8" i="29"/>
  <c r="CY8" i="29" s="1"/>
  <c r="CV6" i="29"/>
  <c r="CY6" i="29" s="1"/>
  <c r="CV12" i="29"/>
  <c r="CY12" i="29" s="1"/>
  <c r="CV7" i="29"/>
  <c r="CY7" i="29" s="1"/>
  <c r="CV5" i="29"/>
  <c r="CY5" i="29" s="1"/>
  <c r="CW15" i="29"/>
  <c r="CX15" i="29" s="1"/>
  <c r="CU15" i="29"/>
  <c r="CZ15" i="29" s="1"/>
  <c r="CU17" i="29"/>
  <c r="CZ17" i="29" s="1"/>
  <c r="CU18" i="29"/>
  <c r="CZ18" i="29" s="1"/>
  <c r="CU16" i="29"/>
  <c r="CZ16" i="29" s="1"/>
  <c r="CV15" i="29"/>
  <c r="CY15" i="29" s="1"/>
  <c r="CV17" i="29"/>
  <c r="CY17" i="29" s="1"/>
  <c r="CV18" i="29"/>
  <c r="CY18" i="29" s="1"/>
  <c r="CV16" i="29"/>
  <c r="CY16" i="29" s="1"/>
  <c r="CU13" i="29"/>
  <c r="CZ13" i="29" s="1"/>
  <c r="CU11" i="29"/>
  <c r="CZ11" i="29" s="1"/>
  <c r="CU9" i="29"/>
  <c r="CZ9" i="29" s="1"/>
  <c r="CU7" i="29"/>
  <c r="CZ7" i="29" s="1"/>
  <c r="CU6" i="29"/>
  <c r="CZ6" i="29" s="1"/>
  <c r="CU12" i="29"/>
  <c r="CZ12" i="29" s="1"/>
  <c r="CU14" i="29"/>
  <c r="CZ14" i="29" s="1"/>
  <c r="CU8" i="29"/>
  <c r="CZ8" i="29" s="1"/>
  <c r="CU10" i="29"/>
  <c r="CZ10" i="29" s="1"/>
  <c r="CU5" i="29"/>
  <c r="CZ5" i="29" s="1"/>
  <c r="CW13" i="29"/>
  <c r="CX13" i="29" s="1"/>
  <c r="CW11" i="29"/>
  <c r="CX11" i="29" s="1"/>
  <c r="CW14" i="29"/>
  <c r="CX14" i="29" s="1"/>
  <c r="CW10" i="29"/>
  <c r="CX10" i="29" s="1"/>
  <c r="CW8" i="29"/>
  <c r="CX8" i="29" s="1"/>
  <c r="CW6" i="29"/>
  <c r="CX6" i="29" s="1"/>
  <c r="CW12" i="29"/>
  <c r="CX12" i="29" s="1"/>
  <c r="CW7" i="29"/>
  <c r="CX7" i="29" s="1"/>
  <c r="CW5" i="29"/>
  <c r="CX5" i="29" s="1"/>
  <c r="CW9" i="29"/>
  <c r="CX9" i="29" s="1"/>
  <c r="CW17" i="29"/>
  <c r="CX17" i="29" s="1"/>
  <c r="CW18" i="29"/>
  <c r="CX18" i="29" s="1"/>
  <c r="CW16" i="29"/>
  <c r="CX16" i="29" s="1"/>
  <c r="H107" i="17"/>
  <c r="H112" i="17"/>
  <c r="H14" i="17"/>
  <c r="H20" i="17" s="1"/>
  <c r="H279" i="17"/>
  <c r="H41" i="17"/>
  <c r="H47" i="17" s="1"/>
  <c r="H159" i="17"/>
  <c r="H165" i="17" s="1"/>
  <c r="H73" i="17"/>
  <c r="H244" i="17"/>
  <c r="H135" i="17"/>
  <c r="H72" i="17"/>
  <c r="H130" i="17"/>
  <c r="H131" i="17"/>
  <c r="H128" i="17"/>
  <c r="H393" i="17"/>
  <c r="H193" i="17"/>
  <c r="H133" i="17"/>
  <c r="H472" i="17" l="1"/>
  <c r="H491" i="17"/>
  <c r="H463" i="17"/>
  <c r="H476" i="17"/>
  <c r="H497" i="17" s="1"/>
  <c r="H474" i="17"/>
  <c r="H496" i="17" s="1"/>
  <c r="H521" i="17"/>
  <c r="H543" i="17" s="1"/>
  <c r="H519" i="17"/>
  <c r="H510" i="17"/>
  <c r="H523" i="17"/>
  <c r="H544" i="17" s="1"/>
  <c r="H538" i="17"/>
  <c r="DA7" i="29"/>
  <c r="DA15" i="29"/>
  <c r="DA6" i="29"/>
  <c r="DA16" i="29"/>
  <c r="DA12" i="29"/>
  <c r="DA9" i="29"/>
  <c r="DA18" i="29"/>
  <c r="DA5" i="29"/>
  <c r="DA11" i="29"/>
  <c r="DA17" i="29"/>
  <c r="DA10" i="29"/>
  <c r="DA13" i="29"/>
  <c r="DA8" i="29"/>
  <c r="DA14" i="29"/>
  <c r="H103" i="17"/>
  <c r="H12" i="17"/>
  <c r="H16" i="17"/>
  <c r="H190" i="17"/>
  <c r="H500" i="17"/>
  <c r="H501" i="17"/>
  <c r="H547" i="17"/>
  <c r="H548" i="17"/>
  <c r="H542" i="17" l="1"/>
  <c r="H495" i="17"/>
  <c r="H22" i="17"/>
  <c r="H33" i="17"/>
  <c r="H539" i="17"/>
  <c r="H492" i="17"/>
  <c r="H540" i="17"/>
  <c r="H494" i="17"/>
  <c r="H173" i="17"/>
  <c r="H35" i="17"/>
  <c r="H541" i="17"/>
  <c r="H493" i="17"/>
  <c r="H39" i="17" l="1"/>
  <c r="H177" i="17"/>
  <c r="H82" i="17"/>
  <c r="H91" i="17"/>
  <c r="H151" i="17"/>
  <c r="H142" i="17"/>
  <c r="H141" i="17"/>
  <c r="H197" i="17"/>
  <c r="H139" i="17"/>
  <c r="H81" i="17"/>
  <c r="H143" i="17"/>
  <c r="H140" i="17"/>
  <c r="H259" i="17"/>
  <c r="H267" i="17"/>
  <c r="H256" i="17"/>
  <c r="H80" i="17"/>
  <c r="H83" i="17"/>
  <c r="H79" i="17"/>
  <c r="H234" i="17"/>
  <c r="H195" i="17"/>
  <c r="H255" i="17"/>
  <c r="H329" i="17"/>
  <c r="H109" i="17"/>
  <c r="H120" i="17"/>
  <c r="H25" i="17"/>
  <c r="H52" i="17"/>
  <c r="H170" i="17"/>
  <c r="H438" i="17"/>
  <c r="H415" i="17"/>
  <c r="H369" i="17"/>
  <c r="H284" i="17"/>
  <c r="H390" i="17"/>
  <c r="H413" i="17"/>
  <c r="H436" i="17"/>
  <c r="H367" i="17"/>
  <c r="H282" i="17"/>
  <c r="H161" i="17"/>
  <c r="H43" i="17"/>
  <c r="H409" i="17"/>
  <c r="H432" i="17"/>
  <c r="H363" i="17"/>
  <c r="H386" i="17"/>
  <c r="H278" i="17"/>
  <c r="J6" i="14"/>
  <c r="F11" i="14"/>
  <c r="E6" i="14"/>
  <c r="H6" i="14"/>
  <c r="J434" i="14"/>
  <c r="I434" i="14"/>
  <c r="H434" i="14"/>
  <c r="G434" i="14"/>
  <c r="F434" i="14"/>
  <c r="E434" i="14"/>
  <c r="E432" i="14"/>
  <c r="J411" i="14"/>
  <c r="I411" i="14"/>
  <c r="H411" i="14"/>
  <c r="G411" i="14"/>
  <c r="F411" i="14"/>
  <c r="E411" i="14"/>
  <c r="E409" i="14"/>
  <c r="J392" i="14"/>
  <c r="I392" i="14"/>
  <c r="H392" i="14"/>
  <c r="G392" i="14"/>
  <c r="F392" i="14"/>
  <c r="E392" i="14"/>
  <c r="J388" i="14"/>
  <c r="I388" i="14"/>
  <c r="H388" i="14"/>
  <c r="G388" i="14"/>
  <c r="F388" i="14"/>
  <c r="E388" i="14"/>
  <c r="E386" i="14"/>
  <c r="J365" i="14"/>
  <c r="I365" i="14"/>
  <c r="H365" i="14"/>
  <c r="G365" i="14"/>
  <c r="F365" i="14"/>
  <c r="E365" i="14"/>
  <c r="E363" i="14"/>
  <c r="J280" i="14"/>
  <c r="J286" i="14" s="1"/>
  <c r="I280" i="14"/>
  <c r="H280" i="14"/>
  <c r="H286" i="14" s="1"/>
  <c r="G280" i="14"/>
  <c r="G286" i="14" s="1"/>
  <c r="F280" i="14"/>
  <c r="F286" i="14" s="1"/>
  <c r="E280" i="14"/>
  <c r="E278" i="14"/>
  <c r="J162" i="14"/>
  <c r="J166" i="14" s="1"/>
  <c r="I162" i="14"/>
  <c r="I166" i="14" s="1"/>
  <c r="H162" i="14"/>
  <c r="H166" i="14" s="1"/>
  <c r="G162" i="14"/>
  <c r="G166" i="14" s="1"/>
  <c r="F162" i="14"/>
  <c r="F166" i="14" s="1"/>
  <c r="E162" i="14"/>
  <c r="E166" i="14" s="1"/>
  <c r="J160" i="14"/>
  <c r="J164" i="14" s="1"/>
  <c r="I160" i="14"/>
  <c r="I164" i="14" s="1"/>
  <c r="H160" i="14"/>
  <c r="H164" i="14" s="1"/>
  <c r="G160" i="14"/>
  <c r="G164" i="14" s="1"/>
  <c r="F160" i="14"/>
  <c r="F164" i="14" s="1"/>
  <c r="E160" i="14"/>
  <c r="E164" i="14" s="1"/>
  <c r="E159" i="14"/>
  <c r="E165" i="14" s="1"/>
  <c r="J104" i="14"/>
  <c r="J108" i="14" s="1"/>
  <c r="I104" i="14"/>
  <c r="I108" i="14" s="1"/>
  <c r="H104" i="14"/>
  <c r="H108" i="14" s="1"/>
  <c r="G104" i="14"/>
  <c r="G108" i="14" s="1"/>
  <c r="F104" i="14"/>
  <c r="F108" i="14" s="1"/>
  <c r="E104" i="14"/>
  <c r="E108" i="14" s="1"/>
  <c r="J102" i="14"/>
  <c r="J106" i="14" s="1"/>
  <c r="I102" i="14"/>
  <c r="I106" i="14" s="1"/>
  <c r="H102" i="14"/>
  <c r="H106" i="14" s="1"/>
  <c r="G102" i="14"/>
  <c r="G106" i="14" s="1"/>
  <c r="F102" i="14"/>
  <c r="F106" i="14" s="1"/>
  <c r="E102" i="14"/>
  <c r="E106" i="14" s="1"/>
  <c r="J101" i="14"/>
  <c r="J107" i="14" s="1"/>
  <c r="H101" i="14"/>
  <c r="G101" i="14"/>
  <c r="E101" i="14"/>
  <c r="E107" i="14" s="1"/>
  <c r="J44" i="14"/>
  <c r="J48" i="14" s="1"/>
  <c r="I44" i="14"/>
  <c r="I48" i="14" s="1"/>
  <c r="H44" i="14"/>
  <c r="H48" i="14" s="1"/>
  <c r="G44" i="14"/>
  <c r="G48" i="14" s="1"/>
  <c r="F44" i="14"/>
  <c r="F48" i="14" s="1"/>
  <c r="E44" i="14"/>
  <c r="E48" i="14" s="1"/>
  <c r="J42" i="14"/>
  <c r="J46" i="14" s="1"/>
  <c r="I42" i="14"/>
  <c r="I46" i="14" s="1"/>
  <c r="H42" i="14"/>
  <c r="H46" i="14" s="1"/>
  <c r="G42" i="14"/>
  <c r="G46" i="14" s="1"/>
  <c r="F42" i="14"/>
  <c r="F46" i="14" s="1"/>
  <c r="E42" i="14"/>
  <c r="E46" i="14" s="1"/>
  <c r="J41" i="14"/>
  <c r="J47" i="14" s="1"/>
  <c r="I41" i="14"/>
  <c r="H41" i="14"/>
  <c r="E41" i="14"/>
  <c r="E47" i="14" s="1"/>
  <c r="J17" i="14"/>
  <c r="J21" i="14" s="1"/>
  <c r="I17" i="14"/>
  <c r="I21" i="14" s="1"/>
  <c r="H17" i="14"/>
  <c r="H21" i="14" s="1"/>
  <c r="G17" i="14"/>
  <c r="G21" i="14" s="1"/>
  <c r="F17" i="14"/>
  <c r="F21" i="14" s="1"/>
  <c r="E17" i="14"/>
  <c r="E21" i="14" s="1"/>
  <c r="J15" i="14"/>
  <c r="I15" i="14"/>
  <c r="I19" i="14" s="1"/>
  <c r="H15" i="14"/>
  <c r="H19" i="14" s="1"/>
  <c r="G15" i="14"/>
  <c r="G19" i="14" s="1"/>
  <c r="F15" i="14"/>
  <c r="F19" i="14" s="1"/>
  <c r="E15" i="14"/>
  <c r="J14" i="14"/>
  <c r="J20" i="14" s="1"/>
  <c r="H14" i="14"/>
  <c r="E14" i="14"/>
  <c r="E20" i="14" s="1"/>
  <c r="E11" i="14"/>
  <c r="J10" i="14"/>
  <c r="I10" i="14"/>
  <c r="H10" i="14"/>
  <c r="G10" i="14"/>
  <c r="F10" i="14"/>
  <c r="E10" i="14"/>
  <c r="G14" i="14"/>
  <c r="H545" i="17"/>
  <c r="H27" i="17"/>
  <c r="H498" i="17"/>
  <c r="H546" i="17"/>
  <c r="H499" i="17"/>
  <c r="H54" i="17"/>
  <c r="F464" i="14" l="1"/>
  <c r="F511" i="14"/>
  <c r="G464" i="14"/>
  <c r="G511" i="14"/>
  <c r="H511" i="14"/>
  <c r="H464" i="14"/>
  <c r="I284" i="14"/>
  <c r="I511" i="14"/>
  <c r="I464" i="14"/>
  <c r="H16" i="14"/>
  <c r="H509" i="14"/>
  <c r="H462" i="14"/>
  <c r="J511" i="14"/>
  <c r="J464" i="14"/>
  <c r="E464" i="14"/>
  <c r="E511" i="14"/>
  <c r="E16" i="14"/>
  <c r="E22" i="14" s="1"/>
  <c r="E509" i="14"/>
  <c r="E462" i="14"/>
  <c r="J509" i="14"/>
  <c r="J462" i="14"/>
  <c r="H31" i="17"/>
  <c r="E189" i="14"/>
  <c r="H249" i="17"/>
  <c r="F435" i="14"/>
  <c r="F323" i="14"/>
  <c r="E69" i="14"/>
  <c r="J191" i="14"/>
  <c r="H433" i="17"/>
  <c r="E135" i="14"/>
  <c r="H36" i="17"/>
  <c r="H192" i="17"/>
  <c r="E188" i="14"/>
  <c r="F130" i="14"/>
  <c r="G189" i="14"/>
  <c r="F366" i="14"/>
  <c r="I188" i="14"/>
  <c r="H416" i="17"/>
  <c r="G188" i="14"/>
  <c r="G230" i="14"/>
  <c r="E129" i="14"/>
  <c r="H439" i="17"/>
  <c r="E187" i="14"/>
  <c r="J71" i="14"/>
  <c r="J189" i="14"/>
  <c r="H71" i="14"/>
  <c r="H322" i="14"/>
  <c r="H134" i="17"/>
  <c r="J389" i="14"/>
  <c r="F389" i="14"/>
  <c r="J188" i="14"/>
  <c r="E68" i="14"/>
  <c r="E366" i="14"/>
  <c r="J53" i="14"/>
  <c r="E230" i="14"/>
  <c r="E433" i="14"/>
  <c r="H393" i="14"/>
  <c r="E245" i="14"/>
  <c r="I247" i="14"/>
  <c r="F230" i="14"/>
  <c r="F70" i="14"/>
  <c r="I130" i="14"/>
  <c r="H28" i="17"/>
  <c r="H131" i="14"/>
  <c r="E410" i="14"/>
  <c r="E227" i="14"/>
  <c r="H321" i="17"/>
  <c r="G251" i="14"/>
  <c r="H435" i="14"/>
  <c r="I131" i="14"/>
  <c r="H113" i="17"/>
  <c r="H391" i="17"/>
  <c r="I230" i="14"/>
  <c r="G247" i="14"/>
  <c r="H324" i="17"/>
  <c r="F75" i="14"/>
  <c r="F247" i="14"/>
  <c r="E244" i="14"/>
  <c r="J68" i="14"/>
  <c r="H228" i="17"/>
  <c r="H115" i="17"/>
  <c r="I71" i="14"/>
  <c r="E393" i="14"/>
  <c r="F189" i="14"/>
  <c r="E320" i="14"/>
  <c r="H323" i="14"/>
  <c r="G323" i="14"/>
  <c r="E229" i="14"/>
  <c r="G75" i="14"/>
  <c r="F393" i="14"/>
  <c r="J323" i="14"/>
  <c r="F246" i="14"/>
  <c r="E412" i="14"/>
  <c r="G229" i="14"/>
  <c r="J435" i="14"/>
  <c r="H135" i="14"/>
  <c r="H364" i="17"/>
  <c r="H412" i="14"/>
  <c r="E70" i="14"/>
  <c r="H227" i="17"/>
  <c r="G322" i="14"/>
  <c r="J412" i="14"/>
  <c r="E323" i="14"/>
  <c r="H366" i="14"/>
  <c r="H387" i="17"/>
  <c r="J246" i="14"/>
  <c r="I389" i="14"/>
  <c r="H248" i="17"/>
  <c r="H68" i="14"/>
  <c r="I393" i="14"/>
  <c r="I435" i="14"/>
  <c r="H171" i="17"/>
  <c r="E435" i="14"/>
  <c r="H34" i="17"/>
  <c r="F71" i="14"/>
  <c r="J393" i="14"/>
  <c r="I412" i="14"/>
  <c r="G246" i="14"/>
  <c r="H172" i="17"/>
  <c r="J229" i="14"/>
  <c r="J70" i="14"/>
  <c r="F412" i="14"/>
  <c r="G70" i="14"/>
  <c r="F229" i="14"/>
  <c r="H26" i="17"/>
  <c r="G131" i="14"/>
  <c r="H187" i="17"/>
  <c r="H130" i="14"/>
  <c r="E247" i="14"/>
  <c r="I366" i="14"/>
  <c r="F188" i="14"/>
  <c r="F322" i="14"/>
  <c r="H437" i="17"/>
  <c r="E130" i="14"/>
  <c r="G435" i="14"/>
  <c r="G393" i="14"/>
  <c r="F131" i="14"/>
  <c r="H53" i="17"/>
  <c r="H70" i="14"/>
  <c r="E186" i="14"/>
  <c r="H55" i="17"/>
  <c r="H123" i="17"/>
  <c r="J131" i="14"/>
  <c r="E387" i="14"/>
  <c r="E134" i="14"/>
  <c r="H74" i="17"/>
  <c r="H69" i="14"/>
  <c r="H326" i="17"/>
  <c r="J69" i="14"/>
  <c r="H389" i="14"/>
  <c r="I246" i="14"/>
  <c r="J230" i="14"/>
  <c r="H368" i="17"/>
  <c r="H128" i="14"/>
  <c r="H410" i="17"/>
  <c r="H414" i="17"/>
  <c r="H188" i="14"/>
  <c r="H251" i="17"/>
  <c r="E246" i="14"/>
  <c r="H327" i="17"/>
  <c r="F74" i="14"/>
  <c r="I189" i="14"/>
  <c r="H114" i="17"/>
  <c r="G389" i="14"/>
  <c r="E322" i="14"/>
  <c r="E71" i="14"/>
  <c r="J74" i="14"/>
  <c r="I70" i="14"/>
  <c r="H132" i="17"/>
  <c r="E72" i="14"/>
  <c r="H189" i="14"/>
  <c r="H370" i="17"/>
  <c r="I322" i="14"/>
  <c r="E321" i="14"/>
  <c r="H229" i="14"/>
  <c r="E228" i="14"/>
  <c r="G71" i="14"/>
  <c r="H74" i="14"/>
  <c r="G74" i="14"/>
  <c r="F134" i="14"/>
  <c r="H250" i="17"/>
  <c r="J366" i="14"/>
  <c r="I229" i="14"/>
  <c r="H325" i="17"/>
  <c r="E128" i="14"/>
  <c r="H246" i="14"/>
  <c r="G412" i="14"/>
  <c r="G69" i="14"/>
  <c r="J322" i="14"/>
  <c r="H247" i="14"/>
  <c r="G366" i="14"/>
  <c r="J247" i="14"/>
  <c r="J55" i="14"/>
  <c r="H191" i="17"/>
  <c r="I323" i="14"/>
  <c r="E364" i="14"/>
  <c r="H230" i="14"/>
  <c r="H186" i="17"/>
  <c r="E131" i="14"/>
  <c r="G130" i="14"/>
  <c r="E115" i="14"/>
  <c r="J130" i="14"/>
  <c r="E389" i="14"/>
  <c r="J476" i="14" l="1"/>
  <c r="J463" i="14"/>
  <c r="J472" i="14"/>
  <c r="J474" i="14"/>
  <c r="H463" i="14"/>
  <c r="H472" i="14"/>
  <c r="H474" i="14"/>
  <c r="H476" i="14"/>
  <c r="J461" i="14"/>
  <c r="J475" i="14"/>
  <c r="J477" i="14"/>
  <c r="J491" i="14"/>
  <c r="J473" i="14"/>
  <c r="J510" i="14"/>
  <c r="J521" i="14"/>
  <c r="J523" i="14"/>
  <c r="J519" i="14"/>
  <c r="H519" i="14"/>
  <c r="H523" i="14"/>
  <c r="H521" i="14"/>
  <c r="H510" i="14"/>
  <c r="J522" i="14"/>
  <c r="J520" i="14"/>
  <c r="J508" i="14"/>
  <c r="J524" i="14"/>
  <c r="J538" i="14"/>
  <c r="H473" i="14"/>
  <c r="H475" i="14"/>
  <c r="H477" i="14"/>
  <c r="H461" i="14"/>
  <c r="H491" i="14"/>
  <c r="G521" i="14"/>
  <c r="G519" i="14"/>
  <c r="G510" i="14"/>
  <c r="G523" i="14"/>
  <c r="E461" i="14"/>
  <c r="E477" i="14"/>
  <c r="E491" i="14"/>
  <c r="E473" i="14"/>
  <c r="E475" i="14"/>
  <c r="H524" i="14"/>
  <c r="H508" i="14"/>
  <c r="H522" i="14"/>
  <c r="H520" i="14"/>
  <c r="H538" i="14"/>
  <c r="G474" i="14"/>
  <c r="G476" i="14"/>
  <c r="G472" i="14"/>
  <c r="G463" i="14"/>
  <c r="E508" i="14"/>
  <c r="E538" i="14"/>
  <c r="E524" i="14"/>
  <c r="E522" i="14"/>
  <c r="E520" i="14"/>
  <c r="F523" i="14"/>
  <c r="F510" i="14"/>
  <c r="F519" i="14"/>
  <c r="F521" i="14"/>
  <c r="I476" i="14"/>
  <c r="I472" i="14"/>
  <c r="I474" i="14"/>
  <c r="I463" i="14"/>
  <c r="F463" i="14"/>
  <c r="F472" i="14"/>
  <c r="F476" i="14"/>
  <c r="F474" i="14"/>
  <c r="E510" i="14"/>
  <c r="E519" i="14"/>
  <c r="E523" i="14"/>
  <c r="E521" i="14"/>
  <c r="I510" i="14"/>
  <c r="I523" i="14"/>
  <c r="I519" i="14"/>
  <c r="I521" i="14"/>
  <c r="F506" i="14"/>
  <c r="I504" i="14"/>
  <c r="I506" i="14"/>
  <c r="G504" i="14"/>
  <c r="H504" i="14"/>
  <c r="H506" i="14"/>
  <c r="E463" i="14"/>
  <c r="E506" i="14"/>
  <c r="J504" i="14"/>
  <c r="J506" i="14"/>
  <c r="G506" i="14"/>
  <c r="E504" i="14"/>
  <c r="E474" i="14"/>
  <c r="E476" i="14"/>
  <c r="F504" i="14"/>
  <c r="E472" i="14"/>
  <c r="H32" i="17"/>
  <c r="H405" i="17"/>
  <c r="H400" i="17"/>
  <c r="H399" i="17" s="1"/>
  <c r="H377" i="17"/>
  <c r="H376" i="17" s="1"/>
  <c r="H236" i="17"/>
  <c r="H235" i="17"/>
  <c r="H332" i="17"/>
  <c r="H348" i="17"/>
  <c r="H335" i="17"/>
  <c r="H330" i="17"/>
  <c r="H339" i="17" s="1"/>
  <c r="H378" i="17"/>
  <c r="H375" i="17"/>
  <c r="H374" i="17" s="1"/>
  <c r="H127" i="17"/>
  <c r="H119" i="17"/>
  <c r="H40" i="17"/>
  <c r="H424" i="17"/>
  <c r="H421" i="17"/>
  <c r="H420" i="17" s="1"/>
  <c r="H423" i="17"/>
  <c r="H422" i="17" s="1"/>
  <c r="H382" i="17"/>
  <c r="H258" i="17"/>
  <c r="H446" i="17"/>
  <c r="H445" i="17" s="1"/>
  <c r="H118" i="17"/>
  <c r="H59" i="17"/>
  <c r="H257" i="17"/>
  <c r="H428" i="17"/>
  <c r="H447" i="17"/>
  <c r="H444" i="17"/>
  <c r="H443" i="17" s="1"/>
  <c r="H198" i="17"/>
  <c r="H214" i="17"/>
  <c r="H401" i="17"/>
  <c r="H398" i="17"/>
  <c r="H397" i="17" s="1"/>
  <c r="H196" i="17"/>
  <c r="H205" i="17" s="1"/>
  <c r="H201" i="17"/>
  <c r="H176" i="17"/>
  <c r="H451" i="17"/>
  <c r="H331" i="17"/>
  <c r="H58" i="17"/>
  <c r="H292" i="17"/>
  <c r="H287" i="17"/>
  <c r="H277" i="17"/>
  <c r="H49" i="17"/>
  <c r="H60" i="17"/>
  <c r="H288" i="17"/>
  <c r="H283" i="17"/>
  <c r="H167" i="17"/>
  <c r="H178" i="17"/>
  <c r="H281" i="17"/>
  <c r="H289" i="17"/>
  <c r="H305" i="17"/>
  <c r="E424" i="14"/>
  <c r="J25" i="14"/>
  <c r="J279" i="14"/>
  <c r="H112" i="14"/>
  <c r="H12" i="14"/>
  <c r="H52" i="14"/>
  <c r="J19" i="14"/>
  <c r="H25" i="14"/>
  <c r="H47" i="14"/>
  <c r="H279" i="14"/>
  <c r="G112" i="14"/>
  <c r="G279" i="14"/>
  <c r="F279" i="14"/>
  <c r="J52" i="14"/>
  <c r="J16" i="14"/>
  <c r="J22" i="14" s="1"/>
  <c r="J43" i="14"/>
  <c r="J49" i="14" s="1"/>
  <c r="I6" i="14"/>
  <c r="E103" i="14"/>
  <c r="E120" i="14" s="1"/>
  <c r="E292" i="14"/>
  <c r="J12" i="14"/>
  <c r="E25" i="14"/>
  <c r="J198" i="14"/>
  <c r="H141" i="14"/>
  <c r="G81" i="14"/>
  <c r="G234" i="14"/>
  <c r="E83" i="14"/>
  <c r="E80" i="14"/>
  <c r="J83" i="14"/>
  <c r="J80" i="14"/>
  <c r="F139" i="14"/>
  <c r="G257" i="14"/>
  <c r="J59" i="14"/>
  <c r="H83" i="14"/>
  <c r="H80" i="14"/>
  <c r="F79" i="14"/>
  <c r="J139" i="14"/>
  <c r="E139" i="14"/>
  <c r="G83" i="14"/>
  <c r="G80" i="14"/>
  <c r="E141" i="14"/>
  <c r="G79" i="14"/>
  <c r="E119" i="14"/>
  <c r="F81" i="14"/>
  <c r="E79" i="14"/>
  <c r="H79" i="14"/>
  <c r="J79" i="14"/>
  <c r="E255" i="14"/>
  <c r="I79" i="14"/>
  <c r="F234" i="14"/>
  <c r="G139" i="14"/>
  <c r="H139" i="14"/>
  <c r="I139" i="14"/>
  <c r="E195" i="14"/>
  <c r="E256" i="14"/>
  <c r="E267" i="14"/>
  <c r="E259" i="14"/>
  <c r="F255" i="14"/>
  <c r="I195" i="14"/>
  <c r="E236" i="14"/>
  <c r="E235" i="14"/>
  <c r="E140" i="14"/>
  <c r="E143" i="14"/>
  <c r="E201" i="14"/>
  <c r="E196" i="14"/>
  <c r="E234" i="14"/>
  <c r="F195" i="14"/>
  <c r="H234" i="14"/>
  <c r="J234" i="14"/>
  <c r="G255" i="14"/>
  <c r="H329" i="14"/>
  <c r="G195" i="14"/>
  <c r="I234" i="14"/>
  <c r="I255" i="14"/>
  <c r="H195" i="14"/>
  <c r="J195" i="14"/>
  <c r="J329" i="14"/>
  <c r="E335" i="14"/>
  <c r="E330" i="14"/>
  <c r="G329" i="14"/>
  <c r="H255" i="14"/>
  <c r="J255" i="14"/>
  <c r="I329" i="14"/>
  <c r="E329" i="14"/>
  <c r="E378" i="14"/>
  <c r="F329" i="14"/>
  <c r="E398" i="14"/>
  <c r="E397" i="14" s="1"/>
  <c r="E375" i="14"/>
  <c r="E374" i="14" s="1"/>
  <c r="E401" i="14"/>
  <c r="E447" i="14"/>
  <c r="E444" i="14"/>
  <c r="E443" i="14" s="1"/>
  <c r="E52" i="14"/>
  <c r="H22" i="14"/>
  <c r="H33" i="14"/>
  <c r="I386" i="14"/>
  <c r="I432" i="14"/>
  <c r="I409" i="14"/>
  <c r="I278" i="14"/>
  <c r="I101" i="14"/>
  <c r="I159" i="14"/>
  <c r="I363" i="14"/>
  <c r="I14" i="14"/>
  <c r="I47" i="14"/>
  <c r="I52" i="14"/>
  <c r="G25" i="14"/>
  <c r="G20" i="14"/>
  <c r="E19" i="14"/>
  <c r="E438" i="14"/>
  <c r="E415" i="14"/>
  <c r="E369" i="14"/>
  <c r="E284" i="14"/>
  <c r="H43" i="14"/>
  <c r="J112" i="14"/>
  <c r="I279" i="14"/>
  <c r="I286" i="14"/>
  <c r="E413" i="14"/>
  <c r="E436" i="14"/>
  <c r="E390" i="14"/>
  <c r="E367" i="14"/>
  <c r="E282" i="14"/>
  <c r="E161" i="14"/>
  <c r="E43" i="14"/>
  <c r="G438" i="14"/>
  <c r="G415" i="14"/>
  <c r="G369" i="14"/>
  <c r="G284" i="14"/>
  <c r="E12" i="14"/>
  <c r="I283" i="14"/>
  <c r="I288" i="14"/>
  <c r="E33" i="14"/>
  <c r="G432" i="14"/>
  <c r="G409" i="14"/>
  <c r="G386" i="14"/>
  <c r="G363" i="14"/>
  <c r="G278" i="14"/>
  <c r="G159" i="14"/>
  <c r="G41" i="14"/>
  <c r="G6" i="14"/>
  <c r="J436" i="14"/>
  <c r="J413" i="14"/>
  <c r="J390" i="14"/>
  <c r="J367" i="14"/>
  <c r="J282" i="14"/>
  <c r="J161" i="14"/>
  <c r="J103" i="14"/>
  <c r="H438" i="14"/>
  <c r="H415" i="14"/>
  <c r="H284" i="14"/>
  <c r="H369" i="14"/>
  <c r="J438" i="14"/>
  <c r="J415" i="14"/>
  <c r="J284" i="14"/>
  <c r="J369" i="14"/>
  <c r="H20" i="14"/>
  <c r="G107" i="14"/>
  <c r="E112" i="14"/>
  <c r="H436" i="14"/>
  <c r="H413" i="14"/>
  <c r="H390" i="14"/>
  <c r="H367" i="14"/>
  <c r="H282" i="14"/>
  <c r="H161" i="14"/>
  <c r="H103" i="14"/>
  <c r="I438" i="14"/>
  <c r="I415" i="14"/>
  <c r="I369" i="14"/>
  <c r="H107" i="14"/>
  <c r="H432" i="14"/>
  <c r="H409" i="14"/>
  <c r="H386" i="14"/>
  <c r="H363" i="14"/>
  <c r="H278" i="14"/>
  <c r="H159" i="14"/>
  <c r="J432" i="14"/>
  <c r="J409" i="14"/>
  <c r="J363" i="14"/>
  <c r="J386" i="14"/>
  <c r="J278" i="14"/>
  <c r="F415" i="14"/>
  <c r="F438" i="14"/>
  <c r="F369" i="14"/>
  <c r="F284" i="14"/>
  <c r="J159" i="14"/>
  <c r="E287" i="14"/>
  <c r="E277" i="14"/>
  <c r="E279" i="14"/>
  <c r="E286" i="14"/>
  <c r="E170" i="14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V22" i="1"/>
  <c r="BW22" i="1"/>
  <c r="BV23" i="1"/>
  <c r="BW23" i="1"/>
  <c r="BV24" i="1"/>
  <c r="BW24" i="1"/>
  <c r="BV25" i="1"/>
  <c r="BW25" i="1"/>
  <c r="BV26" i="1"/>
  <c r="BW26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V33" i="1"/>
  <c r="BW33" i="1"/>
  <c r="BV34" i="1"/>
  <c r="BW34" i="1"/>
  <c r="BV35" i="1"/>
  <c r="BW35" i="1"/>
  <c r="BV36" i="1"/>
  <c r="BW36" i="1"/>
  <c r="BV37" i="1"/>
  <c r="BW37" i="1"/>
  <c r="BV38" i="1"/>
  <c r="BW38" i="1"/>
  <c r="BV39" i="1"/>
  <c r="BW39" i="1"/>
  <c r="BV40" i="1"/>
  <c r="BW40" i="1"/>
  <c r="BV41" i="1"/>
  <c r="BW41" i="1"/>
  <c r="BV42" i="1"/>
  <c r="BW42" i="1"/>
  <c r="BV43" i="1"/>
  <c r="BW43" i="1"/>
  <c r="BV44" i="1"/>
  <c r="BW44" i="1"/>
  <c r="BV45" i="1"/>
  <c r="BW45" i="1"/>
  <c r="BV46" i="1"/>
  <c r="BW46" i="1"/>
  <c r="BV47" i="1"/>
  <c r="BW47" i="1"/>
  <c r="BV48" i="1"/>
  <c r="BW48" i="1"/>
  <c r="BV49" i="1"/>
  <c r="BW49" i="1"/>
  <c r="BV50" i="1"/>
  <c r="BW50" i="1"/>
  <c r="BV51" i="1"/>
  <c r="BW51" i="1"/>
  <c r="BV52" i="1"/>
  <c r="BW52" i="1"/>
  <c r="BV53" i="1"/>
  <c r="BW53" i="1"/>
  <c r="BV54" i="1"/>
  <c r="BW54" i="1"/>
  <c r="BV55" i="1"/>
  <c r="BW55" i="1"/>
  <c r="BV56" i="1"/>
  <c r="BW56" i="1"/>
  <c r="BV57" i="1"/>
  <c r="BW57" i="1"/>
  <c r="BV58" i="1"/>
  <c r="BW58" i="1"/>
  <c r="BV59" i="1"/>
  <c r="BW59" i="1"/>
  <c r="BV60" i="1"/>
  <c r="BW60" i="1"/>
  <c r="BV61" i="1"/>
  <c r="BW61" i="1"/>
  <c r="BV62" i="1"/>
  <c r="BW62" i="1"/>
  <c r="BV63" i="1"/>
  <c r="BW63" i="1"/>
  <c r="BV64" i="1"/>
  <c r="BW64" i="1"/>
  <c r="BV65" i="1"/>
  <c r="BW65" i="1"/>
  <c r="BV66" i="1"/>
  <c r="BW66" i="1"/>
  <c r="BV67" i="1"/>
  <c r="BW67" i="1"/>
  <c r="BV68" i="1"/>
  <c r="BW68" i="1"/>
  <c r="BV69" i="1"/>
  <c r="BW69" i="1"/>
  <c r="BV70" i="1"/>
  <c r="BW70" i="1"/>
  <c r="BV71" i="1"/>
  <c r="BW71" i="1"/>
  <c r="BV72" i="1"/>
  <c r="BW72" i="1"/>
  <c r="BV73" i="1"/>
  <c r="BW73" i="1"/>
  <c r="BV74" i="1"/>
  <c r="BW74" i="1"/>
  <c r="BV75" i="1"/>
  <c r="BW75" i="1"/>
  <c r="BV76" i="1"/>
  <c r="BW76" i="1"/>
  <c r="BV77" i="1"/>
  <c r="BW77" i="1"/>
  <c r="BV78" i="1"/>
  <c r="BW78" i="1"/>
  <c r="BV79" i="1"/>
  <c r="BW79" i="1"/>
  <c r="BV80" i="1"/>
  <c r="BW80" i="1"/>
  <c r="BV81" i="1"/>
  <c r="BW81" i="1"/>
  <c r="BV82" i="1"/>
  <c r="BW82" i="1"/>
  <c r="BV83" i="1"/>
  <c r="BW83" i="1"/>
  <c r="BV84" i="1"/>
  <c r="BW84" i="1"/>
  <c r="BV85" i="1"/>
  <c r="BW85" i="1"/>
  <c r="BV86" i="1"/>
  <c r="BW86" i="1"/>
  <c r="BV87" i="1"/>
  <c r="BW87" i="1"/>
  <c r="BV88" i="1"/>
  <c r="BW88" i="1"/>
  <c r="BV89" i="1"/>
  <c r="BW89" i="1"/>
  <c r="BV90" i="1"/>
  <c r="BW90" i="1"/>
  <c r="BV91" i="1"/>
  <c r="BW91" i="1"/>
  <c r="BV92" i="1"/>
  <c r="BW92" i="1"/>
  <c r="BV93" i="1"/>
  <c r="BW93" i="1"/>
  <c r="BV94" i="1"/>
  <c r="BW94" i="1"/>
  <c r="BV95" i="1"/>
  <c r="BW95" i="1"/>
  <c r="BV96" i="1"/>
  <c r="BW96" i="1"/>
  <c r="BV97" i="1"/>
  <c r="BW97" i="1"/>
  <c r="BV98" i="1"/>
  <c r="BW98" i="1"/>
  <c r="BV99" i="1"/>
  <c r="BW99" i="1"/>
  <c r="BV100" i="1"/>
  <c r="BW100" i="1"/>
  <c r="BV101" i="1"/>
  <c r="BW101" i="1"/>
  <c r="BV102" i="1"/>
  <c r="BW102" i="1"/>
  <c r="BV103" i="1"/>
  <c r="BW103" i="1"/>
  <c r="BV104" i="1"/>
  <c r="BW104" i="1"/>
  <c r="BV105" i="1"/>
  <c r="BW105" i="1"/>
  <c r="BV106" i="1"/>
  <c r="BW106" i="1"/>
  <c r="BV107" i="1"/>
  <c r="BW107" i="1"/>
  <c r="BV108" i="1"/>
  <c r="BW108" i="1"/>
  <c r="BV109" i="1"/>
  <c r="BW109" i="1"/>
  <c r="BV110" i="1"/>
  <c r="BW110" i="1"/>
  <c r="BV111" i="1"/>
  <c r="BW111" i="1"/>
  <c r="BV112" i="1"/>
  <c r="BW112" i="1"/>
  <c r="BV113" i="1"/>
  <c r="BW113" i="1"/>
  <c r="BV114" i="1"/>
  <c r="BW114" i="1"/>
  <c r="BV115" i="1"/>
  <c r="BW115" i="1"/>
  <c r="BV116" i="1"/>
  <c r="BW116" i="1"/>
  <c r="BV117" i="1"/>
  <c r="BW117" i="1"/>
  <c r="BV118" i="1"/>
  <c r="BW118" i="1"/>
  <c r="BV119" i="1"/>
  <c r="BW119" i="1"/>
  <c r="BV120" i="1"/>
  <c r="BW120" i="1"/>
  <c r="BV121" i="1"/>
  <c r="BW121" i="1"/>
  <c r="BV122" i="1"/>
  <c r="BW122" i="1"/>
  <c r="BV123" i="1"/>
  <c r="BW123" i="1"/>
  <c r="BV124" i="1"/>
  <c r="BW124" i="1"/>
  <c r="BV125" i="1"/>
  <c r="BW125" i="1"/>
  <c r="BV126" i="1"/>
  <c r="BW126" i="1"/>
  <c r="BV127" i="1"/>
  <c r="BW127" i="1"/>
  <c r="BV128" i="1"/>
  <c r="BW128" i="1"/>
  <c r="BV129" i="1"/>
  <c r="BW129" i="1"/>
  <c r="BV130" i="1"/>
  <c r="BW130" i="1"/>
  <c r="BV131" i="1"/>
  <c r="BW131" i="1"/>
  <c r="BV132" i="1"/>
  <c r="BW132" i="1"/>
  <c r="BV133" i="1"/>
  <c r="BW133" i="1"/>
  <c r="BV134" i="1"/>
  <c r="BW134" i="1"/>
  <c r="BV135" i="1"/>
  <c r="BW135" i="1"/>
  <c r="BV136" i="1"/>
  <c r="BW136" i="1"/>
  <c r="BV137" i="1"/>
  <c r="BW137" i="1"/>
  <c r="BV138" i="1"/>
  <c r="BW138" i="1"/>
  <c r="BV139" i="1"/>
  <c r="BW139" i="1"/>
  <c r="BV140" i="1"/>
  <c r="BW140" i="1"/>
  <c r="BV141" i="1"/>
  <c r="BW141" i="1"/>
  <c r="BV142" i="1"/>
  <c r="BW142" i="1"/>
  <c r="BV143" i="1"/>
  <c r="BW143" i="1"/>
  <c r="BV144" i="1"/>
  <c r="BW144" i="1"/>
  <c r="BW4" i="1"/>
  <c r="BV4" i="1"/>
  <c r="H72" i="14"/>
  <c r="G227" i="14"/>
  <c r="I55" i="14"/>
  <c r="G370" i="14"/>
  <c r="H244" i="14"/>
  <c r="H191" i="14"/>
  <c r="G250" i="14"/>
  <c r="J35" i="14"/>
  <c r="H186" i="14"/>
  <c r="I251" i="14"/>
  <c r="I128" i="14"/>
  <c r="E73" i="14"/>
  <c r="G439" i="14"/>
  <c r="H261" i="17"/>
  <c r="I433" i="14"/>
  <c r="F135" i="14"/>
  <c r="G135" i="14"/>
  <c r="H260" i="17"/>
  <c r="H145" i="17"/>
  <c r="H327" i="14"/>
  <c r="H34" i="14"/>
  <c r="I416" i="14"/>
  <c r="H152" i="17"/>
  <c r="H134" i="14"/>
  <c r="H248" i="14"/>
  <c r="H414" i="14"/>
  <c r="F416" i="14"/>
  <c r="H493" i="14"/>
  <c r="J248" i="14"/>
  <c r="I192" i="14"/>
  <c r="I391" i="14"/>
  <c r="H129" i="14"/>
  <c r="E248" i="14"/>
  <c r="G187" i="14"/>
  <c r="I250" i="14"/>
  <c r="I135" i="14"/>
  <c r="J27" i="14"/>
  <c r="J190" i="14"/>
  <c r="G128" i="14"/>
  <c r="H35" i="14"/>
  <c r="H193" i="14"/>
  <c r="J75" i="14"/>
  <c r="G433" i="14"/>
  <c r="H391" i="14"/>
  <c r="E541" i="14"/>
  <c r="E74" i="14"/>
  <c r="I248" i="14"/>
  <c r="E414" i="14"/>
  <c r="E132" i="14"/>
  <c r="G186" i="14"/>
  <c r="E325" i="14"/>
  <c r="H93" i="17"/>
  <c r="E326" i="14"/>
  <c r="H494" i="14"/>
  <c r="I324" i="14"/>
  <c r="E35" i="14"/>
  <c r="E171" i="14"/>
  <c r="F326" i="14"/>
  <c r="H94" i="17"/>
  <c r="J539" i="14"/>
  <c r="F193" i="14"/>
  <c r="I326" i="14"/>
  <c r="J326" i="14"/>
  <c r="H73" i="14"/>
  <c r="J134" i="14"/>
  <c r="J320" i="14"/>
  <c r="I227" i="14"/>
  <c r="E368" i="14"/>
  <c r="G416" i="14"/>
  <c r="E416" i="14"/>
  <c r="H92" i="17"/>
  <c r="G321" i="14"/>
  <c r="I68" i="14"/>
  <c r="G26" i="14"/>
  <c r="I191" i="14"/>
  <c r="J187" i="14"/>
  <c r="H216" i="17"/>
  <c r="H192" i="14"/>
  <c r="I133" i="14"/>
  <c r="E251" i="14"/>
  <c r="G228" i="14"/>
  <c r="F251" i="14"/>
  <c r="H410" i="14"/>
  <c r="H541" i="14"/>
  <c r="J135" i="14"/>
  <c r="H364" i="14"/>
  <c r="H36" i="14"/>
  <c r="H146" i="17"/>
  <c r="J439" i="14"/>
  <c r="J72" i="14"/>
  <c r="F192" i="14"/>
  <c r="I193" i="14"/>
  <c r="G244" i="14"/>
  <c r="J128" i="14"/>
  <c r="H227" i="14"/>
  <c r="G410" i="14"/>
  <c r="E324" i="14"/>
  <c r="E75" i="14"/>
  <c r="I228" i="14"/>
  <c r="G387" i="14"/>
  <c r="I134" i="14"/>
  <c r="H370" i="14"/>
  <c r="J321" i="14"/>
  <c r="E34" i="14"/>
  <c r="G134" i="14"/>
  <c r="J387" i="14"/>
  <c r="J364" i="14"/>
  <c r="H75" i="14"/>
  <c r="H85" i="17"/>
  <c r="H439" i="14"/>
  <c r="H245" i="14"/>
  <c r="I439" i="14"/>
  <c r="H239" i="17"/>
  <c r="H132" i="14"/>
  <c r="I187" i="14"/>
  <c r="E113" i="14"/>
  <c r="H84" i="17"/>
  <c r="H433" i="14"/>
  <c r="I410" i="14"/>
  <c r="H540" i="14"/>
  <c r="J410" i="14"/>
  <c r="E114" i="14"/>
  <c r="J129" i="14"/>
  <c r="J186" i="14"/>
  <c r="F370" i="14"/>
  <c r="H251" i="14"/>
  <c r="H320" i="14"/>
  <c r="H325" i="14"/>
  <c r="J416" i="14"/>
  <c r="E190" i="14"/>
  <c r="H539" i="14"/>
  <c r="H321" i="14"/>
  <c r="E540" i="14"/>
  <c r="J62" i="14"/>
  <c r="I370" i="14"/>
  <c r="J414" i="14"/>
  <c r="I186" i="14"/>
  <c r="H368" i="14"/>
  <c r="E250" i="14"/>
  <c r="I245" i="14"/>
  <c r="E192" i="14"/>
  <c r="J227" i="14"/>
  <c r="I75" i="14"/>
  <c r="I73" i="14"/>
  <c r="J368" i="14"/>
  <c r="E172" i="14"/>
  <c r="E249" i="14"/>
  <c r="J228" i="14"/>
  <c r="G364" i="14"/>
  <c r="J541" i="14"/>
  <c r="J36" i="14"/>
  <c r="H86" i="17"/>
  <c r="J114" i="14"/>
  <c r="J63" i="14"/>
  <c r="F250" i="14"/>
  <c r="I321" i="14"/>
  <c r="I53" i="14"/>
  <c r="H153" i="17"/>
  <c r="G28" i="14"/>
  <c r="J327" i="14"/>
  <c r="H492" i="14"/>
  <c r="J437" i="14"/>
  <c r="G192" i="14"/>
  <c r="J249" i="14"/>
  <c r="E439" i="14"/>
  <c r="J324" i="14"/>
  <c r="I437" i="14"/>
  <c r="J193" i="14"/>
  <c r="J370" i="14"/>
  <c r="G68" i="14"/>
  <c r="G327" i="14"/>
  <c r="E133" i="14"/>
  <c r="E391" i="14"/>
  <c r="J133" i="14"/>
  <c r="I364" i="14"/>
  <c r="G326" i="14"/>
  <c r="I74" i="14"/>
  <c r="E492" i="14"/>
  <c r="H55" i="14"/>
  <c r="H28" i="14"/>
  <c r="J115" i="14"/>
  <c r="H262" i="17"/>
  <c r="J251" i="14"/>
  <c r="J325" i="14"/>
  <c r="J433" i="14"/>
  <c r="H190" i="14"/>
  <c r="F327" i="14"/>
  <c r="H122" i="17"/>
  <c r="I327" i="14"/>
  <c r="H387" i="14"/>
  <c r="J391" i="14"/>
  <c r="E327" i="14"/>
  <c r="I69" i="14"/>
  <c r="H326" i="14"/>
  <c r="H187" i="14"/>
  <c r="H249" i="14"/>
  <c r="G114" i="14"/>
  <c r="J61" i="14"/>
  <c r="G245" i="14"/>
  <c r="J73" i="14"/>
  <c r="I320" i="14"/>
  <c r="J113" i="14"/>
  <c r="H324" i="14"/>
  <c r="J492" i="14"/>
  <c r="J245" i="14"/>
  <c r="H228" i="14"/>
  <c r="F439" i="14"/>
  <c r="J494" i="14"/>
  <c r="H121" i="17"/>
  <c r="J540" i="14"/>
  <c r="H144" i="17"/>
  <c r="E370" i="14"/>
  <c r="H437" i="14"/>
  <c r="J132" i="14"/>
  <c r="H133" i="14"/>
  <c r="I387" i="14"/>
  <c r="J493" i="14"/>
  <c r="G129" i="14"/>
  <c r="E191" i="14"/>
  <c r="H416" i="14"/>
  <c r="H154" i="17"/>
  <c r="E36" i="14"/>
  <c r="E437" i="14"/>
  <c r="E173" i="14"/>
  <c r="I244" i="14"/>
  <c r="J54" i="14"/>
  <c r="G193" i="14"/>
  <c r="J244" i="14"/>
  <c r="I129" i="14"/>
  <c r="H250" i="14"/>
  <c r="J250" i="14"/>
  <c r="G320" i="14"/>
  <c r="J34" i="14"/>
  <c r="E193" i="14"/>
  <c r="J192" i="14"/>
  <c r="J495" i="14" l="1"/>
  <c r="H542" i="14"/>
  <c r="J497" i="14"/>
  <c r="H496" i="14"/>
  <c r="E497" i="14"/>
  <c r="H497" i="14"/>
  <c r="H544" i="14"/>
  <c r="E542" i="14"/>
  <c r="E496" i="14"/>
  <c r="E495" i="14"/>
  <c r="J542" i="14"/>
  <c r="J543" i="14"/>
  <c r="E543" i="14"/>
  <c r="E544" i="14"/>
  <c r="H543" i="14"/>
  <c r="H495" i="14"/>
  <c r="J496" i="14"/>
  <c r="G12" i="14"/>
  <c r="G509" i="14"/>
  <c r="G462" i="14"/>
  <c r="I509" i="14"/>
  <c r="I462" i="14"/>
  <c r="J544" i="14"/>
  <c r="W42" i="28"/>
  <c r="Z42" i="28" s="1"/>
  <c r="AK37" i="28"/>
  <c r="AN37" i="28" s="1"/>
  <c r="AK31" i="28"/>
  <c r="AN31" i="28" s="1"/>
  <c r="AK36" i="28"/>
  <c r="AN36" i="28" s="1"/>
  <c r="AK34" i="28"/>
  <c r="AN34" i="28" s="1"/>
  <c r="AK29" i="28"/>
  <c r="AN29" i="28" s="1"/>
  <c r="AK25" i="28"/>
  <c r="AN25" i="28" s="1"/>
  <c r="AK23" i="28"/>
  <c r="AN23" i="28" s="1"/>
  <c r="AK35" i="28"/>
  <c r="AN35" i="28" s="1"/>
  <c r="AK28" i="28"/>
  <c r="AN28" i="28" s="1"/>
  <c r="AK30" i="28"/>
  <c r="AN30" i="28" s="1"/>
  <c r="AK32" i="28"/>
  <c r="AN32" i="28" s="1"/>
  <c r="AK26" i="28"/>
  <c r="AN26" i="28" s="1"/>
  <c r="AK24" i="28"/>
  <c r="AN24" i="28" s="1"/>
  <c r="AK22" i="28"/>
  <c r="AN22" i="28" s="1"/>
  <c r="AK20" i="28"/>
  <c r="AN20" i="28" s="1"/>
  <c r="AK18" i="28"/>
  <c r="AN18" i="28" s="1"/>
  <c r="AK33" i="28"/>
  <c r="AN33" i="28" s="1"/>
  <c r="AK27" i="28"/>
  <c r="AN27" i="28" s="1"/>
  <c r="AK17" i="28"/>
  <c r="AN17" i="28" s="1"/>
  <c r="AK12" i="28"/>
  <c r="AN12" i="28" s="1"/>
  <c r="AK21" i="28"/>
  <c r="AN21" i="28" s="1"/>
  <c r="AK16" i="28"/>
  <c r="AN16" i="28" s="1"/>
  <c r="AK19" i="28"/>
  <c r="AN19" i="28" s="1"/>
  <c r="AK14" i="28"/>
  <c r="AN14" i="28" s="1"/>
  <c r="AK13" i="28"/>
  <c r="AN13" i="28" s="1"/>
  <c r="AK11" i="28"/>
  <c r="AN11" i="28" s="1"/>
  <c r="AK9" i="28"/>
  <c r="AN9" i="28" s="1"/>
  <c r="AK7" i="28"/>
  <c r="AN7" i="28" s="1"/>
  <c r="AK5" i="28"/>
  <c r="AN5" i="28" s="1"/>
  <c r="AK15" i="28"/>
  <c r="AN15" i="28" s="1"/>
  <c r="AK10" i="28"/>
  <c r="AN10" i="28" s="1"/>
  <c r="AK8" i="28"/>
  <c r="AN8" i="28" s="1"/>
  <c r="AK6" i="28"/>
  <c r="AN6" i="28" s="1"/>
  <c r="J428" i="14"/>
  <c r="H157" i="17"/>
  <c r="H243" i="17"/>
  <c r="H266" i="17"/>
  <c r="H98" i="17"/>
  <c r="H265" i="17"/>
  <c r="H126" i="17"/>
  <c r="H149" i="17"/>
  <c r="H89" i="17"/>
  <c r="H158" i="17"/>
  <c r="H90" i="17"/>
  <c r="H150" i="17"/>
  <c r="H97" i="17"/>
  <c r="H218" i="17"/>
  <c r="H352" i="17"/>
  <c r="H309" i="17"/>
  <c r="H296" i="17"/>
  <c r="J60" i="14"/>
  <c r="I367" i="14"/>
  <c r="I12" i="14"/>
  <c r="J33" i="14"/>
  <c r="I390" i="14"/>
  <c r="I43" i="14"/>
  <c r="I49" i="14" s="1"/>
  <c r="I161" i="14"/>
  <c r="I178" i="14" s="1"/>
  <c r="I413" i="14"/>
  <c r="E109" i="14"/>
  <c r="J67" i="14"/>
  <c r="J39" i="14"/>
  <c r="J40" i="14"/>
  <c r="I103" i="14"/>
  <c r="I109" i="14" s="1"/>
  <c r="I436" i="14"/>
  <c r="I16" i="14"/>
  <c r="I22" i="14" s="1"/>
  <c r="I282" i="14"/>
  <c r="I281" i="14" s="1"/>
  <c r="E205" i="14"/>
  <c r="G32" i="14"/>
  <c r="H197" i="14"/>
  <c r="H401" i="14"/>
  <c r="H398" i="14"/>
  <c r="H397" i="14" s="1"/>
  <c r="J58" i="14"/>
  <c r="I331" i="14"/>
  <c r="J257" i="14"/>
  <c r="H235" i="14"/>
  <c r="H236" i="14"/>
  <c r="I59" i="14"/>
  <c r="X42" i="28" s="1"/>
  <c r="Y42" i="28" s="1"/>
  <c r="J196" i="14"/>
  <c r="J205" i="14" s="1"/>
  <c r="J201" i="14"/>
  <c r="H451" i="14"/>
  <c r="J377" i="14"/>
  <c r="J376" i="14" s="1"/>
  <c r="E348" i="14"/>
  <c r="E332" i="14"/>
  <c r="G118" i="14"/>
  <c r="F331" i="14"/>
  <c r="H377" i="14"/>
  <c r="H376" i="14" s="1"/>
  <c r="H258" i="14"/>
  <c r="E81" i="14"/>
  <c r="I446" i="14"/>
  <c r="I445" i="14" s="1"/>
  <c r="G447" i="14"/>
  <c r="G444" i="14"/>
  <c r="G443" i="14" s="1"/>
  <c r="I451" i="14"/>
  <c r="H378" i="14"/>
  <c r="H375" i="14"/>
  <c r="H374" i="14" s="1"/>
  <c r="I81" i="14"/>
  <c r="J348" i="14"/>
  <c r="J332" i="14"/>
  <c r="I401" i="14"/>
  <c r="I398" i="14"/>
  <c r="I397" i="14" s="1"/>
  <c r="J119" i="14"/>
  <c r="G335" i="14"/>
  <c r="G330" i="14"/>
  <c r="G339" i="14" s="1"/>
  <c r="E257" i="14"/>
  <c r="I424" i="14"/>
  <c r="I421" i="14"/>
  <c r="I420" i="14" s="1"/>
  <c r="I82" i="14"/>
  <c r="I91" i="14"/>
  <c r="I151" i="14"/>
  <c r="I142" i="14"/>
  <c r="E177" i="14"/>
  <c r="E176" i="14"/>
  <c r="F141" i="14"/>
  <c r="J140" i="14"/>
  <c r="J143" i="14"/>
  <c r="H330" i="14"/>
  <c r="H339" i="14" s="1"/>
  <c r="H335" i="14"/>
  <c r="I141" i="14"/>
  <c r="H198" i="14"/>
  <c r="H214" i="14"/>
  <c r="H405" i="14"/>
  <c r="H400" i="14"/>
  <c r="H399" i="14" s="1"/>
  <c r="H257" i="14"/>
  <c r="H423" i="14"/>
  <c r="H422" i="14" s="1"/>
  <c r="J142" i="14"/>
  <c r="J151" i="14"/>
  <c r="J382" i="14"/>
  <c r="G236" i="14"/>
  <c r="G235" i="14"/>
  <c r="G378" i="14"/>
  <c r="G375" i="14"/>
  <c r="G374" i="14" s="1"/>
  <c r="E151" i="14"/>
  <c r="E142" i="14"/>
  <c r="E214" i="14"/>
  <c r="E198" i="14"/>
  <c r="E382" i="14"/>
  <c r="E377" i="14"/>
  <c r="E376" i="14" s="1"/>
  <c r="E446" i="14"/>
  <c r="E445" i="14" s="1"/>
  <c r="I143" i="14"/>
  <c r="I140" i="14"/>
  <c r="I196" i="14"/>
  <c r="I205" i="14" s="1"/>
  <c r="I201" i="14"/>
  <c r="I447" i="14"/>
  <c r="I444" i="14"/>
  <c r="I443" i="14" s="1"/>
  <c r="I214" i="14"/>
  <c r="I198" i="14"/>
  <c r="E39" i="14"/>
  <c r="J401" i="14"/>
  <c r="J398" i="14"/>
  <c r="J397" i="14" s="1"/>
  <c r="H140" i="14"/>
  <c r="H143" i="14"/>
  <c r="H382" i="14"/>
  <c r="J118" i="14"/>
  <c r="G143" i="14"/>
  <c r="G140" i="14"/>
  <c r="H39" i="14"/>
  <c r="E428" i="14"/>
  <c r="E197" i="14"/>
  <c r="I83" i="14"/>
  <c r="I80" i="14"/>
  <c r="J378" i="14"/>
  <c r="J375" i="14"/>
  <c r="J374" i="14" s="1"/>
  <c r="H151" i="14"/>
  <c r="H142" i="14"/>
  <c r="F197" i="14"/>
  <c r="J235" i="14"/>
  <c r="J236" i="14"/>
  <c r="J424" i="14"/>
  <c r="H196" i="14"/>
  <c r="H205" i="14" s="1"/>
  <c r="H201" i="14"/>
  <c r="H424" i="14"/>
  <c r="H421" i="14"/>
  <c r="H420" i="14" s="1"/>
  <c r="H82" i="14"/>
  <c r="H91" i="14"/>
  <c r="I197" i="14"/>
  <c r="J81" i="14"/>
  <c r="J446" i="14"/>
  <c r="J445" i="14" s="1"/>
  <c r="G331" i="14"/>
  <c r="E258" i="14"/>
  <c r="I236" i="14"/>
  <c r="I235" i="14"/>
  <c r="I405" i="14"/>
  <c r="I400" i="14"/>
  <c r="I399" i="14" s="1"/>
  <c r="H32" i="14"/>
  <c r="H331" i="14"/>
  <c r="G201" i="14"/>
  <c r="G196" i="14"/>
  <c r="G205" i="14" s="1"/>
  <c r="J82" i="14"/>
  <c r="J91" i="14"/>
  <c r="H447" i="14"/>
  <c r="H444" i="14"/>
  <c r="H443" i="14" s="1"/>
  <c r="I257" i="14"/>
  <c r="G141" i="14"/>
  <c r="J447" i="14"/>
  <c r="J444" i="14"/>
  <c r="J443" i="14" s="1"/>
  <c r="H348" i="14"/>
  <c r="H332" i="14"/>
  <c r="J31" i="14"/>
  <c r="J141" i="14"/>
  <c r="J331" i="14"/>
  <c r="H446" i="14"/>
  <c r="H445" i="14" s="1"/>
  <c r="J258" i="14"/>
  <c r="G424" i="14"/>
  <c r="G421" i="14"/>
  <c r="G420" i="14" s="1"/>
  <c r="J66" i="14"/>
  <c r="I330" i="14"/>
  <c r="I339" i="14" s="1"/>
  <c r="I335" i="14"/>
  <c r="H59" i="14"/>
  <c r="X41" i="28" s="1"/>
  <c r="Y41" i="28" s="1"/>
  <c r="E40" i="14"/>
  <c r="H428" i="14"/>
  <c r="J451" i="14"/>
  <c r="F257" i="14"/>
  <c r="J267" i="14"/>
  <c r="J256" i="14"/>
  <c r="J259" i="14"/>
  <c r="H40" i="14"/>
  <c r="G401" i="14"/>
  <c r="G398" i="14"/>
  <c r="G397" i="14" s="1"/>
  <c r="I267" i="14"/>
  <c r="I256" i="14"/>
  <c r="I259" i="14"/>
  <c r="G197" i="14"/>
  <c r="E451" i="14"/>
  <c r="J330" i="14"/>
  <c r="J339" i="14" s="1"/>
  <c r="J335" i="14"/>
  <c r="H267" i="14"/>
  <c r="H259" i="14"/>
  <c r="H256" i="14"/>
  <c r="E91" i="14"/>
  <c r="E82" i="14"/>
  <c r="J197" i="14"/>
  <c r="J218" i="14" s="1"/>
  <c r="J214" i="14"/>
  <c r="H81" i="14"/>
  <c r="J405" i="14"/>
  <c r="J400" i="14"/>
  <c r="J399" i="14" s="1"/>
  <c r="G259" i="14"/>
  <c r="G267" i="14"/>
  <c r="G256" i="14"/>
  <c r="E405" i="14"/>
  <c r="E400" i="14"/>
  <c r="E399" i="14" s="1"/>
  <c r="E118" i="14"/>
  <c r="E331" i="14"/>
  <c r="I378" i="14"/>
  <c r="I375" i="14"/>
  <c r="I374" i="14" s="1"/>
  <c r="J305" i="14"/>
  <c r="J281" i="14"/>
  <c r="J289" i="14"/>
  <c r="H292" i="14"/>
  <c r="H287" i="14"/>
  <c r="H277" i="14"/>
  <c r="G52" i="14"/>
  <c r="G47" i="14"/>
  <c r="J109" i="14"/>
  <c r="J120" i="14"/>
  <c r="H167" i="14"/>
  <c r="H178" i="14"/>
  <c r="E296" i="14"/>
  <c r="J292" i="14"/>
  <c r="J287" i="14"/>
  <c r="J277" i="14"/>
  <c r="H49" i="14"/>
  <c r="H60" i="14"/>
  <c r="I170" i="14"/>
  <c r="I165" i="14"/>
  <c r="J165" i="14"/>
  <c r="J170" i="14"/>
  <c r="J167" i="14"/>
  <c r="J178" i="14"/>
  <c r="E305" i="14"/>
  <c r="E281" i="14"/>
  <c r="E289" i="14"/>
  <c r="H281" i="14"/>
  <c r="H305" i="14"/>
  <c r="H289" i="14"/>
  <c r="E60" i="14"/>
  <c r="E49" i="14"/>
  <c r="I292" i="14"/>
  <c r="I287" i="14"/>
  <c r="I296" i="14" s="1"/>
  <c r="I277" i="14"/>
  <c r="H283" i="14"/>
  <c r="H288" i="14"/>
  <c r="I112" i="14"/>
  <c r="I107" i="14"/>
  <c r="H120" i="14"/>
  <c r="H109" i="14"/>
  <c r="G292" i="14"/>
  <c r="G287" i="14"/>
  <c r="G277" i="14"/>
  <c r="G288" i="14"/>
  <c r="G283" i="14"/>
  <c r="E288" i="14"/>
  <c r="E283" i="14"/>
  <c r="H165" i="14"/>
  <c r="H170" i="14"/>
  <c r="G170" i="14"/>
  <c r="G165" i="14"/>
  <c r="E339" i="14"/>
  <c r="I25" i="14"/>
  <c r="I20" i="14"/>
  <c r="F288" i="14"/>
  <c r="F283" i="14"/>
  <c r="J283" i="14"/>
  <c r="J288" i="14"/>
  <c r="G436" i="14"/>
  <c r="G390" i="14"/>
  <c r="G413" i="14"/>
  <c r="G367" i="14"/>
  <c r="G282" i="14"/>
  <c r="G103" i="14"/>
  <c r="G161" i="14"/>
  <c r="G43" i="14"/>
  <c r="G16" i="14"/>
  <c r="E178" i="14"/>
  <c r="E167" i="14"/>
  <c r="H153" i="14"/>
  <c r="J26" i="14"/>
  <c r="H308" i="17"/>
  <c r="H454" i="17"/>
  <c r="E336" i="14"/>
  <c r="H54" i="14"/>
  <c r="H379" i="17"/>
  <c r="G249" i="14"/>
  <c r="E84" i="14"/>
  <c r="H408" i="17"/>
  <c r="J498" i="14"/>
  <c r="E85" i="14"/>
  <c r="H53" i="14"/>
  <c r="I190" i="14"/>
  <c r="I414" i="14"/>
  <c r="E546" i="14"/>
  <c r="H431" i="17"/>
  <c r="H306" i="17"/>
  <c r="J146" i="14"/>
  <c r="I368" i="14"/>
  <c r="J547" i="14"/>
  <c r="J501" i="14"/>
  <c r="H404" i="17"/>
  <c r="H380" i="17"/>
  <c r="H27" i="14"/>
  <c r="I295" i="14"/>
  <c r="J546" i="14"/>
  <c r="H429" i="17"/>
  <c r="E238" i="14"/>
  <c r="E501" i="14"/>
  <c r="H84" i="14"/>
  <c r="E262" i="14"/>
  <c r="H500" i="14"/>
  <c r="E204" i="14"/>
  <c r="G414" i="14"/>
  <c r="G73" i="14"/>
  <c r="H113" i="14"/>
  <c r="H215" i="17"/>
  <c r="E338" i="14"/>
  <c r="E337" i="14"/>
  <c r="E403" i="14"/>
  <c r="E122" i="14"/>
  <c r="H384" i="17"/>
  <c r="H115" i="14"/>
  <c r="E144" i="14"/>
  <c r="H269" i="17"/>
  <c r="E500" i="14"/>
  <c r="E55" i="14"/>
  <c r="H351" i="17"/>
  <c r="H294" i="17"/>
  <c r="H350" i="17"/>
  <c r="H238" i="17"/>
  <c r="E404" i="14"/>
  <c r="H427" i="17"/>
  <c r="E202" i="14"/>
  <c r="E448" i="14"/>
  <c r="H548" i="14"/>
  <c r="J545" i="14"/>
  <c r="G113" i="14"/>
  <c r="H385" i="17"/>
  <c r="E26" i="14"/>
  <c r="H448" i="17"/>
  <c r="H204" i="17"/>
  <c r="I144" i="14"/>
  <c r="E86" i="14"/>
  <c r="G132" i="14"/>
  <c r="H501" i="14"/>
  <c r="E379" i="14"/>
  <c r="H220" i="17"/>
  <c r="H26" i="14"/>
  <c r="J500" i="14"/>
  <c r="H217" i="17"/>
  <c r="G115" i="14"/>
  <c r="H402" i="17"/>
  <c r="G86" i="14"/>
  <c r="G239" i="14"/>
  <c r="H407" i="17"/>
  <c r="E237" i="14"/>
  <c r="J86" i="14"/>
  <c r="G144" i="14"/>
  <c r="E293" i="14"/>
  <c r="H547" i="14"/>
  <c r="E547" i="14"/>
  <c r="J85" i="14"/>
  <c r="H453" i="17"/>
  <c r="E380" i="14"/>
  <c r="I132" i="14"/>
  <c r="J548" i="14"/>
  <c r="H203" i="17"/>
  <c r="J28" i="14"/>
  <c r="E539" i="14"/>
  <c r="H452" i="17"/>
  <c r="H546" i="14"/>
  <c r="H403" i="17"/>
  <c r="I261" i="14"/>
  <c r="E545" i="14"/>
  <c r="H450" i="17"/>
  <c r="E53" i="14"/>
  <c r="I54" i="14"/>
  <c r="E239" i="14"/>
  <c r="J239" i="14"/>
  <c r="E402" i="14"/>
  <c r="H295" i="17"/>
  <c r="J499" i="14"/>
  <c r="H426" i="17"/>
  <c r="E381" i="14"/>
  <c r="E294" i="14"/>
  <c r="G248" i="14"/>
  <c r="E146" i="14"/>
  <c r="E494" i="14"/>
  <c r="H349" i="17"/>
  <c r="G191" i="14"/>
  <c r="H381" i="17"/>
  <c r="J260" i="14"/>
  <c r="H260" i="14"/>
  <c r="E449" i="14"/>
  <c r="H180" i="17"/>
  <c r="H307" i="17"/>
  <c r="H268" i="17"/>
  <c r="H86" i="14"/>
  <c r="H237" i="17"/>
  <c r="I237" i="14"/>
  <c r="H145" i="14"/>
  <c r="H336" i="17"/>
  <c r="H270" i="17"/>
  <c r="G190" i="14"/>
  <c r="G325" i="14"/>
  <c r="I72" i="14"/>
  <c r="I85" i="14"/>
  <c r="H293" i="17"/>
  <c r="H181" i="17"/>
  <c r="H383" i="17"/>
  <c r="G84" i="14"/>
  <c r="G85" i="14"/>
  <c r="H63" i="17"/>
  <c r="H430" i="17"/>
  <c r="H337" i="17"/>
  <c r="H114" i="14"/>
  <c r="E450" i="14"/>
  <c r="E260" i="14"/>
  <c r="H238" i="14"/>
  <c r="G437" i="14"/>
  <c r="H85" i="14"/>
  <c r="J84" i="14"/>
  <c r="H61" i="17"/>
  <c r="E203" i="14"/>
  <c r="H338" i="17"/>
  <c r="I325" i="14"/>
  <c r="G133" i="14"/>
  <c r="E493" i="14"/>
  <c r="I249" i="14"/>
  <c r="E27" i="14"/>
  <c r="E145" i="14"/>
  <c r="H62" i="17"/>
  <c r="G72" i="14"/>
  <c r="G27" i="14"/>
  <c r="H406" i="17"/>
  <c r="G260" i="14"/>
  <c r="G146" i="14"/>
  <c r="E548" i="14"/>
  <c r="E54" i="14"/>
  <c r="G324" i="14"/>
  <c r="H202" i="17"/>
  <c r="E261" i="14"/>
  <c r="G391" i="14"/>
  <c r="E295" i="14"/>
  <c r="E28" i="14"/>
  <c r="E153" i="14"/>
  <c r="H499" i="14"/>
  <c r="H425" i="17"/>
  <c r="H545" i="14"/>
  <c r="H179" i="17"/>
  <c r="H498" i="14"/>
  <c r="E121" i="14"/>
  <c r="H449" i="17"/>
  <c r="G368" i="14"/>
  <c r="H31" i="14" l="1"/>
  <c r="G31" i="14"/>
  <c r="I348" i="14"/>
  <c r="I332" i="14"/>
  <c r="I352" i="14" s="1"/>
  <c r="W41" i="28"/>
  <c r="Z41" i="28" s="1"/>
  <c r="H58" i="14"/>
  <c r="V41" i="28" s="1"/>
  <c r="AA41" i="28" s="1"/>
  <c r="AB41" i="28" s="1"/>
  <c r="I423" i="14"/>
  <c r="I422" i="14" s="1"/>
  <c r="I428" i="14"/>
  <c r="I377" i="14"/>
  <c r="I376" i="14" s="1"/>
  <c r="I382" i="14"/>
  <c r="J32" i="14"/>
  <c r="I258" i="14"/>
  <c r="G473" i="14"/>
  <c r="G475" i="14"/>
  <c r="G496" i="14" s="1"/>
  <c r="G491" i="14"/>
  <c r="G477" i="14"/>
  <c r="G497" i="14" s="1"/>
  <c r="G461" i="14"/>
  <c r="I477" i="14"/>
  <c r="I497" i="14" s="1"/>
  <c r="I475" i="14"/>
  <c r="I496" i="14" s="1"/>
  <c r="I461" i="14"/>
  <c r="I491" i="14"/>
  <c r="I473" i="14"/>
  <c r="I508" i="14"/>
  <c r="I524" i="14"/>
  <c r="I544" i="14" s="1"/>
  <c r="I522" i="14"/>
  <c r="I543" i="14" s="1"/>
  <c r="I520" i="14"/>
  <c r="I538" i="14"/>
  <c r="G520" i="14"/>
  <c r="G524" i="14"/>
  <c r="G544" i="14" s="1"/>
  <c r="G508" i="14"/>
  <c r="G538" i="14"/>
  <c r="G522" i="14"/>
  <c r="G543" i="14" s="1"/>
  <c r="AY12" i="28"/>
  <c r="BB12" i="28" s="1"/>
  <c r="AY36" i="28"/>
  <c r="BB36" i="28" s="1"/>
  <c r="AY25" i="28"/>
  <c r="BB25" i="28" s="1"/>
  <c r="AY20" i="28"/>
  <c r="BB20" i="28" s="1"/>
  <c r="AY28" i="28"/>
  <c r="BB28" i="28" s="1"/>
  <c r="AY33" i="28"/>
  <c r="BB33" i="28" s="1"/>
  <c r="AY7" i="28"/>
  <c r="BB7" i="28" s="1"/>
  <c r="AY15" i="28"/>
  <c r="BB15" i="28" s="1"/>
  <c r="AY23" i="28"/>
  <c r="BB23" i="28" s="1"/>
  <c r="AY31" i="28"/>
  <c r="BB31" i="28" s="1"/>
  <c r="AY10" i="28"/>
  <c r="BB10" i="28" s="1"/>
  <c r="AY18" i="28"/>
  <c r="BB18" i="28" s="1"/>
  <c r="AY26" i="28"/>
  <c r="BB26" i="28" s="1"/>
  <c r="AY34" i="28"/>
  <c r="BB34" i="28" s="1"/>
  <c r="AY13" i="28"/>
  <c r="BB13" i="28" s="1"/>
  <c r="AY21" i="28"/>
  <c r="BB21" i="28" s="1"/>
  <c r="AY29" i="28"/>
  <c r="BB29" i="28" s="1"/>
  <c r="AY37" i="28"/>
  <c r="BB37" i="28" s="1"/>
  <c r="AY8" i="28"/>
  <c r="BB8" i="28" s="1"/>
  <c r="AY16" i="28"/>
  <c r="BB16" i="28" s="1"/>
  <c r="AY24" i="28"/>
  <c r="BB24" i="28" s="1"/>
  <c r="AY32" i="28"/>
  <c r="BB32" i="28" s="1"/>
  <c r="AY11" i="28"/>
  <c r="BB11" i="28" s="1"/>
  <c r="AY19" i="28"/>
  <c r="BB19" i="28" s="1"/>
  <c r="AY27" i="28"/>
  <c r="BB27" i="28" s="1"/>
  <c r="AY35" i="28"/>
  <c r="BB35" i="28" s="1"/>
  <c r="AY6" i="28"/>
  <c r="BB6" i="28" s="1"/>
  <c r="AY14" i="28"/>
  <c r="BB14" i="28" s="1"/>
  <c r="AY22" i="28"/>
  <c r="BB22" i="28" s="1"/>
  <c r="AY30" i="28"/>
  <c r="BB30" i="28" s="1"/>
  <c r="AY9" i="28"/>
  <c r="BB9" i="28" s="1"/>
  <c r="AY17" i="28"/>
  <c r="BB17" i="28" s="1"/>
  <c r="AL34" i="28"/>
  <c r="AM34" i="28" s="1"/>
  <c r="AL26" i="28"/>
  <c r="AM26" i="28" s="1"/>
  <c r="AL18" i="28"/>
  <c r="AM18" i="28" s="1"/>
  <c r="AL10" i="28"/>
  <c r="AM10" i="28" s="1"/>
  <c r="AL33" i="28"/>
  <c r="AM33" i="28" s="1"/>
  <c r="AL9" i="28"/>
  <c r="AM9" i="28" s="1"/>
  <c r="AL16" i="28"/>
  <c r="AM16" i="28" s="1"/>
  <c r="AL31" i="28"/>
  <c r="AM31" i="28" s="1"/>
  <c r="AL23" i="28"/>
  <c r="AM23" i="28" s="1"/>
  <c r="AL15" i="28"/>
  <c r="AM15" i="28" s="1"/>
  <c r="AL7" i="28"/>
  <c r="AM7" i="28" s="1"/>
  <c r="AL17" i="28"/>
  <c r="AM17" i="28" s="1"/>
  <c r="AL32" i="28"/>
  <c r="AM32" i="28" s="1"/>
  <c r="AL8" i="28"/>
  <c r="AM8" i="28" s="1"/>
  <c r="AL30" i="28"/>
  <c r="AM30" i="28" s="1"/>
  <c r="AL22" i="28"/>
  <c r="AM22" i="28" s="1"/>
  <c r="AL14" i="28"/>
  <c r="AM14" i="28" s="1"/>
  <c r="AL6" i="28"/>
  <c r="AM6" i="28" s="1"/>
  <c r="AL37" i="28"/>
  <c r="AM37" i="28" s="1"/>
  <c r="AL29" i="28"/>
  <c r="AM29" i="28" s="1"/>
  <c r="AL21" i="28"/>
  <c r="AM21" i="28" s="1"/>
  <c r="AL13" i="28"/>
  <c r="AM13" i="28" s="1"/>
  <c r="AL5" i="28"/>
  <c r="AM5" i="28" s="1"/>
  <c r="AL36" i="28"/>
  <c r="AM36" i="28" s="1"/>
  <c r="AL28" i="28"/>
  <c r="AM28" i="28" s="1"/>
  <c r="AL20" i="28"/>
  <c r="AM20" i="28" s="1"/>
  <c r="AL12" i="28"/>
  <c r="AM12" i="28" s="1"/>
  <c r="AL35" i="28"/>
  <c r="AM35" i="28" s="1"/>
  <c r="AL27" i="28"/>
  <c r="AM27" i="28" s="1"/>
  <c r="AL19" i="28"/>
  <c r="AM19" i="28" s="1"/>
  <c r="AL11" i="28"/>
  <c r="AM11" i="28" s="1"/>
  <c r="AL25" i="28"/>
  <c r="AM25" i="28" s="1"/>
  <c r="AL24" i="28"/>
  <c r="AM24" i="28" s="1"/>
  <c r="AJ37" i="28"/>
  <c r="AO37" i="28" s="1"/>
  <c r="AJ29" i="28"/>
  <c r="AO29" i="28" s="1"/>
  <c r="AJ21" i="28"/>
  <c r="AO21" i="28" s="1"/>
  <c r="AJ13" i="28"/>
  <c r="AO13" i="28" s="1"/>
  <c r="AJ5" i="28"/>
  <c r="AO5" i="28" s="1"/>
  <c r="AJ36" i="28"/>
  <c r="AO36" i="28" s="1"/>
  <c r="AJ28" i="28"/>
  <c r="AO28" i="28" s="1"/>
  <c r="AJ20" i="28"/>
  <c r="AO20" i="28" s="1"/>
  <c r="AJ12" i="28"/>
  <c r="AO12" i="28" s="1"/>
  <c r="AJ35" i="28"/>
  <c r="AO35" i="28" s="1"/>
  <c r="AJ27" i="28"/>
  <c r="AO27" i="28" s="1"/>
  <c r="AJ19" i="28"/>
  <c r="AO19" i="28" s="1"/>
  <c r="AJ11" i="28"/>
  <c r="AO11" i="28" s="1"/>
  <c r="AJ34" i="28"/>
  <c r="AO34" i="28" s="1"/>
  <c r="AJ26" i="28"/>
  <c r="AO26" i="28" s="1"/>
  <c r="AJ18" i="28"/>
  <c r="AO18" i="28" s="1"/>
  <c r="AJ10" i="28"/>
  <c r="AO10" i="28" s="1"/>
  <c r="AJ33" i="28"/>
  <c r="AO33" i="28" s="1"/>
  <c r="AJ25" i="28"/>
  <c r="AO25" i="28" s="1"/>
  <c r="AJ17" i="28"/>
  <c r="AO17" i="28" s="1"/>
  <c r="AJ9" i="28"/>
  <c r="AO9" i="28" s="1"/>
  <c r="AJ32" i="28"/>
  <c r="AO32" i="28" s="1"/>
  <c r="AJ24" i="28"/>
  <c r="AO24" i="28" s="1"/>
  <c r="AJ16" i="28"/>
  <c r="AO16" i="28" s="1"/>
  <c r="AJ8" i="28"/>
  <c r="AO8" i="28" s="1"/>
  <c r="AJ31" i="28"/>
  <c r="AO31" i="28" s="1"/>
  <c r="AJ23" i="28"/>
  <c r="AO23" i="28" s="1"/>
  <c r="AJ15" i="28"/>
  <c r="AO15" i="28" s="1"/>
  <c r="AJ7" i="28"/>
  <c r="AO7" i="28" s="1"/>
  <c r="AJ30" i="28"/>
  <c r="AO30" i="28" s="1"/>
  <c r="AJ22" i="28"/>
  <c r="AO22" i="28" s="1"/>
  <c r="AJ14" i="28"/>
  <c r="AO14" i="28" s="1"/>
  <c r="AJ6" i="28"/>
  <c r="AO6" i="28" s="1"/>
  <c r="AD42" i="28"/>
  <c r="AG42" i="28" s="1"/>
  <c r="CU37" i="28"/>
  <c r="CZ37" i="28" s="1"/>
  <c r="CU35" i="28"/>
  <c r="CZ35" i="28" s="1"/>
  <c r="CU31" i="28"/>
  <c r="CZ31" i="28" s="1"/>
  <c r="CU30" i="28"/>
  <c r="CZ30" i="28" s="1"/>
  <c r="CU33" i="28"/>
  <c r="CZ33" i="28" s="1"/>
  <c r="CU29" i="28"/>
  <c r="CZ29" i="28" s="1"/>
  <c r="CU28" i="28"/>
  <c r="CZ28" i="28" s="1"/>
  <c r="CU25" i="28"/>
  <c r="CZ25" i="28" s="1"/>
  <c r="CU23" i="28"/>
  <c r="CZ23" i="28" s="1"/>
  <c r="CU34" i="28"/>
  <c r="CZ34" i="28" s="1"/>
  <c r="CU22" i="28"/>
  <c r="CZ22" i="28" s="1"/>
  <c r="CU20" i="28"/>
  <c r="CZ20" i="28" s="1"/>
  <c r="CU17" i="28"/>
  <c r="CZ17" i="28" s="1"/>
  <c r="CU15" i="28"/>
  <c r="CZ15" i="28" s="1"/>
  <c r="CU13" i="28"/>
  <c r="CZ13" i="28" s="1"/>
  <c r="CU26" i="28"/>
  <c r="CZ26" i="28" s="1"/>
  <c r="CU32" i="28"/>
  <c r="CZ32" i="28" s="1"/>
  <c r="CU27" i="28"/>
  <c r="CZ27" i="28" s="1"/>
  <c r="CU24" i="28"/>
  <c r="CZ24" i="28" s="1"/>
  <c r="CU16" i="28"/>
  <c r="CZ16" i="28" s="1"/>
  <c r="CU12" i="28"/>
  <c r="CZ12" i="28" s="1"/>
  <c r="CU10" i="28"/>
  <c r="CZ10" i="28" s="1"/>
  <c r="CU21" i="28"/>
  <c r="CZ21" i="28" s="1"/>
  <c r="CU18" i="28"/>
  <c r="CZ18" i="28" s="1"/>
  <c r="CU36" i="28"/>
  <c r="CZ36" i="28" s="1"/>
  <c r="CU11" i="28"/>
  <c r="CZ11" i="28" s="1"/>
  <c r="CU19" i="28"/>
  <c r="CZ19" i="28" s="1"/>
  <c r="CU8" i="28"/>
  <c r="CZ8" i="28" s="1"/>
  <c r="CU6" i="28"/>
  <c r="CZ6" i="28" s="1"/>
  <c r="CU14" i="28"/>
  <c r="CZ14" i="28" s="1"/>
  <c r="CU7" i="28"/>
  <c r="CZ7" i="28" s="1"/>
  <c r="CU5" i="28"/>
  <c r="CZ5" i="28" s="1"/>
  <c r="CU9" i="28"/>
  <c r="CZ9" i="28" s="1"/>
  <c r="BT36" i="28"/>
  <c r="BW36" i="28" s="1"/>
  <c r="BT37" i="28"/>
  <c r="BW37" i="28" s="1"/>
  <c r="BT30" i="28"/>
  <c r="BW30" i="28" s="1"/>
  <c r="BT33" i="28"/>
  <c r="BW33" i="28" s="1"/>
  <c r="BT26" i="28"/>
  <c r="BW26" i="28" s="1"/>
  <c r="BT24" i="28"/>
  <c r="BW24" i="28" s="1"/>
  <c r="BT22" i="28"/>
  <c r="BW22" i="28" s="1"/>
  <c r="BT35" i="28"/>
  <c r="BW35" i="28" s="1"/>
  <c r="BT34" i="28"/>
  <c r="BW34" i="28" s="1"/>
  <c r="BT28" i="28"/>
  <c r="BW28" i="28" s="1"/>
  <c r="BT27" i="28"/>
  <c r="BW27" i="28" s="1"/>
  <c r="BT25" i="28"/>
  <c r="BW25" i="28" s="1"/>
  <c r="BT23" i="28"/>
  <c r="BW23" i="28" s="1"/>
  <c r="BT21" i="28"/>
  <c r="BW21" i="28" s="1"/>
  <c r="BT19" i="28"/>
  <c r="BW19" i="28" s="1"/>
  <c r="BT31" i="28"/>
  <c r="BW31" i="28" s="1"/>
  <c r="BT20" i="28"/>
  <c r="BW20" i="28" s="1"/>
  <c r="BT32" i="28"/>
  <c r="BW32" i="28" s="1"/>
  <c r="BT18" i="28"/>
  <c r="BW18" i="28" s="1"/>
  <c r="BT29" i="28"/>
  <c r="BW29" i="28" s="1"/>
  <c r="BT16" i="28"/>
  <c r="BW16" i="28" s="1"/>
  <c r="BT15" i="28"/>
  <c r="BW15" i="28" s="1"/>
  <c r="BT12" i="28"/>
  <c r="BW12" i="28" s="1"/>
  <c r="BT11" i="28"/>
  <c r="BW11" i="28" s="1"/>
  <c r="BT17" i="28"/>
  <c r="BW17" i="28" s="1"/>
  <c r="BT14" i="28"/>
  <c r="BW14" i="28" s="1"/>
  <c r="BT8" i="28"/>
  <c r="BW8" i="28" s="1"/>
  <c r="BT10" i="28"/>
  <c r="BW10" i="28" s="1"/>
  <c r="BT13" i="28"/>
  <c r="BW13" i="28" s="1"/>
  <c r="BT6" i="28"/>
  <c r="BW6" i="28" s="1"/>
  <c r="BT7" i="28"/>
  <c r="BW7" i="28" s="1"/>
  <c r="BT5" i="28"/>
  <c r="BW5" i="28" s="1"/>
  <c r="BT9" i="28"/>
  <c r="BW9" i="28" s="1"/>
  <c r="CA36" i="28"/>
  <c r="CD36" i="28" s="1"/>
  <c r="CA32" i="28"/>
  <c r="CD32" i="28" s="1"/>
  <c r="CA31" i="28"/>
  <c r="CD31" i="28" s="1"/>
  <c r="CA35" i="28"/>
  <c r="CD35" i="28" s="1"/>
  <c r="CA29" i="28"/>
  <c r="CD29" i="28" s="1"/>
  <c r="CA26" i="28"/>
  <c r="CD26" i="28" s="1"/>
  <c r="CA24" i="28"/>
  <c r="CD24" i="28" s="1"/>
  <c r="CA22" i="28"/>
  <c r="CD22" i="28" s="1"/>
  <c r="CA27" i="28"/>
  <c r="CD27" i="28" s="1"/>
  <c r="CA33" i="28"/>
  <c r="CD33" i="28" s="1"/>
  <c r="CA28" i="28"/>
  <c r="CD28" i="28" s="1"/>
  <c r="CA23" i="28"/>
  <c r="CD23" i="28" s="1"/>
  <c r="CA21" i="28"/>
  <c r="CD21" i="28" s="1"/>
  <c r="CA16" i="28"/>
  <c r="CD16" i="28" s="1"/>
  <c r="CA14" i="28"/>
  <c r="CD14" i="28" s="1"/>
  <c r="CA12" i="28"/>
  <c r="CD12" i="28" s="1"/>
  <c r="CA34" i="28"/>
  <c r="CD34" i="28" s="1"/>
  <c r="CA20" i="28"/>
  <c r="CD20" i="28" s="1"/>
  <c r="CA25" i="28"/>
  <c r="CD25" i="28" s="1"/>
  <c r="CA30" i="28"/>
  <c r="CD30" i="28" s="1"/>
  <c r="CA37" i="28"/>
  <c r="CD37" i="28" s="1"/>
  <c r="CA15" i="28"/>
  <c r="CD15" i="28" s="1"/>
  <c r="CA13" i="28"/>
  <c r="CD13" i="28" s="1"/>
  <c r="CA11" i="28"/>
  <c r="CD11" i="28" s="1"/>
  <c r="CA18" i="28"/>
  <c r="CD18" i="28" s="1"/>
  <c r="CA19" i="28"/>
  <c r="CD19" i="28" s="1"/>
  <c r="CA17" i="28"/>
  <c r="CD17" i="28" s="1"/>
  <c r="CA9" i="28"/>
  <c r="CD9" i="28" s="1"/>
  <c r="CA7" i="28"/>
  <c r="CD7" i="28" s="1"/>
  <c r="CA5" i="28"/>
  <c r="CD5" i="28" s="1"/>
  <c r="CA10" i="28"/>
  <c r="CD10" i="28" s="1"/>
  <c r="CA8" i="28"/>
  <c r="CD8" i="28" s="1"/>
  <c r="CA6" i="28"/>
  <c r="CD6" i="28" s="1"/>
  <c r="P40" i="28"/>
  <c r="S40" i="28" s="1"/>
  <c r="AY5" i="28"/>
  <c r="BB5" i="28" s="1"/>
  <c r="BZ36" i="28"/>
  <c r="CE36" i="28" s="1"/>
  <c r="BZ32" i="28"/>
  <c r="CE32" i="28" s="1"/>
  <c r="BZ30" i="28"/>
  <c r="CE30" i="28" s="1"/>
  <c r="BZ35" i="28"/>
  <c r="CE35" i="28" s="1"/>
  <c r="BZ29" i="28"/>
  <c r="CE29" i="28" s="1"/>
  <c r="BZ26" i="28"/>
  <c r="CE26" i="28" s="1"/>
  <c r="BZ33" i="28"/>
  <c r="CE33" i="28" s="1"/>
  <c r="BZ28" i="28"/>
  <c r="CE28" i="28" s="1"/>
  <c r="BZ25" i="28"/>
  <c r="CE25" i="28" s="1"/>
  <c r="BZ23" i="28"/>
  <c r="CE23" i="28" s="1"/>
  <c r="BZ21" i="28"/>
  <c r="CE21" i="28" s="1"/>
  <c r="BZ34" i="28"/>
  <c r="CE34" i="28" s="1"/>
  <c r="BZ24" i="28"/>
  <c r="CE24" i="28" s="1"/>
  <c r="BZ19" i="28"/>
  <c r="CE19" i="28" s="1"/>
  <c r="BZ18" i="28"/>
  <c r="CE18" i="28" s="1"/>
  <c r="BZ37" i="28"/>
  <c r="CE37" i="28" s="1"/>
  <c r="BZ15" i="28"/>
  <c r="CE15" i="28" s="1"/>
  <c r="BZ31" i="28"/>
  <c r="CE31" i="28" s="1"/>
  <c r="BZ22" i="28"/>
  <c r="CE22" i="28" s="1"/>
  <c r="BZ16" i="28"/>
  <c r="CE16" i="28" s="1"/>
  <c r="BZ14" i="28"/>
  <c r="CE14" i="28" s="1"/>
  <c r="BZ17" i="28"/>
  <c r="CE17" i="28" s="1"/>
  <c r="BZ13" i="28"/>
  <c r="CE13" i="28" s="1"/>
  <c r="BZ12" i="28"/>
  <c r="CE12" i="28" s="1"/>
  <c r="BZ11" i="28"/>
  <c r="CE11" i="28" s="1"/>
  <c r="BZ9" i="28"/>
  <c r="CE9" i="28" s="1"/>
  <c r="BZ7" i="28"/>
  <c r="CE7" i="28" s="1"/>
  <c r="BZ5" i="28"/>
  <c r="CE5" i="28" s="1"/>
  <c r="BZ27" i="28"/>
  <c r="CE27" i="28" s="1"/>
  <c r="BZ8" i="28"/>
  <c r="CE8" i="28" s="1"/>
  <c r="BZ6" i="28"/>
  <c r="CE6" i="28" s="1"/>
  <c r="BZ20" i="28"/>
  <c r="CE20" i="28" s="1"/>
  <c r="BZ10" i="28"/>
  <c r="CE10" i="28" s="1"/>
  <c r="CG41" i="28"/>
  <c r="CL41" i="28" s="1"/>
  <c r="CG39" i="28"/>
  <c r="CL39" i="28" s="1"/>
  <c r="CG37" i="28"/>
  <c r="CL37" i="28" s="1"/>
  <c r="CG35" i="28"/>
  <c r="CL35" i="28" s="1"/>
  <c r="CG42" i="28"/>
  <c r="CL42" i="28" s="1"/>
  <c r="CG40" i="28"/>
  <c r="CL40" i="28" s="1"/>
  <c r="CG38" i="28"/>
  <c r="CL38" i="28" s="1"/>
  <c r="CG36" i="28"/>
  <c r="CL36" i="28" s="1"/>
  <c r="CG34" i="28"/>
  <c r="CL34" i="28" s="1"/>
  <c r="CG32" i="28"/>
  <c r="CL32" i="28" s="1"/>
  <c r="CG30" i="28"/>
  <c r="CL30" i="28" s="1"/>
  <c r="CG33" i="28"/>
  <c r="CL33" i="28" s="1"/>
  <c r="CG31" i="28"/>
  <c r="CL31" i="28" s="1"/>
  <c r="CG28" i="28"/>
  <c r="CL28" i="28" s="1"/>
  <c r="CG29" i="28"/>
  <c r="CL29" i="28" s="1"/>
  <c r="CG26" i="28"/>
  <c r="CL26" i="28" s="1"/>
  <c r="CG24" i="28"/>
  <c r="CL24" i="28" s="1"/>
  <c r="CG18" i="28"/>
  <c r="CL18" i="28" s="1"/>
  <c r="CG22" i="28"/>
  <c r="CL22" i="28" s="1"/>
  <c r="CG17" i="28"/>
  <c r="CL17" i="28" s="1"/>
  <c r="CG27" i="28"/>
  <c r="CL27" i="28" s="1"/>
  <c r="CG19" i="28"/>
  <c r="CL19" i="28" s="1"/>
  <c r="CG16" i="28"/>
  <c r="CL16" i="28" s="1"/>
  <c r="CG23" i="28"/>
  <c r="CL23" i="28" s="1"/>
  <c r="CG13" i="28"/>
  <c r="CL13" i="28" s="1"/>
  <c r="CG25" i="28"/>
  <c r="CL25" i="28" s="1"/>
  <c r="CG12" i="28"/>
  <c r="CL12" i="28" s="1"/>
  <c r="CG11" i="28"/>
  <c r="CL11" i="28" s="1"/>
  <c r="CG21" i="28"/>
  <c r="CL21" i="28" s="1"/>
  <c r="CG14" i="28"/>
  <c r="CL14" i="28" s="1"/>
  <c r="CG9" i="28"/>
  <c r="CL9" i="28" s="1"/>
  <c r="CG7" i="28"/>
  <c r="CL7" i="28" s="1"/>
  <c r="CG10" i="28"/>
  <c r="CL10" i="28" s="1"/>
  <c r="CG20" i="28"/>
  <c r="CL20" i="28" s="1"/>
  <c r="CG8" i="28"/>
  <c r="CL8" i="28" s="1"/>
  <c r="CG6" i="28"/>
  <c r="CL6" i="28" s="1"/>
  <c r="CG15" i="28"/>
  <c r="CL15" i="28" s="1"/>
  <c r="CG5" i="28"/>
  <c r="CL5" i="28" s="1"/>
  <c r="AR40" i="28"/>
  <c r="AU40" i="28" s="1"/>
  <c r="P36" i="28"/>
  <c r="S36" i="28" s="1"/>
  <c r="P32" i="28"/>
  <c r="S32" i="28" s="1"/>
  <c r="P37" i="28"/>
  <c r="S37" i="28" s="1"/>
  <c r="P30" i="28"/>
  <c r="S30" i="28" s="1"/>
  <c r="P35" i="28"/>
  <c r="S35" i="28" s="1"/>
  <c r="P26" i="28"/>
  <c r="S26" i="28" s="1"/>
  <c r="P24" i="28"/>
  <c r="S24" i="28" s="1"/>
  <c r="P33" i="28"/>
  <c r="S33" i="28" s="1"/>
  <c r="P29" i="28"/>
  <c r="S29" i="28" s="1"/>
  <c r="P34" i="28"/>
  <c r="S34" i="28" s="1"/>
  <c r="P28" i="28"/>
  <c r="S28" i="28" s="1"/>
  <c r="P22" i="28"/>
  <c r="S22" i="28" s="1"/>
  <c r="P18" i="28"/>
  <c r="S18" i="28" s="1"/>
  <c r="P16" i="28"/>
  <c r="S16" i="28" s="1"/>
  <c r="P14" i="28"/>
  <c r="S14" i="28" s="1"/>
  <c r="P21" i="28"/>
  <c r="S21" i="28" s="1"/>
  <c r="P19" i="28"/>
  <c r="S19" i="28" s="1"/>
  <c r="P15" i="28"/>
  <c r="S15" i="28" s="1"/>
  <c r="P27" i="28"/>
  <c r="S27" i="28" s="1"/>
  <c r="P20" i="28"/>
  <c r="S20" i="28" s="1"/>
  <c r="P23" i="28"/>
  <c r="S23" i="28" s="1"/>
  <c r="P25" i="28"/>
  <c r="S25" i="28" s="1"/>
  <c r="P11" i="28"/>
  <c r="S11" i="28" s="1"/>
  <c r="P13" i="28"/>
  <c r="S13" i="28" s="1"/>
  <c r="P31" i="28"/>
  <c r="S31" i="28" s="1"/>
  <c r="P12" i="28"/>
  <c r="S12" i="28" s="1"/>
  <c r="P9" i="28"/>
  <c r="S9" i="28" s="1"/>
  <c r="P7" i="28"/>
  <c r="S7" i="28" s="1"/>
  <c r="P5" i="28"/>
  <c r="S5" i="28" s="1"/>
  <c r="P17" i="28"/>
  <c r="S17" i="28" s="1"/>
  <c r="P6" i="28"/>
  <c r="S6" i="28" s="1"/>
  <c r="P10" i="28"/>
  <c r="S10" i="28" s="1"/>
  <c r="P8" i="28"/>
  <c r="S8" i="28" s="1"/>
  <c r="AD37" i="28"/>
  <c r="AG37" i="28" s="1"/>
  <c r="AD35" i="28"/>
  <c r="AG35" i="28" s="1"/>
  <c r="AD36" i="28"/>
  <c r="AG36" i="28" s="1"/>
  <c r="AD34" i="28"/>
  <c r="AG34" i="28" s="1"/>
  <c r="AD32" i="28"/>
  <c r="AG32" i="28" s="1"/>
  <c r="AD30" i="28"/>
  <c r="AG30" i="28" s="1"/>
  <c r="AD28" i="28"/>
  <c r="AG28" i="28" s="1"/>
  <c r="AD27" i="28"/>
  <c r="AG27" i="28" s="1"/>
  <c r="AD33" i="28"/>
  <c r="AG33" i="28" s="1"/>
  <c r="AD19" i="28"/>
  <c r="AG19" i="28" s="1"/>
  <c r="AD29" i="28"/>
  <c r="AG29" i="28" s="1"/>
  <c r="AD23" i="28"/>
  <c r="AG23" i="28" s="1"/>
  <c r="AD18" i="28"/>
  <c r="AG18" i="28" s="1"/>
  <c r="AD25" i="28"/>
  <c r="AG25" i="28" s="1"/>
  <c r="AD24" i="28"/>
  <c r="AG24" i="28" s="1"/>
  <c r="AD17" i="28"/>
  <c r="AG17" i="28" s="1"/>
  <c r="AD31" i="28"/>
  <c r="AG31" i="28" s="1"/>
  <c r="AD21" i="28"/>
  <c r="AG21" i="28" s="1"/>
  <c r="AD15" i="28"/>
  <c r="AG15" i="28" s="1"/>
  <c r="AD14" i="28"/>
  <c r="AG14" i="28" s="1"/>
  <c r="AD13" i="28"/>
  <c r="AG13" i="28" s="1"/>
  <c r="AD20" i="28"/>
  <c r="AG20" i="28" s="1"/>
  <c r="AD26" i="28"/>
  <c r="AG26" i="28" s="1"/>
  <c r="AD9" i="28"/>
  <c r="AG9" i="28" s="1"/>
  <c r="AD5" i="28"/>
  <c r="AG5" i="28" s="1"/>
  <c r="AD16" i="28"/>
  <c r="AG16" i="28" s="1"/>
  <c r="AD10" i="28"/>
  <c r="AG10" i="28" s="1"/>
  <c r="AD8" i="28"/>
  <c r="AG8" i="28" s="1"/>
  <c r="AD6" i="28"/>
  <c r="AG6" i="28" s="1"/>
  <c r="AD22" i="28"/>
  <c r="AG22" i="28" s="1"/>
  <c r="AD12" i="28"/>
  <c r="AG12" i="28" s="1"/>
  <c r="AD7" i="28"/>
  <c r="AG7" i="28" s="1"/>
  <c r="AD11" i="28"/>
  <c r="AG11" i="28" s="1"/>
  <c r="P41" i="28"/>
  <c r="S41" i="28" s="1"/>
  <c r="AR37" i="28"/>
  <c r="AU37" i="28" s="1"/>
  <c r="AR35" i="28"/>
  <c r="AU35" i="28" s="1"/>
  <c r="AR32" i="28"/>
  <c r="AU32" i="28" s="1"/>
  <c r="AR25" i="28"/>
  <c r="AU25" i="28" s="1"/>
  <c r="AR23" i="28"/>
  <c r="AU23" i="28" s="1"/>
  <c r="AR36" i="28"/>
  <c r="AU36" i="28" s="1"/>
  <c r="AR29" i="28"/>
  <c r="AU29" i="28" s="1"/>
  <c r="AR34" i="28"/>
  <c r="AU34" i="28" s="1"/>
  <c r="AR33" i="28"/>
  <c r="AU33" i="28" s="1"/>
  <c r="AR22" i="28"/>
  <c r="AU22" i="28" s="1"/>
  <c r="AR17" i="28"/>
  <c r="AU17" i="28" s="1"/>
  <c r="AR15" i="28"/>
  <c r="AU15" i="28" s="1"/>
  <c r="AR13" i="28"/>
  <c r="AU13" i="28" s="1"/>
  <c r="AR27" i="28"/>
  <c r="AU27" i="28" s="1"/>
  <c r="AR21" i="28"/>
  <c r="AU21" i="28" s="1"/>
  <c r="AR28" i="28"/>
  <c r="AU28" i="28" s="1"/>
  <c r="AR30" i="28"/>
  <c r="AU30" i="28" s="1"/>
  <c r="AR31" i="28"/>
  <c r="AU31" i="28" s="1"/>
  <c r="AR20" i="28"/>
  <c r="AU20" i="28" s="1"/>
  <c r="AR19" i="28"/>
  <c r="AU19" i="28" s="1"/>
  <c r="AR26" i="28"/>
  <c r="AU26" i="28" s="1"/>
  <c r="AR18" i="28"/>
  <c r="AU18" i="28" s="1"/>
  <c r="AR12" i="28"/>
  <c r="AU12" i="28" s="1"/>
  <c r="AR24" i="28"/>
  <c r="AU24" i="28" s="1"/>
  <c r="AR11" i="28"/>
  <c r="AU11" i="28" s="1"/>
  <c r="AR10" i="28"/>
  <c r="AU10" i="28" s="1"/>
  <c r="AR8" i="28"/>
  <c r="AU8" i="28" s="1"/>
  <c r="AR6" i="28"/>
  <c r="AU6" i="28" s="1"/>
  <c r="AR14" i="28"/>
  <c r="AU14" i="28" s="1"/>
  <c r="AR9" i="28"/>
  <c r="AU9" i="28" s="1"/>
  <c r="AR16" i="28"/>
  <c r="AU16" i="28" s="1"/>
  <c r="AR7" i="28"/>
  <c r="AU7" i="28" s="1"/>
  <c r="AR5" i="28"/>
  <c r="AU5" i="28" s="1"/>
  <c r="AR41" i="28"/>
  <c r="AU41" i="28" s="1"/>
  <c r="AD40" i="28"/>
  <c r="AG40" i="28" s="1"/>
  <c r="W36" i="28"/>
  <c r="Z36" i="28" s="1"/>
  <c r="W35" i="28"/>
  <c r="Z35" i="28" s="1"/>
  <c r="W34" i="28"/>
  <c r="Z34" i="28" s="1"/>
  <c r="W33" i="28"/>
  <c r="Z33" i="28" s="1"/>
  <c r="W31" i="28"/>
  <c r="Z31" i="28" s="1"/>
  <c r="W32" i="28"/>
  <c r="Z32" i="28" s="1"/>
  <c r="W29" i="28"/>
  <c r="Z29" i="28" s="1"/>
  <c r="W26" i="28"/>
  <c r="Z26" i="28" s="1"/>
  <c r="W37" i="28"/>
  <c r="Z37" i="28" s="1"/>
  <c r="W25" i="28"/>
  <c r="Z25" i="28" s="1"/>
  <c r="W19" i="28"/>
  <c r="Z19" i="28" s="1"/>
  <c r="W17" i="28"/>
  <c r="Z17" i="28" s="1"/>
  <c r="W28" i="28"/>
  <c r="Z28" i="28" s="1"/>
  <c r="W16" i="28"/>
  <c r="Z16" i="28" s="1"/>
  <c r="W22" i="28"/>
  <c r="Z22" i="28" s="1"/>
  <c r="W13" i="28"/>
  <c r="Z13" i="28" s="1"/>
  <c r="W30" i="28"/>
  <c r="Z30" i="28" s="1"/>
  <c r="W18" i="28"/>
  <c r="Z18" i="28" s="1"/>
  <c r="W27" i="28"/>
  <c r="Z27" i="28" s="1"/>
  <c r="W11" i="28"/>
  <c r="Z11" i="28" s="1"/>
  <c r="W15" i="28"/>
  <c r="Z15" i="28" s="1"/>
  <c r="W9" i="28"/>
  <c r="Z9" i="28" s="1"/>
  <c r="W7" i="28"/>
  <c r="Z7" i="28" s="1"/>
  <c r="W21" i="28"/>
  <c r="Z21" i="28" s="1"/>
  <c r="W12" i="28"/>
  <c r="Z12" i="28" s="1"/>
  <c r="W20" i="28"/>
  <c r="Z20" i="28" s="1"/>
  <c r="W10" i="28"/>
  <c r="Z10" i="28" s="1"/>
  <c r="W8" i="28"/>
  <c r="Z8" i="28" s="1"/>
  <c r="W6" i="28"/>
  <c r="Z6" i="28" s="1"/>
  <c r="W14" i="28"/>
  <c r="Z14" i="28" s="1"/>
  <c r="W24" i="28"/>
  <c r="Z24" i="28" s="1"/>
  <c r="W23" i="28"/>
  <c r="Z23" i="28" s="1"/>
  <c r="W5" i="28"/>
  <c r="Z5" i="28" s="1"/>
  <c r="CW37" i="28"/>
  <c r="CX37" i="28" s="1"/>
  <c r="CW35" i="28"/>
  <c r="CX35" i="28" s="1"/>
  <c r="CW36" i="28"/>
  <c r="CX36" i="28" s="1"/>
  <c r="CW34" i="28"/>
  <c r="CX34" i="28" s="1"/>
  <c r="CW32" i="28"/>
  <c r="CX32" i="28" s="1"/>
  <c r="CW30" i="28"/>
  <c r="CX30" i="28" s="1"/>
  <c r="CW28" i="28"/>
  <c r="CX28" i="28" s="1"/>
  <c r="CW27" i="28"/>
  <c r="CX27" i="28" s="1"/>
  <c r="CW31" i="28"/>
  <c r="CX31" i="28" s="1"/>
  <c r="CW26" i="28"/>
  <c r="CX26" i="28" s="1"/>
  <c r="CW19" i="28"/>
  <c r="CX19" i="28" s="1"/>
  <c r="CW18" i="28"/>
  <c r="CX18" i="28" s="1"/>
  <c r="CW21" i="28"/>
  <c r="CX21" i="28" s="1"/>
  <c r="CW20" i="28"/>
  <c r="CX20" i="28" s="1"/>
  <c r="CW33" i="28"/>
  <c r="CX33" i="28" s="1"/>
  <c r="CW22" i="28"/>
  <c r="CX22" i="28" s="1"/>
  <c r="CW29" i="28"/>
  <c r="CX29" i="28" s="1"/>
  <c r="CW24" i="28"/>
  <c r="CX24" i="28" s="1"/>
  <c r="CW23" i="28"/>
  <c r="CX23" i="28" s="1"/>
  <c r="CW16" i="28"/>
  <c r="CX16" i="28" s="1"/>
  <c r="CW11" i="28"/>
  <c r="CX11" i="28" s="1"/>
  <c r="CW13" i="28"/>
  <c r="CX13" i="28" s="1"/>
  <c r="CW25" i="28"/>
  <c r="CX25" i="28" s="1"/>
  <c r="CW15" i="28"/>
  <c r="CX15" i="28" s="1"/>
  <c r="CW9" i="28"/>
  <c r="CX9" i="28" s="1"/>
  <c r="CW12" i="28"/>
  <c r="CX12" i="28" s="1"/>
  <c r="CW14" i="28"/>
  <c r="CX14" i="28" s="1"/>
  <c r="CW8" i="28"/>
  <c r="CX8" i="28" s="1"/>
  <c r="CW6" i="28"/>
  <c r="CX6" i="28" s="1"/>
  <c r="CW7" i="28"/>
  <c r="CX7" i="28" s="1"/>
  <c r="CW5" i="28"/>
  <c r="CX5" i="28" s="1"/>
  <c r="CW17" i="28"/>
  <c r="CX17" i="28" s="1"/>
  <c r="CW10" i="28"/>
  <c r="CX10" i="28" s="1"/>
  <c r="BF36" i="28"/>
  <c r="BI36" i="28" s="1"/>
  <c r="BF37" i="28"/>
  <c r="BI37" i="28" s="1"/>
  <c r="BF35" i="28"/>
  <c r="BI35" i="28" s="1"/>
  <c r="BF33" i="28"/>
  <c r="BI33" i="28" s="1"/>
  <c r="BF31" i="28"/>
  <c r="BI31" i="28" s="1"/>
  <c r="BF34" i="28"/>
  <c r="BI34" i="28" s="1"/>
  <c r="BF32" i="28"/>
  <c r="BI32" i="28" s="1"/>
  <c r="BF29" i="28"/>
  <c r="BI29" i="28" s="1"/>
  <c r="BF27" i="28"/>
  <c r="BI27" i="28" s="1"/>
  <c r="BF25" i="28"/>
  <c r="BI25" i="28" s="1"/>
  <c r="BF19" i="28"/>
  <c r="BI19" i="28" s="1"/>
  <c r="BF30" i="28"/>
  <c r="BI30" i="28" s="1"/>
  <c r="BF23" i="28"/>
  <c r="BI23" i="28" s="1"/>
  <c r="BF18" i="28"/>
  <c r="BI18" i="28" s="1"/>
  <c r="BF26" i="28"/>
  <c r="BI26" i="28" s="1"/>
  <c r="BF28" i="28"/>
  <c r="BI28" i="28" s="1"/>
  <c r="BF21" i="28"/>
  <c r="BI21" i="28" s="1"/>
  <c r="BF17" i="28"/>
  <c r="BI17" i="28" s="1"/>
  <c r="BF20" i="28"/>
  <c r="BI20" i="28" s="1"/>
  <c r="BF22" i="28"/>
  <c r="BI22" i="28" s="1"/>
  <c r="BF24" i="28"/>
  <c r="BI24" i="28" s="1"/>
  <c r="BF13" i="28"/>
  <c r="BI13" i="28" s="1"/>
  <c r="BF16" i="28"/>
  <c r="BI16" i="28" s="1"/>
  <c r="BF15" i="28"/>
  <c r="BI15" i="28" s="1"/>
  <c r="BF6" i="28"/>
  <c r="BI6" i="28" s="1"/>
  <c r="BF10" i="28"/>
  <c r="BI10" i="28" s="1"/>
  <c r="BF14" i="28"/>
  <c r="BI14" i="28" s="1"/>
  <c r="BF9" i="28"/>
  <c r="BI9" i="28" s="1"/>
  <c r="BF7" i="28"/>
  <c r="BI7" i="28" s="1"/>
  <c r="BF5" i="28"/>
  <c r="BI5" i="28" s="1"/>
  <c r="BF8" i="28"/>
  <c r="BI8" i="28" s="1"/>
  <c r="BF12" i="28"/>
  <c r="BI12" i="28" s="1"/>
  <c r="BF11" i="28"/>
  <c r="BI11" i="28" s="1"/>
  <c r="CB36" i="28"/>
  <c r="CC36" i="28" s="1"/>
  <c r="CB31" i="28"/>
  <c r="CC31" i="28" s="1"/>
  <c r="CB35" i="28"/>
  <c r="CC35" i="28" s="1"/>
  <c r="CB34" i="28"/>
  <c r="CC34" i="28" s="1"/>
  <c r="CB29" i="28"/>
  <c r="CC29" i="28" s="1"/>
  <c r="CB26" i="28"/>
  <c r="CC26" i="28" s="1"/>
  <c r="CB24" i="28"/>
  <c r="CC24" i="28" s="1"/>
  <c r="CB22" i="28"/>
  <c r="CC22" i="28" s="1"/>
  <c r="CB32" i="28"/>
  <c r="CC32" i="28" s="1"/>
  <c r="CB33" i="28"/>
  <c r="CC33" i="28" s="1"/>
  <c r="CB28" i="28"/>
  <c r="CC28" i="28" s="1"/>
  <c r="CB30" i="28"/>
  <c r="CC30" i="28" s="1"/>
  <c r="CB25" i="28"/>
  <c r="CC25" i="28" s="1"/>
  <c r="CB23" i="28"/>
  <c r="CC23" i="28" s="1"/>
  <c r="CB21" i="28"/>
  <c r="CC21" i="28" s="1"/>
  <c r="CB19" i="28"/>
  <c r="CC19" i="28" s="1"/>
  <c r="CB20" i="28"/>
  <c r="CC20" i="28" s="1"/>
  <c r="CB27" i="28"/>
  <c r="CC27" i="28" s="1"/>
  <c r="CB37" i="28"/>
  <c r="CC37" i="28" s="1"/>
  <c r="CB14" i="28"/>
  <c r="CC14" i="28" s="1"/>
  <c r="CB17" i="28"/>
  <c r="CC17" i="28" s="1"/>
  <c r="CB11" i="28"/>
  <c r="CC11" i="28" s="1"/>
  <c r="CB18" i="28"/>
  <c r="CC18" i="28" s="1"/>
  <c r="CB12" i="28"/>
  <c r="CC12" i="28" s="1"/>
  <c r="CB16" i="28"/>
  <c r="CC16" i="28" s="1"/>
  <c r="CB15" i="28"/>
  <c r="CC15" i="28" s="1"/>
  <c r="CB6" i="28"/>
  <c r="CC6" i="28" s="1"/>
  <c r="CB13" i="28"/>
  <c r="CC13" i="28" s="1"/>
  <c r="CB10" i="28"/>
  <c r="CC10" i="28" s="1"/>
  <c r="CB8" i="28"/>
  <c r="CC8" i="28" s="1"/>
  <c r="CB5" i="28"/>
  <c r="CC5" i="28" s="1"/>
  <c r="CB9" i="28"/>
  <c r="CC9" i="28" s="1"/>
  <c r="CB7" i="28"/>
  <c r="CC7" i="28" s="1"/>
  <c r="CH42" i="28"/>
  <c r="CK42" i="28" s="1"/>
  <c r="CH38" i="28"/>
  <c r="CK38" i="28" s="1"/>
  <c r="CH33" i="28"/>
  <c r="CK33" i="28" s="1"/>
  <c r="CH40" i="28"/>
  <c r="CK40" i="28" s="1"/>
  <c r="CH36" i="28"/>
  <c r="CK36" i="28" s="1"/>
  <c r="CH41" i="28"/>
  <c r="CK41" i="28" s="1"/>
  <c r="CH30" i="28"/>
  <c r="CK30" i="28" s="1"/>
  <c r="CH26" i="28"/>
  <c r="CK26" i="28" s="1"/>
  <c r="CH37" i="28"/>
  <c r="CK37" i="28" s="1"/>
  <c r="CH39" i="28"/>
  <c r="CK39" i="28" s="1"/>
  <c r="CH34" i="28"/>
  <c r="CK34" i="28" s="1"/>
  <c r="CH29" i="28"/>
  <c r="CK29" i="28" s="1"/>
  <c r="CH22" i="28"/>
  <c r="CK22" i="28" s="1"/>
  <c r="CH31" i="28"/>
  <c r="CK31" i="28" s="1"/>
  <c r="CH32" i="28"/>
  <c r="CK32" i="28" s="1"/>
  <c r="CH27" i="28"/>
  <c r="CK27" i="28" s="1"/>
  <c r="CH19" i="28"/>
  <c r="CK19" i="28" s="1"/>
  <c r="CH18" i="28"/>
  <c r="CK18" i="28" s="1"/>
  <c r="CH35" i="28"/>
  <c r="CK35" i="28" s="1"/>
  <c r="CH28" i="28"/>
  <c r="CK28" i="28" s="1"/>
  <c r="CH23" i="28"/>
  <c r="CK23" i="28" s="1"/>
  <c r="CH21" i="28"/>
  <c r="CK21" i="28" s="1"/>
  <c r="CH20" i="28"/>
  <c r="CK20" i="28" s="1"/>
  <c r="CH16" i="28"/>
  <c r="CK16" i="28" s="1"/>
  <c r="CH11" i="28"/>
  <c r="CK11" i="28" s="1"/>
  <c r="CH17" i="28"/>
  <c r="CK17" i="28" s="1"/>
  <c r="CH13" i="28"/>
  <c r="CK13" i="28" s="1"/>
  <c r="CH12" i="28"/>
  <c r="CK12" i="28" s="1"/>
  <c r="CH9" i="28"/>
  <c r="CK9" i="28" s="1"/>
  <c r="CH7" i="28"/>
  <c r="CK7" i="28" s="1"/>
  <c r="CH5" i="28"/>
  <c r="CK5" i="28" s="1"/>
  <c r="CH14" i="28"/>
  <c r="CK14" i="28" s="1"/>
  <c r="CH24" i="28"/>
  <c r="CK24" i="28" s="1"/>
  <c r="CH10" i="28"/>
  <c r="CK10" i="28" s="1"/>
  <c r="CH25" i="28"/>
  <c r="CK25" i="28" s="1"/>
  <c r="CH8" i="28"/>
  <c r="CK8" i="28" s="1"/>
  <c r="CH6" i="28"/>
  <c r="CK6" i="28" s="1"/>
  <c r="CH15" i="28"/>
  <c r="CK15" i="28" s="1"/>
  <c r="AY42" i="28"/>
  <c r="BB42" i="28" s="1"/>
  <c r="CV37" i="28"/>
  <c r="CY37" i="28" s="1"/>
  <c r="CV35" i="28"/>
  <c r="CY35" i="28" s="1"/>
  <c r="CV30" i="28"/>
  <c r="CY30" i="28" s="1"/>
  <c r="CV34" i="28"/>
  <c r="CY34" i="28" s="1"/>
  <c r="CV33" i="28"/>
  <c r="CY33" i="28" s="1"/>
  <c r="CV29" i="28"/>
  <c r="CY29" i="28" s="1"/>
  <c r="CV28" i="28"/>
  <c r="CY28" i="28" s="1"/>
  <c r="CV25" i="28"/>
  <c r="CY25" i="28" s="1"/>
  <c r="CV23" i="28"/>
  <c r="CY23" i="28" s="1"/>
  <c r="CV27" i="28"/>
  <c r="CY27" i="28" s="1"/>
  <c r="CV31" i="28"/>
  <c r="CY31" i="28" s="1"/>
  <c r="CV26" i="28"/>
  <c r="CY26" i="28" s="1"/>
  <c r="CV24" i="28"/>
  <c r="CY24" i="28" s="1"/>
  <c r="CV22" i="28"/>
  <c r="CY22" i="28" s="1"/>
  <c r="CV20" i="28"/>
  <c r="CY20" i="28" s="1"/>
  <c r="CV18" i="28"/>
  <c r="CY18" i="28" s="1"/>
  <c r="CV32" i="28"/>
  <c r="CY32" i="28" s="1"/>
  <c r="CV19" i="28"/>
  <c r="CY19" i="28" s="1"/>
  <c r="CV21" i="28"/>
  <c r="CY21" i="28" s="1"/>
  <c r="CV17" i="28"/>
  <c r="CY17" i="28" s="1"/>
  <c r="CV15" i="28"/>
  <c r="CY15" i="28" s="1"/>
  <c r="CV14" i="28"/>
  <c r="CY14" i="28" s="1"/>
  <c r="CV13" i="28"/>
  <c r="CY13" i="28" s="1"/>
  <c r="CV12" i="28"/>
  <c r="CY12" i="28" s="1"/>
  <c r="CV16" i="28"/>
  <c r="CY16" i="28" s="1"/>
  <c r="CV11" i="28"/>
  <c r="CY11" i="28" s="1"/>
  <c r="CV9" i="28"/>
  <c r="CY9" i="28" s="1"/>
  <c r="CV5" i="28"/>
  <c r="CY5" i="28" s="1"/>
  <c r="CV7" i="28"/>
  <c r="CY7" i="28" s="1"/>
  <c r="CV10" i="28"/>
  <c r="CY10" i="28" s="1"/>
  <c r="CV36" i="28"/>
  <c r="CY36" i="28" s="1"/>
  <c r="CV8" i="28"/>
  <c r="CY8" i="28" s="1"/>
  <c r="CV6" i="28"/>
  <c r="CY6" i="28" s="1"/>
  <c r="CI42" i="28"/>
  <c r="CJ42" i="28" s="1"/>
  <c r="CI40" i="28"/>
  <c r="CJ40" i="28" s="1"/>
  <c r="CI38" i="28"/>
  <c r="CJ38" i="28" s="1"/>
  <c r="CI36" i="28"/>
  <c r="CJ36" i="28" s="1"/>
  <c r="CI32" i="28"/>
  <c r="CJ32" i="28" s="1"/>
  <c r="CI41" i="28"/>
  <c r="CJ41" i="28" s="1"/>
  <c r="CI37" i="28"/>
  <c r="CJ37" i="28" s="1"/>
  <c r="CI30" i="28"/>
  <c r="CJ30" i="28" s="1"/>
  <c r="CI26" i="28"/>
  <c r="CJ26" i="28" s="1"/>
  <c r="CI24" i="28"/>
  <c r="CJ24" i="28" s="1"/>
  <c r="CI22" i="28"/>
  <c r="CJ22" i="28" s="1"/>
  <c r="CI39" i="28"/>
  <c r="CJ39" i="28" s="1"/>
  <c r="CI34" i="28"/>
  <c r="CJ34" i="28" s="1"/>
  <c r="CI31" i="28"/>
  <c r="CJ31" i="28" s="1"/>
  <c r="CI29" i="28"/>
  <c r="CJ29" i="28" s="1"/>
  <c r="CI28" i="28"/>
  <c r="CJ28" i="28" s="1"/>
  <c r="CI16" i="28"/>
  <c r="CJ16" i="28" s="1"/>
  <c r="CI14" i="28"/>
  <c r="CJ14" i="28" s="1"/>
  <c r="CI12" i="28"/>
  <c r="CJ12" i="28" s="1"/>
  <c r="CI27" i="28"/>
  <c r="CJ27" i="28" s="1"/>
  <c r="CI21" i="28"/>
  <c r="CJ21" i="28" s="1"/>
  <c r="CI35" i="28"/>
  <c r="CJ35" i="28" s="1"/>
  <c r="CI23" i="28"/>
  <c r="CJ23" i="28" s="1"/>
  <c r="CI20" i="28"/>
  <c r="CJ20" i="28" s="1"/>
  <c r="CI25" i="28"/>
  <c r="CJ25" i="28" s="1"/>
  <c r="CI15" i="28"/>
  <c r="CJ15" i="28" s="1"/>
  <c r="CI19" i="28"/>
  <c r="CJ19" i="28" s="1"/>
  <c r="CI17" i="28"/>
  <c r="CJ17" i="28" s="1"/>
  <c r="CI18" i="28"/>
  <c r="CJ18" i="28" s="1"/>
  <c r="CI11" i="28"/>
  <c r="CJ11" i="28" s="1"/>
  <c r="CI13" i="28"/>
  <c r="CJ13" i="28" s="1"/>
  <c r="CI10" i="28"/>
  <c r="CJ10" i="28" s="1"/>
  <c r="CI33" i="28"/>
  <c r="CJ33" i="28" s="1"/>
  <c r="CI9" i="28"/>
  <c r="CJ9" i="28" s="1"/>
  <c r="CI7" i="28"/>
  <c r="CJ7" i="28" s="1"/>
  <c r="CI5" i="28"/>
  <c r="CJ5" i="28" s="1"/>
  <c r="CI6" i="28"/>
  <c r="CJ6" i="28" s="1"/>
  <c r="CI8" i="28"/>
  <c r="CJ8" i="28" s="1"/>
  <c r="H242" i="17"/>
  <c r="H185" i="17"/>
  <c r="H274" i="17"/>
  <c r="H273" i="17"/>
  <c r="H67" i="17"/>
  <c r="H184" i="17"/>
  <c r="H66" i="17"/>
  <c r="I60" i="14"/>
  <c r="I33" i="14"/>
  <c r="I167" i="14"/>
  <c r="I120" i="14"/>
  <c r="I289" i="14"/>
  <c r="I309" i="14" s="1"/>
  <c r="E126" i="14"/>
  <c r="E309" i="14"/>
  <c r="I305" i="14"/>
  <c r="H352" i="14"/>
  <c r="E218" i="14"/>
  <c r="I89" i="14"/>
  <c r="O42" i="28" s="1"/>
  <c r="T42" i="28" s="1"/>
  <c r="H242" i="14"/>
  <c r="J243" i="14"/>
  <c r="H149" i="14"/>
  <c r="AC41" i="28" s="1"/>
  <c r="AH41" i="28" s="1"/>
  <c r="E157" i="14"/>
  <c r="G243" i="14"/>
  <c r="E58" i="14"/>
  <c r="G348" i="14"/>
  <c r="G332" i="14"/>
  <c r="J150" i="14"/>
  <c r="E90" i="14"/>
  <c r="Q37" i="28" s="1"/>
  <c r="H157" i="14"/>
  <c r="G198" i="14"/>
  <c r="G214" i="14"/>
  <c r="H90" i="14"/>
  <c r="Q41" i="28" s="1"/>
  <c r="R41" i="28" s="1"/>
  <c r="G90" i="14"/>
  <c r="Q40" i="28" s="1"/>
  <c r="R40" i="28" s="1"/>
  <c r="E266" i="14"/>
  <c r="H118" i="14"/>
  <c r="E243" i="14"/>
  <c r="G258" i="14"/>
  <c r="E242" i="14"/>
  <c r="H89" i="14"/>
  <c r="O41" i="28" s="1"/>
  <c r="T41" i="28" s="1"/>
  <c r="G119" i="14"/>
  <c r="G405" i="14"/>
  <c r="G400" i="14"/>
  <c r="G399" i="14" s="1"/>
  <c r="G89" i="14"/>
  <c r="O40" i="28" s="1"/>
  <c r="T40" i="28" s="1"/>
  <c r="J90" i="14"/>
  <c r="E31" i="14"/>
  <c r="G451" i="14"/>
  <c r="G446" i="14"/>
  <c r="G445" i="14" s="1"/>
  <c r="G150" i="14"/>
  <c r="AE40" i="28" s="1"/>
  <c r="AF40" i="28" s="1"/>
  <c r="I265" i="14"/>
  <c r="AQ42" i="28" s="1"/>
  <c r="AV42" i="28" s="1"/>
  <c r="E149" i="14"/>
  <c r="G151" i="14"/>
  <c r="G142" i="14"/>
  <c r="E89" i="14"/>
  <c r="E150" i="14"/>
  <c r="G382" i="14"/>
  <c r="G377" i="14"/>
  <c r="G376" i="14" s="1"/>
  <c r="J89" i="14"/>
  <c r="E32" i="14"/>
  <c r="E59" i="14"/>
  <c r="G91" i="14"/>
  <c r="G82" i="14"/>
  <c r="G428" i="14"/>
  <c r="G423" i="14"/>
  <c r="G422" i="14" s="1"/>
  <c r="E265" i="14"/>
  <c r="I58" i="14"/>
  <c r="V42" i="28" s="1"/>
  <c r="AA42" i="28" s="1"/>
  <c r="AB42" i="28" s="1"/>
  <c r="H119" i="14"/>
  <c r="G167" i="14"/>
  <c r="G178" i="14"/>
  <c r="G33" i="14"/>
  <c r="G22" i="14"/>
  <c r="G109" i="14"/>
  <c r="G120" i="14"/>
  <c r="H309" i="14"/>
  <c r="G296" i="14"/>
  <c r="J296" i="14"/>
  <c r="J309" i="14"/>
  <c r="I218" i="14"/>
  <c r="E352" i="14"/>
  <c r="G60" i="14"/>
  <c r="G49" i="14"/>
  <c r="G281" i="14"/>
  <c r="G289" i="14"/>
  <c r="G309" i="14" s="1"/>
  <c r="G305" i="14"/>
  <c r="H218" i="14"/>
  <c r="J352" i="14"/>
  <c r="H296" i="14"/>
  <c r="E434" i="5"/>
  <c r="E432" i="5"/>
  <c r="E411" i="5"/>
  <c r="E409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E392" i="5"/>
  <c r="E388" i="5"/>
  <c r="E386" i="5"/>
  <c r="E365" i="5"/>
  <c r="E36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F365" i="5"/>
  <c r="V365" i="5"/>
  <c r="J215" i="14"/>
  <c r="I404" i="14"/>
  <c r="J144" i="14"/>
  <c r="G338" i="14"/>
  <c r="I121" i="14"/>
  <c r="H403" i="14"/>
  <c r="G237" i="14"/>
  <c r="I454" i="14"/>
  <c r="I381" i="14"/>
  <c r="H94" i="14"/>
  <c r="J383" i="14"/>
  <c r="H341" i="17"/>
  <c r="E181" i="14"/>
  <c r="I93" i="14"/>
  <c r="E299" i="14"/>
  <c r="I216" i="14"/>
  <c r="G262" i="14"/>
  <c r="G294" i="14"/>
  <c r="I383" i="14"/>
  <c r="I268" i="14"/>
  <c r="E341" i="14"/>
  <c r="E62" i="14"/>
  <c r="H154" i="14"/>
  <c r="E93" i="14"/>
  <c r="H299" i="17"/>
  <c r="I408" i="14"/>
  <c r="H204" i="14"/>
  <c r="G427" i="14"/>
  <c r="H354" i="17"/>
  <c r="I426" i="14"/>
  <c r="H338" i="14"/>
  <c r="I27" i="14"/>
  <c r="E340" i="14"/>
  <c r="G171" i="14"/>
  <c r="H427" i="14"/>
  <c r="I123" i="14"/>
  <c r="J294" i="14"/>
  <c r="H300" i="17"/>
  <c r="H306" i="14"/>
  <c r="I384" i="14"/>
  <c r="G493" i="14"/>
  <c r="J216" i="14"/>
  <c r="J238" i="14"/>
  <c r="H173" i="14"/>
  <c r="H208" i="17"/>
  <c r="E385" i="14"/>
  <c r="G404" i="14"/>
  <c r="J407" i="14"/>
  <c r="I300" i="14"/>
  <c r="H203" i="14"/>
  <c r="H385" i="14"/>
  <c r="E350" i="14"/>
  <c r="E298" i="14"/>
  <c r="I338" i="14"/>
  <c r="J154" i="14"/>
  <c r="H310" i="17"/>
  <c r="J270" i="14"/>
  <c r="G336" i="14"/>
  <c r="H311" i="17"/>
  <c r="I306" i="14"/>
  <c r="G450" i="14"/>
  <c r="I202" i="14"/>
  <c r="H261" i="14"/>
  <c r="I548" i="14"/>
  <c r="I501" i="14"/>
  <c r="I94" i="14"/>
  <c r="J122" i="14"/>
  <c r="G379" i="14"/>
  <c r="E92" i="14"/>
  <c r="J171" i="14"/>
  <c r="G492" i="14"/>
  <c r="H295" i="14"/>
  <c r="H308" i="14"/>
  <c r="G547" i="14"/>
  <c r="E297" i="14"/>
  <c r="I380" i="14"/>
  <c r="J337" i="14"/>
  <c r="I493" i="14"/>
  <c r="E208" i="14"/>
  <c r="E206" i="14"/>
  <c r="H202" i="14"/>
  <c r="H92" i="14"/>
  <c r="J269" i="14"/>
  <c r="H146" i="14"/>
  <c r="E406" i="14"/>
  <c r="I34" i="14"/>
  <c r="I203" i="14"/>
  <c r="I260" i="14"/>
  <c r="J449" i="14"/>
  <c r="H355" i="17"/>
  <c r="H450" i="14"/>
  <c r="G238" i="14"/>
  <c r="G216" i="14"/>
  <c r="H351" i="14"/>
  <c r="I86" i="14"/>
  <c r="J306" i="14"/>
  <c r="I61" i="14"/>
  <c r="H269" i="14"/>
  <c r="I179" i="14"/>
  <c r="E217" i="14"/>
  <c r="H293" i="14"/>
  <c r="I215" i="14"/>
  <c r="H180" i="14"/>
  <c r="J181" i="14"/>
  <c r="I494" i="14"/>
  <c r="I153" i="14"/>
  <c r="G541" i="14"/>
  <c r="H93" i="14"/>
  <c r="H380" i="14"/>
  <c r="I173" i="14"/>
  <c r="E268" i="14"/>
  <c r="I36" i="14"/>
  <c r="I336" i="14"/>
  <c r="I385" i="14"/>
  <c r="H430" i="14"/>
  <c r="G448" i="14"/>
  <c r="J384" i="14"/>
  <c r="E383" i="14"/>
  <c r="J450" i="14"/>
  <c r="G261" i="14"/>
  <c r="H454" i="14"/>
  <c r="G295" i="14"/>
  <c r="H237" i="14"/>
  <c r="I427" i="14"/>
  <c r="H297" i="17"/>
  <c r="H381" i="14"/>
  <c r="I145" i="14"/>
  <c r="E498" i="14"/>
  <c r="G539" i="14"/>
  <c r="J448" i="14"/>
  <c r="G337" i="14"/>
  <c r="H426" i="14"/>
  <c r="H379" i="14"/>
  <c r="I63" i="14"/>
  <c r="H216" i="14"/>
  <c r="H404" i="14"/>
  <c r="E180" i="14"/>
  <c r="H206" i="17"/>
  <c r="J453" i="14"/>
  <c r="I62" i="14"/>
  <c r="G173" i="14"/>
  <c r="I429" i="14"/>
  <c r="I539" i="14"/>
  <c r="E179" i="14"/>
  <c r="H383" i="14"/>
  <c r="J454" i="14"/>
  <c r="G53" i="14"/>
  <c r="J404" i="14"/>
  <c r="E270" i="14"/>
  <c r="I270" i="14"/>
  <c r="I541" i="14"/>
  <c r="G203" i="14"/>
  <c r="J179" i="14"/>
  <c r="J308" i="14"/>
  <c r="I425" i="14"/>
  <c r="G54" i="14"/>
  <c r="G494" i="14"/>
  <c r="G426" i="14"/>
  <c r="I492" i="14"/>
  <c r="I84" i="14"/>
  <c r="I403" i="14"/>
  <c r="I238" i="14"/>
  <c r="I500" i="14"/>
  <c r="H312" i="17"/>
  <c r="E154" i="14"/>
  <c r="I35" i="14"/>
  <c r="I114" i="14"/>
  <c r="J94" i="14"/>
  <c r="G501" i="14"/>
  <c r="J153" i="14"/>
  <c r="G204" i="14"/>
  <c r="H171" i="14"/>
  <c r="H349" i="14"/>
  <c r="H222" i="17"/>
  <c r="E349" i="14"/>
  <c r="H313" i="17"/>
  <c r="J307" i="14"/>
  <c r="H270" i="14"/>
  <c r="E499" i="14"/>
  <c r="I293" i="14"/>
  <c r="H353" i="17"/>
  <c r="I115" i="14"/>
  <c r="E123" i="14"/>
  <c r="F130" i="5"/>
  <c r="E207" i="14"/>
  <c r="H172" i="14"/>
  <c r="G449" i="14"/>
  <c r="H407" i="14"/>
  <c r="J180" i="14"/>
  <c r="H181" i="14"/>
  <c r="E453" i="14"/>
  <c r="G145" i="14"/>
  <c r="H61" i="14"/>
  <c r="E215" i="14"/>
  <c r="I453" i="14"/>
  <c r="G403" i="14"/>
  <c r="E307" i="14"/>
  <c r="I407" i="14"/>
  <c r="H429" i="14"/>
  <c r="H425" i="14"/>
  <c r="G402" i="14"/>
  <c r="J145" i="14"/>
  <c r="I308" i="14"/>
  <c r="H343" i="17"/>
  <c r="I431" i="14"/>
  <c r="I154" i="14"/>
  <c r="E63" i="14"/>
  <c r="G548" i="14"/>
  <c r="H221" i="17"/>
  <c r="H337" i="14"/>
  <c r="H336" i="14"/>
  <c r="E351" i="14"/>
  <c r="E306" i="14"/>
  <c r="H307" i="14"/>
  <c r="I406" i="14"/>
  <c r="J452" i="14"/>
  <c r="E269" i="14"/>
  <c r="H453" i="14"/>
  <c r="J152" i="14"/>
  <c r="I448" i="14"/>
  <c r="H144" i="14"/>
  <c r="E300" i="14"/>
  <c r="H123" i="14"/>
  <c r="H122" i="14"/>
  <c r="I452" i="14"/>
  <c r="E407" i="14"/>
  <c r="I379" i="14"/>
  <c r="E452" i="14"/>
  <c r="J123" i="14"/>
  <c r="H62" i="14"/>
  <c r="I337" i="14"/>
  <c r="J121" i="14"/>
  <c r="E408" i="14"/>
  <c r="G381" i="14"/>
  <c r="J237" i="14"/>
  <c r="J408" i="14"/>
  <c r="J402" i="14"/>
  <c r="I171" i="14"/>
  <c r="I26" i="14"/>
  <c r="I307" i="14"/>
  <c r="H152" i="14"/>
  <c r="H298" i="17"/>
  <c r="H207" i="17"/>
  <c r="E61" i="14"/>
  <c r="H449" i="14"/>
  <c r="J338" i="14"/>
  <c r="G425" i="14"/>
  <c r="E343" i="14"/>
  <c r="J268" i="14"/>
  <c r="I402" i="14"/>
  <c r="H239" i="14"/>
  <c r="H294" i="14"/>
  <c r="I540" i="14"/>
  <c r="G500" i="14"/>
  <c r="J202" i="14"/>
  <c r="J379" i="14"/>
  <c r="H402" i="14"/>
  <c r="J261" i="14"/>
  <c r="G380" i="14"/>
  <c r="I122" i="14"/>
  <c r="H384" i="14"/>
  <c r="I294" i="14"/>
  <c r="I239" i="14"/>
  <c r="H408" i="14"/>
  <c r="H179" i="14"/>
  <c r="J172" i="14"/>
  <c r="I92" i="14"/>
  <c r="G55" i="14"/>
  <c r="H350" i="14"/>
  <c r="I450" i="14"/>
  <c r="I299" i="14"/>
  <c r="J262" i="14"/>
  <c r="H342" i="17"/>
  <c r="I152" i="14"/>
  <c r="I28" i="14"/>
  <c r="J406" i="14"/>
  <c r="I146" i="14"/>
  <c r="G293" i="14"/>
  <c r="I262" i="14"/>
  <c r="I217" i="14"/>
  <c r="H219" i="17"/>
  <c r="I547" i="14"/>
  <c r="H431" i="14"/>
  <c r="E94" i="14"/>
  <c r="J293" i="14"/>
  <c r="E308" i="14"/>
  <c r="I113" i="14"/>
  <c r="E152" i="14"/>
  <c r="E342" i="14"/>
  <c r="H340" i="17"/>
  <c r="E384" i="14"/>
  <c r="J217" i="14"/>
  <c r="J385" i="14"/>
  <c r="J173" i="14"/>
  <c r="E454" i="14"/>
  <c r="J203" i="14"/>
  <c r="G172" i="14"/>
  <c r="J204" i="14"/>
  <c r="E209" i="14"/>
  <c r="J350" i="14"/>
  <c r="H268" i="14"/>
  <c r="G154" i="14"/>
  <c r="E216" i="14"/>
  <c r="H262" i="14"/>
  <c r="H209" i="17"/>
  <c r="I181" i="14"/>
  <c r="H217" i="14"/>
  <c r="H448" i="14"/>
  <c r="J295" i="14"/>
  <c r="H215" i="14"/>
  <c r="H406" i="14"/>
  <c r="I172" i="14"/>
  <c r="H121" i="14"/>
  <c r="H356" i="17"/>
  <c r="J93" i="14"/>
  <c r="H63" i="14"/>
  <c r="J349" i="14"/>
  <c r="I204" i="14"/>
  <c r="J381" i="14"/>
  <c r="J351" i="14"/>
  <c r="G202" i="14"/>
  <c r="H452" i="14"/>
  <c r="J380" i="14"/>
  <c r="I449" i="14"/>
  <c r="J403" i="14"/>
  <c r="J336" i="14"/>
  <c r="J92" i="14"/>
  <c r="P42" i="28" l="1"/>
  <c r="S42" i="28" s="1"/>
  <c r="BF42" i="28"/>
  <c r="BI42" i="28" s="1"/>
  <c r="E127" i="14"/>
  <c r="G149" i="14"/>
  <c r="AC40" i="28" s="1"/>
  <c r="AH40" i="28" s="1"/>
  <c r="AI40" i="28" s="1"/>
  <c r="I542" i="14"/>
  <c r="G542" i="14"/>
  <c r="I495" i="14"/>
  <c r="G495" i="14"/>
  <c r="DG40" i="28"/>
  <c r="DE40" i="28"/>
  <c r="DE41" i="28"/>
  <c r="DG42" i="28"/>
  <c r="DF40" i="28"/>
  <c r="DG41" i="28"/>
  <c r="DF41" i="28"/>
  <c r="DE42" i="28"/>
  <c r="AY41" i="28"/>
  <c r="BB41" i="28" s="1"/>
  <c r="I266" i="14"/>
  <c r="AS42" i="28" s="1"/>
  <c r="AT42" i="28" s="1"/>
  <c r="AW42" i="28" s="1"/>
  <c r="H243" i="14"/>
  <c r="AZ41" i="28" s="1"/>
  <c r="BA41" i="28" s="1"/>
  <c r="H158" i="14"/>
  <c r="AZ40" i="28"/>
  <c r="BA40" i="28" s="1"/>
  <c r="AX41" i="28"/>
  <c r="BC41" i="28" s="1"/>
  <c r="AX5" i="28"/>
  <c r="BC5" i="28" s="1"/>
  <c r="AX28" i="28"/>
  <c r="BC28" i="28" s="1"/>
  <c r="AX36" i="28"/>
  <c r="BC36" i="28" s="1"/>
  <c r="AX12" i="28"/>
  <c r="BC12" i="28" s="1"/>
  <c r="AX20" i="28"/>
  <c r="BC20" i="28" s="1"/>
  <c r="AX31" i="28"/>
  <c r="BC31" i="28" s="1"/>
  <c r="AX10" i="28"/>
  <c r="BC10" i="28" s="1"/>
  <c r="AX18" i="28"/>
  <c r="BC18" i="28" s="1"/>
  <c r="AX26" i="28"/>
  <c r="BC26" i="28" s="1"/>
  <c r="AX34" i="28"/>
  <c r="BC34" i="28" s="1"/>
  <c r="AX13" i="28"/>
  <c r="BC13" i="28" s="1"/>
  <c r="AX21" i="28"/>
  <c r="BC21" i="28" s="1"/>
  <c r="AX29" i="28"/>
  <c r="BC29" i="28" s="1"/>
  <c r="AX37" i="28"/>
  <c r="BC37" i="28" s="1"/>
  <c r="AX8" i="28"/>
  <c r="BC8" i="28" s="1"/>
  <c r="AX16" i="28"/>
  <c r="BC16" i="28" s="1"/>
  <c r="AX24" i="28"/>
  <c r="BC24" i="28" s="1"/>
  <c r="AX32" i="28"/>
  <c r="BC32" i="28" s="1"/>
  <c r="AX11" i="28"/>
  <c r="BC11" i="28" s="1"/>
  <c r="AX19" i="28"/>
  <c r="BC19" i="28" s="1"/>
  <c r="AX27" i="28"/>
  <c r="BC27" i="28" s="1"/>
  <c r="AX35" i="28"/>
  <c r="BC35" i="28" s="1"/>
  <c r="AX6" i="28"/>
  <c r="BC6" i="28" s="1"/>
  <c r="AX14" i="28"/>
  <c r="BC14" i="28" s="1"/>
  <c r="AX22" i="28"/>
  <c r="BC22" i="28" s="1"/>
  <c r="AX30" i="28"/>
  <c r="BC30" i="28" s="1"/>
  <c r="AX9" i="28"/>
  <c r="BC9" i="28" s="1"/>
  <c r="AX17" i="28"/>
  <c r="BC17" i="28" s="1"/>
  <c r="AX25" i="28"/>
  <c r="BC25" i="28" s="1"/>
  <c r="AX33" i="28"/>
  <c r="BC33" i="28" s="1"/>
  <c r="AX7" i="28"/>
  <c r="BC7" i="28" s="1"/>
  <c r="AX15" i="28"/>
  <c r="BC15" i="28" s="1"/>
  <c r="AX23" i="28"/>
  <c r="BC23" i="28" s="1"/>
  <c r="AZ5" i="28"/>
  <c r="BA5" i="28" s="1"/>
  <c r="AZ19" i="28"/>
  <c r="BA19" i="28" s="1"/>
  <c r="AZ25" i="28"/>
  <c r="BA25" i="28" s="1"/>
  <c r="AZ11" i="28"/>
  <c r="BA11" i="28" s="1"/>
  <c r="AZ9" i="28"/>
  <c r="BA9" i="28" s="1"/>
  <c r="AZ6" i="28"/>
  <c r="BA6" i="28" s="1"/>
  <c r="AZ17" i="28"/>
  <c r="BA17" i="28" s="1"/>
  <c r="AZ12" i="28"/>
  <c r="BA12" i="28" s="1"/>
  <c r="AZ20" i="28"/>
  <c r="BA20" i="28" s="1"/>
  <c r="AZ28" i="28"/>
  <c r="BA28" i="28" s="1"/>
  <c r="AZ36" i="28"/>
  <c r="BA36" i="28" s="1"/>
  <c r="AZ7" i="28"/>
  <c r="BA7" i="28" s="1"/>
  <c r="AZ15" i="28"/>
  <c r="BA15" i="28" s="1"/>
  <c r="AZ23" i="28"/>
  <c r="BA23" i="28" s="1"/>
  <c r="AZ31" i="28"/>
  <c r="BA31" i="28" s="1"/>
  <c r="AZ10" i="28"/>
  <c r="BA10" i="28" s="1"/>
  <c r="AZ18" i="28"/>
  <c r="BA18" i="28" s="1"/>
  <c r="AZ26" i="28"/>
  <c r="BA26" i="28" s="1"/>
  <c r="AZ34" i="28"/>
  <c r="BA34" i="28" s="1"/>
  <c r="AZ13" i="28"/>
  <c r="BA13" i="28" s="1"/>
  <c r="AZ21" i="28"/>
  <c r="BA21" i="28" s="1"/>
  <c r="AZ29" i="28"/>
  <c r="BA29" i="28" s="1"/>
  <c r="AZ37" i="28"/>
  <c r="BA37" i="28" s="1"/>
  <c r="AZ8" i="28"/>
  <c r="BA8" i="28" s="1"/>
  <c r="AZ16" i="28"/>
  <c r="BA16" i="28" s="1"/>
  <c r="AZ24" i="28"/>
  <c r="BA24" i="28" s="1"/>
  <c r="AZ32" i="28"/>
  <c r="BA32" i="28" s="1"/>
  <c r="AZ27" i="28"/>
  <c r="BA27" i="28" s="1"/>
  <c r="AZ35" i="28"/>
  <c r="BA35" i="28" s="1"/>
  <c r="AZ14" i="28"/>
  <c r="BA14" i="28" s="1"/>
  <c r="AZ22" i="28"/>
  <c r="BA22" i="28" s="1"/>
  <c r="AZ30" i="28"/>
  <c r="BA30" i="28" s="1"/>
  <c r="AZ33" i="28"/>
  <c r="BA33" i="28" s="1"/>
  <c r="I242" i="14"/>
  <c r="J149" i="14"/>
  <c r="H265" i="14"/>
  <c r="AQ41" i="28" s="1"/>
  <c r="AV41" i="28" s="1"/>
  <c r="H266" i="14"/>
  <c r="AS41" i="28" s="1"/>
  <c r="AT41" i="28" s="1"/>
  <c r="AP14" i="28"/>
  <c r="AP6" i="28"/>
  <c r="AP30" i="28"/>
  <c r="AP23" i="28"/>
  <c r="AP35" i="28"/>
  <c r="AP9" i="28"/>
  <c r="AP12" i="28"/>
  <c r="AP24" i="28"/>
  <c r="AP28" i="28"/>
  <c r="AP31" i="28"/>
  <c r="AP34" i="28"/>
  <c r="AP7" i="28"/>
  <c r="AP10" i="28"/>
  <c r="AP20" i="28"/>
  <c r="AP26" i="28"/>
  <c r="AP25" i="28"/>
  <c r="AP8" i="28"/>
  <c r="AP15" i="28"/>
  <c r="AP17" i="28"/>
  <c r="AP19" i="28"/>
  <c r="AP13" i="28"/>
  <c r="AP21" i="28"/>
  <c r="AP33" i="28"/>
  <c r="AP37" i="28"/>
  <c r="AP18" i="28"/>
  <c r="AS37" i="28"/>
  <c r="AT37" i="28" s="1"/>
  <c r="AS29" i="28"/>
  <c r="AT29" i="28" s="1"/>
  <c r="AS21" i="28"/>
  <c r="AT21" i="28" s="1"/>
  <c r="AS13" i="28"/>
  <c r="AT13" i="28" s="1"/>
  <c r="AS5" i="28"/>
  <c r="AT5" i="28" s="1"/>
  <c r="AS36" i="28"/>
  <c r="AT36" i="28" s="1"/>
  <c r="AS28" i="28"/>
  <c r="AT28" i="28" s="1"/>
  <c r="AS20" i="28"/>
  <c r="AT20" i="28" s="1"/>
  <c r="AS12" i="28"/>
  <c r="AT12" i="28" s="1"/>
  <c r="AS35" i="28"/>
  <c r="AT35" i="28" s="1"/>
  <c r="AS27" i="28"/>
  <c r="AT27" i="28" s="1"/>
  <c r="AS19" i="28"/>
  <c r="AT19" i="28" s="1"/>
  <c r="AS11" i="28"/>
  <c r="AT11" i="28" s="1"/>
  <c r="AS34" i="28"/>
  <c r="AT34" i="28" s="1"/>
  <c r="AS26" i="28"/>
  <c r="AT26" i="28" s="1"/>
  <c r="AS18" i="28"/>
  <c r="AT18" i="28" s="1"/>
  <c r="AS10" i="28"/>
  <c r="AT10" i="28" s="1"/>
  <c r="AS33" i="28"/>
  <c r="AT33" i="28" s="1"/>
  <c r="AS25" i="28"/>
  <c r="AT25" i="28" s="1"/>
  <c r="AS17" i="28"/>
  <c r="AT17" i="28" s="1"/>
  <c r="AS9" i="28"/>
  <c r="AT9" i="28" s="1"/>
  <c r="AS32" i="28"/>
  <c r="AT32" i="28" s="1"/>
  <c r="AS24" i="28"/>
  <c r="AT24" i="28" s="1"/>
  <c r="AS16" i="28"/>
  <c r="AT16" i="28" s="1"/>
  <c r="AS8" i="28"/>
  <c r="AT8" i="28" s="1"/>
  <c r="AS31" i="28"/>
  <c r="AT31" i="28" s="1"/>
  <c r="AS23" i="28"/>
  <c r="AT23" i="28" s="1"/>
  <c r="AS15" i="28"/>
  <c r="AT15" i="28" s="1"/>
  <c r="AS7" i="28"/>
  <c r="AT7" i="28" s="1"/>
  <c r="AS30" i="28"/>
  <c r="AT30" i="28" s="1"/>
  <c r="AS22" i="28"/>
  <c r="AT22" i="28" s="1"/>
  <c r="AS14" i="28"/>
  <c r="AT14" i="28" s="1"/>
  <c r="AS6" i="28"/>
  <c r="AT6" i="28" s="1"/>
  <c r="AP29" i="28"/>
  <c r="AP32" i="28"/>
  <c r="AP36" i="28"/>
  <c r="AP27" i="28"/>
  <c r="AP22" i="28"/>
  <c r="AQ30" i="28"/>
  <c r="AV30" i="28" s="1"/>
  <c r="AQ22" i="28"/>
  <c r="AV22" i="28" s="1"/>
  <c r="AQ14" i="28"/>
  <c r="AV14" i="28" s="1"/>
  <c r="AQ6" i="28"/>
  <c r="AV6" i="28" s="1"/>
  <c r="AQ37" i="28"/>
  <c r="AV37" i="28" s="1"/>
  <c r="AQ29" i="28"/>
  <c r="AV29" i="28" s="1"/>
  <c r="AQ21" i="28"/>
  <c r="AV21" i="28" s="1"/>
  <c r="AQ13" i="28"/>
  <c r="AV13" i="28" s="1"/>
  <c r="AQ5" i="28"/>
  <c r="AV5" i="28" s="1"/>
  <c r="AQ36" i="28"/>
  <c r="AV36" i="28" s="1"/>
  <c r="AQ28" i="28"/>
  <c r="AV28" i="28" s="1"/>
  <c r="AQ20" i="28"/>
  <c r="AV20" i="28" s="1"/>
  <c r="AQ12" i="28"/>
  <c r="AV12" i="28" s="1"/>
  <c r="AQ35" i="28"/>
  <c r="AV35" i="28" s="1"/>
  <c r="AQ27" i="28"/>
  <c r="AV27" i="28" s="1"/>
  <c r="AQ19" i="28"/>
  <c r="AV19" i="28" s="1"/>
  <c r="AQ11" i="28"/>
  <c r="AV11" i="28" s="1"/>
  <c r="AQ34" i="28"/>
  <c r="AV34" i="28" s="1"/>
  <c r="AQ26" i="28"/>
  <c r="AV26" i="28" s="1"/>
  <c r="AQ18" i="28"/>
  <c r="AV18" i="28" s="1"/>
  <c r="AQ10" i="28"/>
  <c r="AV10" i="28" s="1"/>
  <c r="AQ33" i="28"/>
  <c r="AV33" i="28" s="1"/>
  <c r="AQ25" i="28"/>
  <c r="AV25" i="28" s="1"/>
  <c r="AQ17" i="28"/>
  <c r="AV17" i="28" s="1"/>
  <c r="AQ9" i="28"/>
  <c r="AV9" i="28" s="1"/>
  <c r="AQ32" i="28"/>
  <c r="AV32" i="28" s="1"/>
  <c r="AQ24" i="28"/>
  <c r="AV24" i="28" s="1"/>
  <c r="AQ16" i="28"/>
  <c r="AV16" i="28" s="1"/>
  <c r="AQ8" i="28"/>
  <c r="AV8" i="28" s="1"/>
  <c r="AQ31" i="28"/>
  <c r="AV31" i="28" s="1"/>
  <c r="AQ23" i="28"/>
  <c r="AV23" i="28" s="1"/>
  <c r="AQ15" i="28"/>
  <c r="AV15" i="28" s="1"/>
  <c r="AQ7" i="28"/>
  <c r="AV7" i="28" s="1"/>
  <c r="AP11" i="28"/>
  <c r="AP5" i="28"/>
  <c r="AP16" i="28"/>
  <c r="AE34" i="28"/>
  <c r="AF34" i="28" s="1"/>
  <c r="AE26" i="28"/>
  <c r="AF26" i="28" s="1"/>
  <c r="AE18" i="28"/>
  <c r="AF18" i="28" s="1"/>
  <c r="AE10" i="28"/>
  <c r="AF10" i="28" s="1"/>
  <c r="AE33" i="28"/>
  <c r="AF33" i="28" s="1"/>
  <c r="AE17" i="28"/>
  <c r="AF17" i="28" s="1"/>
  <c r="AE9" i="28"/>
  <c r="AF9" i="28" s="1"/>
  <c r="AE32" i="28"/>
  <c r="AF32" i="28" s="1"/>
  <c r="AE24" i="28"/>
  <c r="AF24" i="28" s="1"/>
  <c r="AE16" i="28"/>
  <c r="AF16" i="28" s="1"/>
  <c r="AE8" i="28"/>
  <c r="AF8" i="28" s="1"/>
  <c r="AE15" i="28"/>
  <c r="AF15" i="28" s="1"/>
  <c r="AE7" i="28"/>
  <c r="AF7" i="28" s="1"/>
  <c r="AE30" i="28"/>
  <c r="AF30" i="28" s="1"/>
  <c r="AE14" i="28"/>
  <c r="AF14" i="28" s="1"/>
  <c r="AE6" i="28"/>
  <c r="AF6" i="28" s="1"/>
  <c r="AE29" i="28"/>
  <c r="AF29" i="28" s="1"/>
  <c r="AE13" i="28"/>
  <c r="AF13" i="28" s="1"/>
  <c r="AE36" i="28"/>
  <c r="AF36" i="28" s="1"/>
  <c r="AE35" i="28"/>
  <c r="AF35" i="28" s="1"/>
  <c r="AE11" i="28"/>
  <c r="AF11" i="28" s="1"/>
  <c r="AE25" i="28"/>
  <c r="AF25" i="28" s="1"/>
  <c r="AE21" i="28"/>
  <c r="AF21" i="28" s="1"/>
  <c r="AE20" i="28"/>
  <c r="AF20" i="28" s="1"/>
  <c r="AE27" i="28"/>
  <c r="AF27" i="28" s="1"/>
  <c r="AE22" i="28"/>
  <c r="AF22" i="28" s="1"/>
  <c r="AE37" i="28"/>
  <c r="AF37" i="28" s="1"/>
  <c r="AE5" i="28"/>
  <c r="AF5" i="28" s="1"/>
  <c r="AE28" i="28"/>
  <c r="AF28" i="28" s="1"/>
  <c r="AE12" i="28"/>
  <c r="AF12" i="28" s="1"/>
  <c r="AE19" i="28"/>
  <c r="AF19" i="28" s="1"/>
  <c r="AE31" i="28"/>
  <c r="AF31" i="28" s="1"/>
  <c r="AE23" i="28"/>
  <c r="AF23" i="28" s="1"/>
  <c r="AC31" i="28"/>
  <c r="AH31" i="28" s="1"/>
  <c r="AC23" i="28"/>
  <c r="AH23" i="28" s="1"/>
  <c r="AC15" i="28"/>
  <c r="AH15" i="28" s="1"/>
  <c r="AC7" i="28"/>
  <c r="AH7" i="28" s="1"/>
  <c r="AC30" i="28"/>
  <c r="AH30" i="28" s="1"/>
  <c r="AC22" i="28"/>
  <c r="AH22" i="28" s="1"/>
  <c r="AC14" i="28"/>
  <c r="AH14" i="28" s="1"/>
  <c r="AC6" i="28"/>
  <c r="AH6" i="28" s="1"/>
  <c r="AC37" i="28"/>
  <c r="AH37" i="28" s="1"/>
  <c r="AC29" i="28"/>
  <c r="AH29" i="28" s="1"/>
  <c r="AC21" i="28"/>
  <c r="AH21" i="28" s="1"/>
  <c r="AC13" i="28"/>
  <c r="AH13" i="28" s="1"/>
  <c r="AC5" i="28"/>
  <c r="AH5" i="28" s="1"/>
  <c r="AC36" i="28"/>
  <c r="AH36" i="28" s="1"/>
  <c r="AC28" i="28"/>
  <c r="AH28" i="28" s="1"/>
  <c r="AC20" i="28"/>
  <c r="AH20" i="28" s="1"/>
  <c r="AC12" i="28"/>
  <c r="AH12" i="28" s="1"/>
  <c r="AC35" i="28"/>
  <c r="AH35" i="28" s="1"/>
  <c r="AC27" i="28"/>
  <c r="AH27" i="28" s="1"/>
  <c r="AC19" i="28"/>
  <c r="AH19" i="28" s="1"/>
  <c r="AC11" i="28"/>
  <c r="AH11" i="28" s="1"/>
  <c r="AC34" i="28"/>
  <c r="AH34" i="28" s="1"/>
  <c r="AC26" i="28"/>
  <c r="AH26" i="28" s="1"/>
  <c r="AC18" i="28"/>
  <c r="AH18" i="28" s="1"/>
  <c r="AC10" i="28"/>
  <c r="AH10" i="28" s="1"/>
  <c r="AC33" i="28"/>
  <c r="AH33" i="28" s="1"/>
  <c r="AC25" i="28"/>
  <c r="AH25" i="28" s="1"/>
  <c r="AC17" i="28"/>
  <c r="AH17" i="28" s="1"/>
  <c r="AC9" i="28"/>
  <c r="AH9" i="28" s="1"/>
  <c r="AC32" i="28"/>
  <c r="AH32" i="28" s="1"/>
  <c r="AC24" i="28"/>
  <c r="AH24" i="28" s="1"/>
  <c r="AC16" i="28"/>
  <c r="AH16" i="28" s="1"/>
  <c r="AC8" i="28"/>
  <c r="AH8" i="28" s="1"/>
  <c r="CM25" i="28"/>
  <c r="CF5" i="28"/>
  <c r="X34" i="28"/>
  <c r="Y34" i="28" s="1"/>
  <c r="X26" i="28"/>
  <c r="Y26" i="28" s="1"/>
  <c r="X18" i="28"/>
  <c r="Y18" i="28" s="1"/>
  <c r="X10" i="28"/>
  <c r="Y10" i="28" s="1"/>
  <c r="X33" i="28"/>
  <c r="Y33" i="28" s="1"/>
  <c r="X25" i="28"/>
  <c r="Y25" i="28" s="1"/>
  <c r="X17" i="28"/>
  <c r="Y17" i="28" s="1"/>
  <c r="X9" i="28"/>
  <c r="Y9" i="28" s="1"/>
  <c r="X32" i="28"/>
  <c r="Y32" i="28" s="1"/>
  <c r="X24" i="28"/>
  <c r="Y24" i="28" s="1"/>
  <c r="X8" i="28"/>
  <c r="Y8" i="28" s="1"/>
  <c r="X31" i="28"/>
  <c r="Y31" i="28" s="1"/>
  <c r="X23" i="28"/>
  <c r="Y23" i="28" s="1"/>
  <c r="X15" i="28"/>
  <c r="Y15" i="28" s="1"/>
  <c r="X7" i="28"/>
  <c r="Y7" i="28" s="1"/>
  <c r="X27" i="28"/>
  <c r="Y27" i="28" s="1"/>
  <c r="X11" i="28"/>
  <c r="Y11" i="28" s="1"/>
  <c r="X16" i="28"/>
  <c r="Y16" i="28" s="1"/>
  <c r="X30" i="28"/>
  <c r="Y30" i="28" s="1"/>
  <c r="X22" i="28"/>
  <c r="Y22" i="28" s="1"/>
  <c r="X14" i="28"/>
  <c r="Y14" i="28" s="1"/>
  <c r="X6" i="28"/>
  <c r="Y6" i="28" s="1"/>
  <c r="X37" i="28"/>
  <c r="Y37" i="28" s="1"/>
  <c r="X29" i="28"/>
  <c r="Y29" i="28" s="1"/>
  <c r="X21" i="28"/>
  <c r="Y21" i="28" s="1"/>
  <c r="X13" i="28"/>
  <c r="Y13" i="28" s="1"/>
  <c r="X5" i="28"/>
  <c r="Y5" i="28" s="1"/>
  <c r="X36" i="28"/>
  <c r="Y36" i="28" s="1"/>
  <c r="X28" i="28"/>
  <c r="Y28" i="28" s="1"/>
  <c r="X20" i="28"/>
  <c r="Y20" i="28" s="1"/>
  <c r="X12" i="28"/>
  <c r="Y12" i="28" s="1"/>
  <c r="X35" i="28"/>
  <c r="Y35" i="28" s="1"/>
  <c r="X19" i="28"/>
  <c r="Y19" i="28" s="1"/>
  <c r="V34" i="28"/>
  <c r="AA34" i="28" s="1"/>
  <c r="V10" i="28"/>
  <c r="AA10" i="28" s="1"/>
  <c r="V25" i="28"/>
  <c r="AA25" i="28" s="1"/>
  <c r="V9" i="28"/>
  <c r="AA9" i="28" s="1"/>
  <c r="V7" i="28"/>
  <c r="AA7" i="28" s="1"/>
  <c r="V22" i="28"/>
  <c r="AA22" i="28" s="1"/>
  <c r="V32" i="28"/>
  <c r="AA32" i="28" s="1"/>
  <c r="V24" i="28"/>
  <c r="AA24" i="28" s="1"/>
  <c r="V16" i="28"/>
  <c r="AA16" i="28" s="1"/>
  <c r="V8" i="28"/>
  <c r="AA8" i="28" s="1"/>
  <c r="V31" i="28"/>
  <c r="AA31" i="28" s="1"/>
  <c r="V15" i="28"/>
  <c r="AA15" i="28" s="1"/>
  <c r="V30" i="28"/>
  <c r="AA30" i="28" s="1"/>
  <c r="V6" i="28"/>
  <c r="AA6" i="28" s="1"/>
  <c r="V37" i="28"/>
  <c r="AA37" i="28" s="1"/>
  <c r="V29" i="28"/>
  <c r="AA29" i="28" s="1"/>
  <c r="V21" i="28"/>
  <c r="AA21" i="28" s="1"/>
  <c r="V13" i="28"/>
  <c r="AA13" i="28" s="1"/>
  <c r="V5" i="28"/>
  <c r="AA5" i="28" s="1"/>
  <c r="V36" i="28"/>
  <c r="AA36" i="28" s="1"/>
  <c r="V28" i="28"/>
  <c r="AA28" i="28" s="1"/>
  <c r="V20" i="28"/>
  <c r="AA20" i="28" s="1"/>
  <c r="V12" i="28"/>
  <c r="AA12" i="28" s="1"/>
  <c r="V35" i="28"/>
  <c r="AA35" i="28" s="1"/>
  <c r="V27" i="28"/>
  <c r="AA27" i="28" s="1"/>
  <c r="V19" i="28"/>
  <c r="AA19" i="28" s="1"/>
  <c r="V11" i="28"/>
  <c r="AA11" i="28" s="1"/>
  <c r="V26" i="28"/>
  <c r="AA26" i="28" s="1"/>
  <c r="V18" i="28"/>
  <c r="AA18" i="28" s="1"/>
  <c r="V33" i="28"/>
  <c r="AA33" i="28" s="1"/>
  <c r="V17" i="28"/>
  <c r="AA17" i="28" s="1"/>
  <c r="V23" i="28"/>
  <c r="AA23" i="28" s="1"/>
  <c r="V14" i="28"/>
  <c r="AA14" i="28" s="1"/>
  <c r="CF16" i="28"/>
  <c r="R37" i="28"/>
  <c r="Q29" i="28"/>
  <c r="R29" i="28" s="1"/>
  <c r="Q21" i="28"/>
  <c r="R21" i="28" s="1"/>
  <c r="Q13" i="28"/>
  <c r="R13" i="28" s="1"/>
  <c r="Q5" i="28"/>
  <c r="R5" i="28" s="1"/>
  <c r="Q36" i="28"/>
  <c r="R36" i="28" s="1"/>
  <c r="Q28" i="28"/>
  <c r="R28" i="28" s="1"/>
  <c r="Q20" i="28"/>
  <c r="R20" i="28" s="1"/>
  <c r="Q12" i="28"/>
  <c r="R12" i="28" s="1"/>
  <c r="Q17" i="28"/>
  <c r="R17" i="28" s="1"/>
  <c r="Q32" i="28"/>
  <c r="R32" i="28" s="1"/>
  <c r="Q8" i="28"/>
  <c r="R8" i="28" s="1"/>
  <c r="Q31" i="28"/>
  <c r="R31" i="28" s="1"/>
  <c r="Q15" i="28"/>
  <c r="R15" i="28" s="1"/>
  <c r="Q30" i="28"/>
  <c r="R30" i="28" s="1"/>
  <c r="Q6" i="28"/>
  <c r="R6" i="28" s="1"/>
  <c r="Q35" i="28"/>
  <c r="R35" i="28" s="1"/>
  <c r="Q27" i="28"/>
  <c r="R27" i="28" s="1"/>
  <c r="Q19" i="28"/>
  <c r="R19" i="28" s="1"/>
  <c r="Q11" i="28"/>
  <c r="R11" i="28" s="1"/>
  <c r="Q34" i="28"/>
  <c r="R34" i="28" s="1"/>
  <c r="Q26" i="28"/>
  <c r="R26" i="28" s="1"/>
  <c r="Q18" i="28"/>
  <c r="R18" i="28" s="1"/>
  <c r="Q10" i="28"/>
  <c r="R10" i="28" s="1"/>
  <c r="Q33" i="28"/>
  <c r="R33" i="28" s="1"/>
  <c r="Q25" i="28"/>
  <c r="R25" i="28" s="1"/>
  <c r="Q9" i="28"/>
  <c r="R9" i="28" s="1"/>
  <c r="Q24" i="28"/>
  <c r="R24" i="28" s="1"/>
  <c r="Q16" i="28"/>
  <c r="R16" i="28" s="1"/>
  <c r="Q23" i="28"/>
  <c r="R23" i="28" s="1"/>
  <c r="Q7" i="28"/>
  <c r="R7" i="28" s="1"/>
  <c r="Q22" i="28"/>
  <c r="R22" i="28" s="1"/>
  <c r="Q14" i="28"/>
  <c r="R14" i="28" s="1"/>
  <c r="CM27" i="28"/>
  <c r="CF33" i="28"/>
  <c r="DA29" i="28"/>
  <c r="O33" i="28"/>
  <c r="T33" i="28" s="1"/>
  <c r="O25" i="28"/>
  <c r="T25" i="28" s="1"/>
  <c r="O17" i="28"/>
  <c r="T17" i="28" s="1"/>
  <c r="O9" i="28"/>
  <c r="T9" i="28" s="1"/>
  <c r="O31" i="28"/>
  <c r="T31" i="28" s="1"/>
  <c r="O15" i="28"/>
  <c r="T15" i="28" s="1"/>
  <c r="O22" i="28"/>
  <c r="T22" i="28" s="1"/>
  <c r="O6" i="28"/>
  <c r="T6" i="28" s="1"/>
  <c r="O29" i="28"/>
  <c r="T29" i="28" s="1"/>
  <c r="O13" i="28"/>
  <c r="T13" i="28" s="1"/>
  <c r="O36" i="28"/>
  <c r="T36" i="28" s="1"/>
  <c r="O20" i="28"/>
  <c r="T20" i="28" s="1"/>
  <c r="O35" i="28"/>
  <c r="T35" i="28" s="1"/>
  <c r="O19" i="28"/>
  <c r="T19" i="28" s="1"/>
  <c r="O26" i="28"/>
  <c r="T26" i="28" s="1"/>
  <c r="O10" i="28"/>
  <c r="T10" i="28" s="1"/>
  <c r="O32" i="28"/>
  <c r="T32" i="28" s="1"/>
  <c r="O24" i="28"/>
  <c r="T24" i="28" s="1"/>
  <c r="O16" i="28"/>
  <c r="T16" i="28" s="1"/>
  <c r="O8" i="28"/>
  <c r="T8" i="28" s="1"/>
  <c r="O23" i="28"/>
  <c r="T23" i="28" s="1"/>
  <c r="O7" i="28"/>
  <c r="T7" i="28" s="1"/>
  <c r="O30" i="28"/>
  <c r="T30" i="28" s="1"/>
  <c r="O14" i="28"/>
  <c r="T14" i="28" s="1"/>
  <c r="O37" i="28"/>
  <c r="T37" i="28" s="1"/>
  <c r="O21" i="28"/>
  <c r="T21" i="28" s="1"/>
  <c r="O5" i="28"/>
  <c r="T5" i="28" s="1"/>
  <c r="O28" i="28"/>
  <c r="T28" i="28" s="1"/>
  <c r="O12" i="28"/>
  <c r="T12" i="28" s="1"/>
  <c r="O27" i="28"/>
  <c r="T27" i="28" s="1"/>
  <c r="O11" i="28"/>
  <c r="T11" i="28" s="1"/>
  <c r="O34" i="28"/>
  <c r="T34" i="28" s="1"/>
  <c r="O18" i="28"/>
  <c r="T18" i="28" s="1"/>
  <c r="CM20" i="28"/>
  <c r="DA19" i="28"/>
  <c r="DA24" i="28"/>
  <c r="CM5" i="28"/>
  <c r="CM14" i="28"/>
  <c r="CM19" i="28"/>
  <c r="CM28" i="28"/>
  <c r="CM40" i="28"/>
  <c r="CF20" i="28"/>
  <c r="CF12" i="28"/>
  <c r="CF37" i="28"/>
  <c r="CF28" i="28"/>
  <c r="DA7" i="28"/>
  <c r="DA21" i="28"/>
  <c r="DA13" i="28"/>
  <c r="DA28" i="28"/>
  <c r="CM15" i="28"/>
  <c r="DA14" i="28"/>
  <c r="CM33" i="28"/>
  <c r="CF8" i="28"/>
  <c r="CF17" i="28"/>
  <c r="CF26" i="28"/>
  <c r="DA12" i="28"/>
  <c r="U40" i="28"/>
  <c r="CM42" i="28"/>
  <c r="CF18" i="28"/>
  <c r="CU41" i="28"/>
  <c r="CZ41" i="28" s="1"/>
  <c r="BT42" i="28"/>
  <c r="BW42" i="28" s="1"/>
  <c r="AR42" i="28"/>
  <c r="AU42" i="28" s="1"/>
  <c r="CO41" i="28"/>
  <c r="CR41" i="28" s="1"/>
  <c r="CP40" i="28"/>
  <c r="CQ40" i="28" s="1"/>
  <c r="BZ41" i="28"/>
  <c r="CE41" i="28" s="1"/>
  <c r="CV42" i="28"/>
  <c r="CY42" i="28" s="1"/>
  <c r="CN40" i="28"/>
  <c r="CS40" i="28" s="1"/>
  <c r="CW42" i="28"/>
  <c r="CX42" i="28" s="1"/>
  <c r="BZ40" i="28"/>
  <c r="CE40" i="28" s="1"/>
  <c r="CB42" i="28"/>
  <c r="CC42" i="28" s="1"/>
  <c r="CP42" i="28"/>
  <c r="CQ42" i="28" s="1"/>
  <c r="BF40" i="28"/>
  <c r="BI40" i="28" s="1"/>
  <c r="BT40" i="28"/>
  <c r="BW40" i="28" s="1"/>
  <c r="CA40" i="28"/>
  <c r="CD40" i="28" s="1"/>
  <c r="AD41" i="28"/>
  <c r="AG41" i="28" s="1"/>
  <c r="CV40" i="28"/>
  <c r="CY40" i="28" s="1"/>
  <c r="AK41" i="28"/>
  <c r="AN41" i="28" s="1"/>
  <c r="CN42" i="28"/>
  <c r="CS42" i="28" s="1"/>
  <c r="CW40" i="28"/>
  <c r="CX40" i="28" s="1"/>
  <c r="CV41" i="28"/>
  <c r="CY41" i="28" s="1"/>
  <c r="CW41" i="28"/>
  <c r="CX41" i="28" s="1"/>
  <c r="AK40" i="28"/>
  <c r="AN40" i="28" s="1"/>
  <c r="CO40" i="28"/>
  <c r="CR40" i="28" s="1"/>
  <c r="CO42" i="28"/>
  <c r="CR42" i="28" s="1"/>
  <c r="CA41" i="28"/>
  <c r="CD41" i="28" s="1"/>
  <c r="AK42" i="28"/>
  <c r="AN42" i="28" s="1"/>
  <c r="BZ42" i="28"/>
  <c r="CE42" i="28" s="1"/>
  <c r="CA42" i="28"/>
  <c r="CD42" i="28" s="1"/>
  <c r="CP41" i="28"/>
  <c r="CQ41" i="28" s="1"/>
  <c r="W40" i="28"/>
  <c r="Z40" i="28" s="1"/>
  <c r="CB41" i="28"/>
  <c r="CC41" i="28" s="1"/>
  <c r="BF41" i="28"/>
  <c r="BI41" i="28" s="1"/>
  <c r="CU40" i="28"/>
  <c r="CZ40" i="28" s="1"/>
  <c r="CU42" i="28"/>
  <c r="CZ42" i="28" s="1"/>
  <c r="CB40" i="28"/>
  <c r="CC40" i="28" s="1"/>
  <c r="AY40" i="28"/>
  <c r="BB40" i="28" s="1"/>
  <c r="BT41" i="28"/>
  <c r="BW41" i="28" s="1"/>
  <c r="CN41" i="28"/>
  <c r="CS41" i="28" s="1"/>
  <c r="CM21" i="28"/>
  <c r="DA15" i="28"/>
  <c r="CM6" i="28"/>
  <c r="CM11" i="28"/>
  <c r="CM17" i="28"/>
  <c r="CM35" i="28"/>
  <c r="CF19" i="28"/>
  <c r="DA6" i="28"/>
  <c r="DA17" i="28"/>
  <c r="DA33" i="28"/>
  <c r="CM8" i="28"/>
  <c r="CM12" i="28"/>
  <c r="CM22" i="28"/>
  <c r="CM30" i="28"/>
  <c r="CM37" i="28"/>
  <c r="CF27" i="28"/>
  <c r="CF14" i="28"/>
  <c r="CF24" i="28"/>
  <c r="CF29" i="28"/>
  <c r="DA8" i="28"/>
  <c r="DA16" i="28"/>
  <c r="DA20" i="28"/>
  <c r="DA30" i="28"/>
  <c r="CM31" i="28"/>
  <c r="CM18" i="28"/>
  <c r="CF35" i="28"/>
  <c r="DA31" i="28"/>
  <c r="U41" i="28"/>
  <c r="CM10" i="28"/>
  <c r="CM13" i="28"/>
  <c r="CM24" i="28"/>
  <c r="CM34" i="28"/>
  <c r="CM41" i="28"/>
  <c r="CF7" i="28"/>
  <c r="CF22" i="28"/>
  <c r="CF21" i="28"/>
  <c r="CF30" i="28"/>
  <c r="DA11" i="28"/>
  <c r="DA27" i="28"/>
  <c r="DA34" i="28"/>
  <c r="DA35" i="28"/>
  <c r="CF13" i="28"/>
  <c r="DA10" i="28"/>
  <c r="CM39" i="28"/>
  <c r="CF34" i="28"/>
  <c r="DA22" i="28"/>
  <c r="CM7" i="28"/>
  <c r="CM23" i="28"/>
  <c r="CM26" i="28"/>
  <c r="CM36" i="28"/>
  <c r="CF9" i="28"/>
  <c r="CF31" i="28"/>
  <c r="CF23" i="28"/>
  <c r="CF32" i="28"/>
  <c r="DA9" i="28"/>
  <c r="DA36" i="28"/>
  <c r="DA32" i="28"/>
  <c r="DA23" i="28"/>
  <c r="DA37" i="28"/>
  <c r="CF6" i="28"/>
  <c r="CM32" i="28"/>
  <c r="CM9" i="28"/>
  <c r="CM16" i="28"/>
  <c r="CM29" i="28"/>
  <c r="CM38" i="28"/>
  <c r="CF10" i="28"/>
  <c r="CF11" i="28"/>
  <c r="CF15" i="28"/>
  <c r="CF25" i="28"/>
  <c r="CF36" i="28"/>
  <c r="DA5" i="28"/>
  <c r="DA18" i="28"/>
  <c r="DA26" i="28"/>
  <c r="DA25" i="28"/>
  <c r="I150" i="14"/>
  <c r="AE42" i="28" s="1"/>
  <c r="AF42" i="28" s="1"/>
  <c r="G352" i="14"/>
  <c r="J265" i="14"/>
  <c r="I149" i="14"/>
  <c r="AC42" i="28" s="1"/>
  <c r="AH42" i="28" s="1"/>
  <c r="G218" i="14"/>
  <c r="I177" i="14"/>
  <c r="AL42" i="28" s="1"/>
  <c r="AM42" i="28" s="1"/>
  <c r="H126" i="14"/>
  <c r="H98" i="14"/>
  <c r="I90" i="14"/>
  <c r="Q42" i="28" s="1"/>
  <c r="R42" i="28" s="1"/>
  <c r="U42" i="28" s="1"/>
  <c r="I39" i="14"/>
  <c r="G266" i="14"/>
  <c r="AS40" i="28" s="1"/>
  <c r="AT40" i="28" s="1"/>
  <c r="H274" i="14"/>
  <c r="G265" i="14"/>
  <c r="AQ40" i="28" s="1"/>
  <c r="AV40" i="28" s="1"/>
  <c r="H185" i="14"/>
  <c r="G176" i="14"/>
  <c r="AJ40" i="28" s="1"/>
  <c r="AO40" i="28" s="1"/>
  <c r="H127" i="14"/>
  <c r="I40" i="14"/>
  <c r="I118" i="14"/>
  <c r="H273" i="14"/>
  <c r="E98" i="14"/>
  <c r="G158" i="14"/>
  <c r="J242" i="14"/>
  <c r="I157" i="14"/>
  <c r="I31" i="14"/>
  <c r="J184" i="14"/>
  <c r="E158" i="14"/>
  <c r="J273" i="14"/>
  <c r="E67" i="14"/>
  <c r="H150" i="14"/>
  <c r="AE41" i="28" s="1"/>
  <c r="AF41" i="28" s="1"/>
  <c r="AI41" i="28" s="1"/>
  <c r="I158" i="14"/>
  <c r="E273" i="14"/>
  <c r="J177" i="14"/>
  <c r="I97" i="14"/>
  <c r="I274" i="14"/>
  <c r="G177" i="14"/>
  <c r="AL40" i="28" s="1"/>
  <c r="AM40" i="28" s="1"/>
  <c r="I32" i="14"/>
  <c r="J274" i="14"/>
  <c r="E274" i="14"/>
  <c r="I243" i="14"/>
  <c r="E97" i="14"/>
  <c r="G58" i="14"/>
  <c r="V40" i="28" s="1"/>
  <c r="AA40" i="28" s="1"/>
  <c r="J98" i="14"/>
  <c r="I67" i="14"/>
  <c r="I127" i="14"/>
  <c r="H66" i="14"/>
  <c r="H176" i="14"/>
  <c r="AJ41" i="28" s="1"/>
  <c r="AO41" i="28" s="1"/>
  <c r="E184" i="14"/>
  <c r="I185" i="14"/>
  <c r="J176" i="14"/>
  <c r="H67" i="14"/>
  <c r="I119" i="14"/>
  <c r="J158" i="14"/>
  <c r="J127" i="14"/>
  <c r="J185" i="14"/>
  <c r="J97" i="14"/>
  <c r="H184" i="14"/>
  <c r="G242" i="14"/>
  <c r="E66" i="14"/>
  <c r="G59" i="14"/>
  <c r="X40" i="28" s="1"/>
  <c r="Y40" i="28" s="1"/>
  <c r="I66" i="14"/>
  <c r="H97" i="14"/>
  <c r="I126" i="14"/>
  <c r="I176" i="14"/>
  <c r="AJ42" i="28" s="1"/>
  <c r="AO42" i="28" s="1"/>
  <c r="H177" i="14"/>
  <c r="AL41" i="28" s="1"/>
  <c r="AM41" i="28" s="1"/>
  <c r="E185" i="14"/>
  <c r="I98" i="14"/>
  <c r="J157" i="14"/>
  <c r="J126" i="14"/>
  <c r="J266" i="14"/>
  <c r="E573" i="5"/>
  <c r="S572" i="5"/>
  <c r="AC572" i="5"/>
  <c r="L572" i="5"/>
  <c r="I572" i="5"/>
  <c r="O572" i="5"/>
  <c r="Q572" i="5"/>
  <c r="P572" i="5"/>
  <c r="U572" i="5"/>
  <c r="T572" i="5"/>
  <c r="W572" i="5"/>
  <c r="F572" i="5"/>
  <c r="N572" i="5"/>
  <c r="J572" i="5"/>
  <c r="R572" i="5"/>
  <c r="M572" i="5"/>
  <c r="V572" i="5"/>
  <c r="AA572" i="5"/>
  <c r="G572" i="5"/>
  <c r="K572" i="5"/>
  <c r="X572" i="5"/>
  <c r="AB572" i="5"/>
  <c r="Y572" i="5"/>
  <c r="H572" i="5"/>
  <c r="E572" i="5"/>
  <c r="Z572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W365" i="5"/>
  <c r="X365" i="5"/>
  <c r="Y365" i="5"/>
  <c r="Z365" i="5"/>
  <c r="AA365" i="5"/>
  <c r="AB365" i="5"/>
  <c r="AC365" i="5"/>
  <c r="T393" i="5"/>
  <c r="E219" i="14"/>
  <c r="G269" i="14"/>
  <c r="H355" i="14"/>
  <c r="J313" i="14"/>
  <c r="G431" i="14"/>
  <c r="G92" i="14"/>
  <c r="O435" i="5"/>
  <c r="G93" i="14"/>
  <c r="H314" i="17"/>
  <c r="H393" i="5"/>
  <c r="G181" i="14"/>
  <c r="S366" i="5"/>
  <c r="P389" i="5"/>
  <c r="G298" i="14"/>
  <c r="I297" i="14"/>
  <c r="J208" i="14"/>
  <c r="I412" i="5"/>
  <c r="I209" i="14"/>
  <c r="AB393" i="5"/>
  <c r="W393" i="5"/>
  <c r="G366" i="5"/>
  <c r="E344" i="14"/>
  <c r="G209" i="14"/>
  <c r="I366" i="5"/>
  <c r="G407" i="14"/>
  <c r="J312" i="14"/>
  <c r="I389" i="5"/>
  <c r="H311" i="14"/>
  <c r="G268" i="14"/>
  <c r="J222" i="14"/>
  <c r="AC393" i="5"/>
  <c r="G430" i="14"/>
  <c r="Z393" i="5"/>
  <c r="T366" i="5"/>
  <c r="U412" i="5"/>
  <c r="I499" i="14"/>
  <c r="N393" i="5"/>
  <c r="E211" i="14"/>
  <c r="H366" i="5"/>
  <c r="I350" i="14"/>
  <c r="E354" i="14"/>
  <c r="G215" i="14"/>
  <c r="H209" i="14"/>
  <c r="H208" i="14"/>
  <c r="G208" i="14"/>
  <c r="E221" i="14"/>
  <c r="AA412" i="5"/>
  <c r="H353" i="14"/>
  <c r="H302" i="17"/>
  <c r="X435" i="5"/>
  <c r="G546" i="14"/>
  <c r="V366" i="5"/>
  <c r="I498" i="14"/>
  <c r="I430" i="14"/>
  <c r="I341" i="14"/>
  <c r="E222" i="14"/>
  <c r="Z366" i="5"/>
  <c r="J341" i="14"/>
  <c r="AC389" i="5"/>
  <c r="J435" i="5"/>
  <c r="G34" i="14"/>
  <c r="E355" i="14"/>
  <c r="L366" i="5"/>
  <c r="E393" i="5"/>
  <c r="I206" i="14"/>
  <c r="E345" i="14"/>
  <c r="AC435" i="5"/>
  <c r="E302" i="14"/>
  <c r="Y435" i="5"/>
  <c r="Z435" i="5"/>
  <c r="O389" i="5"/>
  <c r="I207" i="14"/>
  <c r="J355" i="14"/>
  <c r="F366" i="5"/>
  <c r="M412" i="5"/>
  <c r="G35" i="14"/>
  <c r="M435" i="5"/>
  <c r="I269" i="14"/>
  <c r="I342" i="14"/>
  <c r="G340" i="14"/>
  <c r="Q389" i="5"/>
  <c r="H435" i="5"/>
  <c r="AA366" i="5"/>
  <c r="H297" i="14"/>
  <c r="N435" i="5"/>
  <c r="M389" i="5"/>
  <c r="J340" i="14"/>
  <c r="J297" i="14"/>
  <c r="J299" i="14"/>
  <c r="G540" i="14"/>
  <c r="H354" i="14"/>
  <c r="K393" i="5"/>
  <c r="J311" i="14"/>
  <c r="Y366" i="5"/>
  <c r="O393" i="5"/>
  <c r="H341" i="14"/>
  <c r="I349" i="14"/>
  <c r="AB389" i="5"/>
  <c r="F412" i="5"/>
  <c r="K389" i="5"/>
  <c r="G453" i="14"/>
  <c r="J219" i="14"/>
  <c r="G94" i="14"/>
  <c r="I298" i="14"/>
  <c r="E220" i="14"/>
  <c r="H219" i="14"/>
  <c r="P435" i="5"/>
  <c r="G121" i="14"/>
  <c r="I220" i="14"/>
  <c r="G207" i="14"/>
  <c r="H206" i="14"/>
  <c r="G36" i="14"/>
  <c r="I546" i="14"/>
  <c r="P393" i="5"/>
  <c r="E353" i="14"/>
  <c r="H340" i="14"/>
  <c r="I313" i="14"/>
  <c r="E364" i="5"/>
  <c r="N389" i="5"/>
  <c r="S389" i="5"/>
  <c r="G385" i="14"/>
  <c r="G307" i="14"/>
  <c r="J389" i="5"/>
  <c r="G412" i="5"/>
  <c r="G308" i="14"/>
  <c r="V393" i="5"/>
  <c r="G406" i="14"/>
  <c r="I340" i="14"/>
  <c r="M393" i="5"/>
  <c r="AA393" i="5"/>
  <c r="K412" i="5"/>
  <c r="H412" i="5"/>
  <c r="G217" i="14"/>
  <c r="E301" i="14"/>
  <c r="G393" i="5"/>
  <c r="F393" i="5"/>
  <c r="G343" i="14"/>
  <c r="U435" i="5"/>
  <c r="E312" i="14"/>
  <c r="X389" i="5"/>
  <c r="L393" i="5"/>
  <c r="J354" i="14"/>
  <c r="G498" i="14"/>
  <c r="U366" i="5"/>
  <c r="Z389" i="5"/>
  <c r="E412" i="5"/>
  <c r="E310" i="14"/>
  <c r="J393" i="5"/>
  <c r="G349" i="14"/>
  <c r="J343" i="14"/>
  <c r="J310" i="14"/>
  <c r="AC412" i="5"/>
  <c r="G342" i="14"/>
  <c r="X366" i="5"/>
  <c r="G306" i="14"/>
  <c r="G180" i="14"/>
  <c r="R389" i="5"/>
  <c r="H222" i="14"/>
  <c r="H207" i="14"/>
  <c r="I393" i="5"/>
  <c r="V435" i="5"/>
  <c r="Y393" i="5"/>
  <c r="R393" i="5"/>
  <c r="G63" i="14"/>
  <c r="M366" i="5"/>
  <c r="T389" i="5"/>
  <c r="H315" i="17"/>
  <c r="G61" i="14"/>
  <c r="G429" i="14"/>
  <c r="H310" i="14"/>
  <c r="L435" i="5"/>
  <c r="L389" i="5"/>
  <c r="G152" i="14"/>
  <c r="E389" i="5"/>
  <c r="E410" i="5"/>
  <c r="H356" i="14"/>
  <c r="F389" i="5"/>
  <c r="G297" i="14"/>
  <c r="K366" i="5"/>
  <c r="I310" i="14"/>
  <c r="H342" i="14"/>
  <c r="S412" i="5"/>
  <c r="AA389" i="5"/>
  <c r="J412" i="5"/>
  <c r="Q435" i="5"/>
  <c r="E313" i="14"/>
  <c r="T412" i="5"/>
  <c r="H221" i="14"/>
  <c r="E387" i="5"/>
  <c r="AB366" i="5"/>
  <c r="R366" i="5"/>
  <c r="H300" i="14"/>
  <c r="G219" i="14"/>
  <c r="F435" i="5"/>
  <c r="G351" i="14"/>
  <c r="Y412" i="5"/>
  <c r="G435" i="5"/>
  <c r="J342" i="14"/>
  <c r="H211" i="17"/>
  <c r="S393" i="5"/>
  <c r="E366" i="5"/>
  <c r="I219" i="14"/>
  <c r="I208" i="14"/>
  <c r="H312" i="14"/>
  <c r="X393" i="5"/>
  <c r="W412" i="5"/>
  <c r="I222" i="14"/>
  <c r="P366" i="5"/>
  <c r="H343" i="14"/>
  <c r="G408" i="14"/>
  <c r="G206" i="14"/>
  <c r="H344" i="17"/>
  <c r="L412" i="5"/>
  <c r="Y389" i="5"/>
  <c r="H358" i="17"/>
  <c r="R412" i="5"/>
  <c r="H301" i="17"/>
  <c r="U393" i="5"/>
  <c r="H223" i="17"/>
  <c r="G153" i="14"/>
  <c r="H210" i="17"/>
  <c r="I180" i="14"/>
  <c r="I343" i="14"/>
  <c r="AA435" i="5"/>
  <c r="W435" i="5"/>
  <c r="R435" i="5"/>
  <c r="E356" i="14"/>
  <c r="G300" i="14"/>
  <c r="J206" i="14"/>
  <c r="G389" i="5"/>
  <c r="AC366" i="5"/>
  <c r="N412" i="5"/>
  <c r="E311" i="14"/>
  <c r="H345" i="17"/>
  <c r="I545" i="14"/>
  <c r="J220" i="14"/>
  <c r="I435" i="5"/>
  <c r="I351" i="14"/>
  <c r="E210" i="14"/>
  <c r="G62" i="14"/>
  <c r="T435" i="5"/>
  <c r="J221" i="14"/>
  <c r="Q412" i="5"/>
  <c r="E433" i="5"/>
  <c r="G452" i="14"/>
  <c r="J356" i="14"/>
  <c r="AB435" i="5"/>
  <c r="I221" i="14"/>
  <c r="Q366" i="5"/>
  <c r="G299" i="14"/>
  <c r="H389" i="5"/>
  <c r="S435" i="5"/>
  <c r="G122" i="14"/>
  <c r="I311" i="14"/>
  <c r="V412" i="5"/>
  <c r="J209" i="14"/>
  <c r="AB412" i="5"/>
  <c r="G383" i="14"/>
  <c r="G384" i="14"/>
  <c r="H313" i="14"/>
  <c r="Q393" i="5"/>
  <c r="J300" i="14"/>
  <c r="G123" i="14"/>
  <c r="W389" i="5"/>
  <c r="I312" i="14"/>
  <c r="H357" i="17"/>
  <c r="N366" i="5"/>
  <c r="J366" i="5"/>
  <c r="H220" i="14"/>
  <c r="H224" i="17"/>
  <c r="U389" i="5"/>
  <c r="W366" i="5"/>
  <c r="J298" i="14"/>
  <c r="P412" i="5"/>
  <c r="V389" i="5"/>
  <c r="G179" i="14"/>
  <c r="H298" i="14"/>
  <c r="I302" i="14"/>
  <c r="G341" i="14"/>
  <c r="G454" i="14"/>
  <c r="G350" i="14"/>
  <c r="O366" i="5"/>
  <c r="J353" i="14"/>
  <c r="E435" i="5"/>
  <c r="J207" i="14"/>
  <c r="Z412" i="5"/>
  <c r="G270" i="14"/>
  <c r="H299" i="14"/>
  <c r="K435" i="5"/>
  <c r="O412" i="5"/>
  <c r="E424" i="5" l="1"/>
  <c r="E378" i="5"/>
  <c r="E401" i="5"/>
  <c r="E447" i="5"/>
  <c r="I273" i="14"/>
  <c r="I184" i="14"/>
  <c r="H347" i="17"/>
  <c r="H346" i="17"/>
  <c r="H225" i="17"/>
  <c r="DH40" i="28"/>
  <c r="DH41" i="28"/>
  <c r="BD5" i="28"/>
  <c r="BD23" i="28"/>
  <c r="BD8" i="28"/>
  <c r="BD10" i="28"/>
  <c r="BD41" i="28"/>
  <c r="AZ42" i="28"/>
  <c r="BA42" i="28" s="1"/>
  <c r="AX42" i="28"/>
  <c r="BC42" i="28" s="1"/>
  <c r="AX40" i="28"/>
  <c r="BC40" i="28" s="1"/>
  <c r="BD40" i="28" s="1"/>
  <c r="BD20" i="28"/>
  <c r="BD16" i="28"/>
  <c r="BD18" i="28"/>
  <c r="BD7" i="28"/>
  <c r="BD6" i="28"/>
  <c r="BD9" i="28"/>
  <c r="BD33" i="28"/>
  <c r="BD22" i="28"/>
  <c r="BD26" i="28"/>
  <c r="BD32" i="28"/>
  <c r="BD34" i="28"/>
  <c r="BD19" i="28"/>
  <c r="BD21" i="28"/>
  <c r="BD12" i="28"/>
  <c r="BD35" i="28"/>
  <c r="BD28" i="28"/>
  <c r="BD24" i="28"/>
  <c r="BD14" i="28"/>
  <c r="BD15" i="28"/>
  <c r="BD37" i="28"/>
  <c r="BD31" i="28"/>
  <c r="BD13" i="28"/>
  <c r="BD11" i="28"/>
  <c r="BD25" i="28"/>
  <c r="AI9" i="28"/>
  <c r="BD36" i="28"/>
  <c r="BD17" i="28"/>
  <c r="BD30" i="28"/>
  <c r="BD29" i="28"/>
  <c r="AI8" i="28"/>
  <c r="BD27" i="28"/>
  <c r="AW41" i="28"/>
  <c r="H213" i="17"/>
  <c r="G157" i="14"/>
  <c r="AI24" i="28"/>
  <c r="AI16" i="28"/>
  <c r="AI37" i="28"/>
  <c r="AI35" i="28"/>
  <c r="AI17" i="28"/>
  <c r="AI32" i="28"/>
  <c r="AW17" i="28"/>
  <c r="AI12" i="28"/>
  <c r="AW23" i="28"/>
  <c r="AW25" i="28"/>
  <c r="AW27" i="28"/>
  <c r="AW21" i="28"/>
  <c r="AW22" i="28"/>
  <c r="AW28" i="28"/>
  <c r="AW8" i="28"/>
  <c r="AW10" i="28"/>
  <c r="AW12" i="28"/>
  <c r="AW37" i="28"/>
  <c r="AW31" i="28"/>
  <c r="AW33" i="28"/>
  <c r="AW35" i="28"/>
  <c r="AW29" i="28"/>
  <c r="AW24" i="28"/>
  <c r="AI29" i="28"/>
  <c r="AW15" i="28"/>
  <c r="AW19" i="28"/>
  <c r="AW13" i="28"/>
  <c r="AW32" i="28"/>
  <c r="AW34" i="28"/>
  <c r="AW36" i="28"/>
  <c r="AI27" i="28"/>
  <c r="AI15" i="28"/>
  <c r="AW7" i="28"/>
  <c r="AW9" i="28"/>
  <c r="AW11" i="28"/>
  <c r="AW5" i="28"/>
  <c r="AW30" i="28"/>
  <c r="AB14" i="28"/>
  <c r="AB23" i="28"/>
  <c r="AB32" i="28"/>
  <c r="AI36" i="28"/>
  <c r="AI31" i="28"/>
  <c r="AW16" i="28"/>
  <c r="AW18" i="28"/>
  <c r="AW20" i="28"/>
  <c r="AW6" i="28"/>
  <c r="AB9" i="28"/>
  <c r="AI30" i="28"/>
  <c r="AW26" i="28"/>
  <c r="AW14" i="28"/>
  <c r="AI10" i="28"/>
  <c r="AI26" i="28"/>
  <c r="U27" i="28"/>
  <c r="AB16" i="28"/>
  <c r="AB26" i="28"/>
  <c r="AI34" i="28"/>
  <c r="AI22" i="28"/>
  <c r="AB34" i="28"/>
  <c r="AI11" i="28"/>
  <c r="AI19" i="28"/>
  <c r="AI13" i="28"/>
  <c r="AI25" i="28"/>
  <c r="AI21" i="28"/>
  <c r="U34" i="28"/>
  <c r="U26" i="28"/>
  <c r="AB11" i="28"/>
  <c r="AI33" i="28"/>
  <c r="AI23" i="28"/>
  <c r="AB17" i="28"/>
  <c r="AI7" i="28"/>
  <c r="U7" i="28"/>
  <c r="AB27" i="28"/>
  <c r="AB36" i="28"/>
  <c r="AI18" i="28"/>
  <c r="AB35" i="28"/>
  <c r="AB29" i="28"/>
  <c r="AI5" i="28"/>
  <c r="AB24" i="28"/>
  <c r="AB22" i="28"/>
  <c r="AI20" i="28"/>
  <c r="AI6" i="28"/>
  <c r="AB12" i="28"/>
  <c r="AB37" i="28"/>
  <c r="AI28" i="28"/>
  <c r="AI14" i="28"/>
  <c r="U29" i="28"/>
  <c r="U14" i="28"/>
  <c r="U30" i="28"/>
  <c r="AP42" i="28"/>
  <c r="U23" i="28"/>
  <c r="AB19" i="28"/>
  <c r="AB13" i="28"/>
  <c r="AB8" i="28"/>
  <c r="AB10" i="28"/>
  <c r="AB20" i="28"/>
  <c r="AB6" i="28"/>
  <c r="AB25" i="28"/>
  <c r="CT42" i="28"/>
  <c r="AB21" i="28"/>
  <c r="AB33" i="28"/>
  <c r="U16" i="28"/>
  <c r="U24" i="28"/>
  <c r="U32" i="28"/>
  <c r="AB40" i="28"/>
  <c r="AB18" i="28"/>
  <c r="AB28" i="28"/>
  <c r="AB30" i="28"/>
  <c r="AB7" i="28"/>
  <c r="U5" i="28"/>
  <c r="U15" i="28"/>
  <c r="AB15" i="28"/>
  <c r="U13" i="28"/>
  <c r="U31" i="28"/>
  <c r="AB5" i="28"/>
  <c r="AB31" i="28"/>
  <c r="U36" i="28"/>
  <c r="U21" i="28"/>
  <c r="U25" i="28"/>
  <c r="U20" i="28"/>
  <c r="U18" i="28"/>
  <c r="U37" i="28"/>
  <c r="U33" i="28"/>
  <c r="U19" i="28"/>
  <c r="U10" i="28"/>
  <c r="U6" i="28"/>
  <c r="U22" i="28"/>
  <c r="U11" i="28"/>
  <c r="U12" i="28"/>
  <c r="U35" i="28"/>
  <c r="U28" i="28"/>
  <c r="U8" i="28"/>
  <c r="U9" i="28"/>
  <c r="U17" i="28"/>
  <c r="CF40" i="28"/>
  <c r="CT41" i="28"/>
  <c r="DA41" i="28"/>
  <c r="AP41" i="28"/>
  <c r="AI42" i="28"/>
  <c r="CF42" i="28"/>
  <c r="AW40" i="28"/>
  <c r="AP40" i="28"/>
  <c r="DA42" i="28"/>
  <c r="CT40" i="28"/>
  <c r="DA40" i="28"/>
  <c r="CF41" i="28"/>
  <c r="H212" i="17"/>
  <c r="H226" i="17"/>
  <c r="H316" i="17"/>
  <c r="H360" i="17"/>
  <c r="H359" i="17"/>
  <c r="H304" i="17"/>
  <c r="H317" i="17"/>
  <c r="H303" i="17"/>
  <c r="G66" i="14"/>
  <c r="G67" i="14"/>
  <c r="E212" i="14"/>
  <c r="G39" i="14"/>
  <c r="E213" i="14"/>
  <c r="G40" i="14"/>
  <c r="E346" i="14"/>
  <c r="I304" i="14"/>
  <c r="BG42" i="28" s="1"/>
  <c r="BH42" i="28" s="1"/>
  <c r="E347" i="14"/>
  <c r="G98" i="14"/>
  <c r="E303" i="14"/>
  <c r="BE9" i="28" s="1"/>
  <c r="G273" i="14"/>
  <c r="G97" i="14"/>
  <c r="G184" i="14"/>
  <c r="G126" i="14"/>
  <c r="G185" i="14"/>
  <c r="E304" i="14"/>
  <c r="G127" i="14"/>
  <c r="G274" i="14"/>
  <c r="E444" i="5"/>
  <c r="E443" i="5" s="1"/>
  <c r="E375" i="5"/>
  <c r="E421" i="5"/>
  <c r="E420" i="5" s="1"/>
  <c r="E398" i="5"/>
  <c r="E397" i="5" s="1"/>
  <c r="H344" i="14"/>
  <c r="H315" i="14"/>
  <c r="G222" i="14"/>
  <c r="H357" i="14"/>
  <c r="H210" i="14"/>
  <c r="G313" i="14"/>
  <c r="E314" i="14"/>
  <c r="H358" i="14"/>
  <c r="H211" i="14"/>
  <c r="G354" i="14"/>
  <c r="G353" i="14"/>
  <c r="G499" i="14"/>
  <c r="I210" i="14"/>
  <c r="J223" i="14"/>
  <c r="I354" i="14"/>
  <c r="I315" i="14"/>
  <c r="H302" i="14"/>
  <c r="I223" i="14"/>
  <c r="G210" i="14"/>
  <c r="I314" i="14"/>
  <c r="H314" i="14"/>
  <c r="J301" i="14"/>
  <c r="J211" i="14"/>
  <c r="I301" i="14"/>
  <c r="E358" i="14"/>
  <c r="I353" i="14"/>
  <c r="H223" i="14"/>
  <c r="G302" i="14"/>
  <c r="G220" i="14"/>
  <c r="I224" i="14"/>
  <c r="G345" i="14"/>
  <c r="J344" i="14"/>
  <c r="I345" i="14"/>
  <c r="J210" i="14"/>
  <c r="J314" i="14"/>
  <c r="H224" i="14"/>
  <c r="G211" i="14"/>
  <c r="G221" i="14"/>
  <c r="J358" i="14"/>
  <c r="G355" i="14"/>
  <c r="J224" i="14"/>
  <c r="G545" i="14"/>
  <c r="H301" i="14"/>
  <c r="J357" i="14"/>
  <c r="H345" i="14"/>
  <c r="G311" i="14"/>
  <c r="E357" i="14"/>
  <c r="J302" i="14"/>
  <c r="G301" i="14"/>
  <c r="I355" i="14"/>
  <c r="I211" i="14"/>
  <c r="G344" i="14"/>
  <c r="J345" i="14"/>
  <c r="G310" i="14"/>
  <c r="E315" i="14"/>
  <c r="J315" i="14"/>
  <c r="G312" i="14"/>
  <c r="G356" i="14"/>
  <c r="I344" i="14"/>
  <c r="E224" i="14"/>
  <c r="E223" i="14"/>
  <c r="I356" i="14"/>
  <c r="E402" i="5"/>
  <c r="J213" i="14" l="1"/>
  <c r="J212" i="14"/>
  <c r="H213" i="14"/>
  <c r="BD42" i="28"/>
  <c r="G212" i="14"/>
  <c r="G347" i="14"/>
  <c r="BU40" i="28" s="1"/>
  <c r="BV40" i="28" s="1"/>
  <c r="BU32" i="28"/>
  <c r="BV32" i="28" s="1"/>
  <c r="BU24" i="28"/>
  <c r="BV24" i="28" s="1"/>
  <c r="BU16" i="28"/>
  <c r="BV16" i="28" s="1"/>
  <c r="BU8" i="28"/>
  <c r="BV8" i="28" s="1"/>
  <c r="BU22" i="28"/>
  <c r="BV22" i="28" s="1"/>
  <c r="BU6" i="28"/>
  <c r="BV6" i="28" s="1"/>
  <c r="BU29" i="28"/>
  <c r="BV29" i="28" s="1"/>
  <c r="BU13" i="28"/>
  <c r="BV13" i="28" s="1"/>
  <c r="BU36" i="28"/>
  <c r="BV36" i="28" s="1"/>
  <c r="BU20" i="28"/>
  <c r="BV20" i="28" s="1"/>
  <c r="BU35" i="28"/>
  <c r="BV35" i="28" s="1"/>
  <c r="BU19" i="28"/>
  <c r="BV19" i="28" s="1"/>
  <c r="BU26" i="28"/>
  <c r="BV26" i="28" s="1"/>
  <c r="BU10" i="28"/>
  <c r="BV10" i="28" s="1"/>
  <c r="BU33" i="28"/>
  <c r="BV33" i="28" s="1"/>
  <c r="BU17" i="28"/>
  <c r="BV17" i="28" s="1"/>
  <c r="BU31" i="28"/>
  <c r="BV31" i="28" s="1"/>
  <c r="BU23" i="28"/>
  <c r="BV23" i="28" s="1"/>
  <c r="BU15" i="28"/>
  <c r="BV15" i="28" s="1"/>
  <c r="BU7" i="28"/>
  <c r="BV7" i="28" s="1"/>
  <c r="BU30" i="28"/>
  <c r="BV30" i="28" s="1"/>
  <c r="BU14" i="28"/>
  <c r="BV14" i="28" s="1"/>
  <c r="BU37" i="28"/>
  <c r="BV37" i="28" s="1"/>
  <c r="BU21" i="28"/>
  <c r="BV21" i="28" s="1"/>
  <c r="BU5" i="28"/>
  <c r="BV5" i="28" s="1"/>
  <c r="BU28" i="28"/>
  <c r="BV28" i="28" s="1"/>
  <c r="BU12" i="28"/>
  <c r="BV12" i="28" s="1"/>
  <c r="BU27" i="28"/>
  <c r="BV27" i="28" s="1"/>
  <c r="BU11" i="28"/>
  <c r="BV11" i="28" s="1"/>
  <c r="BU34" i="28"/>
  <c r="BV34" i="28" s="1"/>
  <c r="BU18" i="28"/>
  <c r="BV18" i="28" s="1"/>
  <c r="BU25" i="28"/>
  <c r="BV25" i="28" s="1"/>
  <c r="BU9" i="28"/>
  <c r="BV9" i="28" s="1"/>
  <c r="BS24" i="28"/>
  <c r="BX24" i="28" s="1"/>
  <c r="BS17" i="28"/>
  <c r="BX17" i="28" s="1"/>
  <c r="BS8" i="28"/>
  <c r="BX8" i="28" s="1"/>
  <c r="BS31" i="28"/>
  <c r="BX31" i="28" s="1"/>
  <c r="BS23" i="28"/>
  <c r="BX23" i="28" s="1"/>
  <c r="BS15" i="28"/>
  <c r="BX15" i="28" s="1"/>
  <c r="BS7" i="28"/>
  <c r="BX7" i="28" s="1"/>
  <c r="BS30" i="28"/>
  <c r="BX30" i="28" s="1"/>
  <c r="BS22" i="28"/>
  <c r="BX22" i="28" s="1"/>
  <c r="BS14" i="28"/>
  <c r="BX14" i="28" s="1"/>
  <c r="BS6" i="28"/>
  <c r="BX6" i="28" s="1"/>
  <c r="BS37" i="28"/>
  <c r="BX37" i="28" s="1"/>
  <c r="BS29" i="28"/>
  <c r="BX29" i="28" s="1"/>
  <c r="BS21" i="28"/>
  <c r="BX21" i="28" s="1"/>
  <c r="BS13" i="28"/>
  <c r="BX13" i="28" s="1"/>
  <c r="BS5" i="28"/>
  <c r="BX5" i="28" s="1"/>
  <c r="BS36" i="28"/>
  <c r="BX36" i="28" s="1"/>
  <c r="BS28" i="28"/>
  <c r="BX28" i="28" s="1"/>
  <c r="BS20" i="28"/>
  <c r="BX20" i="28" s="1"/>
  <c r="BS12" i="28"/>
  <c r="BX12" i="28" s="1"/>
  <c r="BS35" i="28"/>
  <c r="BX35" i="28" s="1"/>
  <c r="BS27" i="28"/>
  <c r="BX27" i="28" s="1"/>
  <c r="BS19" i="28"/>
  <c r="BX19" i="28" s="1"/>
  <c r="BS11" i="28"/>
  <c r="BX11" i="28" s="1"/>
  <c r="BS34" i="28"/>
  <c r="BX34" i="28" s="1"/>
  <c r="BS26" i="28"/>
  <c r="BX26" i="28" s="1"/>
  <c r="BS18" i="28"/>
  <c r="BX18" i="28" s="1"/>
  <c r="BS10" i="28"/>
  <c r="BX10" i="28" s="1"/>
  <c r="BS33" i="28"/>
  <c r="BX33" i="28" s="1"/>
  <c r="BS25" i="28"/>
  <c r="BX25" i="28" s="1"/>
  <c r="BS9" i="28"/>
  <c r="BX9" i="28" s="1"/>
  <c r="BS32" i="28"/>
  <c r="BX32" i="28" s="1"/>
  <c r="BY32" i="28" s="1"/>
  <c r="BS16" i="28"/>
  <c r="BX16" i="28" s="1"/>
  <c r="BG37" i="28"/>
  <c r="BH37" i="28" s="1"/>
  <c r="BG29" i="28"/>
  <c r="BH29" i="28" s="1"/>
  <c r="BG21" i="28"/>
  <c r="BH21" i="28" s="1"/>
  <c r="BG13" i="28"/>
  <c r="BH13" i="28" s="1"/>
  <c r="BG5" i="28"/>
  <c r="BH5" i="28" s="1"/>
  <c r="BG36" i="28"/>
  <c r="BH36" i="28" s="1"/>
  <c r="BG28" i="28"/>
  <c r="BH28" i="28" s="1"/>
  <c r="BG20" i="28"/>
  <c r="BH20" i="28" s="1"/>
  <c r="BG12" i="28"/>
  <c r="BH12" i="28" s="1"/>
  <c r="BG35" i="28"/>
  <c r="BH35" i="28" s="1"/>
  <c r="BG27" i="28"/>
  <c r="BH27" i="28" s="1"/>
  <c r="BG19" i="28"/>
  <c r="BH19" i="28" s="1"/>
  <c r="BG11" i="28"/>
  <c r="BH11" i="28" s="1"/>
  <c r="BG34" i="28"/>
  <c r="BH34" i="28" s="1"/>
  <c r="BG26" i="28"/>
  <c r="BH26" i="28" s="1"/>
  <c r="BG18" i="28"/>
  <c r="BH18" i="28" s="1"/>
  <c r="BG10" i="28"/>
  <c r="BH10" i="28" s="1"/>
  <c r="BG33" i="28"/>
  <c r="BH33" i="28" s="1"/>
  <c r="BG25" i="28"/>
  <c r="BH25" i="28" s="1"/>
  <c r="BG17" i="28"/>
  <c r="BH17" i="28" s="1"/>
  <c r="BG9" i="28"/>
  <c r="BH9" i="28" s="1"/>
  <c r="BG32" i="28"/>
  <c r="BH32" i="28" s="1"/>
  <c r="BG24" i="28"/>
  <c r="BH24" i="28" s="1"/>
  <c r="BG16" i="28"/>
  <c r="BH16" i="28" s="1"/>
  <c r="BG8" i="28"/>
  <c r="BH8" i="28" s="1"/>
  <c r="BG31" i="28"/>
  <c r="BH31" i="28" s="1"/>
  <c r="BG23" i="28"/>
  <c r="BH23" i="28" s="1"/>
  <c r="BG15" i="28"/>
  <c r="BH15" i="28" s="1"/>
  <c r="BG7" i="28"/>
  <c r="BH7" i="28" s="1"/>
  <c r="BG30" i="28"/>
  <c r="BH30" i="28" s="1"/>
  <c r="BG22" i="28"/>
  <c r="BH22" i="28" s="1"/>
  <c r="BG14" i="28"/>
  <c r="BH14" i="28" s="1"/>
  <c r="BG6" i="28"/>
  <c r="BH6" i="28" s="1"/>
  <c r="BE34" i="28"/>
  <c r="BJ34" i="28" s="1"/>
  <c r="BE26" i="28"/>
  <c r="BJ26" i="28" s="1"/>
  <c r="BE18" i="28"/>
  <c r="BJ18" i="28" s="1"/>
  <c r="BE10" i="28"/>
  <c r="BJ10" i="28" s="1"/>
  <c r="BE33" i="28"/>
  <c r="BJ33" i="28" s="1"/>
  <c r="BE17" i="28"/>
  <c r="BJ17" i="28" s="1"/>
  <c r="BJ9" i="28"/>
  <c r="BE32" i="28"/>
  <c r="BJ32" i="28" s="1"/>
  <c r="BE24" i="28"/>
  <c r="BJ24" i="28" s="1"/>
  <c r="BE16" i="28"/>
  <c r="BJ16" i="28" s="1"/>
  <c r="BE8" i="28"/>
  <c r="BJ8" i="28" s="1"/>
  <c r="BE31" i="28"/>
  <c r="BJ31" i="28" s="1"/>
  <c r="BE23" i="28"/>
  <c r="BJ23" i="28" s="1"/>
  <c r="BE22" i="28"/>
  <c r="BJ22" i="28" s="1"/>
  <c r="BE25" i="28"/>
  <c r="BJ25" i="28" s="1"/>
  <c r="BE6" i="28"/>
  <c r="BJ6" i="28" s="1"/>
  <c r="BE7" i="28"/>
  <c r="BJ7" i="28" s="1"/>
  <c r="BE37" i="28"/>
  <c r="BJ37" i="28" s="1"/>
  <c r="BE29" i="28"/>
  <c r="BJ29" i="28" s="1"/>
  <c r="BE21" i="28"/>
  <c r="BJ21" i="28" s="1"/>
  <c r="BE13" i="28"/>
  <c r="BJ13" i="28" s="1"/>
  <c r="BE5" i="28"/>
  <c r="BJ5" i="28" s="1"/>
  <c r="BE36" i="28"/>
  <c r="BJ36" i="28" s="1"/>
  <c r="BE28" i="28"/>
  <c r="BJ28" i="28" s="1"/>
  <c r="BE20" i="28"/>
  <c r="BJ20" i="28" s="1"/>
  <c r="BE12" i="28"/>
  <c r="BJ12" i="28" s="1"/>
  <c r="BE35" i="28"/>
  <c r="BJ35" i="28" s="1"/>
  <c r="BE27" i="28"/>
  <c r="BJ27" i="28" s="1"/>
  <c r="BE19" i="28"/>
  <c r="BJ19" i="28" s="1"/>
  <c r="BE11" i="28"/>
  <c r="BJ11" i="28" s="1"/>
  <c r="BE15" i="28"/>
  <c r="BJ15" i="28" s="1"/>
  <c r="BE30" i="28"/>
  <c r="BJ30" i="28" s="1"/>
  <c r="BE14" i="28"/>
  <c r="BJ14" i="28" s="1"/>
  <c r="I212" i="14"/>
  <c r="H212" i="14"/>
  <c r="G346" i="14"/>
  <c r="BS40" i="28" s="1"/>
  <c r="BX40" i="28" s="1"/>
  <c r="I346" i="14"/>
  <c r="BS42" i="28" s="1"/>
  <c r="BX42" i="28" s="1"/>
  <c r="G213" i="14"/>
  <c r="I347" i="14"/>
  <c r="BU42" i="28" s="1"/>
  <c r="BV42" i="28" s="1"/>
  <c r="J303" i="14"/>
  <c r="I316" i="14"/>
  <c r="E359" i="14"/>
  <c r="H360" i="14"/>
  <c r="J304" i="14"/>
  <c r="H226" i="14"/>
  <c r="J347" i="14"/>
  <c r="J226" i="14"/>
  <c r="J316" i="14"/>
  <c r="H317" i="14"/>
  <c r="G303" i="14"/>
  <c r="BE40" i="28" s="1"/>
  <c r="BJ40" i="28" s="1"/>
  <c r="I317" i="14"/>
  <c r="E316" i="14"/>
  <c r="I213" i="14"/>
  <c r="J346" i="14"/>
  <c r="G304" i="14"/>
  <c r="H225" i="14"/>
  <c r="J360" i="14"/>
  <c r="H316" i="14"/>
  <c r="H303" i="14"/>
  <c r="BE41" i="28" s="1"/>
  <c r="BJ41" i="28" s="1"/>
  <c r="H359" i="14"/>
  <c r="E317" i="14"/>
  <c r="E360" i="14"/>
  <c r="E225" i="14"/>
  <c r="I226" i="14"/>
  <c r="H346" i="14"/>
  <c r="BS41" i="28" s="1"/>
  <c r="BX41" i="28" s="1"/>
  <c r="J225" i="14"/>
  <c r="H347" i="14"/>
  <c r="BU41" i="28" s="1"/>
  <c r="BV41" i="28" s="1"/>
  <c r="J359" i="14"/>
  <c r="H304" i="14"/>
  <c r="BG41" i="28" s="1"/>
  <c r="BH41" i="28" s="1"/>
  <c r="E226" i="14"/>
  <c r="J317" i="14"/>
  <c r="I225" i="14"/>
  <c r="I303" i="14"/>
  <c r="BE42" i="28" s="1"/>
  <c r="BJ42" i="28" s="1"/>
  <c r="BK42" i="28" s="1"/>
  <c r="E374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86" i="5"/>
  <c r="AA279" i="5"/>
  <c r="AB279" i="5"/>
  <c r="AC279" i="5"/>
  <c r="F279" i="5"/>
  <c r="G279" i="5"/>
  <c r="H279" i="5"/>
  <c r="I279" i="5"/>
  <c r="J279" i="5"/>
  <c r="K286" i="5"/>
  <c r="L279" i="5"/>
  <c r="E20" i="5"/>
  <c r="E286" i="5"/>
  <c r="E165" i="5"/>
  <c r="E19" i="5"/>
  <c r="S322" i="5"/>
  <c r="E71" i="5"/>
  <c r="Q323" i="5"/>
  <c r="O188" i="5"/>
  <c r="AB322" i="5"/>
  <c r="AA322" i="5"/>
  <c r="H189" i="5"/>
  <c r="X322" i="5"/>
  <c r="Y322" i="5"/>
  <c r="M322" i="5"/>
  <c r="E323" i="5"/>
  <c r="K189" i="5"/>
  <c r="L322" i="5"/>
  <c r="F188" i="5"/>
  <c r="E427" i="5"/>
  <c r="AA188" i="5"/>
  <c r="L189" i="5"/>
  <c r="W189" i="5"/>
  <c r="M323" i="5"/>
  <c r="Q188" i="5"/>
  <c r="T189" i="5"/>
  <c r="E188" i="5"/>
  <c r="Y188" i="5"/>
  <c r="E322" i="5"/>
  <c r="AA323" i="5"/>
  <c r="O323" i="5"/>
  <c r="G322" i="5"/>
  <c r="AA189" i="5"/>
  <c r="E426" i="5"/>
  <c r="E425" i="5"/>
  <c r="AC322" i="5"/>
  <c r="G358" i="14"/>
  <c r="AC189" i="5"/>
  <c r="H188" i="5"/>
  <c r="E245" i="5"/>
  <c r="AB189" i="5"/>
  <c r="N188" i="5"/>
  <c r="N322" i="5"/>
  <c r="V323" i="5"/>
  <c r="L188" i="5"/>
  <c r="U323" i="5"/>
  <c r="X323" i="5"/>
  <c r="E189" i="5"/>
  <c r="AB323" i="5"/>
  <c r="U189" i="5"/>
  <c r="Q322" i="5"/>
  <c r="E186" i="5"/>
  <c r="O189" i="5"/>
  <c r="K188" i="5"/>
  <c r="Z189" i="5"/>
  <c r="E187" i="5"/>
  <c r="G189" i="5"/>
  <c r="Y323" i="5"/>
  <c r="W323" i="5"/>
  <c r="J323" i="5"/>
  <c r="H322" i="5"/>
  <c r="F189" i="5"/>
  <c r="P189" i="5"/>
  <c r="Z188" i="5"/>
  <c r="J189" i="5"/>
  <c r="S189" i="5"/>
  <c r="S188" i="5"/>
  <c r="G224" i="14"/>
  <c r="V189" i="5"/>
  <c r="I189" i="5"/>
  <c r="G223" i="14"/>
  <c r="E69" i="5"/>
  <c r="I358" i="14"/>
  <c r="X189" i="5"/>
  <c r="S323" i="5"/>
  <c r="J322" i="5"/>
  <c r="I322" i="5"/>
  <c r="R188" i="5"/>
  <c r="K322" i="5"/>
  <c r="V188" i="5"/>
  <c r="P188" i="5"/>
  <c r="AC323" i="5"/>
  <c r="F323" i="5"/>
  <c r="I188" i="5"/>
  <c r="L323" i="5"/>
  <c r="Y189" i="5"/>
  <c r="U322" i="5"/>
  <c r="K323" i="5"/>
  <c r="G315" i="14"/>
  <c r="M189" i="5"/>
  <c r="H323" i="5"/>
  <c r="P323" i="5"/>
  <c r="E403" i="5"/>
  <c r="E68" i="5"/>
  <c r="R189" i="5"/>
  <c r="G188" i="5"/>
  <c r="W322" i="5"/>
  <c r="G323" i="5"/>
  <c r="N189" i="5"/>
  <c r="Z323" i="5"/>
  <c r="T322" i="5"/>
  <c r="U188" i="5"/>
  <c r="M188" i="5"/>
  <c r="T323" i="5"/>
  <c r="J188" i="5"/>
  <c r="G314" i="14"/>
  <c r="E404" i="5"/>
  <c r="E320" i="5"/>
  <c r="N323" i="5"/>
  <c r="Q189" i="5"/>
  <c r="E244" i="5"/>
  <c r="P322" i="5"/>
  <c r="G357" i="14"/>
  <c r="I323" i="5"/>
  <c r="R323" i="5"/>
  <c r="R322" i="5"/>
  <c r="AB188" i="5"/>
  <c r="T188" i="5"/>
  <c r="AC188" i="5"/>
  <c r="Z322" i="5"/>
  <c r="E246" i="5"/>
  <c r="I357" i="14"/>
  <c r="E379" i="5"/>
  <c r="F322" i="5"/>
  <c r="V322" i="5"/>
  <c r="E247" i="5"/>
  <c r="W188" i="5"/>
  <c r="O322" i="5"/>
  <c r="X188" i="5"/>
  <c r="E26" i="5"/>
  <c r="E83" i="5" l="1"/>
  <c r="E259" i="5"/>
  <c r="E267" i="5"/>
  <c r="I360" i="14"/>
  <c r="I359" i="14"/>
  <c r="BY24" i="28"/>
  <c r="BK6" i="28"/>
  <c r="BY40" i="28"/>
  <c r="G225" i="14"/>
  <c r="BK22" i="28"/>
  <c r="BY5" i="28"/>
  <c r="BY8" i="28"/>
  <c r="BY13" i="28"/>
  <c r="BY9" i="28"/>
  <c r="BY41" i="28"/>
  <c r="BY19" i="28"/>
  <c r="BY27" i="28"/>
  <c r="BY15" i="28"/>
  <c r="BY7" i="28"/>
  <c r="BY23" i="28"/>
  <c r="BK8" i="28"/>
  <c r="BY35" i="28"/>
  <c r="BY12" i="28"/>
  <c r="BY20" i="28"/>
  <c r="BY16" i="28"/>
  <c r="BY26" i="28"/>
  <c r="BK25" i="28"/>
  <c r="BY22" i="28"/>
  <c r="BY11" i="28"/>
  <c r="BY30" i="28"/>
  <c r="BY33" i="28"/>
  <c r="BY29" i="28"/>
  <c r="BY10" i="28"/>
  <c r="BY37" i="28"/>
  <c r="BY31" i="28"/>
  <c r="BY18" i="28"/>
  <c r="BY6" i="28"/>
  <c r="BY42" i="28"/>
  <c r="BY28" i="28"/>
  <c r="BY14" i="28"/>
  <c r="BY17" i="28"/>
  <c r="BY34" i="28"/>
  <c r="BY36" i="28"/>
  <c r="BY25" i="28"/>
  <c r="BY21" i="28"/>
  <c r="BK35" i="28"/>
  <c r="BK29" i="28"/>
  <c r="BK15" i="28"/>
  <c r="BK36" i="28"/>
  <c r="BK9" i="28"/>
  <c r="BK27" i="28"/>
  <c r="BK21" i="28"/>
  <c r="BK31" i="28"/>
  <c r="BK10" i="28"/>
  <c r="BK34" i="28"/>
  <c r="BK30" i="28"/>
  <c r="BK32" i="28"/>
  <c r="BK11" i="28"/>
  <c r="BK5" i="28"/>
  <c r="BK17" i="28"/>
  <c r="BK41" i="28"/>
  <c r="BK19" i="28"/>
  <c r="BK13" i="28"/>
  <c r="BK23" i="28"/>
  <c r="BK33" i="28"/>
  <c r="BK18" i="28"/>
  <c r="BK12" i="28"/>
  <c r="BK37" i="28"/>
  <c r="BK16" i="28"/>
  <c r="BK26" i="28"/>
  <c r="BK14" i="28"/>
  <c r="BK20" i="28"/>
  <c r="BK7" i="28"/>
  <c r="BK24" i="28"/>
  <c r="BK28" i="28"/>
  <c r="G359" i="14"/>
  <c r="G360" i="14"/>
  <c r="G226" i="14"/>
  <c r="G316" i="14"/>
  <c r="G317" i="14"/>
  <c r="E292" i="5"/>
  <c r="K279" i="5"/>
  <c r="X286" i="5"/>
  <c r="W286" i="5"/>
  <c r="P286" i="5"/>
  <c r="O286" i="5"/>
  <c r="AC329" i="5"/>
  <c r="AB329" i="5"/>
  <c r="T329" i="5"/>
  <c r="L329" i="5"/>
  <c r="AA329" i="5"/>
  <c r="S329" i="5"/>
  <c r="K329" i="5"/>
  <c r="R329" i="5"/>
  <c r="Y329" i="5"/>
  <c r="X329" i="5"/>
  <c r="P329" i="5"/>
  <c r="H329" i="5"/>
  <c r="U329" i="5"/>
  <c r="Z329" i="5"/>
  <c r="I329" i="5"/>
  <c r="W329" i="5"/>
  <c r="O329" i="5"/>
  <c r="G329" i="5"/>
  <c r="M329" i="5"/>
  <c r="J329" i="5"/>
  <c r="Q329" i="5"/>
  <c r="V329" i="5"/>
  <c r="N329" i="5"/>
  <c r="F329" i="5"/>
  <c r="E330" i="5"/>
  <c r="E329" i="5"/>
  <c r="E335" i="5"/>
  <c r="V286" i="5"/>
  <c r="U286" i="5"/>
  <c r="E277" i="5"/>
  <c r="E287" i="5"/>
  <c r="N286" i="5"/>
  <c r="AC286" i="5"/>
  <c r="M286" i="5"/>
  <c r="G286" i="5"/>
  <c r="E279" i="5"/>
  <c r="F286" i="5"/>
  <c r="AB286" i="5"/>
  <c r="T286" i="5"/>
  <c r="L286" i="5"/>
  <c r="Z279" i="5"/>
  <c r="AA286" i="5"/>
  <c r="S286" i="5"/>
  <c r="H286" i="5"/>
  <c r="R286" i="5"/>
  <c r="J286" i="5"/>
  <c r="Y286" i="5"/>
  <c r="Q286" i="5"/>
  <c r="I286" i="5"/>
  <c r="E255" i="5"/>
  <c r="E195" i="5"/>
  <c r="E196" i="5"/>
  <c r="AC195" i="5"/>
  <c r="U195" i="5"/>
  <c r="M195" i="5"/>
  <c r="AB195" i="5"/>
  <c r="T195" i="5"/>
  <c r="L195" i="5"/>
  <c r="Q195" i="5"/>
  <c r="AA195" i="5"/>
  <c r="S195" i="5"/>
  <c r="K195" i="5"/>
  <c r="Z195" i="5"/>
  <c r="R195" i="5"/>
  <c r="J195" i="5"/>
  <c r="P195" i="5"/>
  <c r="H195" i="5"/>
  <c r="W195" i="5"/>
  <c r="O195" i="5"/>
  <c r="G195" i="5"/>
  <c r="Y195" i="5"/>
  <c r="I195" i="5"/>
  <c r="X195" i="5"/>
  <c r="V195" i="5"/>
  <c r="N195" i="5"/>
  <c r="F195" i="5"/>
  <c r="E79" i="5"/>
  <c r="E80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E293" i="5"/>
  <c r="U246" i="5"/>
  <c r="V131" i="5"/>
  <c r="AB229" i="5"/>
  <c r="AB247" i="5"/>
  <c r="F246" i="5"/>
  <c r="AC247" i="5"/>
  <c r="T131" i="5"/>
  <c r="X131" i="5"/>
  <c r="AC131" i="5"/>
  <c r="F230" i="5"/>
  <c r="H230" i="5"/>
  <c r="H131" i="5"/>
  <c r="Q246" i="5"/>
  <c r="E227" i="5"/>
  <c r="K230" i="5"/>
  <c r="P130" i="5"/>
  <c r="R246" i="5"/>
  <c r="F247" i="5"/>
  <c r="W230" i="5"/>
  <c r="L247" i="5"/>
  <c r="U229" i="5"/>
  <c r="W247" i="5"/>
  <c r="E294" i="5"/>
  <c r="AA247" i="5"/>
  <c r="AC229" i="5"/>
  <c r="T246" i="5"/>
  <c r="G246" i="5"/>
  <c r="J247" i="5"/>
  <c r="U131" i="5"/>
  <c r="K229" i="5"/>
  <c r="Q230" i="5"/>
  <c r="L229" i="5"/>
  <c r="U247" i="5"/>
  <c r="M130" i="5"/>
  <c r="K247" i="5"/>
  <c r="Z230" i="5"/>
  <c r="Q131" i="5"/>
  <c r="AA131" i="5"/>
  <c r="J230" i="5"/>
  <c r="E173" i="5"/>
  <c r="I131" i="5"/>
  <c r="G131" i="5"/>
  <c r="L130" i="5"/>
  <c r="O247" i="5"/>
  <c r="S229" i="5"/>
  <c r="K130" i="5"/>
  <c r="Z246" i="5"/>
  <c r="Y130" i="5"/>
  <c r="Y230" i="5"/>
  <c r="AA246" i="5"/>
  <c r="N229" i="5"/>
  <c r="S130" i="5"/>
  <c r="E171" i="5"/>
  <c r="V247" i="5"/>
  <c r="F229" i="5"/>
  <c r="AB130" i="5"/>
  <c r="V246" i="5"/>
  <c r="R130" i="5"/>
  <c r="G229" i="5"/>
  <c r="R247" i="5"/>
  <c r="R131" i="5"/>
  <c r="E228" i="5"/>
  <c r="N246" i="5"/>
  <c r="E130" i="5"/>
  <c r="Z247" i="5"/>
  <c r="H247" i="5"/>
  <c r="X130" i="5"/>
  <c r="Z131" i="5"/>
  <c r="W229" i="5"/>
  <c r="AC246" i="5"/>
  <c r="AB131" i="5"/>
  <c r="M229" i="5"/>
  <c r="N131" i="5"/>
  <c r="U230" i="5"/>
  <c r="S247" i="5"/>
  <c r="X246" i="5"/>
  <c r="O130" i="5"/>
  <c r="O246" i="5"/>
  <c r="AC130" i="5"/>
  <c r="V230" i="5"/>
  <c r="X247" i="5"/>
  <c r="M247" i="5"/>
  <c r="E129" i="5"/>
  <c r="Z229" i="5"/>
  <c r="J131" i="5"/>
  <c r="R230" i="5"/>
  <c r="O229" i="5"/>
  <c r="L131" i="5"/>
  <c r="Y229" i="5"/>
  <c r="I130" i="5"/>
  <c r="K131" i="5"/>
  <c r="M230" i="5"/>
  <c r="P247" i="5"/>
  <c r="R229" i="5"/>
  <c r="U130" i="5"/>
  <c r="L246" i="5"/>
  <c r="V229" i="5"/>
  <c r="AA230" i="5"/>
  <c r="AA130" i="5"/>
  <c r="T229" i="5"/>
  <c r="O230" i="5"/>
  <c r="G247" i="5"/>
  <c r="M246" i="5"/>
  <c r="AB246" i="5"/>
  <c r="E295" i="5"/>
  <c r="S246" i="5"/>
  <c r="J130" i="5"/>
  <c r="G130" i="5"/>
  <c r="N130" i="5"/>
  <c r="P229" i="5"/>
  <c r="X229" i="5"/>
  <c r="T230" i="5"/>
  <c r="Y246" i="5"/>
  <c r="H229" i="5"/>
  <c r="I246" i="5"/>
  <c r="E128" i="5"/>
  <c r="T130" i="5"/>
  <c r="Y247" i="5"/>
  <c r="W246" i="5"/>
  <c r="Q247" i="5"/>
  <c r="M131" i="5"/>
  <c r="X230" i="5"/>
  <c r="O131" i="5"/>
  <c r="S230" i="5"/>
  <c r="W131" i="5"/>
  <c r="G230" i="5"/>
  <c r="I229" i="5"/>
  <c r="T247" i="5"/>
  <c r="Y131" i="5"/>
  <c r="E131" i="5"/>
  <c r="Q130" i="5"/>
  <c r="AC230" i="5"/>
  <c r="J246" i="5"/>
  <c r="N230" i="5"/>
  <c r="Z130" i="5"/>
  <c r="K246" i="5"/>
  <c r="Q229" i="5"/>
  <c r="W130" i="5"/>
  <c r="AA229" i="5"/>
  <c r="P230" i="5"/>
  <c r="J229" i="5"/>
  <c r="F131" i="5"/>
  <c r="E172" i="5"/>
  <c r="E202" i="5"/>
  <c r="I247" i="5"/>
  <c r="E230" i="5"/>
  <c r="P246" i="5"/>
  <c r="H71" i="5"/>
  <c r="I230" i="5"/>
  <c r="AB230" i="5"/>
  <c r="N247" i="5"/>
  <c r="E338" i="5"/>
  <c r="E229" i="5"/>
  <c r="L230" i="5"/>
  <c r="H246" i="5"/>
  <c r="S131" i="5"/>
  <c r="P131" i="5"/>
  <c r="V130" i="5"/>
  <c r="H130" i="5"/>
  <c r="E143" i="5" l="1"/>
  <c r="E236" i="5"/>
  <c r="E339" i="5"/>
  <c r="E205" i="5"/>
  <c r="E296" i="5"/>
  <c r="E256" i="5"/>
  <c r="T255" i="5"/>
  <c r="N255" i="5"/>
  <c r="AB255" i="5"/>
  <c r="S255" i="5"/>
  <c r="W255" i="5"/>
  <c r="F255" i="5"/>
  <c r="K255" i="5"/>
  <c r="O255" i="5"/>
  <c r="Z255" i="5"/>
  <c r="L255" i="5"/>
  <c r="H255" i="5"/>
  <c r="X255" i="5"/>
  <c r="AA255" i="5"/>
  <c r="R255" i="5"/>
  <c r="G255" i="5"/>
  <c r="Y255" i="5"/>
  <c r="J255" i="5"/>
  <c r="U255" i="5"/>
  <c r="Q255" i="5"/>
  <c r="M255" i="5"/>
  <c r="P255" i="5"/>
  <c r="AC255" i="5"/>
  <c r="I255" i="5"/>
  <c r="V255" i="5"/>
  <c r="E170" i="5"/>
  <c r="E201" i="5"/>
  <c r="E176" i="5"/>
  <c r="E177" i="5"/>
  <c r="E235" i="5"/>
  <c r="E234" i="5"/>
  <c r="H234" i="5"/>
  <c r="G234" i="5"/>
  <c r="F234" i="5"/>
  <c r="S234" i="5"/>
  <c r="Z234" i="5"/>
  <c r="R234" i="5"/>
  <c r="J234" i="5"/>
  <c r="Y234" i="5"/>
  <c r="Q234" i="5"/>
  <c r="I234" i="5"/>
  <c r="AA234" i="5"/>
  <c r="W234" i="5"/>
  <c r="V234" i="5"/>
  <c r="N234" i="5"/>
  <c r="X234" i="5"/>
  <c r="AC234" i="5"/>
  <c r="U234" i="5"/>
  <c r="M234" i="5"/>
  <c r="K234" i="5"/>
  <c r="P234" i="5"/>
  <c r="O234" i="5"/>
  <c r="AB234" i="5"/>
  <c r="T234" i="5"/>
  <c r="L234" i="5"/>
  <c r="E139" i="5"/>
  <c r="E140" i="5"/>
  <c r="AC139" i="5"/>
  <c r="M139" i="5"/>
  <c r="AB139" i="5"/>
  <c r="T139" i="5"/>
  <c r="L139" i="5"/>
  <c r="AA139" i="5"/>
  <c r="S139" i="5"/>
  <c r="K139" i="5"/>
  <c r="U139" i="5"/>
  <c r="Z139" i="5"/>
  <c r="R139" i="5"/>
  <c r="J139" i="5"/>
  <c r="Y139" i="5"/>
  <c r="Q139" i="5"/>
  <c r="I139" i="5"/>
  <c r="X139" i="5"/>
  <c r="H139" i="5"/>
  <c r="W139" i="5"/>
  <c r="O139" i="5"/>
  <c r="P139" i="5"/>
  <c r="V139" i="5"/>
  <c r="N139" i="5"/>
  <c r="G139" i="5"/>
  <c r="F139" i="5"/>
  <c r="E107" i="5"/>
  <c r="Y71" i="5"/>
  <c r="G71" i="5"/>
  <c r="W70" i="5"/>
  <c r="O70" i="5"/>
  <c r="Q71" i="5"/>
  <c r="N71" i="5"/>
  <c r="E260" i="5"/>
  <c r="T71" i="5"/>
  <c r="Z71" i="5"/>
  <c r="R70" i="5"/>
  <c r="H70" i="5"/>
  <c r="E297" i="5"/>
  <c r="E204" i="5"/>
  <c r="W71" i="5"/>
  <c r="I71" i="5"/>
  <c r="L70" i="5"/>
  <c r="AC71" i="5"/>
  <c r="P71" i="5"/>
  <c r="N70" i="5"/>
  <c r="L71" i="5"/>
  <c r="F71" i="5"/>
  <c r="X71" i="5"/>
  <c r="J70" i="5"/>
  <c r="AB71" i="5"/>
  <c r="AA70" i="5"/>
  <c r="Y70" i="5"/>
  <c r="G70" i="5"/>
  <c r="K71" i="5"/>
  <c r="AB70" i="5"/>
  <c r="E299" i="5"/>
  <c r="K70" i="5"/>
  <c r="I70" i="5"/>
  <c r="X70" i="5"/>
  <c r="E337" i="5"/>
  <c r="E239" i="5"/>
  <c r="Z70" i="5"/>
  <c r="E70" i="5"/>
  <c r="M70" i="5"/>
  <c r="Q70" i="5"/>
  <c r="S70" i="5"/>
  <c r="E203" i="5"/>
  <c r="O71" i="5"/>
  <c r="J71" i="5"/>
  <c r="E336" i="5"/>
  <c r="V71" i="5"/>
  <c r="U70" i="5"/>
  <c r="S71" i="5"/>
  <c r="R71" i="5"/>
  <c r="F70" i="5"/>
  <c r="T70" i="5"/>
  <c r="U71" i="5"/>
  <c r="E300" i="5"/>
  <c r="AA71" i="5"/>
  <c r="V70" i="5"/>
  <c r="P70" i="5"/>
  <c r="M71" i="5"/>
  <c r="AC70" i="5"/>
  <c r="E298" i="5"/>
  <c r="G79" i="5" l="1"/>
  <c r="F79" i="5"/>
  <c r="I79" i="5"/>
  <c r="H79" i="5"/>
  <c r="V79" i="5"/>
  <c r="U79" i="5"/>
  <c r="AB79" i="5"/>
  <c r="S79" i="5"/>
  <c r="K79" i="5"/>
  <c r="Z79" i="5"/>
  <c r="R79" i="5"/>
  <c r="Y79" i="5"/>
  <c r="Q79" i="5"/>
  <c r="X79" i="5"/>
  <c r="P79" i="5"/>
  <c r="W79" i="5"/>
  <c r="O79" i="5"/>
  <c r="AC79" i="5"/>
  <c r="T79" i="5"/>
  <c r="L79" i="5"/>
  <c r="AA79" i="5"/>
  <c r="N79" i="5"/>
  <c r="M79" i="5"/>
  <c r="J79" i="5"/>
  <c r="AC108" i="5"/>
  <c r="AB108" i="5"/>
  <c r="AA108" i="5"/>
  <c r="Z108" i="5"/>
  <c r="Y108" i="5"/>
  <c r="X108" i="5"/>
  <c r="V108" i="5"/>
  <c r="U108" i="5"/>
  <c r="T108" i="5"/>
  <c r="S108" i="5"/>
  <c r="R108" i="5"/>
  <c r="Q108" i="5"/>
  <c r="P108" i="5"/>
  <c r="N108" i="5"/>
  <c r="M108" i="5"/>
  <c r="L108" i="5"/>
  <c r="K108" i="5"/>
  <c r="J108" i="5"/>
  <c r="I108" i="5"/>
  <c r="H108" i="5"/>
  <c r="F108" i="5"/>
  <c r="E108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AB48" i="5"/>
  <c r="AA48" i="5"/>
  <c r="Z48" i="5"/>
  <c r="Y48" i="5"/>
  <c r="X48" i="5"/>
  <c r="W48" i="5"/>
  <c r="V48" i="5"/>
  <c r="T48" i="5"/>
  <c r="S48" i="5"/>
  <c r="R48" i="5"/>
  <c r="Q48" i="5"/>
  <c r="P48" i="5"/>
  <c r="O48" i="5"/>
  <c r="N48" i="5"/>
  <c r="L48" i="5"/>
  <c r="K48" i="5"/>
  <c r="J48" i="5"/>
  <c r="I48" i="5"/>
  <c r="H48" i="5"/>
  <c r="G48" i="5"/>
  <c r="F48" i="5"/>
  <c r="E48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19" i="5"/>
  <c r="G21" i="5"/>
  <c r="F19" i="5"/>
  <c r="F21" i="5"/>
  <c r="E21" i="5"/>
  <c r="G4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F5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F4" i="5"/>
  <c r="E11" i="5"/>
  <c r="E10" i="5"/>
  <c r="E6" i="5"/>
  <c r="AB468" i="5" l="1"/>
  <c r="AB484" i="5" s="1"/>
  <c r="X468" i="5"/>
  <c r="X484" i="5" s="1"/>
  <c r="H479" i="5"/>
  <c r="F473" i="5"/>
  <c r="F466" i="5"/>
  <c r="N456" i="5"/>
  <c r="AB471" i="5"/>
  <c r="X475" i="5"/>
  <c r="T473" i="5"/>
  <c r="X466" i="5"/>
  <c r="X470" i="5"/>
  <c r="X485" i="5" s="1"/>
  <c r="P468" i="5"/>
  <c r="P484" i="5" s="1"/>
  <c r="P466" i="5"/>
  <c r="P470" i="5"/>
  <c r="P485" i="5" s="1"/>
  <c r="P456" i="5"/>
  <c r="P479" i="5"/>
  <c r="V462" i="5"/>
  <c r="V471" i="5"/>
  <c r="V473" i="5"/>
  <c r="V475" i="5"/>
  <c r="F462" i="5"/>
  <c r="F475" i="5"/>
  <c r="W466" i="5"/>
  <c r="W470" i="5"/>
  <c r="W485" i="5" s="1"/>
  <c r="W468" i="5"/>
  <c r="W484" i="5" s="1"/>
  <c r="W456" i="5"/>
  <c r="W479" i="5"/>
  <c r="O456" i="5"/>
  <c r="O468" i="5"/>
  <c r="O484" i="5" s="1"/>
  <c r="O466" i="5"/>
  <c r="O470" i="5"/>
  <c r="O485" i="5" s="1"/>
  <c r="O479" i="5"/>
  <c r="AC462" i="5"/>
  <c r="AC471" i="5"/>
  <c r="AC475" i="5"/>
  <c r="AC473" i="5"/>
  <c r="U462" i="5"/>
  <c r="U471" i="5"/>
  <c r="U475" i="5"/>
  <c r="U473" i="5"/>
  <c r="M462" i="5"/>
  <c r="M473" i="5"/>
  <c r="M471" i="5"/>
  <c r="M475" i="5"/>
  <c r="G456" i="5"/>
  <c r="G468" i="5"/>
  <c r="G484" i="5" s="1"/>
  <c r="G466" i="5"/>
  <c r="G470" i="5"/>
  <c r="G485" i="5" s="1"/>
  <c r="G479" i="5"/>
  <c r="F456" i="5"/>
  <c r="F468" i="5"/>
  <c r="F484" i="5" s="1"/>
  <c r="F479" i="5"/>
  <c r="V456" i="5"/>
  <c r="V466" i="5"/>
  <c r="V470" i="5"/>
  <c r="V485" i="5" s="1"/>
  <c r="V468" i="5"/>
  <c r="V484" i="5" s="1"/>
  <c r="V479" i="5"/>
  <c r="N470" i="5"/>
  <c r="N485" i="5" s="1"/>
  <c r="N468" i="5"/>
  <c r="N484" i="5" s="1"/>
  <c r="AB473" i="5"/>
  <c r="AB462" i="5"/>
  <c r="T462" i="5"/>
  <c r="T475" i="5"/>
  <c r="L471" i="5"/>
  <c r="L462" i="5"/>
  <c r="E490" i="5"/>
  <c r="H470" i="5"/>
  <c r="H485" i="5" s="1"/>
  <c r="N462" i="5"/>
  <c r="N473" i="5"/>
  <c r="N471" i="5"/>
  <c r="N475" i="5"/>
  <c r="AC468" i="5"/>
  <c r="AC484" i="5" s="1"/>
  <c r="AC456" i="5"/>
  <c r="AC466" i="5"/>
  <c r="AC470" i="5"/>
  <c r="AC485" i="5" s="1"/>
  <c r="AC479" i="5"/>
  <c r="U466" i="5"/>
  <c r="U470" i="5"/>
  <c r="U485" i="5" s="1"/>
  <c r="U456" i="5"/>
  <c r="U468" i="5"/>
  <c r="U484" i="5" s="1"/>
  <c r="U479" i="5"/>
  <c r="M456" i="5"/>
  <c r="M466" i="5"/>
  <c r="M470" i="5"/>
  <c r="M485" i="5" s="1"/>
  <c r="M468" i="5"/>
  <c r="M484" i="5" s="1"/>
  <c r="M479" i="5"/>
  <c r="AA462" i="5"/>
  <c r="AA475" i="5"/>
  <c r="AA473" i="5"/>
  <c r="AA471" i="5"/>
  <c r="S462" i="5"/>
  <c r="S471" i="5"/>
  <c r="S475" i="5"/>
  <c r="S473" i="5"/>
  <c r="K462" i="5"/>
  <c r="K475" i="5"/>
  <c r="K471" i="5"/>
  <c r="K473" i="5"/>
  <c r="AB470" i="5"/>
  <c r="AB485" i="5" s="1"/>
  <c r="L456" i="5"/>
  <c r="L466" i="5"/>
  <c r="L470" i="5"/>
  <c r="L485" i="5" s="1"/>
  <c r="L468" i="5"/>
  <c r="L484" i="5" s="1"/>
  <c r="L479" i="5"/>
  <c r="Z462" i="5"/>
  <c r="Z471" i="5"/>
  <c r="Z473" i="5"/>
  <c r="Z475" i="5"/>
  <c r="J473" i="5"/>
  <c r="AA456" i="5"/>
  <c r="AA468" i="5"/>
  <c r="AA484" i="5" s="1"/>
  <c r="AA466" i="5"/>
  <c r="AA470" i="5"/>
  <c r="AA485" i="5" s="1"/>
  <c r="AA479" i="5"/>
  <c r="K456" i="5"/>
  <c r="K466" i="5"/>
  <c r="K470" i="5"/>
  <c r="K485" i="5" s="1"/>
  <c r="K468" i="5"/>
  <c r="K484" i="5" s="1"/>
  <c r="K479" i="5"/>
  <c r="Q471" i="5"/>
  <c r="Q473" i="5"/>
  <c r="Q475" i="5"/>
  <c r="Q462" i="5"/>
  <c r="I471" i="5"/>
  <c r="I473" i="5"/>
  <c r="I475" i="5"/>
  <c r="I462" i="5"/>
  <c r="Z456" i="5"/>
  <c r="Z466" i="5"/>
  <c r="Z468" i="5"/>
  <c r="Z484" i="5" s="1"/>
  <c r="Z470" i="5"/>
  <c r="Z485" i="5" s="1"/>
  <c r="Z479" i="5"/>
  <c r="R470" i="5"/>
  <c r="R485" i="5" s="1"/>
  <c r="J456" i="5"/>
  <c r="J466" i="5"/>
  <c r="J468" i="5"/>
  <c r="J484" i="5" s="1"/>
  <c r="J470" i="5"/>
  <c r="J485" i="5" s="1"/>
  <c r="J479" i="5"/>
  <c r="X473" i="5"/>
  <c r="X471" i="5"/>
  <c r="P462" i="5"/>
  <c r="P473" i="5"/>
  <c r="P475" i="5"/>
  <c r="P471" i="5"/>
  <c r="H471" i="5"/>
  <c r="H475" i="5"/>
  <c r="H473" i="5"/>
  <c r="H462" i="5"/>
  <c r="T468" i="5"/>
  <c r="T484" i="5" s="1"/>
  <c r="T456" i="5"/>
  <c r="T466" i="5"/>
  <c r="T470" i="5"/>
  <c r="T485" i="5" s="1"/>
  <c r="T479" i="5"/>
  <c r="R462" i="5"/>
  <c r="R471" i="5"/>
  <c r="R473" i="5"/>
  <c r="R475" i="5"/>
  <c r="S468" i="5"/>
  <c r="S484" i="5" s="1"/>
  <c r="S456" i="5"/>
  <c r="S466" i="5"/>
  <c r="S470" i="5"/>
  <c r="S485" i="5" s="1"/>
  <c r="S479" i="5"/>
  <c r="Y471" i="5"/>
  <c r="Y473" i="5"/>
  <c r="Y475" i="5"/>
  <c r="Y462" i="5"/>
  <c r="E476" i="5"/>
  <c r="E474" i="5"/>
  <c r="E472" i="5"/>
  <c r="E460" i="5"/>
  <c r="Y456" i="5"/>
  <c r="Y466" i="5"/>
  <c r="Y468" i="5"/>
  <c r="Y484" i="5" s="1"/>
  <c r="Y470" i="5"/>
  <c r="Y485" i="5" s="1"/>
  <c r="Y479" i="5"/>
  <c r="Q456" i="5"/>
  <c r="Q466" i="5"/>
  <c r="Q468" i="5"/>
  <c r="Q484" i="5" s="1"/>
  <c r="Q470" i="5"/>
  <c r="Q485" i="5" s="1"/>
  <c r="Q479" i="5"/>
  <c r="I456" i="5"/>
  <c r="I466" i="5"/>
  <c r="I468" i="5"/>
  <c r="I484" i="5" s="1"/>
  <c r="I470" i="5"/>
  <c r="I485" i="5" s="1"/>
  <c r="I479" i="5"/>
  <c r="W473" i="5"/>
  <c r="W462" i="5"/>
  <c r="W475" i="5"/>
  <c r="W471" i="5"/>
  <c r="O473" i="5"/>
  <c r="O471" i="5"/>
  <c r="O475" i="5"/>
  <c r="O462" i="5"/>
  <c r="G462" i="5"/>
  <c r="G471" i="5"/>
  <c r="G475" i="5"/>
  <c r="G473" i="5"/>
  <c r="E519" i="5"/>
  <c r="E523" i="5"/>
  <c r="E521" i="5"/>
  <c r="E510" i="5"/>
  <c r="AB415" i="5"/>
  <c r="AB438" i="5"/>
  <c r="T438" i="5"/>
  <c r="T415" i="5"/>
  <c r="L415" i="5"/>
  <c r="L438" i="5"/>
  <c r="AA438" i="5"/>
  <c r="AA415" i="5"/>
  <c r="S438" i="5"/>
  <c r="S415" i="5"/>
  <c r="K438" i="5"/>
  <c r="K415" i="5"/>
  <c r="AC415" i="5"/>
  <c r="AC438" i="5"/>
  <c r="U415" i="5"/>
  <c r="U438" i="5"/>
  <c r="M415" i="5"/>
  <c r="M438" i="5"/>
  <c r="Z438" i="5"/>
  <c r="Z415" i="5"/>
  <c r="J438" i="5"/>
  <c r="J415" i="5"/>
  <c r="Y438" i="5"/>
  <c r="Y415" i="5"/>
  <c r="Q438" i="5"/>
  <c r="Q415" i="5"/>
  <c r="X438" i="5"/>
  <c r="X415" i="5"/>
  <c r="P415" i="5"/>
  <c r="P438" i="5"/>
  <c r="H438" i="5"/>
  <c r="H415" i="5"/>
  <c r="R438" i="5"/>
  <c r="R415" i="5"/>
  <c r="I438" i="5"/>
  <c r="I415" i="5"/>
  <c r="E436" i="5"/>
  <c r="E413" i="5"/>
  <c r="W438" i="5"/>
  <c r="W415" i="5"/>
  <c r="O415" i="5"/>
  <c r="O438" i="5"/>
  <c r="G415" i="5"/>
  <c r="G438" i="5"/>
  <c r="E415" i="5"/>
  <c r="E438" i="5"/>
  <c r="V415" i="5"/>
  <c r="V438" i="5"/>
  <c r="N415" i="5"/>
  <c r="N438" i="5"/>
  <c r="F415" i="5"/>
  <c r="F438" i="5"/>
  <c r="E390" i="5"/>
  <c r="E367" i="5"/>
  <c r="AB409" i="5"/>
  <c r="AB432" i="5"/>
  <c r="T409" i="5"/>
  <c r="T432" i="5"/>
  <c r="L409" i="5"/>
  <c r="L432" i="5"/>
  <c r="Z369" i="5"/>
  <c r="R369" i="5"/>
  <c r="J369" i="5"/>
  <c r="AA409" i="5"/>
  <c r="AA432" i="5"/>
  <c r="S409" i="5"/>
  <c r="S432" i="5"/>
  <c r="K409" i="5"/>
  <c r="K432" i="5"/>
  <c r="Y369" i="5"/>
  <c r="Q369" i="5"/>
  <c r="I369" i="5"/>
  <c r="Z432" i="5"/>
  <c r="Z409" i="5"/>
  <c r="R432" i="5"/>
  <c r="R409" i="5"/>
  <c r="J409" i="5"/>
  <c r="J432" i="5"/>
  <c r="X369" i="5"/>
  <c r="P369" i="5"/>
  <c r="H369" i="5"/>
  <c r="X432" i="5"/>
  <c r="X409" i="5"/>
  <c r="N369" i="5"/>
  <c r="W432" i="5"/>
  <c r="W409" i="5"/>
  <c r="U369" i="5"/>
  <c r="Y432" i="5"/>
  <c r="Y409" i="5"/>
  <c r="I432" i="5"/>
  <c r="I409" i="5"/>
  <c r="O369" i="5"/>
  <c r="P432" i="5"/>
  <c r="P409" i="5"/>
  <c r="F369" i="5"/>
  <c r="O409" i="5"/>
  <c r="O432" i="5"/>
  <c r="AC369" i="5"/>
  <c r="M369" i="5"/>
  <c r="G409" i="5"/>
  <c r="G432" i="5"/>
  <c r="F432" i="5"/>
  <c r="F409" i="5"/>
  <c r="V432" i="5"/>
  <c r="V409" i="5"/>
  <c r="N432" i="5"/>
  <c r="N409" i="5"/>
  <c r="AB369" i="5"/>
  <c r="T369" i="5"/>
  <c r="L369" i="5"/>
  <c r="Q432" i="5"/>
  <c r="Q409" i="5"/>
  <c r="W369" i="5"/>
  <c r="G369" i="5"/>
  <c r="E369" i="5"/>
  <c r="H432" i="5"/>
  <c r="H409" i="5"/>
  <c r="V369" i="5"/>
  <c r="AC432" i="5"/>
  <c r="AC409" i="5"/>
  <c r="U432" i="5"/>
  <c r="U409" i="5"/>
  <c r="M432" i="5"/>
  <c r="M409" i="5"/>
  <c r="AA369" i="5"/>
  <c r="S369" i="5"/>
  <c r="K369" i="5"/>
  <c r="X386" i="5"/>
  <c r="H386" i="5"/>
  <c r="AB386" i="5"/>
  <c r="T386" i="5"/>
  <c r="L386" i="5"/>
  <c r="AA386" i="5"/>
  <c r="S386" i="5"/>
  <c r="K386" i="5"/>
  <c r="Z386" i="5"/>
  <c r="R386" i="5"/>
  <c r="J386" i="5"/>
  <c r="Y386" i="5"/>
  <c r="I386" i="5"/>
  <c r="P386" i="5"/>
  <c r="O386" i="5"/>
  <c r="G386" i="5"/>
  <c r="F386" i="5"/>
  <c r="Q386" i="5"/>
  <c r="W386" i="5"/>
  <c r="V386" i="5"/>
  <c r="N386" i="5"/>
  <c r="AC386" i="5"/>
  <c r="U386" i="5"/>
  <c r="M386" i="5"/>
  <c r="X363" i="5"/>
  <c r="H363" i="5"/>
  <c r="T363" i="5"/>
  <c r="AA363" i="5"/>
  <c r="S363" i="5"/>
  <c r="K363" i="5"/>
  <c r="AB363" i="5"/>
  <c r="L363" i="5"/>
  <c r="Z363" i="5"/>
  <c r="R363" i="5"/>
  <c r="J363" i="5"/>
  <c r="Y363" i="5"/>
  <c r="Q363" i="5"/>
  <c r="I363" i="5"/>
  <c r="P363" i="5"/>
  <c r="W363" i="5"/>
  <c r="V363" i="5"/>
  <c r="O363" i="5"/>
  <c r="G363" i="5"/>
  <c r="F363" i="5"/>
  <c r="N363" i="5"/>
  <c r="AC363" i="5"/>
  <c r="U363" i="5"/>
  <c r="M363" i="5"/>
  <c r="J287" i="5"/>
  <c r="X288" i="5"/>
  <c r="H288" i="5"/>
  <c r="Y287" i="5"/>
  <c r="O288" i="5"/>
  <c r="H292" i="5"/>
  <c r="V288" i="5"/>
  <c r="M288" i="5"/>
  <c r="U287" i="5"/>
  <c r="M287" i="5"/>
  <c r="S288" i="5"/>
  <c r="AB292" i="5"/>
  <c r="T277" i="5"/>
  <c r="L287" i="5"/>
  <c r="Z288" i="5"/>
  <c r="R288" i="5"/>
  <c r="J288" i="5"/>
  <c r="AA277" i="5"/>
  <c r="S277" i="5"/>
  <c r="K287" i="5"/>
  <c r="Y288" i="5"/>
  <c r="Q288" i="5"/>
  <c r="I288" i="5"/>
  <c r="R292" i="5"/>
  <c r="P288" i="5"/>
  <c r="Q292" i="5"/>
  <c r="X287" i="5"/>
  <c r="U288" i="5"/>
  <c r="G277" i="5"/>
  <c r="I292" i="5"/>
  <c r="W288" i="5"/>
  <c r="G288" i="5"/>
  <c r="E288" i="5"/>
  <c r="P292" i="5"/>
  <c r="N288" i="5"/>
  <c r="F288" i="5"/>
  <c r="O277" i="5"/>
  <c r="AC288" i="5"/>
  <c r="F292" i="5"/>
  <c r="V292" i="5"/>
  <c r="N292" i="5"/>
  <c r="AB288" i="5"/>
  <c r="T288" i="5"/>
  <c r="L288" i="5"/>
  <c r="Z287" i="5"/>
  <c r="W292" i="5"/>
  <c r="AC292" i="5"/>
  <c r="AA288" i="5"/>
  <c r="K288" i="5"/>
  <c r="E281" i="5"/>
  <c r="S165" i="5"/>
  <c r="J165" i="5"/>
  <c r="E167" i="5"/>
  <c r="I165" i="5"/>
  <c r="F165" i="5"/>
  <c r="N165" i="5"/>
  <c r="AC165" i="5"/>
  <c r="U165" i="5"/>
  <c r="M165" i="5"/>
  <c r="AB165" i="5"/>
  <c r="T165" i="5"/>
  <c r="L165" i="5"/>
  <c r="AA165" i="5"/>
  <c r="Q165" i="5"/>
  <c r="X165" i="5"/>
  <c r="P165" i="5"/>
  <c r="H165" i="5"/>
  <c r="K165" i="5"/>
  <c r="Z165" i="5"/>
  <c r="W165" i="5"/>
  <c r="O165" i="5"/>
  <c r="G165" i="5"/>
  <c r="R165" i="5"/>
  <c r="Y165" i="5"/>
  <c r="V165" i="5"/>
  <c r="E243" i="5"/>
  <c r="E47" i="5"/>
  <c r="E52" i="5"/>
  <c r="K107" i="5"/>
  <c r="E49" i="5"/>
  <c r="Y107" i="5"/>
  <c r="AC112" i="5"/>
  <c r="I107" i="5"/>
  <c r="E112" i="5"/>
  <c r="Y47" i="5"/>
  <c r="X47" i="5"/>
  <c r="M112" i="5"/>
  <c r="G47" i="5"/>
  <c r="Q107" i="5"/>
  <c r="U112" i="5"/>
  <c r="R466" i="5" l="1"/>
  <c r="R456" i="5"/>
  <c r="R468" i="5"/>
  <c r="R484" i="5" s="1"/>
  <c r="J475" i="5"/>
  <c r="J462" i="5"/>
  <c r="J471" i="5"/>
  <c r="L473" i="5"/>
  <c r="L475" i="5"/>
  <c r="H456" i="5"/>
  <c r="H466" i="5"/>
  <c r="H483" i="5" s="1"/>
  <c r="AB456" i="5"/>
  <c r="AB466" i="5"/>
  <c r="AB483" i="5" s="1"/>
  <c r="R479" i="5"/>
  <c r="AB479" i="5"/>
  <c r="H468" i="5"/>
  <c r="H484" i="5" s="1"/>
  <c r="X462" i="5"/>
  <c r="T471" i="5"/>
  <c r="AB475" i="5"/>
  <c r="N466" i="5"/>
  <c r="F470" i="5"/>
  <c r="F485" i="5" s="1"/>
  <c r="F471" i="5"/>
  <c r="X479" i="5"/>
  <c r="X456" i="5"/>
  <c r="N479" i="5"/>
  <c r="X516" i="5"/>
  <c r="X532" i="5" s="1"/>
  <c r="X514" i="5"/>
  <c r="X531" i="5" s="1"/>
  <c r="X518" i="5"/>
  <c r="X533" i="5" s="1"/>
  <c r="G519" i="5"/>
  <c r="G521" i="5"/>
  <c r="G523" i="5"/>
  <c r="Q519" i="5"/>
  <c r="Q521" i="5"/>
  <c r="Q523" i="5"/>
  <c r="X519" i="5"/>
  <c r="X521" i="5"/>
  <c r="X523" i="5"/>
  <c r="M523" i="5"/>
  <c r="M519" i="5"/>
  <c r="M521" i="5"/>
  <c r="T521" i="5"/>
  <c r="T523" i="5"/>
  <c r="T519" i="5"/>
  <c r="I483" i="5"/>
  <c r="T483" i="5"/>
  <c r="F483" i="5"/>
  <c r="O519" i="5"/>
  <c r="O521" i="5"/>
  <c r="O523" i="5"/>
  <c r="K518" i="5"/>
  <c r="K533" i="5" s="1"/>
  <c r="K516" i="5"/>
  <c r="K532" i="5" s="1"/>
  <c r="K514" i="5"/>
  <c r="K531" i="5" s="1"/>
  <c r="J514" i="5"/>
  <c r="J531" i="5" s="1"/>
  <c r="J518" i="5"/>
  <c r="J533" i="5" s="1"/>
  <c r="J516" i="5"/>
  <c r="J532" i="5" s="1"/>
  <c r="K519" i="5"/>
  <c r="K521" i="5"/>
  <c r="K523" i="5"/>
  <c r="AB519" i="5"/>
  <c r="AB521" i="5"/>
  <c r="AB523" i="5"/>
  <c r="K483" i="5"/>
  <c r="M483" i="5"/>
  <c r="P483" i="5"/>
  <c r="J519" i="5"/>
  <c r="J521" i="5"/>
  <c r="J523" i="5"/>
  <c r="AC483" i="5"/>
  <c r="R519" i="5"/>
  <c r="R521" i="5"/>
  <c r="R523" i="5"/>
  <c r="Q514" i="5"/>
  <c r="Q531" i="5" s="1"/>
  <c r="Q518" i="5"/>
  <c r="Q533" i="5" s="1"/>
  <c r="Q516" i="5"/>
  <c r="Q532" i="5" s="1"/>
  <c r="Z483" i="5"/>
  <c r="V483" i="5"/>
  <c r="V519" i="5"/>
  <c r="V523" i="5"/>
  <c r="V521" i="5"/>
  <c r="G516" i="5"/>
  <c r="G532" i="5" s="1"/>
  <c r="G518" i="5"/>
  <c r="G533" i="5" s="1"/>
  <c r="G514" i="5"/>
  <c r="G531" i="5" s="1"/>
  <c r="Y514" i="5"/>
  <c r="Y518" i="5"/>
  <c r="Y533" i="5" s="1"/>
  <c r="Y516" i="5"/>
  <c r="Y532" i="5" s="1"/>
  <c r="AC519" i="5"/>
  <c r="AC521" i="5"/>
  <c r="AC523" i="5"/>
  <c r="Y519" i="5"/>
  <c r="Y521" i="5"/>
  <c r="Y523" i="5"/>
  <c r="U514" i="5"/>
  <c r="U531" i="5" s="1"/>
  <c r="U518" i="5"/>
  <c r="U533" i="5" s="1"/>
  <c r="U516" i="5"/>
  <c r="U532" i="5" s="1"/>
  <c r="O516" i="5"/>
  <c r="O532" i="5" s="1"/>
  <c r="O518" i="5"/>
  <c r="O533" i="5" s="1"/>
  <c r="O514" i="5"/>
  <c r="O531" i="5" s="1"/>
  <c r="Q483" i="5"/>
  <c r="AA483" i="5"/>
  <c r="G483" i="5"/>
  <c r="W483" i="5"/>
  <c r="W519" i="5"/>
  <c r="W521" i="5"/>
  <c r="W523" i="5"/>
  <c r="S519" i="5"/>
  <c r="S521" i="5"/>
  <c r="S523" i="5"/>
  <c r="Z519" i="5"/>
  <c r="Z521" i="5"/>
  <c r="Z523" i="5"/>
  <c r="AA519" i="5"/>
  <c r="AA521" i="5"/>
  <c r="AA523" i="5"/>
  <c r="N523" i="5"/>
  <c r="N519" i="5"/>
  <c r="N521" i="5"/>
  <c r="AB518" i="5"/>
  <c r="AB533" i="5" s="1"/>
  <c r="AB514" i="5"/>
  <c r="AB516" i="5"/>
  <c r="AB532" i="5" s="1"/>
  <c r="L518" i="5"/>
  <c r="L533" i="5" s="1"/>
  <c r="L514" i="5"/>
  <c r="L531" i="5" s="1"/>
  <c r="L516" i="5"/>
  <c r="L532" i="5" s="1"/>
  <c r="I519" i="5"/>
  <c r="I521" i="5"/>
  <c r="I523" i="5"/>
  <c r="M514" i="5"/>
  <c r="M518" i="5"/>
  <c r="M533" i="5" s="1"/>
  <c r="M516" i="5"/>
  <c r="M532" i="5" s="1"/>
  <c r="F518" i="5"/>
  <c r="F533" i="5" s="1"/>
  <c r="F516" i="5"/>
  <c r="F532" i="5" s="1"/>
  <c r="F514" i="5"/>
  <c r="F531" i="5" s="1"/>
  <c r="H516" i="5"/>
  <c r="H532" i="5" s="1"/>
  <c r="H514" i="5"/>
  <c r="H531" i="5" s="1"/>
  <c r="H518" i="5"/>
  <c r="H533" i="5" s="1"/>
  <c r="U521" i="5"/>
  <c r="U519" i="5"/>
  <c r="U523" i="5"/>
  <c r="H519" i="5"/>
  <c r="H521" i="5"/>
  <c r="H523" i="5"/>
  <c r="S518" i="5"/>
  <c r="S533" i="5" s="1"/>
  <c r="S516" i="5"/>
  <c r="S532" i="5" s="1"/>
  <c r="S514" i="5"/>
  <c r="S531" i="5" s="1"/>
  <c r="E473" i="5"/>
  <c r="E495" i="5" s="1"/>
  <c r="E462" i="5"/>
  <c r="E475" i="5"/>
  <c r="E496" i="5" s="1"/>
  <c r="E471" i="5"/>
  <c r="O483" i="5"/>
  <c r="X483" i="5"/>
  <c r="AA518" i="5"/>
  <c r="AA533" i="5" s="1"/>
  <c r="AA516" i="5"/>
  <c r="AA532" i="5" s="1"/>
  <c r="AA514" i="5"/>
  <c r="AA531" i="5" s="1"/>
  <c r="R514" i="5"/>
  <c r="R531" i="5" s="1"/>
  <c r="R518" i="5"/>
  <c r="R533" i="5" s="1"/>
  <c r="R516" i="5"/>
  <c r="R532" i="5" s="1"/>
  <c r="N518" i="5"/>
  <c r="N533" i="5" s="1"/>
  <c r="N516" i="5"/>
  <c r="N532" i="5" s="1"/>
  <c r="N514" i="5"/>
  <c r="Y483" i="5"/>
  <c r="J483" i="5"/>
  <c r="F519" i="5"/>
  <c r="F521" i="5"/>
  <c r="F523" i="5"/>
  <c r="I514" i="5"/>
  <c r="I531" i="5" s="1"/>
  <c r="I518" i="5"/>
  <c r="I533" i="5" s="1"/>
  <c r="I516" i="5"/>
  <c r="I532" i="5" s="1"/>
  <c r="Z514" i="5"/>
  <c r="Z531" i="5" s="1"/>
  <c r="Z518" i="5"/>
  <c r="Z533" i="5" s="1"/>
  <c r="Z516" i="5"/>
  <c r="Z532" i="5" s="1"/>
  <c r="V518" i="5"/>
  <c r="V533" i="5" s="1"/>
  <c r="V514" i="5"/>
  <c r="V531" i="5" s="1"/>
  <c r="V516" i="5"/>
  <c r="V532" i="5" s="1"/>
  <c r="L483" i="5"/>
  <c r="P516" i="5"/>
  <c r="P532" i="5" s="1"/>
  <c r="P514" i="5"/>
  <c r="P531" i="5" s="1"/>
  <c r="P518" i="5"/>
  <c r="P533" i="5" s="1"/>
  <c r="W516" i="5"/>
  <c r="W532" i="5" s="1"/>
  <c r="W518" i="5"/>
  <c r="W533" i="5" s="1"/>
  <c r="W514" i="5"/>
  <c r="W531" i="5" s="1"/>
  <c r="P519" i="5"/>
  <c r="P521" i="5"/>
  <c r="P523" i="5"/>
  <c r="T518" i="5"/>
  <c r="T533" i="5" s="1"/>
  <c r="T514" i="5"/>
  <c r="T531" i="5" s="1"/>
  <c r="T516" i="5"/>
  <c r="T532" i="5" s="1"/>
  <c r="L519" i="5"/>
  <c r="L521" i="5"/>
  <c r="L523" i="5"/>
  <c r="S483" i="5"/>
  <c r="U483" i="5"/>
  <c r="AC514" i="5"/>
  <c r="AC516" i="5"/>
  <c r="AC532" i="5" s="1"/>
  <c r="AC518" i="5"/>
  <c r="AC533" i="5" s="1"/>
  <c r="E524" i="5"/>
  <c r="E544" i="5" s="1"/>
  <c r="E522" i="5"/>
  <c r="E543" i="5" s="1"/>
  <c r="X504" i="5"/>
  <c r="X527" i="5"/>
  <c r="T504" i="5"/>
  <c r="T527" i="5"/>
  <c r="G510" i="5"/>
  <c r="Q510" i="5"/>
  <c r="X510" i="5"/>
  <c r="M510" i="5"/>
  <c r="T510" i="5"/>
  <c r="O510" i="5"/>
  <c r="K504" i="5"/>
  <c r="K527" i="5"/>
  <c r="J504" i="5"/>
  <c r="J527" i="5"/>
  <c r="K510" i="5"/>
  <c r="AB510" i="5"/>
  <c r="AC504" i="5"/>
  <c r="AC527" i="5"/>
  <c r="E508" i="5"/>
  <c r="E520" i="5"/>
  <c r="E538" i="5"/>
  <c r="F510" i="5"/>
  <c r="J510" i="5"/>
  <c r="W510" i="5"/>
  <c r="AA504" i="5"/>
  <c r="AA527" i="5"/>
  <c r="R504" i="5"/>
  <c r="R527" i="5"/>
  <c r="S510" i="5"/>
  <c r="N504" i="5"/>
  <c r="N527" i="5"/>
  <c r="N510" i="5"/>
  <c r="Z510" i="5"/>
  <c r="I504" i="5"/>
  <c r="I527" i="5"/>
  <c r="R510" i="5"/>
  <c r="Z504" i="5"/>
  <c r="Z527" i="5"/>
  <c r="AA510" i="5"/>
  <c r="V504" i="5"/>
  <c r="V527" i="5"/>
  <c r="U510" i="5"/>
  <c r="S504" i="5"/>
  <c r="S527" i="5"/>
  <c r="W504" i="5"/>
  <c r="W527" i="5"/>
  <c r="L510" i="5"/>
  <c r="V510" i="5"/>
  <c r="AB504" i="5"/>
  <c r="AB527" i="5"/>
  <c r="Q504" i="5"/>
  <c r="Q527" i="5"/>
  <c r="L504" i="5"/>
  <c r="L527" i="5"/>
  <c r="I510" i="5"/>
  <c r="M504" i="5"/>
  <c r="M527" i="5"/>
  <c r="F504" i="5"/>
  <c r="F527" i="5"/>
  <c r="P504" i="5"/>
  <c r="P527" i="5"/>
  <c r="H510" i="5"/>
  <c r="P510" i="5"/>
  <c r="H504" i="5"/>
  <c r="H527" i="5"/>
  <c r="G504" i="5"/>
  <c r="G527" i="5"/>
  <c r="Y504" i="5"/>
  <c r="Y527" i="5"/>
  <c r="AC510" i="5"/>
  <c r="Y510" i="5"/>
  <c r="U504" i="5"/>
  <c r="U527" i="5"/>
  <c r="O504" i="5"/>
  <c r="O527" i="5"/>
  <c r="P277" i="5"/>
  <c r="J283" i="5"/>
  <c r="V277" i="5"/>
  <c r="R277" i="5"/>
  <c r="AC277" i="5"/>
  <c r="J292" i="5"/>
  <c r="F277" i="5"/>
  <c r="Z283" i="5"/>
  <c r="P283" i="5"/>
  <c r="N287" i="5"/>
  <c r="N296" i="5" s="1"/>
  <c r="I283" i="5"/>
  <c r="AB277" i="5"/>
  <c r="V287" i="5"/>
  <c r="F283" i="5"/>
  <c r="K292" i="5"/>
  <c r="V283" i="5"/>
  <c r="U292" i="5"/>
  <c r="AC287" i="5"/>
  <c r="AC296" i="5" s="1"/>
  <c r="J277" i="5"/>
  <c r="E283" i="5"/>
  <c r="Y292" i="5"/>
  <c r="U283" i="5"/>
  <c r="O292" i="5"/>
  <c r="M283" i="5"/>
  <c r="R283" i="5"/>
  <c r="R287" i="5"/>
  <c r="R296" i="5" s="1"/>
  <c r="AA283" i="5"/>
  <c r="Z277" i="5"/>
  <c r="W283" i="5"/>
  <c r="T287" i="5"/>
  <c r="T296" i="5" s="1"/>
  <c r="G287" i="5"/>
  <c r="G296" i="5" s="1"/>
  <c r="Y283" i="5"/>
  <c r="Y277" i="5"/>
  <c r="AB287" i="5"/>
  <c r="L283" i="5"/>
  <c r="K277" i="5"/>
  <c r="G292" i="5"/>
  <c r="Z292" i="5"/>
  <c r="G283" i="5"/>
  <c r="O287" i="5"/>
  <c r="O296" i="5" s="1"/>
  <c r="F287" i="5"/>
  <c r="F296" i="5" s="1"/>
  <c r="S283" i="5"/>
  <c r="Q287" i="5"/>
  <c r="AA292" i="5"/>
  <c r="X292" i="5"/>
  <c r="AA287" i="5"/>
  <c r="L292" i="5"/>
  <c r="H287" i="5"/>
  <c r="H296" i="5" s="1"/>
  <c r="N283" i="5"/>
  <c r="AC283" i="5"/>
  <c r="I277" i="5"/>
  <c r="P287" i="5"/>
  <c r="K283" i="5"/>
  <c r="W277" i="5"/>
  <c r="H277" i="5"/>
  <c r="Q277" i="5"/>
  <c r="T292" i="5"/>
  <c r="M277" i="5"/>
  <c r="AB283" i="5"/>
  <c r="U277" i="5"/>
  <c r="N277" i="5"/>
  <c r="Q283" i="5"/>
  <c r="L277" i="5"/>
  <c r="S287" i="5"/>
  <c r="M292" i="5"/>
  <c r="W287" i="5"/>
  <c r="W296" i="5" s="1"/>
  <c r="I287" i="5"/>
  <c r="I296" i="5" s="1"/>
  <c r="T283" i="5"/>
  <c r="X277" i="5"/>
  <c r="H283" i="5"/>
  <c r="X283" i="5"/>
  <c r="S292" i="5"/>
  <c r="O283" i="5"/>
  <c r="M296" i="5"/>
  <c r="J296" i="5"/>
  <c r="L296" i="5"/>
  <c r="U296" i="5"/>
  <c r="Y296" i="5"/>
  <c r="Z296" i="5"/>
  <c r="E305" i="5"/>
  <c r="E289" i="5"/>
  <c r="K296" i="5"/>
  <c r="X296" i="5"/>
  <c r="J170" i="5"/>
  <c r="O170" i="5"/>
  <c r="AA170" i="5"/>
  <c r="F170" i="5"/>
  <c r="W170" i="5"/>
  <c r="L170" i="5"/>
  <c r="I170" i="5"/>
  <c r="Z170" i="5"/>
  <c r="M170" i="5"/>
  <c r="S170" i="5"/>
  <c r="Y170" i="5"/>
  <c r="P170" i="5"/>
  <c r="U170" i="5"/>
  <c r="T170" i="5"/>
  <c r="AB170" i="5"/>
  <c r="V170" i="5"/>
  <c r="R170" i="5"/>
  <c r="X170" i="5"/>
  <c r="AC170" i="5"/>
  <c r="E178" i="5"/>
  <c r="K170" i="5"/>
  <c r="H170" i="5"/>
  <c r="G170" i="5"/>
  <c r="Q170" i="5"/>
  <c r="N170" i="5"/>
  <c r="J107" i="5"/>
  <c r="R107" i="5"/>
  <c r="U107" i="5"/>
  <c r="S107" i="5"/>
  <c r="AA107" i="5"/>
  <c r="L107" i="5"/>
  <c r="T107" i="5"/>
  <c r="AB107" i="5"/>
  <c r="M107" i="5"/>
  <c r="AC107" i="5"/>
  <c r="E109" i="5"/>
  <c r="W108" i="5"/>
  <c r="O108" i="5"/>
  <c r="G108" i="5"/>
  <c r="I112" i="5"/>
  <c r="Q112" i="5"/>
  <c r="Y112" i="5"/>
  <c r="K112" i="5"/>
  <c r="P52" i="5"/>
  <c r="H52" i="5"/>
  <c r="V47" i="5"/>
  <c r="F20" i="5"/>
  <c r="Q52" i="5"/>
  <c r="S47" i="5"/>
  <c r="F52" i="5"/>
  <c r="J47" i="5"/>
  <c r="J52" i="5"/>
  <c r="T52" i="5"/>
  <c r="F47" i="5"/>
  <c r="Z52" i="5"/>
  <c r="AA52" i="5"/>
  <c r="AB52" i="5"/>
  <c r="Y52" i="5"/>
  <c r="E25" i="5"/>
  <c r="X52" i="5"/>
  <c r="G52" i="5"/>
  <c r="E33" i="5"/>
  <c r="U48" i="5"/>
  <c r="P47" i="5"/>
  <c r="M48" i="5"/>
  <c r="Q47" i="5"/>
  <c r="E60" i="5"/>
  <c r="AC48" i="5"/>
  <c r="H47" i="5"/>
  <c r="V20" i="5"/>
  <c r="N20" i="5"/>
  <c r="J20" i="5"/>
  <c r="R20" i="5"/>
  <c r="U20" i="5"/>
  <c r="Y20" i="5"/>
  <c r="Q25" i="5"/>
  <c r="Z20" i="5"/>
  <c r="I20" i="5"/>
  <c r="AC20" i="5"/>
  <c r="M20" i="5"/>
  <c r="X20" i="5"/>
  <c r="P20" i="5"/>
  <c r="H20" i="5"/>
  <c r="W20" i="5"/>
  <c r="O20" i="5"/>
  <c r="T20" i="5"/>
  <c r="L20" i="5"/>
  <c r="K20" i="5"/>
  <c r="V6" i="5"/>
  <c r="Z6" i="5"/>
  <c r="R6" i="5"/>
  <c r="J6" i="5"/>
  <c r="U25" i="5"/>
  <c r="K25" i="5"/>
  <c r="Z25" i="5"/>
  <c r="R25" i="5"/>
  <c r="H6" i="5"/>
  <c r="I25" i="5"/>
  <c r="T25" i="5"/>
  <c r="AC25" i="5"/>
  <c r="AB6" i="5"/>
  <c r="W25" i="5"/>
  <c r="O25" i="5"/>
  <c r="M25" i="5"/>
  <c r="L25" i="5"/>
  <c r="AC6" i="5"/>
  <c r="U6" i="5"/>
  <c r="V25" i="5"/>
  <c r="N25" i="5"/>
  <c r="I6" i="5"/>
  <c r="O6" i="5"/>
  <c r="Y6" i="5"/>
  <c r="N6" i="5"/>
  <c r="X6" i="5"/>
  <c r="M6" i="5"/>
  <c r="AA6" i="5"/>
  <c r="S6" i="5"/>
  <c r="F6" i="5"/>
  <c r="W6" i="5"/>
  <c r="Q6" i="5"/>
  <c r="P6" i="5"/>
  <c r="E12" i="5"/>
  <c r="T6" i="5"/>
  <c r="L6" i="5"/>
  <c r="G6" i="5"/>
  <c r="K6" i="5"/>
  <c r="R483" i="5" l="1"/>
  <c r="AB296" i="5"/>
  <c r="N483" i="5"/>
  <c r="F472" i="5"/>
  <c r="X460" i="5"/>
  <c r="Z460" i="5"/>
  <c r="E542" i="5"/>
  <c r="AC531" i="5"/>
  <c r="N531" i="5"/>
  <c r="M531" i="5"/>
  <c r="AB531" i="5"/>
  <c r="Y531" i="5"/>
  <c r="P472" i="5"/>
  <c r="P460" i="5"/>
  <c r="P474" i="5"/>
  <c r="P495" i="5" s="1"/>
  <c r="P476" i="5"/>
  <c r="P496" i="5" s="1"/>
  <c r="P490" i="5"/>
  <c r="N476" i="5"/>
  <c r="N496" i="5" s="1"/>
  <c r="N474" i="5"/>
  <c r="N495" i="5" s="1"/>
  <c r="N472" i="5"/>
  <c r="N460" i="5"/>
  <c r="N490" i="5"/>
  <c r="H472" i="5"/>
  <c r="H476" i="5"/>
  <c r="H496" i="5" s="1"/>
  <c r="H474" i="5"/>
  <c r="H495" i="5" s="1"/>
  <c r="H460" i="5"/>
  <c r="H490" i="5"/>
  <c r="V474" i="5"/>
  <c r="V495" i="5" s="1"/>
  <c r="V476" i="5"/>
  <c r="V496" i="5" s="1"/>
  <c r="V472" i="5"/>
  <c r="V460" i="5"/>
  <c r="V490" i="5"/>
  <c r="Q460" i="5"/>
  <c r="Q472" i="5"/>
  <c r="Q474" i="5"/>
  <c r="Q495" i="5" s="1"/>
  <c r="Q476" i="5"/>
  <c r="Q496" i="5" s="1"/>
  <c r="Q490" i="5"/>
  <c r="Y460" i="5"/>
  <c r="Y472" i="5"/>
  <c r="Y474" i="5"/>
  <c r="Y495" i="5" s="1"/>
  <c r="Y476" i="5"/>
  <c r="Y496" i="5" s="1"/>
  <c r="Y490" i="5"/>
  <c r="O472" i="5"/>
  <c r="O476" i="5"/>
  <c r="O496" i="5" s="1"/>
  <c r="O474" i="5"/>
  <c r="O495" i="5" s="1"/>
  <c r="O490" i="5"/>
  <c r="O460" i="5"/>
  <c r="I460" i="5"/>
  <c r="I472" i="5"/>
  <c r="I474" i="5"/>
  <c r="I495" i="5" s="1"/>
  <c r="I476" i="5"/>
  <c r="I496" i="5" s="1"/>
  <c r="I490" i="5"/>
  <c r="L476" i="5"/>
  <c r="L496" i="5" s="1"/>
  <c r="L460" i="5"/>
  <c r="L474" i="5"/>
  <c r="L495" i="5" s="1"/>
  <c r="L472" i="5"/>
  <c r="L490" i="5"/>
  <c r="AA472" i="5"/>
  <c r="AA476" i="5"/>
  <c r="AA496" i="5" s="1"/>
  <c r="AA474" i="5"/>
  <c r="AA495" i="5" s="1"/>
  <c r="AA460" i="5"/>
  <c r="AA490" i="5"/>
  <c r="J460" i="5"/>
  <c r="J472" i="5"/>
  <c r="J474" i="5"/>
  <c r="J495" i="5" s="1"/>
  <c r="J476" i="5"/>
  <c r="J496" i="5" s="1"/>
  <c r="J490" i="5"/>
  <c r="W460" i="5"/>
  <c r="W476" i="5"/>
  <c r="W496" i="5" s="1"/>
  <c r="W474" i="5"/>
  <c r="W495" i="5" s="1"/>
  <c r="W472" i="5"/>
  <c r="W490" i="5"/>
  <c r="F474" i="5"/>
  <c r="F495" i="5" s="1"/>
  <c r="S472" i="5"/>
  <c r="S474" i="5"/>
  <c r="S495" i="5" s="1"/>
  <c r="S476" i="5"/>
  <c r="S496" i="5" s="1"/>
  <c r="S460" i="5"/>
  <c r="S490" i="5"/>
  <c r="AB472" i="5"/>
  <c r="AB474" i="5"/>
  <c r="AB495" i="5" s="1"/>
  <c r="AB476" i="5"/>
  <c r="AB496" i="5" s="1"/>
  <c r="AB460" i="5"/>
  <c r="AB490" i="5"/>
  <c r="T460" i="5"/>
  <c r="T472" i="5"/>
  <c r="T474" i="5"/>
  <c r="T495" i="5" s="1"/>
  <c r="T476" i="5"/>
  <c r="T496" i="5" s="1"/>
  <c r="T490" i="5"/>
  <c r="M474" i="5"/>
  <c r="M495" i="5" s="1"/>
  <c r="M476" i="5"/>
  <c r="M496" i="5" s="1"/>
  <c r="M460" i="5"/>
  <c r="M472" i="5"/>
  <c r="M490" i="5"/>
  <c r="U474" i="5"/>
  <c r="U495" i="5" s="1"/>
  <c r="U476" i="5"/>
  <c r="U496" i="5" s="1"/>
  <c r="U460" i="5"/>
  <c r="U472" i="5"/>
  <c r="U490" i="5"/>
  <c r="R460" i="5"/>
  <c r="R472" i="5"/>
  <c r="R474" i="5"/>
  <c r="R495" i="5" s="1"/>
  <c r="R476" i="5"/>
  <c r="R496" i="5" s="1"/>
  <c r="R490" i="5"/>
  <c r="E494" i="5"/>
  <c r="K474" i="5"/>
  <c r="K495" i="5" s="1"/>
  <c r="K472" i="5"/>
  <c r="K460" i="5"/>
  <c r="K476" i="5"/>
  <c r="K496" i="5" s="1"/>
  <c r="K490" i="5"/>
  <c r="G460" i="5"/>
  <c r="G472" i="5"/>
  <c r="G474" i="5"/>
  <c r="G495" i="5" s="1"/>
  <c r="G476" i="5"/>
  <c r="G496" i="5" s="1"/>
  <c r="G490" i="5"/>
  <c r="X474" i="5"/>
  <c r="X495" i="5" s="1"/>
  <c r="X490" i="5"/>
  <c r="AC460" i="5"/>
  <c r="AC472" i="5"/>
  <c r="AC474" i="5"/>
  <c r="AC495" i="5" s="1"/>
  <c r="AC476" i="5"/>
  <c r="AC496" i="5" s="1"/>
  <c r="AC490" i="5"/>
  <c r="Z474" i="5"/>
  <c r="Z495" i="5" s="1"/>
  <c r="Q436" i="5"/>
  <c r="Q413" i="5"/>
  <c r="Y436" i="5"/>
  <c r="Y413" i="5"/>
  <c r="W413" i="5"/>
  <c r="W436" i="5"/>
  <c r="O413" i="5"/>
  <c r="O436" i="5"/>
  <c r="N413" i="5"/>
  <c r="N436" i="5"/>
  <c r="H413" i="5"/>
  <c r="H436" i="5"/>
  <c r="V413" i="5"/>
  <c r="V436" i="5"/>
  <c r="S436" i="5"/>
  <c r="S413" i="5"/>
  <c r="J436" i="5"/>
  <c r="J413" i="5"/>
  <c r="P436" i="5"/>
  <c r="P413" i="5"/>
  <c r="F413" i="5"/>
  <c r="F436" i="5"/>
  <c r="G413" i="5"/>
  <c r="G436" i="5"/>
  <c r="AA436" i="5"/>
  <c r="AA413" i="5"/>
  <c r="M413" i="5"/>
  <c r="M436" i="5"/>
  <c r="U413" i="5"/>
  <c r="U436" i="5"/>
  <c r="K436" i="5"/>
  <c r="K413" i="5"/>
  <c r="I436" i="5"/>
  <c r="I413" i="5"/>
  <c r="AB436" i="5"/>
  <c r="AB413" i="5"/>
  <c r="L436" i="5"/>
  <c r="L413" i="5"/>
  <c r="T413" i="5"/>
  <c r="T436" i="5"/>
  <c r="R436" i="5"/>
  <c r="R413" i="5"/>
  <c r="X436" i="5"/>
  <c r="X413" i="5"/>
  <c r="AC413" i="5"/>
  <c r="AC436" i="5"/>
  <c r="Z436" i="5"/>
  <c r="Z413" i="5"/>
  <c r="F390" i="5"/>
  <c r="F367" i="5"/>
  <c r="J367" i="5"/>
  <c r="J390" i="5"/>
  <c r="X390" i="5"/>
  <c r="X367" i="5"/>
  <c r="AC390" i="5"/>
  <c r="AC367" i="5"/>
  <c r="Z367" i="5"/>
  <c r="Z390" i="5"/>
  <c r="S367" i="5"/>
  <c r="S390" i="5"/>
  <c r="L390" i="5"/>
  <c r="L367" i="5"/>
  <c r="R367" i="5"/>
  <c r="R390" i="5"/>
  <c r="H390" i="5"/>
  <c r="H367" i="5"/>
  <c r="V390" i="5"/>
  <c r="V367" i="5"/>
  <c r="I367" i="5"/>
  <c r="I390" i="5"/>
  <c r="AB367" i="5"/>
  <c r="AB390" i="5"/>
  <c r="P390" i="5"/>
  <c r="P367" i="5"/>
  <c r="N390" i="5"/>
  <c r="N367" i="5"/>
  <c r="Q367" i="5"/>
  <c r="Q390" i="5"/>
  <c r="Y367" i="5"/>
  <c r="Y390" i="5"/>
  <c r="K367" i="5"/>
  <c r="K390" i="5"/>
  <c r="G390" i="5"/>
  <c r="G367" i="5"/>
  <c r="AA367" i="5"/>
  <c r="AA390" i="5"/>
  <c r="T367" i="5"/>
  <c r="T390" i="5"/>
  <c r="M390" i="5"/>
  <c r="M367" i="5"/>
  <c r="U390" i="5"/>
  <c r="U367" i="5"/>
  <c r="W390" i="5"/>
  <c r="W367" i="5"/>
  <c r="O390" i="5"/>
  <c r="O367" i="5"/>
  <c r="V296" i="5"/>
  <c r="Q296" i="5"/>
  <c r="AA296" i="5"/>
  <c r="S281" i="5"/>
  <c r="L281" i="5"/>
  <c r="AA281" i="5"/>
  <c r="J281" i="5"/>
  <c r="T305" i="5"/>
  <c r="M281" i="5"/>
  <c r="U305" i="5"/>
  <c r="R289" i="5"/>
  <c r="P296" i="5"/>
  <c r="X281" i="5"/>
  <c r="AC281" i="5"/>
  <c r="Z305" i="5"/>
  <c r="S296" i="5"/>
  <c r="AB289" i="5"/>
  <c r="P281" i="5"/>
  <c r="W305" i="5"/>
  <c r="O305" i="5"/>
  <c r="G281" i="5"/>
  <c r="N289" i="5"/>
  <c r="H281" i="5"/>
  <c r="V281" i="5"/>
  <c r="Q281" i="5"/>
  <c r="Y305" i="5"/>
  <c r="K289" i="5"/>
  <c r="F305" i="5"/>
  <c r="I305" i="5"/>
  <c r="E309" i="5"/>
  <c r="AA167" i="5"/>
  <c r="T167" i="5"/>
  <c r="R167" i="5"/>
  <c r="Q167" i="5"/>
  <c r="W167" i="5"/>
  <c r="O167" i="5"/>
  <c r="K167" i="5"/>
  <c r="F167" i="5"/>
  <c r="I167" i="5"/>
  <c r="G167" i="5"/>
  <c r="L167" i="5"/>
  <c r="J167" i="5"/>
  <c r="X167" i="5"/>
  <c r="AC167" i="5"/>
  <c r="Z167" i="5"/>
  <c r="P167" i="5"/>
  <c r="N167" i="5"/>
  <c r="H167" i="5"/>
  <c r="V167" i="5"/>
  <c r="S167" i="5"/>
  <c r="AB167" i="5"/>
  <c r="M167" i="5"/>
  <c r="U167" i="5"/>
  <c r="Y167" i="5"/>
  <c r="S52" i="5"/>
  <c r="Z476" i="5" l="1"/>
  <c r="Z496" i="5" s="1"/>
  <c r="X476" i="5"/>
  <c r="X496" i="5" s="1"/>
  <c r="F460" i="5"/>
  <c r="Z472" i="5"/>
  <c r="Z494" i="5" s="1"/>
  <c r="X472" i="5"/>
  <c r="X494" i="5" s="1"/>
  <c r="F476" i="5"/>
  <c r="F496" i="5" s="1"/>
  <c r="Z490" i="5"/>
  <c r="F490" i="5"/>
  <c r="J520" i="5"/>
  <c r="J542" i="5" s="1"/>
  <c r="J522" i="5"/>
  <c r="J543" i="5" s="1"/>
  <c r="J524" i="5"/>
  <c r="J544" i="5" s="1"/>
  <c r="G520" i="5"/>
  <c r="G542" i="5" s="1"/>
  <c r="G522" i="5"/>
  <c r="G543" i="5" s="1"/>
  <c r="G524" i="5"/>
  <c r="G544" i="5" s="1"/>
  <c r="L520" i="5"/>
  <c r="L542" i="5" s="1"/>
  <c r="L522" i="5"/>
  <c r="L543" i="5" s="1"/>
  <c r="L524" i="5"/>
  <c r="L544" i="5" s="1"/>
  <c r="T494" i="5"/>
  <c r="Q520" i="5"/>
  <c r="Q542" i="5" s="1"/>
  <c r="Q522" i="5"/>
  <c r="Q543" i="5" s="1"/>
  <c r="Q524" i="5"/>
  <c r="Q544" i="5" s="1"/>
  <c r="M494" i="5"/>
  <c r="J494" i="5"/>
  <c r="X520" i="5"/>
  <c r="X542" i="5" s="1"/>
  <c r="X522" i="5"/>
  <c r="X543" i="5" s="1"/>
  <c r="X524" i="5"/>
  <c r="X544" i="5" s="1"/>
  <c r="H520" i="5"/>
  <c r="H542" i="5" s="1"/>
  <c r="H522" i="5"/>
  <c r="H543" i="5" s="1"/>
  <c r="H524" i="5"/>
  <c r="H544" i="5" s="1"/>
  <c r="S520" i="5"/>
  <c r="S542" i="5" s="1"/>
  <c r="S522" i="5"/>
  <c r="S543" i="5" s="1"/>
  <c r="S524" i="5"/>
  <c r="S544" i="5" s="1"/>
  <c r="N494" i="5"/>
  <c r="R520" i="5"/>
  <c r="R542" i="5" s="1"/>
  <c r="R522" i="5"/>
  <c r="R543" i="5" s="1"/>
  <c r="R524" i="5"/>
  <c r="R544" i="5" s="1"/>
  <c r="G494" i="5"/>
  <c r="O494" i="5"/>
  <c r="AA520" i="5"/>
  <c r="AA542" i="5" s="1"/>
  <c r="AA522" i="5"/>
  <c r="AA543" i="5" s="1"/>
  <c r="AA524" i="5"/>
  <c r="AA544" i="5" s="1"/>
  <c r="O520" i="5"/>
  <c r="O542" i="5" s="1"/>
  <c r="O522" i="5"/>
  <c r="O543" i="5" s="1"/>
  <c r="O524" i="5"/>
  <c r="O544" i="5" s="1"/>
  <c r="I494" i="5"/>
  <c r="L494" i="5"/>
  <c r="I520" i="5"/>
  <c r="I542" i="5" s="1"/>
  <c r="I522" i="5"/>
  <c r="I543" i="5" s="1"/>
  <c r="I524" i="5"/>
  <c r="I544" i="5" s="1"/>
  <c r="V520" i="5"/>
  <c r="V542" i="5" s="1"/>
  <c r="V524" i="5"/>
  <c r="V544" i="5" s="1"/>
  <c r="V522" i="5"/>
  <c r="V543" i="5" s="1"/>
  <c r="N522" i="5"/>
  <c r="N543" i="5" s="1"/>
  <c r="N524" i="5"/>
  <c r="N544" i="5" s="1"/>
  <c r="N520" i="5"/>
  <c r="N542" i="5" s="1"/>
  <c r="W494" i="5"/>
  <c r="Y494" i="5"/>
  <c r="H494" i="5"/>
  <c r="M520" i="5"/>
  <c r="M542" i="5" s="1"/>
  <c r="M524" i="5"/>
  <c r="M544" i="5" s="1"/>
  <c r="M522" i="5"/>
  <c r="M543" i="5" s="1"/>
  <c r="F520" i="5"/>
  <c r="F542" i="5" s="1"/>
  <c r="F522" i="5"/>
  <c r="F543" i="5" s="1"/>
  <c r="F524" i="5"/>
  <c r="F544" i="5" s="1"/>
  <c r="Z520" i="5"/>
  <c r="Z542" i="5" s="1"/>
  <c r="Z522" i="5"/>
  <c r="Z543" i="5" s="1"/>
  <c r="Z524" i="5"/>
  <c r="Z544" i="5" s="1"/>
  <c r="K520" i="5"/>
  <c r="K542" i="5" s="1"/>
  <c r="K522" i="5"/>
  <c r="K543" i="5" s="1"/>
  <c r="K524" i="5"/>
  <c r="K544" i="5" s="1"/>
  <c r="P520" i="5"/>
  <c r="P542" i="5" s="1"/>
  <c r="P522" i="5"/>
  <c r="P543" i="5" s="1"/>
  <c r="P524" i="5"/>
  <c r="P544" i="5" s="1"/>
  <c r="K494" i="5"/>
  <c r="S494" i="5"/>
  <c r="V494" i="5"/>
  <c r="AB494" i="5"/>
  <c r="AA494" i="5"/>
  <c r="Q494" i="5"/>
  <c r="T522" i="5"/>
  <c r="T543" i="5" s="1"/>
  <c r="T520" i="5"/>
  <c r="T542" i="5" s="1"/>
  <c r="T524" i="5"/>
  <c r="T544" i="5" s="1"/>
  <c r="F494" i="5"/>
  <c r="U520" i="5"/>
  <c r="U542" i="5" s="1"/>
  <c r="U522" i="5"/>
  <c r="U543" i="5" s="1"/>
  <c r="U524" i="5"/>
  <c r="U544" i="5" s="1"/>
  <c r="W520" i="5"/>
  <c r="W542" i="5" s="1"/>
  <c r="W522" i="5"/>
  <c r="W543" i="5" s="1"/>
  <c r="W524" i="5"/>
  <c r="W544" i="5" s="1"/>
  <c r="R494" i="5"/>
  <c r="AC522" i="5"/>
  <c r="AC543" i="5" s="1"/>
  <c r="AC524" i="5"/>
  <c r="AC544" i="5" s="1"/>
  <c r="AC520" i="5"/>
  <c r="AC542" i="5" s="1"/>
  <c r="Y520" i="5"/>
  <c r="Y542" i="5" s="1"/>
  <c r="Y522" i="5"/>
  <c r="Y543" i="5" s="1"/>
  <c r="Y524" i="5"/>
  <c r="Y544" i="5" s="1"/>
  <c r="AB524" i="5"/>
  <c r="AB544" i="5" s="1"/>
  <c r="AB520" i="5"/>
  <c r="AB542" i="5" s="1"/>
  <c r="AB522" i="5"/>
  <c r="AB543" i="5" s="1"/>
  <c r="AC494" i="5"/>
  <c r="U494" i="5"/>
  <c r="P494" i="5"/>
  <c r="Z508" i="5"/>
  <c r="Z538" i="5"/>
  <c r="H508" i="5"/>
  <c r="H538" i="5"/>
  <c r="P508" i="5"/>
  <c r="P538" i="5"/>
  <c r="G508" i="5"/>
  <c r="G538" i="5"/>
  <c r="AC508" i="5"/>
  <c r="AC538" i="5"/>
  <c r="V508" i="5"/>
  <c r="V538" i="5"/>
  <c r="I508" i="5"/>
  <c r="I538" i="5"/>
  <c r="J508" i="5"/>
  <c r="J538" i="5"/>
  <c r="R508" i="5"/>
  <c r="R538" i="5"/>
  <c r="K508" i="5"/>
  <c r="K538" i="5"/>
  <c r="Y508" i="5"/>
  <c r="Y538" i="5"/>
  <c r="AA508" i="5"/>
  <c r="AA538" i="5"/>
  <c r="F508" i="5"/>
  <c r="F538" i="5"/>
  <c r="W508" i="5"/>
  <c r="W538" i="5"/>
  <c r="N508" i="5"/>
  <c r="N538" i="5"/>
  <c r="AB508" i="5"/>
  <c r="AB538" i="5"/>
  <c r="S508" i="5"/>
  <c r="S538" i="5"/>
  <c r="X508" i="5"/>
  <c r="X538" i="5"/>
  <c r="M508" i="5"/>
  <c r="M538" i="5"/>
  <c r="U508" i="5"/>
  <c r="U538" i="5"/>
  <c r="L508" i="5"/>
  <c r="L538" i="5"/>
  <c r="Q508" i="5"/>
  <c r="Q538" i="5"/>
  <c r="O508" i="5"/>
  <c r="O538" i="5"/>
  <c r="T508" i="5"/>
  <c r="T538" i="5"/>
  <c r="S305" i="5"/>
  <c r="S289" i="5"/>
  <c r="S309" i="5" s="1"/>
  <c r="X305" i="5"/>
  <c r="N281" i="5"/>
  <c r="L289" i="5"/>
  <c r="L309" i="5" s="1"/>
  <c r="F281" i="5"/>
  <c r="U289" i="5"/>
  <c r="U309" i="5" s="1"/>
  <c r="R281" i="5"/>
  <c r="U281" i="5"/>
  <c r="Y289" i="5"/>
  <c r="Y309" i="5" s="1"/>
  <c r="N305" i="5"/>
  <c r="Y281" i="5"/>
  <c r="P305" i="5"/>
  <c r="P289" i="5"/>
  <c r="P309" i="5" s="1"/>
  <c r="O289" i="5"/>
  <c r="O309" i="5" s="1"/>
  <c r="O281" i="5"/>
  <c r="F289" i="5"/>
  <c r="F309" i="5" s="1"/>
  <c r="M289" i="5"/>
  <c r="M309" i="5" s="1"/>
  <c r="M305" i="5"/>
  <c r="Q305" i="5"/>
  <c r="AB305" i="5"/>
  <c r="Q289" i="5"/>
  <c r="Q309" i="5" s="1"/>
  <c r="AC289" i="5"/>
  <c r="I289" i="5"/>
  <c r="X289" i="5"/>
  <c r="X309" i="5" s="1"/>
  <c r="AB281" i="5"/>
  <c r="I281" i="5"/>
  <c r="W289" i="5"/>
  <c r="W309" i="5" s="1"/>
  <c r="AA305" i="5"/>
  <c r="L305" i="5"/>
  <c r="G305" i="5"/>
  <c r="K281" i="5"/>
  <c r="Z289" i="5"/>
  <c r="Z309" i="5" s="1"/>
  <c r="G289" i="5"/>
  <c r="Z281" i="5"/>
  <c r="H289" i="5"/>
  <c r="H309" i="5" s="1"/>
  <c r="H305" i="5"/>
  <c r="R305" i="5"/>
  <c r="K305" i="5"/>
  <c r="W281" i="5"/>
  <c r="AA289" i="5"/>
  <c r="AA309" i="5" s="1"/>
  <c r="T289" i="5"/>
  <c r="V305" i="5"/>
  <c r="AC305" i="5"/>
  <c r="T281" i="5"/>
  <c r="J289" i="5"/>
  <c r="J309" i="5" s="1"/>
  <c r="V289" i="5"/>
  <c r="V309" i="5" s="1"/>
  <c r="J305" i="5"/>
  <c r="R309" i="5"/>
  <c r="AB309" i="5"/>
  <c r="K309" i="5"/>
  <c r="N309" i="5"/>
  <c r="J178" i="5"/>
  <c r="R178" i="5"/>
  <c r="M178" i="5"/>
  <c r="AC178" i="5"/>
  <c r="O178" i="5"/>
  <c r="AB178" i="5"/>
  <c r="X178" i="5"/>
  <c r="W178" i="5"/>
  <c r="S178" i="5"/>
  <c r="L178" i="5"/>
  <c r="G178" i="5"/>
  <c r="N178" i="5"/>
  <c r="I178" i="5"/>
  <c r="AA178" i="5"/>
  <c r="Q178" i="5"/>
  <c r="V178" i="5"/>
  <c r="T178" i="5"/>
  <c r="Y178" i="5"/>
  <c r="P178" i="5"/>
  <c r="F178" i="5"/>
  <c r="H178" i="5"/>
  <c r="U178" i="5"/>
  <c r="Z178" i="5"/>
  <c r="K178" i="5"/>
  <c r="T112" i="5"/>
  <c r="L112" i="5"/>
  <c r="S112" i="5"/>
  <c r="L109" i="5"/>
  <c r="T120" i="5"/>
  <c r="M109" i="5"/>
  <c r="AC120" i="5"/>
  <c r="Z120" i="5"/>
  <c r="S120" i="5"/>
  <c r="AA120" i="5"/>
  <c r="AB112" i="5"/>
  <c r="R112" i="5"/>
  <c r="N109" i="5"/>
  <c r="AB109" i="5"/>
  <c r="K120" i="5"/>
  <c r="F120" i="5"/>
  <c r="H112" i="5"/>
  <c r="H107" i="5"/>
  <c r="E120" i="5"/>
  <c r="Q60" i="5"/>
  <c r="Y49" i="5"/>
  <c r="G112" i="5"/>
  <c r="G107" i="5"/>
  <c r="I60" i="5"/>
  <c r="F25" i="5"/>
  <c r="X112" i="5"/>
  <c r="X107" i="5"/>
  <c r="J112" i="5"/>
  <c r="P112" i="5"/>
  <c r="P107" i="5"/>
  <c r="V112" i="5"/>
  <c r="V107" i="5"/>
  <c r="J60" i="5"/>
  <c r="X49" i="5"/>
  <c r="U49" i="5"/>
  <c r="F112" i="5"/>
  <c r="F107" i="5"/>
  <c r="Z107" i="5"/>
  <c r="Z112" i="5"/>
  <c r="P49" i="5"/>
  <c r="W112" i="5"/>
  <c r="W107" i="5"/>
  <c r="N112" i="5"/>
  <c r="N107" i="5"/>
  <c r="H49" i="5"/>
  <c r="V49" i="5"/>
  <c r="AA112" i="5"/>
  <c r="O112" i="5"/>
  <c r="O107" i="5"/>
  <c r="E22" i="5"/>
  <c r="V52" i="5"/>
  <c r="AA47" i="5"/>
  <c r="T47" i="5"/>
  <c r="O47" i="5"/>
  <c r="O52" i="5"/>
  <c r="Z47" i="5"/>
  <c r="M47" i="5"/>
  <c r="M52" i="5"/>
  <c r="I47" i="5"/>
  <c r="I52" i="5"/>
  <c r="AB47" i="5"/>
  <c r="R47" i="5"/>
  <c r="R52" i="5"/>
  <c r="K47" i="5"/>
  <c r="K52" i="5"/>
  <c r="W47" i="5"/>
  <c r="W52" i="5"/>
  <c r="AC47" i="5"/>
  <c r="AC52" i="5"/>
  <c r="L52" i="5"/>
  <c r="L47" i="5"/>
  <c r="N47" i="5"/>
  <c r="N52" i="5"/>
  <c r="U47" i="5"/>
  <c r="U52" i="5"/>
  <c r="R22" i="5"/>
  <c r="AC22" i="5"/>
  <c r="Z22" i="5"/>
  <c r="F22" i="5"/>
  <c r="G22" i="5"/>
  <c r="AA22" i="5"/>
  <c r="AB22" i="5"/>
  <c r="S33" i="5"/>
  <c r="P25" i="5"/>
  <c r="X25" i="5"/>
  <c r="H25" i="5"/>
  <c r="Y25" i="5"/>
  <c r="U12" i="5"/>
  <c r="J25" i="5"/>
  <c r="Q12" i="5"/>
  <c r="I12" i="5"/>
  <c r="Q20" i="5"/>
  <c r="J12" i="5"/>
  <c r="X12" i="5"/>
  <c r="H12" i="5"/>
  <c r="P12" i="5"/>
  <c r="V12" i="5"/>
  <c r="V33" i="5"/>
  <c r="Y12" i="5"/>
  <c r="AB12" i="5"/>
  <c r="R12" i="5"/>
  <c r="Z12" i="5"/>
  <c r="G20" i="5"/>
  <c r="G25" i="5"/>
  <c r="AA20" i="5"/>
  <c r="AA25" i="5"/>
  <c r="S20" i="5"/>
  <c r="S25" i="5"/>
  <c r="AB20" i="5"/>
  <c r="AB25" i="5"/>
  <c r="AC12" i="5"/>
  <c r="F12" i="5"/>
  <c r="AA12" i="5"/>
  <c r="S12" i="5"/>
  <c r="M12" i="5"/>
  <c r="N12" i="5"/>
  <c r="G12" i="5"/>
  <c r="W12" i="5"/>
  <c r="O12" i="5"/>
  <c r="K12" i="5"/>
  <c r="L12" i="5"/>
  <c r="T12" i="5"/>
  <c r="H251" i="5"/>
  <c r="AC364" i="5"/>
  <c r="M321" i="5"/>
  <c r="N69" i="5"/>
  <c r="I68" i="5"/>
  <c r="Y370" i="5"/>
  <c r="M227" i="5"/>
  <c r="X561" i="5"/>
  <c r="M250" i="5"/>
  <c r="G567" i="5"/>
  <c r="K327" i="5"/>
  <c r="J75" i="5"/>
  <c r="Y128" i="5"/>
  <c r="T193" i="5"/>
  <c r="L192" i="5"/>
  <c r="Q68" i="5"/>
  <c r="G228" i="5"/>
  <c r="W192" i="5"/>
  <c r="I129" i="5"/>
  <c r="E135" i="5"/>
  <c r="S326" i="5"/>
  <c r="X433" i="5"/>
  <c r="U134" i="5"/>
  <c r="M187" i="5"/>
  <c r="AA134" i="5"/>
  <c r="U228" i="5"/>
  <c r="K245" i="5"/>
  <c r="G193" i="5"/>
  <c r="I227" i="5"/>
  <c r="AC135" i="5"/>
  <c r="U135" i="5"/>
  <c r="G250" i="5"/>
  <c r="AC327" i="5"/>
  <c r="M134" i="5"/>
  <c r="T135" i="5"/>
  <c r="Q416" i="5"/>
  <c r="M186" i="5"/>
  <c r="AA68" i="5"/>
  <c r="Q250" i="5"/>
  <c r="Y134" i="5"/>
  <c r="AC129" i="5"/>
  <c r="Y439" i="5"/>
  <c r="O562" i="5"/>
  <c r="I187" i="5"/>
  <c r="O410" i="5"/>
  <c r="W410" i="5"/>
  <c r="K244" i="5"/>
  <c r="P245" i="5"/>
  <c r="K370" i="5"/>
  <c r="X244" i="5"/>
  <c r="AC244" i="5"/>
  <c r="L320" i="5"/>
  <c r="Z567" i="5"/>
  <c r="Y295" i="5"/>
  <c r="E84" i="5"/>
  <c r="J186" i="5"/>
  <c r="S134" i="5"/>
  <c r="L416" i="5"/>
  <c r="L74" i="5"/>
  <c r="G68" i="5"/>
  <c r="AB193" i="5"/>
  <c r="M568" i="5"/>
  <c r="O129" i="5"/>
  <c r="M327" i="5"/>
  <c r="E251" i="5"/>
  <c r="Q321" i="5"/>
  <c r="U327" i="5"/>
  <c r="V568" i="5"/>
  <c r="G245" i="5"/>
  <c r="M228" i="5"/>
  <c r="N320" i="5"/>
  <c r="X251" i="5"/>
  <c r="AA245" i="5"/>
  <c r="AA387" i="5"/>
  <c r="Y68" i="5"/>
  <c r="W387" i="5"/>
  <c r="AB134" i="5"/>
  <c r="Q320" i="5"/>
  <c r="G364" i="5"/>
  <c r="V227" i="5"/>
  <c r="U68" i="5"/>
  <c r="I69" i="5"/>
  <c r="Y320" i="5"/>
  <c r="I250" i="5"/>
  <c r="S439" i="5"/>
  <c r="M129" i="5"/>
  <c r="AC326" i="5"/>
  <c r="W134" i="5"/>
  <c r="AC433" i="5"/>
  <c r="K387" i="5"/>
  <c r="S193" i="5"/>
  <c r="S251" i="5"/>
  <c r="U245" i="5"/>
  <c r="M410" i="5"/>
  <c r="E134" i="5"/>
  <c r="W129" i="5"/>
  <c r="J69" i="5"/>
  <c r="J568" i="5"/>
  <c r="V410" i="5"/>
  <c r="P251" i="5"/>
  <c r="R387" i="5"/>
  <c r="Z327" i="5"/>
  <c r="J135" i="5"/>
  <c r="Y245" i="5"/>
  <c r="R192" i="5"/>
  <c r="X294" i="5"/>
  <c r="J68" i="5"/>
  <c r="P250" i="5"/>
  <c r="AB192" i="5"/>
  <c r="S75" i="5"/>
  <c r="M561" i="5"/>
  <c r="V482" i="5"/>
  <c r="F562" i="5"/>
  <c r="T568" i="5"/>
  <c r="Z370" i="5"/>
  <c r="M295" i="5"/>
  <c r="N562" i="5"/>
  <c r="Z481" i="5"/>
  <c r="N135" i="5"/>
  <c r="N244" i="5"/>
  <c r="Q433" i="5"/>
  <c r="Y228" i="5"/>
  <c r="Z134" i="5"/>
  <c r="T227" i="5"/>
  <c r="S480" i="5"/>
  <c r="T75" i="5"/>
  <c r="H561" i="5"/>
  <c r="AA567" i="5"/>
  <c r="F68" i="5"/>
  <c r="Y387" i="5"/>
  <c r="Q192" i="5"/>
  <c r="T321" i="5"/>
  <c r="G327" i="5"/>
  <c r="Q134" i="5"/>
  <c r="M193" i="5"/>
  <c r="K228" i="5"/>
  <c r="E343" i="5"/>
  <c r="J416" i="5"/>
  <c r="P68" i="5"/>
  <c r="W135" i="5"/>
  <c r="Q69" i="5"/>
  <c r="E368" i="5"/>
  <c r="F74" i="5"/>
  <c r="Q410" i="5"/>
  <c r="K227" i="5"/>
  <c r="E325" i="5"/>
  <c r="M69" i="5"/>
  <c r="G370" i="5"/>
  <c r="AA192" i="5"/>
  <c r="I433" i="5"/>
  <c r="T68" i="5"/>
  <c r="S433" i="5"/>
  <c r="Q568" i="5"/>
  <c r="Q251" i="5"/>
  <c r="F416" i="5"/>
  <c r="M320" i="5"/>
  <c r="K568" i="5"/>
  <c r="S321" i="5"/>
  <c r="E209" i="5"/>
  <c r="W244" i="5"/>
  <c r="K251" i="5"/>
  <c r="Y326" i="5"/>
  <c r="M387" i="5"/>
  <c r="AA75" i="5"/>
  <c r="K68" i="5"/>
  <c r="AC192" i="5"/>
  <c r="M244" i="5"/>
  <c r="G128" i="5"/>
  <c r="L387" i="5"/>
  <c r="O74" i="5"/>
  <c r="AA364" i="5"/>
  <c r="S364" i="5"/>
  <c r="Q387" i="5"/>
  <c r="M326" i="5"/>
  <c r="I74" i="5"/>
  <c r="F69" i="5"/>
  <c r="G129" i="5"/>
  <c r="W251" i="5"/>
  <c r="Y192" i="5"/>
  <c r="E191" i="5"/>
  <c r="W69" i="5"/>
  <c r="O187" i="5"/>
  <c r="U326" i="5"/>
  <c r="AA433" i="5"/>
  <c r="U128" i="5"/>
  <c r="R187" i="5"/>
  <c r="Y561" i="5"/>
  <c r="AC439" i="5"/>
  <c r="O370" i="5"/>
  <c r="S135" i="5"/>
  <c r="W74" i="5"/>
  <c r="AC416" i="5"/>
  <c r="E340" i="5"/>
  <c r="M74" i="5"/>
  <c r="E301" i="5"/>
  <c r="Q327" i="5"/>
  <c r="K187" i="5"/>
  <c r="W326" i="5"/>
  <c r="AB74" i="5"/>
  <c r="U562" i="5"/>
  <c r="X192" i="5"/>
  <c r="H186" i="5"/>
  <c r="K250" i="5"/>
  <c r="U186" i="5"/>
  <c r="Z245" i="5"/>
  <c r="U433" i="5"/>
  <c r="AA439" i="5"/>
  <c r="AC568" i="5"/>
  <c r="O567" i="5"/>
  <c r="M192" i="5"/>
  <c r="U129" i="5"/>
  <c r="T187" i="5"/>
  <c r="AC134" i="5"/>
  <c r="N326" i="5"/>
  <c r="U567" i="5"/>
  <c r="K562" i="5"/>
  <c r="G186" i="5"/>
  <c r="F186" i="5"/>
  <c r="P186" i="5"/>
  <c r="J245" i="5"/>
  <c r="X481" i="5"/>
  <c r="E192" i="5"/>
  <c r="X245" i="5"/>
  <c r="G75" i="5"/>
  <c r="Q135" i="5"/>
  <c r="U561" i="5"/>
  <c r="J228" i="5"/>
  <c r="O227" i="5"/>
  <c r="Q227" i="5"/>
  <c r="H193" i="5"/>
  <c r="H321" i="5"/>
  <c r="J129" i="5"/>
  <c r="K134" i="5"/>
  <c r="W187" i="5"/>
  <c r="K193" i="5"/>
  <c r="J134" i="5"/>
  <c r="S370" i="5"/>
  <c r="W128" i="5"/>
  <c r="Y187" i="5"/>
  <c r="U69" i="5"/>
  <c r="E262" i="5"/>
  <c r="W228" i="5"/>
  <c r="Y186" i="5"/>
  <c r="AA227" i="5"/>
  <c r="E73" i="5"/>
  <c r="Q186" i="5"/>
  <c r="Q228" i="5"/>
  <c r="O244" i="5"/>
  <c r="AA187" i="5"/>
  <c r="M439" i="5"/>
  <c r="W250" i="5"/>
  <c r="N568" i="5"/>
  <c r="AC227" i="5"/>
  <c r="L567" i="5"/>
  <c r="K135" i="5"/>
  <c r="P75" i="5"/>
  <c r="S410" i="5"/>
  <c r="H567" i="5"/>
  <c r="G416" i="5"/>
  <c r="AC245" i="5"/>
  <c r="S245" i="5"/>
  <c r="AA250" i="5"/>
  <c r="E132" i="5"/>
  <c r="P134" i="5"/>
  <c r="G488" i="5"/>
  <c r="W488" i="5"/>
  <c r="L134" i="5"/>
  <c r="Y481" i="5"/>
  <c r="H416" i="5"/>
  <c r="E567" i="5"/>
  <c r="K321" i="5"/>
  <c r="O327" i="5"/>
  <c r="O433" i="5"/>
  <c r="X480" i="5"/>
  <c r="I113" i="5"/>
  <c r="E250" i="5"/>
  <c r="E238" i="5"/>
  <c r="E146" i="5"/>
  <c r="AA129" i="5"/>
  <c r="P481" i="5"/>
  <c r="J251" i="5"/>
  <c r="F439" i="5"/>
  <c r="H68" i="5"/>
  <c r="I481" i="5"/>
  <c r="R326" i="5"/>
  <c r="S481" i="5"/>
  <c r="U321" i="5"/>
  <c r="G135" i="5"/>
  <c r="V228" i="5"/>
  <c r="V186" i="5"/>
  <c r="X187" i="5"/>
  <c r="AB364" i="5"/>
  <c r="Z192" i="5"/>
  <c r="L489" i="5"/>
  <c r="I410" i="5"/>
  <c r="P387" i="5"/>
  <c r="O68" i="5"/>
  <c r="S562" i="5"/>
  <c r="Q128" i="5"/>
  <c r="G321" i="5"/>
  <c r="K128" i="5"/>
  <c r="H187" i="5"/>
  <c r="M128" i="5"/>
  <c r="L228" i="5"/>
  <c r="W561" i="5"/>
  <c r="H135" i="5"/>
  <c r="I128" i="5"/>
  <c r="O251" i="5"/>
  <c r="AA410" i="5"/>
  <c r="AC410" i="5"/>
  <c r="L244" i="5"/>
  <c r="T561" i="5"/>
  <c r="X75" i="5"/>
  <c r="Q187" i="5"/>
  <c r="U227" i="5"/>
  <c r="AB387" i="5"/>
  <c r="Q326" i="5"/>
  <c r="G74" i="5"/>
  <c r="AA370" i="5"/>
  <c r="W68" i="5"/>
  <c r="E190" i="5"/>
  <c r="J387" i="5"/>
  <c r="Q193" i="5"/>
  <c r="U320" i="5"/>
  <c r="Q75" i="5"/>
  <c r="S192" i="5"/>
  <c r="F228" i="5"/>
  <c r="AA244" i="5"/>
  <c r="T320" i="5"/>
  <c r="I561" i="5"/>
  <c r="U364" i="5"/>
  <c r="I245" i="5"/>
  <c r="G561" i="5"/>
  <c r="Z186" i="5"/>
  <c r="Q370" i="5"/>
  <c r="Y433" i="5"/>
  <c r="E261" i="5"/>
  <c r="W321" i="5"/>
  <c r="V75" i="5"/>
  <c r="E208" i="5"/>
  <c r="T250" i="5"/>
  <c r="S250" i="5"/>
  <c r="S74" i="5"/>
  <c r="W364" i="5"/>
  <c r="O561" i="5"/>
  <c r="M251" i="5"/>
  <c r="V321" i="5"/>
  <c r="M171" i="5"/>
  <c r="V128" i="5"/>
  <c r="T439" i="5"/>
  <c r="S568" i="5"/>
  <c r="AC321" i="5"/>
  <c r="I135" i="5"/>
  <c r="E370" i="5"/>
  <c r="AA327" i="5"/>
  <c r="AC75" i="5"/>
  <c r="X567" i="5"/>
  <c r="E249" i="5"/>
  <c r="J192" i="5"/>
  <c r="M135" i="5"/>
  <c r="S567" i="5"/>
  <c r="I416" i="5"/>
  <c r="E145" i="5"/>
  <c r="G134" i="5"/>
  <c r="G251" i="5"/>
  <c r="Q244" i="5"/>
  <c r="G562" i="5"/>
  <c r="G410" i="5"/>
  <c r="O250" i="5"/>
  <c r="O320" i="5"/>
  <c r="X439" i="5"/>
  <c r="AB567" i="5"/>
  <c r="H320" i="5"/>
  <c r="U410" i="5"/>
  <c r="S128" i="5"/>
  <c r="L129" i="5"/>
  <c r="T327" i="5"/>
  <c r="AC128" i="5"/>
  <c r="Y75" i="5"/>
  <c r="R439" i="5"/>
  <c r="G433" i="5"/>
  <c r="M364" i="5"/>
  <c r="AC187" i="5"/>
  <c r="J364" i="5"/>
  <c r="R128" i="5"/>
  <c r="O69" i="5"/>
  <c r="AA193" i="5"/>
  <c r="Q364" i="5"/>
  <c r="E237" i="5"/>
  <c r="Y193" i="5"/>
  <c r="W568" i="5"/>
  <c r="Z480" i="5"/>
  <c r="T489" i="5"/>
  <c r="L321" i="5"/>
  <c r="J370" i="5"/>
  <c r="V561" i="5"/>
  <c r="O192" i="5"/>
  <c r="W186" i="5"/>
  <c r="I364" i="5"/>
  <c r="AA74" i="5"/>
  <c r="W439" i="5"/>
  <c r="U75" i="5"/>
  <c r="M562" i="5"/>
  <c r="T74" i="5"/>
  <c r="Z128" i="5"/>
  <c r="M370" i="5"/>
  <c r="Y250" i="5"/>
  <c r="K433" i="5"/>
  <c r="AB244" i="5"/>
  <c r="K320" i="5"/>
  <c r="W193" i="5"/>
  <c r="V364" i="5"/>
  <c r="Y69" i="5"/>
  <c r="AA320" i="5"/>
  <c r="R134" i="5"/>
  <c r="X482" i="5"/>
  <c r="I244" i="5"/>
  <c r="V489" i="5"/>
  <c r="O489" i="5"/>
  <c r="W320" i="5"/>
  <c r="F320" i="5"/>
  <c r="E85" i="5"/>
  <c r="L68" i="5"/>
  <c r="V488" i="5"/>
  <c r="X410" i="5"/>
  <c r="N561" i="5"/>
  <c r="V187" i="5"/>
  <c r="H227" i="5"/>
  <c r="K192" i="5"/>
  <c r="R244" i="5"/>
  <c r="G187" i="5"/>
  <c r="K326" i="5"/>
  <c r="L193" i="5"/>
  <c r="Z387" i="5"/>
  <c r="E75" i="5"/>
  <c r="Z75" i="5"/>
  <c r="Y129" i="5"/>
  <c r="S228" i="5"/>
  <c r="E341" i="5"/>
  <c r="Z294" i="5"/>
  <c r="R321" i="5"/>
  <c r="R327" i="5"/>
  <c r="X364" i="5"/>
  <c r="X128" i="5"/>
  <c r="F187" i="5"/>
  <c r="T244" i="5"/>
  <c r="T387" i="5"/>
  <c r="I228" i="5"/>
  <c r="Y251" i="5"/>
  <c r="Z482" i="5"/>
  <c r="K489" i="5"/>
  <c r="X320" i="5"/>
  <c r="AB187" i="5"/>
  <c r="L480" i="5"/>
  <c r="K129" i="5"/>
  <c r="W433" i="5"/>
  <c r="Z416" i="5"/>
  <c r="E74" i="5"/>
  <c r="U193" i="5"/>
  <c r="U568" i="5"/>
  <c r="AA416" i="5"/>
  <c r="L245" i="5"/>
  <c r="U293" i="5"/>
  <c r="P480" i="5"/>
  <c r="AA481" i="5"/>
  <c r="AA69" i="5"/>
  <c r="AC561" i="5"/>
  <c r="Y135" i="5"/>
  <c r="T129" i="5"/>
  <c r="Z439" i="5"/>
  <c r="M489" i="5"/>
  <c r="L482" i="5"/>
  <c r="F192" i="5"/>
  <c r="M481" i="5"/>
  <c r="J567" i="5"/>
  <c r="N370" i="5"/>
  <c r="S327" i="5"/>
  <c r="N245" i="5"/>
  <c r="F481" i="5"/>
  <c r="R228" i="5"/>
  <c r="L75" i="5"/>
  <c r="J488" i="5"/>
  <c r="Z228" i="5"/>
  <c r="I387" i="5"/>
  <c r="G439" i="5"/>
  <c r="M245" i="5"/>
  <c r="V326" i="5"/>
  <c r="F327" i="5"/>
  <c r="P244" i="5"/>
  <c r="T410" i="5"/>
  <c r="O75" i="5"/>
  <c r="Q562" i="5"/>
  <c r="H364" i="5"/>
  <c r="N75" i="5"/>
  <c r="AB416" i="5"/>
  <c r="R433" i="5"/>
  <c r="F227" i="5"/>
  <c r="Y567" i="5"/>
  <c r="K75" i="5"/>
  <c r="R227" i="5"/>
  <c r="R74" i="5"/>
  <c r="L295" i="5"/>
  <c r="L481" i="5"/>
  <c r="Y482" i="5"/>
  <c r="Z568" i="5"/>
  <c r="X387" i="5"/>
  <c r="R489" i="5"/>
  <c r="W245" i="5"/>
  <c r="E206" i="5"/>
  <c r="Z433" i="5"/>
  <c r="L561" i="5"/>
  <c r="Z193" i="5"/>
  <c r="AB75" i="5"/>
  <c r="J321" i="5"/>
  <c r="J295" i="5"/>
  <c r="Q561" i="5"/>
  <c r="AC186" i="5"/>
  <c r="AA562" i="5"/>
  <c r="E86" i="5"/>
  <c r="V567" i="5"/>
  <c r="J128" i="5"/>
  <c r="K294" i="5"/>
  <c r="H387" i="5"/>
  <c r="N294" i="5"/>
  <c r="P173" i="5"/>
  <c r="Z325" i="5"/>
  <c r="S537" i="5"/>
  <c r="T528" i="5"/>
  <c r="T368" i="5"/>
  <c r="W324" i="5"/>
  <c r="V529" i="5"/>
  <c r="T529" i="5"/>
  <c r="R72" i="5"/>
  <c r="Y324" i="5"/>
  <c r="Y191" i="5"/>
  <c r="F482" i="5"/>
  <c r="F133" i="5"/>
  <c r="V73" i="5"/>
  <c r="L132" i="5"/>
  <c r="I437" i="5"/>
  <c r="T172" i="5"/>
  <c r="S536" i="5"/>
  <c r="X133" i="5"/>
  <c r="I536" i="5"/>
  <c r="AB536" i="5"/>
  <c r="H368" i="5"/>
  <c r="J249" i="5"/>
  <c r="L249" i="5"/>
  <c r="AA568" i="5"/>
  <c r="S387" i="5"/>
  <c r="U192" i="5"/>
  <c r="I326" i="5"/>
  <c r="K293" i="5"/>
  <c r="I320" i="5"/>
  <c r="W562" i="5"/>
  <c r="P228" i="5"/>
  <c r="I186" i="5"/>
  <c r="O321" i="5"/>
  <c r="S68" i="5"/>
  <c r="Q439" i="5"/>
  <c r="U251" i="5"/>
  <c r="E72" i="5"/>
  <c r="O387" i="5"/>
  <c r="N193" i="5"/>
  <c r="AA321" i="5"/>
  <c r="Y410" i="5"/>
  <c r="R75" i="5"/>
  <c r="P227" i="5"/>
  <c r="W75" i="5"/>
  <c r="R69" i="5"/>
  <c r="L568" i="5"/>
  <c r="J250" i="5"/>
  <c r="G326" i="5"/>
  <c r="U250" i="5"/>
  <c r="AC489" i="5"/>
  <c r="X562" i="5"/>
  <c r="Z364" i="5"/>
  <c r="Q245" i="5"/>
  <c r="E207" i="5"/>
  <c r="Y321" i="5"/>
  <c r="AC228" i="5"/>
  <c r="T481" i="5"/>
  <c r="Z250" i="5"/>
  <c r="Z68" i="5"/>
  <c r="R567" i="5"/>
  <c r="G387" i="5"/>
  <c r="E342" i="5"/>
  <c r="J187" i="5"/>
  <c r="H245" i="5"/>
  <c r="T192" i="5"/>
  <c r="F245" i="5"/>
  <c r="M294" i="5"/>
  <c r="H69" i="5"/>
  <c r="F251" i="5"/>
  <c r="Z244" i="5"/>
  <c r="AA561" i="5"/>
  <c r="U416" i="5"/>
  <c r="H128" i="5"/>
  <c r="J326" i="5"/>
  <c r="AB327" i="5"/>
  <c r="T433" i="5"/>
  <c r="V387" i="5"/>
  <c r="AB439" i="5"/>
  <c r="Y568" i="5"/>
  <c r="P129" i="5"/>
  <c r="H228" i="5"/>
  <c r="N228" i="5"/>
  <c r="O326" i="5"/>
  <c r="AC320" i="5"/>
  <c r="AC567" i="5"/>
  <c r="S244" i="5"/>
  <c r="N74" i="5"/>
  <c r="N327" i="5"/>
  <c r="AB561" i="5"/>
  <c r="O568" i="5"/>
  <c r="S320" i="5"/>
  <c r="K364" i="5"/>
  <c r="T245" i="5"/>
  <c r="N187" i="5"/>
  <c r="L69" i="5"/>
  <c r="X568" i="5"/>
  <c r="X129" i="5"/>
  <c r="V480" i="5"/>
  <c r="P416" i="5"/>
  <c r="G320" i="5"/>
  <c r="Y227" i="5"/>
  <c r="I251" i="5"/>
  <c r="AC488" i="5"/>
  <c r="F326" i="5"/>
  <c r="J320" i="5"/>
  <c r="X69" i="5"/>
  <c r="Y293" i="5"/>
  <c r="N416" i="5"/>
  <c r="AA326" i="5"/>
  <c r="AC387" i="5"/>
  <c r="P562" i="5"/>
  <c r="AB562" i="5"/>
  <c r="P320" i="5"/>
  <c r="O488" i="5"/>
  <c r="F128" i="5"/>
  <c r="X186" i="5"/>
  <c r="G244" i="5"/>
  <c r="T488" i="5"/>
  <c r="U489" i="5"/>
  <c r="AB326" i="5"/>
  <c r="R250" i="5"/>
  <c r="O135" i="5"/>
  <c r="I562" i="5"/>
  <c r="N68" i="5"/>
  <c r="F250" i="5"/>
  <c r="T134" i="5"/>
  <c r="L562" i="5"/>
  <c r="P74" i="5"/>
  <c r="L251" i="5"/>
  <c r="F364" i="5"/>
  <c r="L439" i="5"/>
  <c r="W227" i="5"/>
  <c r="K186" i="5"/>
  <c r="Z135" i="5"/>
  <c r="N250" i="5"/>
  <c r="L326" i="5"/>
  <c r="M293" i="5"/>
  <c r="P364" i="5"/>
  <c r="T567" i="5"/>
  <c r="S69" i="5"/>
  <c r="Y416" i="5"/>
  <c r="S489" i="5"/>
  <c r="E28" i="5"/>
  <c r="J561" i="5"/>
  <c r="O364" i="5"/>
  <c r="U74" i="5"/>
  <c r="O228" i="5"/>
  <c r="S561" i="5"/>
  <c r="X370" i="5"/>
  <c r="U244" i="5"/>
  <c r="V245" i="5"/>
  <c r="O416" i="5"/>
  <c r="O439" i="5"/>
  <c r="E144" i="5"/>
  <c r="W370" i="5"/>
  <c r="AA135" i="5"/>
  <c r="I567" i="5"/>
  <c r="K416" i="5"/>
  <c r="S187" i="5"/>
  <c r="L433" i="5"/>
  <c r="E324" i="5"/>
  <c r="U480" i="5"/>
  <c r="S482" i="5"/>
  <c r="AC193" i="5"/>
  <c r="F488" i="5"/>
  <c r="F410" i="5"/>
  <c r="I489" i="5"/>
  <c r="X228" i="5"/>
  <c r="L364" i="5"/>
  <c r="H75" i="5"/>
  <c r="X227" i="5"/>
  <c r="X488" i="5"/>
  <c r="I193" i="5"/>
  <c r="E565" i="5"/>
  <c r="S227" i="5"/>
  <c r="G192" i="5"/>
  <c r="I192" i="5"/>
  <c r="P327" i="5"/>
  <c r="P326" i="5"/>
  <c r="K488" i="5"/>
  <c r="L410" i="5"/>
  <c r="R68" i="5"/>
  <c r="M75" i="5"/>
  <c r="Y294" i="5"/>
  <c r="H74" i="5"/>
  <c r="AB488" i="5"/>
  <c r="Z326" i="5"/>
  <c r="Y489" i="5"/>
  <c r="L488" i="5"/>
  <c r="Z488" i="5"/>
  <c r="P489" i="5"/>
  <c r="AC68" i="5"/>
  <c r="Q74" i="5"/>
  <c r="AA488" i="5"/>
  <c r="P193" i="5"/>
  <c r="R364" i="5"/>
  <c r="K482" i="5"/>
  <c r="R562" i="5"/>
  <c r="M433" i="5"/>
  <c r="Y562" i="5"/>
  <c r="E437" i="5"/>
  <c r="T326" i="5"/>
  <c r="AB228" i="5"/>
  <c r="AA186" i="5"/>
  <c r="M68" i="5"/>
  <c r="T228" i="5"/>
  <c r="F567" i="5"/>
  <c r="I480" i="5"/>
  <c r="Y480" i="5"/>
  <c r="V481" i="5"/>
  <c r="O134" i="5"/>
  <c r="J244" i="5"/>
  <c r="P135" i="5"/>
  <c r="N567" i="5"/>
  <c r="N134" i="5"/>
  <c r="G480" i="5"/>
  <c r="P561" i="5"/>
  <c r="X326" i="5"/>
  <c r="V562" i="5"/>
  <c r="P482" i="5"/>
  <c r="K69" i="5"/>
  <c r="G227" i="5"/>
  <c r="T562" i="5"/>
  <c r="P192" i="5"/>
  <c r="H439" i="5"/>
  <c r="N433" i="5"/>
  <c r="J74" i="5"/>
  <c r="G482" i="5"/>
  <c r="M567" i="5"/>
  <c r="AC69" i="5"/>
  <c r="Z74" i="5"/>
  <c r="Z561" i="5"/>
  <c r="L370" i="5"/>
  <c r="O480" i="5"/>
  <c r="K567" i="5"/>
  <c r="O193" i="5"/>
  <c r="S129" i="5"/>
  <c r="I439" i="5"/>
  <c r="V244" i="5"/>
  <c r="L250" i="5"/>
  <c r="N128" i="5"/>
  <c r="F134" i="5"/>
  <c r="F568" i="5"/>
  <c r="M416" i="5"/>
  <c r="V327" i="5"/>
  <c r="J227" i="5"/>
  <c r="V250" i="5"/>
  <c r="X53" i="5"/>
  <c r="R561" i="5"/>
  <c r="V193" i="5"/>
  <c r="AA480" i="5"/>
  <c r="V68" i="5"/>
  <c r="E248" i="5"/>
  <c r="U439" i="5"/>
  <c r="H410" i="5"/>
  <c r="AB410" i="5"/>
  <c r="W489" i="5"/>
  <c r="V192" i="5"/>
  <c r="E439" i="5"/>
  <c r="K561" i="5"/>
  <c r="I75" i="5"/>
  <c r="K410" i="5"/>
  <c r="T416" i="5"/>
  <c r="W482" i="5"/>
  <c r="Z227" i="5"/>
  <c r="N439" i="5"/>
  <c r="AB321" i="5"/>
  <c r="L172" i="5"/>
  <c r="L325" i="5"/>
  <c r="AA437" i="5"/>
  <c r="H248" i="5"/>
  <c r="Z191" i="5"/>
  <c r="K173" i="5"/>
  <c r="J537" i="5"/>
  <c r="T324" i="5"/>
  <c r="Y566" i="5"/>
  <c r="AC325" i="5"/>
  <c r="N414" i="5"/>
  <c r="Z528" i="5"/>
  <c r="I190" i="5"/>
  <c r="V536" i="5"/>
  <c r="W529" i="5"/>
  <c r="O537" i="5"/>
  <c r="X391" i="5"/>
  <c r="Q249" i="5"/>
  <c r="I414" i="5"/>
  <c r="AB568" i="5"/>
  <c r="U187" i="5"/>
  <c r="N364" i="5"/>
  <c r="P410" i="5"/>
  <c r="E566" i="5"/>
  <c r="Q567" i="5"/>
  <c r="I327" i="5"/>
  <c r="Y364" i="5"/>
  <c r="S186" i="5"/>
  <c r="G69" i="5"/>
  <c r="AB320" i="5"/>
  <c r="I370" i="5"/>
  <c r="H244" i="5"/>
  <c r="AA251" i="5"/>
  <c r="Q129" i="5"/>
  <c r="Z489" i="5"/>
  <c r="Y327" i="5"/>
  <c r="R135" i="5"/>
  <c r="F561" i="5"/>
  <c r="O245" i="5"/>
  <c r="Z187" i="5"/>
  <c r="R568" i="5"/>
  <c r="I488" i="5"/>
  <c r="V69" i="5"/>
  <c r="H327" i="5"/>
  <c r="P488" i="5"/>
  <c r="H192" i="5"/>
  <c r="X489" i="5"/>
  <c r="O186" i="5"/>
  <c r="AC74" i="5"/>
  <c r="T370" i="5"/>
  <c r="T364" i="5"/>
  <c r="AC370" i="5"/>
  <c r="R410" i="5"/>
  <c r="F129" i="5"/>
  <c r="T482" i="5"/>
  <c r="E568" i="5"/>
  <c r="W327" i="5"/>
  <c r="K74" i="5"/>
  <c r="Q489" i="5"/>
  <c r="H370" i="5"/>
  <c r="J433" i="5"/>
  <c r="AB68" i="5"/>
  <c r="H250" i="5"/>
  <c r="E53" i="5"/>
  <c r="V320" i="5"/>
  <c r="E133" i="5"/>
  <c r="E113" i="5"/>
  <c r="X327" i="5"/>
  <c r="N488" i="5"/>
  <c r="N489" i="5"/>
  <c r="V439" i="5"/>
  <c r="Z562" i="5"/>
  <c r="G481" i="5"/>
  <c r="AC251" i="5"/>
  <c r="AC250" i="5"/>
  <c r="W567" i="5"/>
  <c r="AB129" i="5"/>
  <c r="U387" i="5"/>
  <c r="S416" i="5"/>
  <c r="E391" i="5"/>
  <c r="E414" i="5"/>
  <c r="V433" i="5"/>
  <c r="J410" i="5"/>
  <c r="H134" i="5"/>
  <c r="P433" i="5"/>
  <c r="AB433" i="5"/>
  <c r="L227" i="5"/>
  <c r="R129" i="5"/>
  <c r="AB250" i="5"/>
  <c r="L186" i="5"/>
  <c r="H562" i="5"/>
  <c r="S488" i="5"/>
  <c r="J293" i="5"/>
  <c r="R251" i="5"/>
  <c r="E327" i="5"/>
  <c r="I321" i="5"/>
  <c r="E302" i="5"/>
  <c r="AB186" i="5"/>
  <c r="P568" i="5"/>
  <c r="AB128" i="5"/>
  <c r="Z295" i="5"/>
  <c r="L128" i="5"/>
  <c r="X416" i="5"/>
  <c r="I568" i="5"/>
  <c r="V134" i="5"/>
  <c r="N129" i="5"/>
  <c r="J482" i="5"/>
  <c r="AB245" i="5"/>
  <c r="W480" i="5"/>
  <c r="K439" i="5"/>
  <c r="AA128" i="5"/>
  <c r="I134" i="5"/>
  <c r="W416" i="5"/>
  <c r="J327" i="5"/>
  <c r="T251" i="5"/>
  <c r="K481" i="5"/>
  <c r="Y244" i="5"/>
  <c r="AA228" i="5"/>
  <c r="Z321" i="5"/>
  <c r="V251" i="5"/>
  <c r="T480" i="5"/>
  <c r="L187" i="5"/>
  <c r="L327" i="5"/>
  <c r="P439" i="5"/>
  <c r="AA482" i="5"/>
  <c r="J562" i="5"/>
  <c r="N227" i="5"/>
  <c r="U370" i="5"/>
  <c r="Y74" i="5"/>
  <c r="Y55" i="5"/>
  <c r="K480" i="5"/>
  <c r="AB69" i="5"/>
  <c r="E193" i="5"/>
  <c r="N321" i="5"/>
  <c r="AC562" i="5"/>
  <c r="O128" i="5"/>
  <c r="R320" i="5"/>
  <c r="U482" i="5"/>
  <c r="I482" i="5"/>
  <c r="V135" i="5"/>
  <c r="AB370" i="5"/>
  <c r="F370" i="5"/>
  <c r="J172" i="5"/>
  <c r="N171" i="5"/>
  <c r="L391" i="5"/>
  <c r="U566" i="5"/>
  <c r="V370" i="5"/>
  <c r="J72" i="5"/>
  <c r="P248" i="5"/>
  <c r="S530" i="5"/>
  <c r="K249" i="5"/>
  <c r="G191" i="5"/>
  <c r="L324" i="5"/>
  <c r="S73" i="5"/>
  <c r="S293" i="5"/>
  <c r="R133" i="5"/>
  <c r="O173" i="5"/>
  <c r="H530" i="5"/>
  <c r="M324" i="5"/>
  <c r="J191" i="5"/>
  <c r="O530" i="5"/>
  <c r="Q488" i="5"/>
  <c r="J439" i="5"/>
  <c r="N192" i="5"/>
  <c r="F433" i="5"/>
  <c r="M488" i="5"/>
  <c r="P69" i="5"/>
  <c r="Q172" i="5"/>
  <c r="T565" i="5"/>
  <c r="J414" i="5"/>
  <c r="G73" i="5"/>
  <c r="G529" i="5"/>
  <c r="AB324" i="5"/>
  <c r="W173" i="5"/>
  <c r="AC414" i="5"/>
  <c r="Q324" i="5"/>
  <c r="AA529" i="5"/>
  <c r="AB414" i="5"/>
  <c r="R132" i="5"/>
  <c r="Q248" i="5"/>
  <c r="M529" i="5"/>
  <c r="K72" i="5"/>
  <c r="R536" i="5"/>
  <c r="W528" i="5"/>
  <c r="J437" i="5"/>
  <c r="N248" i="5"/>
  <c r="F325" i="5"/>
  <c r="S249" i="5"/>
  <c r="E500" i="5"/>
  <c r="U172" i="5"/>
  <c r="V191" i="5"/>
  <c r="N293" i="5"/>
  <c r="O248" i="5"/>
  <c r="M537" i="5"/>
  <c r="F530" i="5"/>
  <c r="Y190" i="5"/>
  <c r="P321" i="5"/>
  <c r="N186" i="5"/>
  <c r="L135" i="5"/>
  <c r="F135" i="5"/>
  <c r="J193" i="5"/>
  <c r="E326" i="5"/>
  <c r="X414" i="5"/>
  <c r="V293" i="5"/>
  <c r="F173" i="5"/>
  <c r="N172" i="5"/>
  <c r="X293" i="5"/>
  <c r="Q529" i="5"/>
  <c r="AA566" i="5"/>
  <c r="J566" i="5"/>
  <c r="Y132" i="5"/>
  <c r="AA325" i="5"/>
  <c r="W171" i="5"/>
  <c r="M368" i="5"/>
  <c r="Q171" i="5"/>
  <c r="H537" i="5"/>
  <c r="F529" i="5"/>
  <c r="Y248" i="5"/>
  <c r="G132" i="5"/>
  <c r="J528" i="5"/>
  <c r="Q391" i="5"/>
  <c r="W565" i="5"/>
  <c r="U528" i="5"/>
  <c r="F391" i="5"/>
  <c r="G528" i="5"/>
  <c r="Q565" i="5"/>
  <c r="M536" i="5"/>
  <c r="O295" i="5"/>
  <c r="R391" i="5"/>
  <c r="U325" i="5"/>
  <c r="F368" i="5"/>
  <c r="X249" i="5"/>
  <c r="T536" i="5"/>
  <c r="Q294" i="5"/>
  <c r="R565" i="5"/>
  <c r="S325" i="5"/>
  <c r="F537" i="5"/>
  <c r="M482" i="5"/>
  <c r="G568" i="5"/>
  <c r="X68" i="5"/>
  <c r="AB251" i="5"/>
  <c r="F321" i="5"/>
  <c r="H568" i="5"/>
  <c r="J489" i="5"/>
  <c r="K324" i="5"/>
  <c r="Q325" i="5"/>
  <c r="L294" i="5"/>
  <c r="F489" i="5"/>
  <c r="O482" i="5"/>
  <c r="Q191" i="5"/>
  <c r="R249" i="5"/>
  <c r="G293" i="5"/>
  <c r="L173" i="5"/>
  <c r="P249" i="5"/>
  <c r="J171" i="5"/>
  <c r="M480" i="5"/>
  <c r="V437" i="5"/>
  <c r="K368" i="5"/>
  <c r="G414" i="5"/>
  <c r="AA536" i="5"/>
  <c r="P530" i="5"/>
  <c r="Q368" i="5"/>
  <c r="N249" i="5"/>
  <c r="G248" i="5"/>
  <c r="T72" i="5"/>
  <c r="R325" i="5"/>
  <c r="U368" i="5"/>
  <c r="J530" i="5"/>
  <c r="V368" i="5"/>
  <c r="Y325" i="5"/>
  <c r="N73" i="5"/>
  <c r="O72" i="5"/>
  <c r="I171" i="5"/>
  <c r="G249" i="5"/>
  <c r="H72" i="5"/>
  <c r="U537" i="5"/>
  <c r="R324" i="5"/>
  <c r="E577" i="5"/>
  <c r="G295" i="5"/>
  <c r="H173" i="5"/>
  <c r="H529" i="5"/>
  <c r="G190" i="5"/>
  <c r="Q132" i="5"/>
  <c r="AB566" i="5"/>
  <c r="S173" i="5"/>
  <c r="U73" i="5"/>
  <c r="L368" i="5"/>
  <c r="T133" i="5"/>
  <c r="AC171" i="5"/>
  <c r="N437" i="5"/>
  <c r="T325" i="5"/>
  <c r="AC566" i="5"/>
  <c r="AA171" i="5"/>
  <c r="P28" i="5"/>
  <c r="W491" i="5"/>
  <c r="S295" i="5"/>
  <c r="G492" i="5"/>
  <c r="T491" i="5"/>
  <c r="S55" i="5"/>
  <c r="W368" i="5"/>
  <c r="O499" i="5"/>
  <c r="AA294" i="5"/>
  <c r="F54" i="5"/>
  <c r="U113" i="5"/>
  <c r="N480" i="5"/>
  <c r="P491" i="5"/>
  <c r="I191" i="5"/>
  <c r="I26" i="5"/>
  <c r="N28" i="5"/>
  <c r="F249" i="5"/>
  <c r="O249" i="5"/>
  <c r="K115" i="5"/>
  <c r="T26" i="5"/>
  <c r="H26" i="5"/>
  <c r="AB482" i="5"/>
  <c r="G54" i="5"/>
  <c r="I27" i="5"/>
  <c r="N190" i="5"/>
  <c r="E115" i="5"/>
  <c r="U481" i="5"/>
  <c r="U173" i="5"/>
  <c r="G437" i="5"/>
  <c r="X566" i="5"/>
  <c r="V171" i="5"/>
  <c r="Y414" i="5"/>
  <c r="K171" i="5"/>
  <c r="P293" i="5"/>
  <c r="I537" i="5"/>
  <c r="R437" i="5"/>
  <c r="K133" i="5"/>
  <c r="X73" i="5"/>
  <c r="L537" i="5"/>
  <c r="F295" i="5"/>
  <c r="W536" i="5"/>
  <c r="V74" i="5"/>
  <c r="AA489" i="5"/>
  <c r="AB489" i="5"/>
  <c r="V416" i="5"/>
  <c r="N410" i="5"/>
  <c r="Z320" i="5"/>
  <c r="N191" i="5"/>
  <c r="AC536" i="5"/>
  <c r="O73" i="5"/>
  <c r="I172" i="5"/>
  <c r="U249" i="5"/>
  <c r="N295" i="5"/>
  <c r="AB133" i="5"/>
  <c r="F480" i="5"/>
  <c r="AC537" i="5"/>
  <c r="M191" i="5"/>
  <c r="H249" i="5"/>
  <c r="AC249" i="5"/>
  <c r="V133" i="5"/>
  <c r="V528" i="5"/>
  <c r="Z437" i="5"/>
  <c r="H191" i="5"/>
  <c r="AB537" i="5"/>
  <c r="X132" i="5"/>
  <c r="R248" i="5"/>
  <c r="K536" i="5"/>
  <c r="Z173" i="5"/>
  <c r="N537" i="5"/>
  <c r="I530" i="5"/>
  <c r="J132" i="5"/>
  <c r="W566" i="5"/>
  <c r="S172" i="5"/>
  <c r="M391" i="5"/>
  <c r="M73" i="5"/>
  <c r="V249" i="5"/>
  <c r="K295" i="5"/>
  <c r="R245" i="5"/>
  <c r="T128" i="5"/>
  <c r="V129" i="5"/>
  <c r="T69" i="5"/>
  <c r="U248" i="5"/>
  <c r="Z249" i="5"/>
  <c r="AA530" i="5"/>
  <c r="AC248" i="5"/>
  <c r="J325" i="5"/>
  <c r="S171" i="5"/>
  <c r="H565" i="5"/>
  <c r="T190" i="5"/>
  <c r="Z172" i="5"/>
  <c r="AC482" i="5"/>
  <c r="L248" i="5"/>
  <c r="Y536" i="5"/>
  <c r="AB565" i="5"/>
  <c r="F293" i="5"/>
  <c r="H293" i="5"/>
  <c r="F536" i="5"/>
  <c r="AA191" i="5"/>
  <c r="W481" i="5"/>
  <c r="F172" i="5"/>
  <c r="J565" i="5"/>
  <c r="F437" i="5"/>
  <c r="I133" i="5"/>
  <c r="R293" i="5"/>
  <c r="N536" i="5"/>
  <c r="I294" i="5"/>
  <c r="AB172" i="5"/>
  <c r="I293" i="5"/>
  <c r="Y537" i="5"/>
  <c r="M566" i="5"/>
  <c r="H488" i="5"/>
  <c r="L530" i="5"/>
  <c r="R172" i="5"/>
  <c r="Q72" i="5"/>
  <c r="Z529" i="5"/>
  <c r="K566" i="5"/>
  <c r="R368" i="5"/>
  <c r="W537" i="5"/>
  <c r="Z129" i="5"/>
  <c r="X135" i="5"/>
  <c r="AB227" i="5"/>
  <c r="N251" i="5"/>
  <c r="U294" i="5"/>
  <c r="P567" i="5"/>
  <c r="V72" i="5"/>
  <c r="AB368" i="5"/>
  <c r="V132" i="5"/>
  <c r="I324" i="5"/>
  <c r="L565" i="5"/>
  <c r="S391" i="5"/>
  <c r="P73" i="5"/>
  <c r="N173" i="5"/>
  <c r="O294" i="5"/>
  <c r="K73" i="5"/>
  <c r="U132" i="5"/>
  <c r="R414" i="5"/>
  <c r="P294" i="5"/>
  <c r="Z190" i="5"/>
  <c r="J73" i="5"/>
  <c r="E578" i="5"/>
  <c r="I528" i="5"/>
  <c r="F72" i="5"/>
  <c r="H528" i="5"/>
  <c r="AA565" i="5"/>
  <c r="V172" i="5"/>
  <c r="S248" i="5"/>
  <c r="W249" i="5"/>
  <c r="F190" i="5"/>
  <c r="S324" i="5"/>
  <c r="I249" i="5"/>
  <c r="N132" i="5"/>
  <c r="L171" i="5"/>
  <c r="Z536" i="5"/>
  <c r="AC391" i="5"/>
  <c r="AA248" i="5"/>
  <c r="Y172" i="5"/>
  <c r="U530" i="5"/>
  <c r="V530" i="5"/>
  <c r="G565" i="5"/>
  <c r="O414" i="5"/>
  <c r="AB437" i="5"/>
  <c r="Q190" i="5"/>
  <c r="E547" i="5"/>
  <c r="J190" i="5"/>
  <c r="K172" i="5"/>
  <c r="Z171" i="5"/>
  <c r="O536" i="5"/>
  <c r="P133" i="5"/>
  <c r="S437" i="5"/>
  <c r="S529" i="5"/>
  <c r="L191" i="5"/>
  <c r="AA133" i="5"/>
  <c r="E499" i="5"/>
  <c r="J27" i="5"/>
  <c r="X28" i="5"/>
  <c r="Z566" i="5"/>
  <c r="H480" i="5"/>
  <c r="K26" i="5"/>
  <c r="H73" i="5"/>
  <c r="U26" i="5"/>
  <c r="Y27" i="5"/>
  <c r="AB493" i="5"/>
  <c r="G500" i="5"/>
  <c r="G72" i="5"/>
  <c r="I114" i="5"/>
  <c r="AC493" i="5"/>
  <c r="V27" i="5"/>
  <c r="Y499" i="5"/>
  <c r="AA293" i="5"/>
  <c r="M530" i="5"/>
  <c r="T113" i="5"/>
  <c r="J492" i="5"/>
  <c r="AB481" i="5"/>
  <c r="AA114" i="5"/>
  <c r="T492" i="5"/>
  <c r="E539" i="5"/>
  <c r="N528" i="5"/>
  <c r="H190" i="5"/>
  <c r="AA499" i="5"/>
  <c r="W191" i="5"/>
  <c r="AC529" i="5"/>
  <c r="F26" i="5"/>
  <c r="H499" i="5"/>
  <c r="O26" i="5"/>
  <c r="AC500" i="5"/>
  <c r="K414" i="5"/>
  <c r="U114" i="5"/>
  <c r="K500" i="5"/>
  <c r="N26" i="5"/>
  <c r="P53" i="5"/>
  <c r="T500" i="5"/>
  <c r="V492" i="5"/>
  <c r="J115" i="5"/>
  <c r="T493" i="5"/>
  <c r="I368" i="5"/>
  <c r="E55" i="5"/>
  <c r="P566" i="5"/>
  <c r="T28" i="5"/>
  <c r="X54" i="5"/>
  <c r="M499" i="5"/>
  <c r="AC114" i="5"/>
  <c r="M115" i="5"/>
  <c r="U437" i="5"/>
  <c r="AB114" i="5"/>
  <c r="V565" i="5"/>
  <c r="F248" i="5"/>
  <c r="S53" i="5"/>
  <c r="N492" i="5"/>
  <c r="N27" i="5"/>
  <c r="Y500" i="5"/>
  <c r="AB500" i="5"/>
  <c r="N565" i="5"/>
  <c r="AC368" i="5"/>
  <c r="L113" i="5"/>
  <c r="AC26" i="5"/>
  <c r="J55" i="5"/>
  <c r="AC530" i="5"/>
  <c r="Z73" i="5"/>
  <c r="V499" i="5"/>
  <c r="M27" i="5"/>
  <c r="W27" i="5"/>
  <c r="U493" i="5"/>
  <c r="Z27" i="5"/>
  <c r="I493" i="5"/>
  <c r="I28" i="5"/>
  <c r="T115" i="5"/>
  <c r="AB306" i="5"/>
  <c r="W500" i="5"/>
  <c r="I491" i="5"/>
  <c r="Q492" i="5"/>
  <c r="F565" i="5"/>
  <c r="H414" i="5"/>
  <c r="K27" i="5"/>
  <c r="Z28" i="5"/>
  <c r="T499" i="5"/>
  <c r="Z324" i="5"/>
  <c r="R115" i="5"/>
  <c r="V28" i="5"/>
  <c r="R492" i="5"/>
  <c r="P324" i="5"/>
  <c r="N481" i="5"/>
  <c r="AA295" i="5"/>
  <c r="G133" i="5"/>
  <c r="AB72" i="5"/>
  <c r="Q437" i="5"/>
  <c r="H391" i="5"/>
  <c r="O437" i="5"/>
  <c r="N500" i="5"/>
  <c r="J53" i="5"/>
  <c r="N308" i="5"/>
  <c r="P132" i="5"/>
  <c r="F55" i="5"/>
  <c r="W499" i="5"/>
  <c r="H481" i="5"/>
  <c r="M493" i="5"/>
  <c r="L500" i="5"/>
  <c r="R499" i="5"/>
  <c r="M414" i="5"/>
  <c r="Y26" i="5"/>
  <c r="M565" i="5"/>
  <c r="V493" i="5"/>
  <c r="J294" i="5"/>
  <c r="W172" i="5"/>
  <c r="I295" i="5"/>
  <c r="AB190" i="5"/>
  <c r="O481" i="5"/>
  <c r="E540" i="5"/>
  <c r="X368" i="5"/>
  <c r="Q414" i="5"/>
  <c r="R173" i="5"/>
  <c r="AB529" i="5"/>
  <c r="R295" i="5"/>
  <c r="Q481" i="5"/>
  <c r="I325" i="5"/>
  <c r="W294" i="5"/>
  <c r="AC481" i="5"/>
  <c r="R370" i="5"/>
  <c r="E27" i="5"/>
  <c r="X193" i="5"/>
  <c r="X321" i="5"/>
  <c r="N387" i="5"/>
  <c r="S566" i="5"/>
  <c r="Q480" i="5"/>
  <c r="J481" i="5"/>
  <c r="W325" i="5"/>
  <c r="W414" i="5"/>
  <c r="AC295" i="5"/>
  <c r="AA537" i="5"/>
  <c r="N324" i="5"/>
  <c r="Z537" i="5"/>
  <c r="G294" i="5"/>
  <c r="X295" i="5"/>
  <c r="J248" i="5"/>
  <c r="AB391" i="5"/>
  <c r="P528" i="5"/>
  <c r="L528" i="5"/>
  <c r="Q295" i="5"/>
  <c r="E180" i="5"/>
  <c r="H132" i="5"/>
  <c r="H437" i="5"/>
  <c r="F324" i="5"/>
  <c r="X171" i="5"/>
  <c r="P537" i="5"/>
  <c r="U565" i="5"/>
  <c r="V324" i="5"/>
  <c r="H295" i="5"/>
  <c r="AC72" i="5"/>
  <c r="H133" i="5"/>
  <c r="O566" i="5"/>
  <c r="L437" i="5"/>
  <c r="X74" i="5"/>
  <c r="Z293" i="5"/>
  <c r="G489" i="5"/>
  <c r="P370" i="5"/>
  <c r="X250" i="5"/>
  <c r="R193" i="5"/>
  <c r="M173" i="5"/>
  <c r="N391" i="5"/>
  <c r="K537" i="5"/>
  <c r="P191" i="5"/>
  <c r="T530" i="5"/>
  <c r="V190" i="5"/>
  <c r="Z565" i="5"/>
  <c r="O132" i="5"/>
  <c r="AB325" i="5"/>
  <c r="J536" i="5"/>
  <c r="L414" i="5"/>
  <c r="E579" i="5"/>
  <c r="Y249" i="5"/>
  <c r="R528" i="5"/>
  <c r="O133" i="5"/>
  <c r="M249" i="5"/>
  <c r="E181" i="5"/>
  <c r="I391" i="5"/>
  <c r="M190" i="5"/>
  <c r="E548" i="5"/>
  <c r="M172" i="5"/>
  <c r="S132" i="5"/>
  <c r="K529" i="5"/>
  <c r="Q528" i="5"/>
  <c r="F294" i="5"/>
  <c r="V294" i="5"/>
  <c r="J529" i="5"/>
  <c r="H171" i="5"/>
  <c r="AA249" i="5"/>
  <c r="W391" i="5"/>
  <c r="AB171" i="5"/>
  <c r="U536" i="5"/>
  <c r="AA172" i="5"/>
  <c r="P565" i="5"/>
  <c r="V295" i="5"/>
  <c r="AB249" i="5"/>
  <c r="AB73" i="5"/>
  <c r="T186" i="5"/>
  <c r="P187" i="5"/>
  <c r="F193" i="5"/>
  <c r="U295" i="5"/>
  <c r="AC480" i="5"/>
  <c r="R186" i="5"/>
  <c r="W190" i="5"/>
  <c r="Q536" i="5"/>
  <c r="N566" i="5"/>
  <c r="Q293" i="5"/>
  <c r="E492" i="5"/>
  <c r="M72" i="5"/>
  <c r="T132" i="5"/>
  <c r="Q482" i="5"/>
  <c r="Y437" i="5"/>
  <c r="I529" i="5"/>
  <c r="V414" i="5"/>
  <c r="G368" i="5"/>
  <c r="P414" i="5"/>
  <c r="Q133" i="5"/>
  <c r="L73" i="5"/>
  <c r="H324" i="5"/>
  <c r="E541" i="5"/>
  <c r="X72" i="5"/>
  <c r="Y133" i="5"/>
  <c r="T248" i="5"/>
  <c r="J391" i="5"/>
  <c r="V537" i="5"/>
  <c r="U324" i="5"/>
  <c r="W132" i="5"/>
  <c r="R171" i="5"/>
  <c r="L566" i="5"/>
  <c r="K191" i="5"/>
  <c r="P172" i="5"/>
  <c r="O190" i="5"/>
  <c r="AA190" i="5"/>
  <c r="Q566" i="5"/>
  <c r="I173" i="5"/>
  <c r="R73" i="5"/>
  <c r="S190" i="5"/>
  <c r="AC293" i="5"/>
  <c r="O325" i="5"/>
  <c r="Y173" i="5"/>
  <c r="AA132" i="5"/>
  <c r="N325" i="5"/>
  <c r="L293" i="5"/>
  <c r="O172" i="5"/>
  <c r="O191" i="5"/>
  <c r="E306" i="5"/>
  <c r="P325" i="5"/>
  <c r="S499" i="5"/>
  <c r="V53" i="5"/>
  <c r="G391" i="5"/>
  <c r="H482" i="5"/>
  <c r="AB528" i="5"/>
  <c r="W493" i="5"/>
  <c r="O492" i="5"/>
  <c r="R114" i="5"/>
  <c r="AB530" i="5"/>
  <c r="M113" i="5"/>
  <c r="L492" i="5"/>
  <c r="J113" i="5"/>
  <c r="AC499" i="5"/>
  <c r="W28" i="5"/>
  <c r="Z72" i="5"/>
  <c r="K437" i="5"/>
  <c r="F132" i="5"/>
  <c r="O368" i="5"/>
  <c r="P391" i="5"/>
  <c r="W293" i="5"/>
  <c r="U72" i="5"/>
  <c r="K528" i="5"/>
  <c r="J368" i="5"/>
  <c r="J173" i="5"/>
  <c r="P72" i="5"/>
  <c r="AB132" i="5"/>
  <c r="Y72" i="5"/>
  <c r="T537" i="5"/>
  <c r="U391" i="5"/>
  <c r="AA368" i="5"/>
  <c r="J324" i="5"/>
  <c r="P128" i="5"/>
  <c r="Y488" i="5"/>
  <c r="F75" i="5"/>
  <c r="U488" i="5"/>
  <c r="F387" i="5"/>
  <c r="R416" i="5"/>
  <c r="U191" i="5"/>
  <c r="T566" i="5"/>
  <c r="AA173" i="5"/>
  <c r="G171" i="5"/>
  <c r="L72" i="5"/>
  <c r="O391" i="5"/>
  <c r="AA324" i="5"/>
  <c r="P368" i="5"/>
  <c r="AC294" i="5"/>
  <c r="H566" i="5"/>
  <c r="Y391" i="5"/>
  <c r="F528" i="5"/>
  <c r="V248" i="5"/>
  <c r="P190" i="5"/>
  <c r="W295" i="5"/>
  <c r="U529" i="5"/>
  <c r="T171" i="5"/>
  <c r="K190" i="5"/>
  <c r="AB191" i="5"/>
  <c r="X248" i="5"/>
  <c r="N72" i="5"/>
  <c r="R537" i="5"/>
  <c r="Y171" i="5"/>
  <c r="AB248" i="5"/>
  <c r="O293" i="5"/>
  <c r="Z530" i="5"/>
  <c r="O324" i="5"/>
  <c r="R530" i="5"/>
  <c r="G173" i="5"/>
  <c r="H433" i="5"/>
  <c r="E416" i="5"/>
  <c r="X134" i="5"/>
  <c r="F244" i="5"/>
  <c r="AB135" i="5"/>
  <c r="H129" i="5"/>
  <c r="V173" i="5"/>
  <c r="S72" i="5"/>
  <c r="U171" i="5"/>
  <c r="O565" i="5"/>
  <c r="L529" i="5"/>
  <c r="T249" i="5"/>
  <c r="L190" i="5"/>
  <c r="J480" i="5"/>
  <c r="Q530" i="5"/>
  <c r="AA414" i="5"/>
  <c r="R488" i="5"/>
  <c r="X173" i="5"/>
  <c r="G324" i="5"/>
  <c r="R529" i="5"/>
  <c r="G536" i="5"/>
  <c r="Y368" i="5"/>
  <c r="O529" i="5"/>
  <c r="X528" i="5"/>
  <c r="E491" i="5"/>
  <c r="R566" i="5"/>
  <c r="Q173" i="5"/>
  <c r="X530" i="5"/>
  <c r="W72" i="5"/>
  <c r="AC172" i="5"/>
  <c r="T437" i="5"/>
  <c r="H172" i="5"/>
  <c r="W73" i="5"/>
  <c r="T414" i="5"/>
  <c r="V391" i="5"/>
  <c r="E308" i="5"/>
  <c r="AB173" i="5"/>
  <c r="H325" i="5"/>
  <c r="R190" i="5"/>
  <c r="Q73" i="5"/>
  <c r="O528" i="5"/>
  <c r="R294" i="5"/>
  <c r="N368" i="5"/>
  <c r="Z251" i="5"/>
  <c r="Z410" i="5"/>
  <c r="Z69" i="5"/>
  <c r="H326" i="5"/>
  <c r="H489" i="5"/>
  <c r="W530" i="5"/>
  <c r="S414" i="5"/>
  <c r="O171" i="5"/>
  <c r="F171" i="5"/>
  <c r="P437" i="5"/>
  <c r="L536" i="5"/>
  <c r="AC437" i="5"/>
  <c r="Y565" i="5"/>
  <c r="AC173" i="5"/>
  <c r="K530" i="5"/>
  <c r="G172" i="5"/>
  <c r="P529" i="5"/>
  <c r="H294" i="5"/>
  <c r="E493" i="5"/>
  <c r="M248" i="5"/>
  <c r="AA391" i="5"/>
  <c r="U190" i="5"/>
  <c r="G537" i="5"/>
  <c r="M437" i="5"/>
  <c r="X536" i="5"/>
  <c r="G325" i="5"/>
  <c r="Y115" i="5"/>
  <c r="Y54" i="5"/>
  <c r="P499" i="5"/>
  <c r="F73" i="5"/>
  <c r="R500" i="5"/>
  <c r="M26" i="5"/>
  <c r="P26" i="5"/>
  <c r="Q499" i="5"/>
  <c r="N493" i="5"/>
  <c r="X437" i="5"/>
  <c r="I499" i="5"/>
  <c r="O28" i="5"/>
  <c r="O27" i="5"/>
  <c r="H491" i="5"/>
  <c r="E62" i="5"/>
  <c r="G53" i="5"/>
  <c r="AC113" i="5"/>
  <c r="K132" i="5"/>
  <c r="K493" i="5"/>
  <c r="P492" i="5"/>
  <c r="K113" i="5"/>
  <c r="I115" i="5"/>
  <c r="V500" i="5"/>
  <c r="L491" i="5"/>
  <c r="Y492" i="5"/>
  <c r="K565" i="5"/>
  <c r="S368" i="5"/>
  <c r="S565" i="5"/>
  <c r="R26" i="5"/>
  <c r="N491" i="5"/>
  <c r="S54" i="5"/>
  <c r="H500" i="5"/>
  <c r="AB308" i="5"/>
  <c r="R27" i="5"/>
  <c r="J500" i="5"/>
  <c r="J491" i="5"/>
  <c r="R480" i="5"/>
  <c r="T294" i="5"/>
  <c r="O500" i="5"/>
  <c r="AA491" i="5"/>
  <c r="M132" i="5"/>
  <c r="J493" i="5"/>
  <c r="U28" i="5"/>
  <c r="T114" i="5"/>
  <c r="M114" i="5"/>
  <c r="S113" i="5"/>
  <c r="M491" i="5"/>
  <c r="R28" i="5"/>
  <c r="AC565" i="5"/>
  <c r="Y113" i="5"/>
  <c r="S294" i="5"/>
  <c r="W248" i="5"/>
  <c r="M500" i="5"/>
  <c r="V54" i="5"/>
  <c r="M325" i="5"/>
  <c r="AA528" i="5"/>
  <c r="F566" i="5"/>
  <c r="P536" i="5"/>
  <c r="N133" i="5"/>
  <c r="X529" i="5"/>
  <c r="T173" i="5"/>
  <c r="E307" i="5"/>
  <c r="G530" i="5"/>
  <c r="X172" i="5"/>
  <c r="S528" i="5"/>
  <c r="U115" i="5"/>
  <c r="Z26" i="5"/>
  <c r="Q113" i="5"/>
  <c r="E114" i="5"/>
  <c r="X325" i="5"/>
  <c r="M28" i="5"/>
  <c r="AC491" i="5"/>
  <c r="AB480" i="5"/>
  <c r="Z133" i="5"/>
  <c r="AB115" i="5"/>
  <c r="E61" i="5"/>
  <c r="AC191" i="5"/>
  <c r="Q115" i="5"/>
  <c r="M133" i="5"/>
  <c r="F499" i="5"/>
  <c r="N306" i="5"/>
  <c r="K491" i="5"/>
  <c r="G566" i="5"/>
  <c r="F53" i="5"/>
  <c r="AC190" i="5"/>
  <c r="Z248" i="5"/>
  <c r="Q493" i="5"/>
  <c r="G491" i="5"/>
  <c r="X499" i="5"/>
  <c r="T295" i="5"/>
  <c r="AB113" i="5"/>
  <c r="U491" i="5"/>
  <c r="R482" i="5"/>
  <c r="E54" i="5"/>
  <c r="J28" i="5"/>
  <c r="L115" i="5"/>
  <c r="AB293" i="5"/>
  <c r="R481" i="5"/>
  <c r="V26" i="5"/>
  <c r="AB295" i="5"/>
  <c r="T27" i="5"/>
  <c r="L499" i="5"/>
  <c r="M492" i="5"/>
  <c r="P27" i="5"/>
  <c r="AA492" i="5"/>
  <c r="X190" i="5"/>
  <c r="O491" i="5"/>
  <c r="I72" i="5"/>
  <c r="O493" i="5"/>
  <c r="U492" i="5"/>
  <c r="V566" i="5"/>
  <c r="F27" i="5"/>
  <c r="P500" i="5"/>
  <c r="R493" i="5"/>
  <c r="AC28" i="5"/>
  <c r="K28" i="5"/>
  <c r="N307" i="5"/>
  <c r="AC133" i="5"/>
  <c r="K325" i="5"/>
  <c r="Y530" i="5"/>
  <c r="Q500" i="5"/>
  <c r="Q54" i="5"/>
  <c r="V55" i="5"/>
  <c r="U500" i="5"/>
  <c r="S114" i="5"/>
  <c r="K492" i="5"/>
  <c r="S491" i="5"/>
  <c r="I500" i="5"/>
  <c r="J26" i="5"/>
  <c r="X324" i="5"/>
  <c r="H28" i="5"/>
  <c r="G499" i="5"/>
  <c r="U499" i="5"/>
  <c r="T191" i="5"/>
  <c r="S191" i="5"/>
  <c r="N530" i="5"/>
  <c r="K499" i="5"/>
  <c r="Y114" i="5"/>
  <c r="R191" i="5"/>
  <c r="Q537" i="5"/>
  <c r="U414" i="5"/>
  <c r="E179" i="5"/>
  <c r="W437" i="5"/>
  <c r="AA72" i="5"/>
  <c r="Y73" i="5"/>
  <c r="P295" i="5"/>
  <c r="X191" i="5"/>
  <c r="J133" i="5"/>
  <c r="W133" i="5"/>
  <c r="R491" i="5"/>
  <c r="H54" i="5"/>
  <c r="AC132" i="5"/>
  <c r="AB492" i="5"/>
  <c r="W492" i="5"/>
  <c r="Y28" i="5"/>
  <c r="I132" i="5"/>
  <c r="Q114" i="5"/>
  <c r="X565" i="5"/>
  <c r="AA113" i="5"/>
  <c r="J499" i="5"/>
  <c r="I565" i="5"/>
  <c r="AB491" i="5"/>
  <c r="AB307" i="5"/>
  <c r="M179" i="5"/>
  <c r="H492" i="5"/>
  <c r="S500" i="5"/>
  <c r="AC528" i="5"/>
  <c r="AA115" i="5"/>
  <c r="F491" i="5"/>
  <c r="K248" i="5"/>
  <c r="AA493" i="5"/>
  <c r="L493" i="5"/>
  <c r="K114" i="5"/>
  <c r="Z391" i="5"/>
  <c r="Z132" i="5"/>
  <c r="Y529" i="5"/>
  <c r="I73" i="5"/>
  <c r="AA500" i="5"/>
  <c r="I492" i="5"/>
  <c r="AC492" i="5"/>
  <c r="L27" i="5"/>
  <c r="G493" i="5"/>
  <c r="R113" i="5"/>
  <c r="J54" i="5"/>
  <c r="Z368" i="5"/>
  <c r="Y493" i="5"/>
  <c r="P493" i="5"/>
  <c r="Q491" i="5"/>
  <c r="F28" i="5"/>
  <c r="E63" i="5"/>
  <c r="U133" i="5"/>
  <c r="U27" i="5"/>
  <c r="N499" i="5"/>
  <c r="Y53" i="5"/>
  <c r="N482" i="5"/>
  <c r="J114" i="5"/>
  <c r="V491" i="5"/>
  <c r="H27" i="5"/>
  <c r="F191" i="5"/>
  <c r="T73" i="5"/>
  <c r="I248" i="5"/>
  <c r="X537" i="5"/>
  <c r="V325" i="5"/>
  <c r="L133" i="5"/>
  <c r="S133" i="5"/>
  <c r="P171" i="5"/>
  <c r="H536" i="5"/>
  <c r="K391" i="5"/>
  <c r="AA73" i="5"/>
  <c r="T391" i="5"/>
  <c r="L28" i="5"/>
  <c r="W26" i="5"/>
  <c r="AB294" i="5"/>
  <c r="T293" i="5"/>
  <c r="Z499" i="5"/>
  <c r="G55" i="5"/>
  <c r="X27" i="5"/>
  <c r="Z414" i="5"/>
  <c r="Y528" i="5"/>
  <c r="L114" i="5"/>
  <c r="AC115" i="5"/>
  <c r="F414" i="5"/>
  <c r="S115" i="5"/>
  <c r="AC27" i="5"/>
  <c r="X26" i="5"/>
  <c r="AC324" i="5"/>
  <c r="AB499" i="5"/>
  <c r="I566" i="5"/>
  <c r="S493" i="5"/>
  <c r="N529" i="5"/>
  <c r="L26" i="5"/>
  <c r="X55" i="5"/>
  <c r="S492" i="5"/>
  <c r="M528" i="5"/>
  <c r="AC73" i="5"/>
  <c r="V548" i="5"/>
  <c r="R548" i="5"/>
  <c r="J548" i="5"/>
  <c r="F492" i="5"/>
  <c r="M548" i="5"/>
  <c r="F493" i="5"/>
  <c r="G548" i="5"/>
  <c r="S547" i="5"/>
  <c r="X500" i="5"/>
  <c r="I547" i="5"/>
  <c r="Q548" i="5"/>
  <c r="I548" i="5"/>
  <c r="Y547" i="5"/>
  <c r="P547" i="5"/>
  <c r="AC548" i="5"/>
  <c r="X547" i="5"/>
  <c r="T547" i="5"/>
  <c r="AB548" i="5"/>
  <c r="Q547" i="5"/>
  <c r="T548" i="5"/>
  <c r="Y491" i="5"/>
  <c r="K307" i="5"/>
  <c r="Z500" i="5"/>
  <c r="R306" i="5"/>
  <c r="M547" i="5"/>
  <c r="W547" i="5"/>
  <c r="L547" i="5"/>
  <c r="X548" i="5"/>
  <c r="O547" i="5"/>
  <c r="N547" i="5"/>
  <c r="AC547" i="5"/>
  <c r="K308" i="5"/>
  <c r="H493" i="5"/>
  <c r="R547" i="5"/>
  <c r="F548" i="5"/>
  <c r="K306" i="5"/>
  <c r="Z548" i="5"/>
  <c r="H547" i="5"/>
  <c r="K548" i="5"/>
  <c r="P548" i="5"/>
  <c r="R308" i="5"/>
  <c r="L548" i="5"/>
  <c r="AA548" i="5"/>
  <c r="Y548" i="5"/>
  <c r="N548" i="5"/>
  <c r="V547" i="5"/>
  <c r="O548" i="5"/>
  <c r="W548" i="5"/>
  <c r="U548" i="5"/>
  <c r="AB547" i="5"/>
  <c r="G547" i="5"/>
  <c r="F500" i="5"/>
  <c r="S548" i="5"/>
  <c r="U547" i="5"/>
  <c r="F547" i="5"/>
  <c r="AA547" i="5"/>
  <c r="H548" i="5"/>
  <c r="J547" i="5"/>
  <c r="K547" i="5"/>
  <c r="Z547" i="5"/>
  <c r="R307" i="5"/>
  <c r="AC91" i="5" l="1"/>
  <c r="AC82" i="5"/>
  <c r="X59" i="5"/>
  <c r="I575" i="5"/>
  <c r="I584" i="5"/>
  <c r="AC31" i="5"/>
  <c r="S119" i="5"/>
  <c r="F428" i="5"/>
  <c r="AC119" i="5"/>
  <c r="L118" i="5"/>
  <c r="Z428" i="5"/>
  <c r="X31" i="5"/>
  <c r="G59" i="5"/>
  <c r="L32" i="5"/>
  <c r="T405" i="5"/>
  <c r="T400" i="5"/>
  <c r="T399" i="5" s="1"/>
  <c r="AA82" i="5"/>
  <c r="AA91" i="5"/>
  <c r="K400" i="5"/>
  <c r="K399" i="5" s="1"/>
  <c r="K405" i="5"/>
  <c r="S151" i="5"/>
  <c r="L151" i="5"/>
  <c r="V332" i="5"/>
  <c r="T91" i="5"/>
  <c r="T82" i="5"/>
  <c r="F214" i="5"/>
  <c r="F198" i="5"/>
  <c r="H31" i="5"/>
  <c r="J118" i="5"/>
  <c r="U31" i="5"/>
  <c r="U151" i="5"/>
  <c r="E67" i="5"/>
  <c r="F32" i="5"/>
  <c r="Z382" i="5"/>
  <c r="J58" i="5"/>
  <c r="L31" i="5"/>
  <c r="I91" i="5"/>
  <c r="I82" i="5"/>
  <c r="Z400" i="5"/>
  <c r="Z399" i="5" s="1"/>
  <c r="Z405" i="5"/>
  <c r="K118" i="5"/>
  <c r="AA119" i="5"/>
  <c r="Q118" i="5"/>
  <c r="Y32" i="5"/>
  <c r="H58" i="5"/>
  <c r="W151" i="5"/>
  <c r="J151" i="5"/>
  <c r="X198" i="5"/>
  <c r="X214" i="5"/>
  <c r="Y91" i="5"/>
  <c r="Y82" i="5"/>
  <c r="W451" i="5"/>
  <c r="U428" i="5"/>
  <c r="R198" i="5"/>
  <c r="R214" i="5"/>
  <c r="Y118" i="5"/>
  <c r="S214" i="5"/>
  <c r="S198" i="5"/>
  <c r="T214" i="5"/>
  <c r="T198" i="5"/>
  <c r="H32" i="5"/>
  <c r="S118" i="5"/>
  <c r="V59" i="5"/>
  <c r="Q58" i="5"/>
  <c r="K332" i="5"/>
  <c r="AC151" i="5"/>
  <c r="K32" i="5"/>
  <c r="AC32" i="5"/>
  <c r="F31" i="5"/>
  <c r="V575" i="5"/>
  <c r="V584" i="5"/>
  <c r="P31" i="5"/>
  <c r="T31" i="5"/>
  <c r="L119" i="5"/>
  <c r="J32" i="5"/>
  <c r="E58" i="5"/>
  <c r="G575" i="5"/>
  <c r="G584" i="5"/>
  <c r="M151" i="5"/>
  <c r="Q119" i="5"/>
  <c r="AC214" i="5"/>
  <c r="AC198" i="5"/>
  <c r="AB119" i="5"/>
  <c r="Z151" i="5"/>
  <c r="M32" i="5"/>
  <c r="X332" i="5"/>
  <c r="E118" i="5"/>
  <c r="U119" i="5"/>
  <c r="X176" i="5"/>
  <c r="T177" i="5"/>
  <c r="N151" i="5"/>
  <c r="F575" i="5"/>
  <c r="F584" i="5"/>
  <c r="M332" i="5"/>
  <c r="V58" i="5"/>
  <c r="R32" i="5"/>
  <c r="M118" i="5"/>
  <c r="T118" i="5"/>
  <c r="U32" i="5"/>
  <c r="R31" i="5"/>
  <c r="S58" i="5"/>
  <c r="S382" i="5"/>
  <c r="I119" i="5"/>
  <c r="E66" i="5"/>
  <c r="O31" i="5"/>
  <c r="O32" i="5"/>
  <c r="X451" i="5"/>
  <c r="F91" i="5"/>
  <c r="F82" i="5"/>
  <c r="Y58" i="5"/>
  <c r="Y119" i="5"/>
  <c r="G332" i="5"/>
  <c r="M451" i="5"/>
  <c r="AA405" i="5"/>
  <c r="AA400" i="5"/>
  <c r="AA399" i="5" s="1"/>
  <c r="G176" i="5"/>
  <c r="AC177" i="5"/>
  <c r="AC451" i="5"/>
  <c r="P451" i="5"/>
  <c r="S428" i="5"/>
  <c r="Z83" i="5"/>
  <c r="Z80" i="5"/>
  <c r="Z424" i="5"/>
  <c r="Z421" i="5"/>
  <c r="Z420" i="5" s="1"/>
  <c r="Z257" i="5"/>
  <c r="N382" i="5"/>
  <c r="Q91" i="5"/>
  <c r="Q82" i="5"/>
  <c r="H332" i="5"/>
  <c r="AB177" i="5"/>
  <c r="V400" i="5"/>
  <c r="V399" i="5" s="1"/>
  <c r="V405" i="5"/>
  <c r="T428" i="5"/>
  <c r="W82" i="5"/>
  <c r="W91" i="5"/>
  <c r="H176" i="5"/>
  <c r="T451" i="5"/>
  <c r="AC176" i="5"/>
  <c r="Q177" i="5"/>
  <c r="R584" i="5"/>
  <c r="R575" i="5"/>
  <c r="Y382" i="5"/>
  <c r="X177" i="5"/>
  <c r="AA428" i="5"/>
  <c r="T258" i="5"/>
  <c r="V177" i="5"/>
  <c r="H140" i="5"/>
  <c r="H143" i="5"/>
  <c r="AB141" i="5"/>
  <c r="E423" i="5"/>
  <c r="E422" i="5" s="1"/>
  <c r="H444" i="5"/>
  <c r="H443" i="5" s="1"/>
  <c r="H447" i="5"/>
  <c r="G177" i="5"/>
  <c r="AB214" i="5"/>
  <c r="AB198" i="5"/>
  <c r="Y405" i="5"/>
  <c r="Y400" i="5"/>
  <c r="Y399" i="5" s="1"/>
  <c r="H584" i="5"/>
  <c r="H575" i="5"/>
  <c r="P382" i="5"/>
  <c r="O400" i="5"/>
  <c r="O399" i="5" s="1"/>
  <c r="O405" i="5"/>
  <c r="AA177" i="5"/>
  <c r="T584" i="5"/>
  <c r="T575" i="5"/>
  <c r="U214" i="5"/>
  <c r="U198" i="5"/>
  <c r="R423" i="5"/>
  <c r="R422" i="5" s="1"/>
  <c r="F401" i="5"/>
  <c r="F398" i="5"/>
  <c r="F397" i="5" s="1"/>
  <c r="F81" i="5"/>
  <c r="AA382" i="5"/>
  <c r="U405" i="5"/>
  <c r="U400" i="5"/>
  <c r="U399" i="5" s="1"/>
  <c r="J177" i="5"/>
  <c r="J382" i="5"/>
  <c r="P400" i="5"/>
  <c r="P399" i="5" s="1"/>
  <c r="P405" i="5"/>
  <c r="O382" i="5"/>
  <c r="K451" i="5"/>
  <c r="W32" i="5"/>
  <c r="R118" i="5"/>
  <c r="G405" i="5"/>
  <c r="G399" i="5"/>
  <c r="G400" i="5"/>
  <c r="P332" i="5"/>
  <c r="O214" i="5"/>
  <c r="O198" i="5"/>
  <c r="O176" i="5"/>
  <c r="N332" i="5"/>
  <c r="Y177" i="5"/>
  <c r="O332" i="5"/>
  <c r="R91" i="5"/>
  <c r="R82" i="5"/>
  <c r="I177" i="5"/>
  <c r="Q584" i="5"/>
  <c r="Q575" i="5"/>
  <c r="P176" i="5"/>
  <c r="K214" i="5"/>
  <c r="K198" i="5"/>
  <c r="L575" i="5"/>
  <c r="L584" i="5"/>
  <c r="J405" i="5"/>
  <c r="J400" i="5"/>
  <c r="J399" i="5" s="1"/>
  <c r="Y151" i="5"/>
  <c r="L91" i="5"/>
  <c r="L82" i="5"/>
  <c r="Q151" i="5"/>
  <c r="P428" i="5"/>
  <c r="G382" i="5"/>
  <c r="V428" i="5"/>
  <c r="Y451" i="5"/>
  <c r="N575" i="5"/>
  <c r="N584" i="5"/>
  <c r="F197" i="5"/>
  <c r="P201" i="5"/>
  <c r="P196" i="5"/>
  <c r="AB91" i="5"/>
  <c r="AB82" i="5"/>
  <c r="AB258" i="5"/>
  <c r="AA176" i="5"/>
  <c r="W405" i="5"/>
  <c r="W400" i="5"/>
  <c r="W399" i="5" s="1"/>
  <c r="AA258" i="5"/>
  <c r="M176" i="5"/>
  <c r="I405" i="5"/>
  <c r="I400" i="5"/>
  <c r="I399" i="5" s="1"/>
  <c r="E185" i="5"/>
  <c r="M258" i="5"/>
  <c r="O151" i="5"/>
  <c r="Y258" i="5"/>
  <c r="E583" i="5"/>
  <c r="L428" i="5"/>
  <c r="AB332" i="5"/>
  <c r="P214" i="5"/>
  <c r="P198" i="5"/>
  <c r="N405" i="5"/>
  <c r="N400" i="5"/>
  <c r="N399" i="5" s="1"/>
  <c r="M177" i="5"/>
  <c r="R197" i="5"/>
  <c r="P377" i="5"/>
  <c r="P376" i="5" s="1"/>
  <c r="L451" i="5"/>
  <c r="O584" i="5"/>
  <c r="O575" i="5"/>
  <c r="H151" i="5"/>
  <c r="H451" i="5"/>
  <c r="E184" i="5"/>
  <c r="AB400" i="5"/>
  <c r="AB399" i="5" s="1"/>
  <c r="AB405" i="5"/>
  <c r="W428" i="5"/>
  <c r="W332" i="5"/>
  <c r="S575" i="5"/>
  <c r="S584" i="5"/>
  <c r="N398" i="5"/>
  <c r="N397" i="5" s="1"/>
  <c r="N401" i="5"/>
  <c r="X330" i="5"/>
  <c r="X335" i="5"/>
  <c r="X197" i="5"/>
  <c r="E31" i="5"/>
  <c r="R377" i="5"/>
  <c r="R376" i="5" s="1"/>
  <c r="I332" i="5"/>
  <c r="R177" i="5"/>
  <c r="Q428" i="5"/>
  <c r="X382" i="5"/>
  <c r="W176" i="5"/>
  <c r="M428" i="5"/>
  <c r="F59" i="5"/>
  <c r="O451" i="5"/>
  <c r="H405" i="5"/>
  <c r="H400" i="5"/>
  <c r="H399" i="5" s="1"/>
  <c r="Q451" i="5"/>
  <c r="G151" i="5"/>
  <c r="V32" i="5"/>
  <c r="R119" i="5"/>
  <c r="Z32" i="5"/>
  <c r="K31" i="5"/>
  <c r="H428" i="5"/>
  <c r="T119" i="5"/>
  <c r="I32" i="5"/>
  <c r="Z31" i="5"/>
  <c r="W31" i="5"/>
  <c r="M31" i="5"/>
  <c r="Z82" i="5"/>
  <c r="Z91" i="5"/>
  <c r="J59" i="5"/>
  <c r="AC382" i="5"/>
  <c r="N31" i="5"/>
  <c r="AB118" i="5"/>
  <c r="U451" i="5"/>
  <c r="M119" i="5"/>
  <c r="AC118" i="5"/>
  <c r="X58" i="5"/>
  <c r="T32" i="5"/>
  <c r="P584" i="5"/>
  <c r="P575" i="5"/>
  <c r="E59" i="5"/>
  <c r="I382" i="5"/>
  <c r="J119" i="5"/>
  <c r="U118" i="5"/>
  <c r="K428" i="5"/>
  <c r="W198" i="5"/>
  <c r="W214" i="5"/>
  <c r="AA118" i="5"/>
  <c r="V31" i="5"/>
  <c r="I118" i="5"/>
  <c r="Y31" i="5"/>
  <c r="H91" i="5"/>
  <c r="H82" i="5"/>
  <c r="Z575" i="5"/>
  <c r="Z584" i="5"/>
  <c r="X32" i="5"/>
  <c r="J31" i="5"/>
  <c r="AA151" i="5"/>
  <c r="L198" i="5"/>
  <c r="L214" i="5"/>
  <c r="S451" i="5"/>
  <c r="P151" i="5"/>
  <c r="K176" i="5"/>
  <c r="AB451" i="5"/>
  <c r="O428" i="5"/>
  <c r="Y176" i="5"/>
  <c r="AC405" i="5"/>
  <c r="AC400" i="5"/>
  <c r="AC399" i="5" s="1"/>
  <c r="I258" i="5"/>
  <c r="W258" i="5"/>
  <c r="V176" i="5"/>
  <c r="E582" i="5"/>
  <c r="J82" i="5"/>
  <c r="J91" i="5"/>
  <c r="R428" i="5"/>
  <c r="K82" i="5"/>
  <c r="K91" i="5"/>
  <c r="N177" i="5"/>
  <c r="P91" i="5"/>
  <c r="P82" i="5"/>
  <c r="S400" i="5"/>
  <c r="S399" i="5" s="1"/>
  <c r="S405" i="5"/>
  <c r="AB382" i="5"/>
  <c r="N257" i="5"/>
  <c r="X141" i="5"/>
  <c r="Z140" i="5"/>
  <c r="Z143" i="5"/>
  <c r="R382" i="5"/>
  <c r="K584" i="5"/>
  <c r="K575" i="5"/>
  <c r="R176" i="5"/>
  <c r="M584" i="5"/>
  <c r="M575" i="5"/>
  <c r="AB176" i="5"/>
  <c r="I151" i="5"/>
  <c r="F451" i="5"/>
  <c r="F176" i="5"/>
  <c r="AA214" i="5"/>
  <c r="AA198" i="5"/>
  <c r="Z176" i="5"/>
  <c r="J332" i="5"/>
  <c r="Z258" i="5"/>
  <c r="T83" i="5"/>
  <c r="T80" i="5"/>
  <c r="V140" i="5"/>
  <c r="V143" i="5"/>
  <c r="R259" i="5"/>
  <c r="R256" i="5"/>
  <c r="R267" i="5"/>
  <c r="V258" i="5"/>
  <c r="M91" i="5"/>
  <c r="M82" i="5"/>
  <c r="M405" i="5"/>
  <c r="M400" i="5"/>
  <c r="M399" i="5" s="1"/>
  <c r="S176" i="5"/>
  <c r="W575" i="5"/>
  <c r="W584" i="5"/>
  <c r="Z177" i="5"/>
  <c r="H198" i="5"/>
  <c r="H214" i="5"/>
  <c r="Z451" i="5"/>
  <c r="V151" i="5"/>
  <c r="AC258" i="5"/>
  <c r="H258" i="5"/>
  <c r="M198" i="5"/>
  <c r="M214" i="5"/>
  <c r="AB151" i="5"/>
  <c r="U258" i="5"/>
  <c r="I176" i="5"/>
  <c r="O91" i="5"/>
  <c r="O82" i="5"/>
  <c r="N198" i="5"/>
  <c r="N214" i="5"/>
  <c r="N424" i="5"/>
  <c r="N421" i="5"/>
  <c r="N420" i="5" s="1"/>
  <c r="V423" i="5"/>
  <c r="V422" i="5" s="1"/>
  <c r="X82" i="5"/>
  <c r="X91" i="5"/>
  <c r="K151" i="5"/>
  <c r="R451" i="5"/>
  <c r="Y428" i="5"/>
  <c r="X584" i="5"/>
  <c r="X575" i="5"/>
  <c r="G451" i="5"/>
  <c r="G445" i="5"/>
  <c r="U177" i="5"/>
  <c r="E119" i="5"/>
  <c r="I31" i="5"/>
  <c r="G58" i="5"/>
  <c r="K119" i="5"/>
  <c r="O258" i="5"/>
  <c r="F258" i="5"/>
  <c r="N32" i="5"/>
  <c r="I198" i="5"/>
  <c r="I214" i="5"/>
  <c r="F58" i="5"/>
  <c r="W382" i="5"/>
  <c r="S59" i="5"/>
  <c r="P32" i="5"/>
  <c r="AC584" i="5"/>
  <c r="AC575" i="5"/>
  <c r="T332" i="5"/>
  <c r="N451" i="5"/>
  <c r="T151" i="5"/>
  <c r="L382" i="5"/>
  <c r="U91" i="5"/>
  <c r="U82" i="5"/>
  <c r="S177" i="5"/>
  <c r="AB584" i="5"/>
  <c r="AB575" i="5"/>
  <c r="H177" i="5"/>
  <c r="G258" i="5"/>
  <c r="N82" i="5"/>
  <c r="N91" i="5"/>
  <c r="Y332" i="5"/>
  <c r="V382" i="5"/>
  <c r="U382" i="5"/>
  <c r="R332" i="5"/>
  <c r="N258" i="5"/>
  <c r="Q382" i="5"/>
  <c r="G422" i="5"/>
  <c r="G428" i="5"/>
  <c r="K382" i="5"/>
  <c r="V451" i="5"/>
  <c r="P258" i="5"/>
  <c r="L177" i="5"/>
  <c r="R258" i="5"/>
  <c r="Q214" i="5"/>
  <c r="Q198" i="5"/>
  <c r="Q332" i="5"/>
  <c r="H574" i="5"/>
  <c r="F330" i="5"/>
  <c r="F335" i="5"/>
  <c r="AB257" i="5"/>
  <c r="G574" i="5"/>
  <c r="S332" i="5"/>
  <c r="X258" i="5"/>
  <c r="F382" i="5"/>
  <c r="U332" i="5"/>
  <c r="R405" i="5"/>
  <c r="R400" i="5"/>
  <c r="R399" i="5" s="1"/>
  <c r="F405" i="5"/>
  <c r="F400" i="5"/>
  <c r="F399" i="5" s="1"/>
  <c r="Q400" i="5"/>
  <c r="Q399" i="5" s="1"/>
  <c r="Q405" i="5"/>
  <c r="M382" i="5"/>
  <c r="AA332" i="5"/>
  <c r="J584" i="5"/>
  <c r="J575" i="5"/>
  <c r="AA584" i="5"/>
  <c r="AA575" i="5"/>
  <c r="N176" i="5"/>
  <c r="F177" i="5"/>
  <c r="X428" i="5"/>
  <c r="J197" i="5"/>
  <c r="F141" i="5"/>
  <c r="L141" i="5"/>
  <c r="P330" i="5"/>
  <c r="P335" i="5"/>
  <c r="V198" i="5"/>
  <c r="V214" i="5"/>
  <c r="U176" i="5"/>
  <c r="S258" i="5"/>
  <c r="F332" i="5"/>
  <c r="J451" i="5"/>
  <c r="AB428" i="5"/>
  <c r="AC428" i="5"/>
  <c r="W177" i="5"/>
  <c r="G82" i="5"/>
  <c r="G91" i="5"/>
  <c r="J428" i="5"/>
  <c r="Q176" i="5"/>
  <c r="P83" i="5"/>
  <c r="P80" i="5"/>
  <c r="F447" i="5"/>
  <c r="F444" i="5"/>
  <c r="F443" i="5" s="1"/>
  <c r="J446" i="5"/>
  <c r="J445" i="5" s="1"/>
  <c r="J198" i="5"/>
  <c r="J214" i="5"/>
  <c r="O177" i="5"/>
  <c r="R151" i="5"/>
  <c r="S91" i="5"/>
  <c r="S82" i="5"/>
  <c r="G198" i="5"/>
  <c r="G214" i="5"/>
  <c r="K258" i="5"/>
  <c r="V377" i="5"/>
  <c r="V376" i="5" s="1"/>
  <c r="U575" i="5"/>
  <c r="U584" i="5"/>
  <c r="L400" i="5"/>
  <c r="L399" i="5" s="1"/>
  <c r="L405" i="5"/>
  <c r="J176" i="5"/>
  <c r="F377" i="5"/>
  <c r="F376" i="5" s="1"/>
  <c r="AB377" i="5"/>
  <c r="AB376" i="5" s="1"/>
  <c r="V141" i="5"/>
  <c r="AC573" i="5"/>
  <c r="AC576" i="5"/>
  <c r="N330" i="5"/>
  <c r="N335" i="5"/>
  <c r="E197" i="5"/>
  <c r="AB80" i="5"/>
  <c r="AB83" i="5"/>
  <c r="Y59" i="5"/>
  <c r="U377" i="5"/>
  <c r="U376" i="5" s="1"/>
  <c r="J576" i="5"/>
  <c r="J573" i="5"/>
  <c r="P446" i="5"/>
  <c r="P445" i="5" s="1"/>
  <c r="L331" i="5"/>
  <c r="L201" i="5"/>
  <c r="L196" i="5"/>
  <c r="V257" i="5"/>
  <c r="Z330" i="5"/>
  <c r="Z335" i="5"/>
  <c r="AA235" i="5"/>
  <c r="AA236" i="5"/>
  <c r="T257" i="5"/>
  <c r="J331" i="5"/>
  <c r="W423" i="5"/>
  <c r="W422" i="5" s="1"/>
  <c r="K446" i="5"/>
  <c r="K445" i="5" s="1"/>
  <c r="AB256" i="5"/>
  <c r="AB259" i="5"/>
  <c r="AB267" i="5"/>
  <c r="N140" i="5"/>
  <c r="N143" i="5"/>
  <c r="I574" i="5"/>
  <c r="X423" i="5"/>
  <c r="X422" i="5" s="1"/>
  <c r="P574" i="5"/>
  <c r="E304" i="5"/>
  <c r="I330" i="5"/>
  <c r="I335" i="5"/>
  <c r="E331" i="5"/>
  <c r="R257" i="5"/>
  <c r="H576" i="5"/>
  <c r="H573" i="5"/>
  <c r="R143" i="5"/>
  <c r="R140" i="5"/>
  <c r="AB447" i="5"/>
  <c r="AB444" i="5"/>
  <c r="AB443" i="5" s="1"/>
  <c r="P447" i="5"/>
  <c r="P444" i="5"/>
  <c r="P443" i="5" s="1"/>
  <c r="J424" i="5"/>
  <c r="J421" i="5"/>
  <c r="J420" i="5" s="1"/>
  <c r="V447" i="5"/>
  <c r="V444" i="5"/>
  <c r="V443" i="5" s="1"/>
  <c r="E428" i="5"/>
  <c r="E405" i="5"/>
  <c r="E400" i="5"/>
  <c r="E399" i="5" s="1"/>
  <c r="S423" i="5"/>
  <c r="S422" i="5" s="1"/>
  <c r="U398" i="5"/>
  <c r="U397" i="5" s="1"/>
  <c r="U401" i="5"/>
  <c r="AB143" i="5"/>
  <c r="AB140" i="5"/>
  <c r="AC257" i="5"/>
  <c r="Z576" i="5"/>
  <c r="Z573" i="5"/>
  <c r="V446" i="5"/>
  <c r="V445" i="5" s="1"/>
  <c r="X331" i="5"/>
  <c r="E151" i="5"/>
  <c r="E142" i="5"/>
  <c r="J447" i="5"/>
  <c r="J444" i="5"/>
  <c r="J443" i="5" s="1"/>
  <c r="H377" i="5"/>
  <c r="H376" i="5" s="1"/>
  <c r="W331" i="5"/>
  <c r="E574" i="5"/>
  <c r="F143" i="5"/>
  <c r="F140" i="5"/>
  <c r="R421" i="5"/>
  <c r="R420" i="5" s="1"/>
  <c r="R424" i="5"/>
  <c r="AC377" i="5"/>
  <c r="AC376" i="5" s="1"/>
  <c r="T378" i="5"/>
  <c r="T375" i="5"/>
  <c r="T374" i="5" s="1"/>
  <c r="T377" i="5"/>
  <c r="T376" i="5" s="1"/>
  <c r="H331" i="5"/>
  <c r="V80" i="5"/>
  <c r="V83" i="5"/>
  <c r="R574" i="5"/>
  <c r="Z196" i="5"/>
  <c r="Z201" i="5"/>
  <c r="O267" i="5"/>
  <c r="O256" i="5"/>
  <c r="O259" i="5"/>
  <c r="R141" i="5"/>
  <c r="Y331" i="5"/>
  <c r="Q140" i="5"/>
  <c r="Q143" i="5"/>
  <c r="AA257" i="5"/>
  <c r="I377" i="5"/>
  <c r="I376" i="5" s="1"/>
  <c r="G83" i="5"/>
  <c r="G80" i="5"/>
  <c r="Y375" i="5"/>
  <c r="Y378" i="5"/>
  <c r="Y374" i="5"/>
  <c r="I331" i="5"/>
  <c r="E575" i="5"/>
  <c r="E584" i="5"/>
  <c r="P424" i="5"/>
  <c r="N378" i="5"/>
  <c r="N375" i="5"/>
  <c r="N374" i="5" s="1"/>
  <c r="U196" i="5"/>
  <c r="U201" i="5"/>
  <c r="AB574" i="5"/>
  <c r="I428" i="5"/>
  <c r="Q258" i="5"/>
  <c r="X400" i="5"/>
  <c r="X399" i="5" s="1"/>
  <c r="X405" i="5"/>
  <c r="N428" i="5"/>
  <c r="AC332" i="5"/>
  <c r="Y584" i="5"/>
  <c r="Y575" i="5"/>
  <c r="K177" i="5"/>
  <c r="Z198" i="5"/>
  <c r="Z214" i="5"/>
  <c r="AA451" i="5"/>
  <c r="L332" i="5"/>
  <c r="L176" i="5"/>
  <c r="AB330" i="5"/>
  <c r="AB335" i="5"/>
  <c r="N446" i="5"/>
  <c r="N445" i="5" s="1"/>
  <c r="T423" i="5"/>
  <c r="T422" i="5" s="1"/>
  <c r="K424" i="5"/>
  <c r="K421" i="5"/>
  <c r="K420" i="5" s="1"/>
  <c r="I81" i="5"/>
  <c r="E446" i="5"/>
  <c r="AB421" i="5"/>
  <c r="AB420" i="5" s="1"/>
  <c r="AB424" i="5"/>
  <c r="H424" i="5"/>
  <c r="H421" i="5"/>
  <c r="H420" i="5" s="1"/>
  <c r="U446" i="5"/>
  <c r="U445" i="5" s="1"/>
  <c r="V197" i="5"/>
  <c r="V331" i="5"/>
  <c r="M423" i="5"/>
  <c r="M422" i="5" s="1"/>
  <c r="F574" i="5"/>
  <c r="I446" i="5"/>
  <c r="I445" i="5" s="1"/>
  <c r="S140" i="5"/>
  <c r="S143" i="5"/>
  <c r="O197" i="5"/>
  <c r="L377" i="5"/>
  <c r="L376" i="5" s="1"/>
  <c r="AC80" i="5"/>
  <c r="AC83" i="5"/>
  <c r="N444" i="5"/>
  <c r="N443" i="5" s="1"/>
  <c r="N447" i="5"/>
  <c r="H446" i="5"/>
  <c r="H445" i="5" s="1"/>
  <c r="T576" i="5"/>
  <c r="T573" i="5"/>
  <c r="K80" i="5"/>
  <c r="K83" i="5"/>
  <c r="V576" i="5"/>
  <c r="V573" i="5"/>
  <c r="P141" i="5"/>
  <c r="T236" i="5"/>
  <c r="T235" i="5"/>
  <c r="AB236" i="5"/>
  <c r="AB235" i="5"/>
  <c r="E451" i="5"/>
  <c r="Y576" i="5"/>
  <c r="Y573" i="5"/>
  <c r="M447" i="5"/>
  <c r="M444" i="5"/>
  <c r="M443" i="5" s="1"/>
  <c r="R573" i="5"/>
  <c r="R576" i="5"/>
  <c r="R378" i="5"/>
  <c r="R375" i="5"/>
  <c r="R374" i="5" s="1"/>
  <c r="P197" i="5"/>
  <c r="M81" i="5"/>
  <c r="L421" i="5"/>
  <c r="L420" i="5" s="1"/>
  <c r="L424" i="5"/>
  <c r="P331" i="5"/>
  <c r="I197" i="5"/>
  <c r="H81" i="5"/>
  <c r="L375" i="5"/>
  <c r="L374" i="5" s="1"/>
  <c r="L378" i="5"/>
  <c r="X235" i="5"/>
  <c r="X236" i="5"/>
  <c r="F424" i="5"/>
  <c r="F420" i="5"/>
  <c r="F421" i="5"/>
  <c r="AC197" i="5"/>
  <c r="L444" i="5"/>
  <c r="L443" i="5" s="1"/>
  <c r="L447" i="5"/>
  <c r="S201" i="5"/>
  <c r="S196" i="5"/>
  <c r="K423" i="5"/>
  <c r="K422" i="5" s="1"/>
  <c r="AA141" i="5"/>
  <c r="W377" i="5"/>
  <c r="W376" i="5" s="1"/>
  <c r="O446" i="5"/>
  <c r="O445" i="5" s="1"/>
  <c r="O423" i="5"/>
  <c r="O422" i="5" s="1"/>
  <c r="V259" i="5"/>
  <c r="V256" i="5"/>
  <c r="V267" i="5"/>
  <c r="X377" i="5"/>
  <c r="X376" i="5" s="1"/>
  <c r="O236" i="5"/>
  <c r="O235" i="5"/>
  <c r="O378" i="5"/>
  <c r="O375" i="5"/>
  <c r="O374" i="5" s="1"/>
  <c r="E32" i="5"/>
  <c r="Y423" i="5"/>
  <c r="Y422" i="5" s="1"/>
  <c r="S83" i="5"/>
  <c r="S80" i="5"/>
  <c r="P378" i="5"/>
  <c r="P375" i="5"/>
  <c r="P374" i="5" s="1"/>
  <c r="Z141" i="5"/>
  <c r="L446" i="5"/>
  <c r="L445" i="5" s="1"/>
  <c r="F375" i="5"/>
  <c r="F374" i="5" s="1"/>
  <c r="F378" i="5"/>
  <c r="L257" i="5"/>
  <c r="L576" i="5"/>
  <c r="L573" i="5"/>
  <c r="I573" i="5"/>
  <c r="I576" i="5"/>
  <c r="O141" i="5"/>
  <c r="AB573" i="5"/>
  <c r="AB576" i="5"/>
  <c r="P576" i="5"/>
  <c r="P573" i="5"/>
  <c r="AC398" i="5"/>
  <c r="AC397" i="5" s="1"/>
  <c r="AC401" i="5"/>
  <c r="N423" i="5"/>
  <c r="N422" i="5" s="1"/>
  <c r="X80" i="5"/>
  <c r="X83" i="5"/>
  <c r="I257" i="5"/>
  <c r="X143" i="5"/>
  <c r="X140" i="5"/>
  <c r="X574" i="5"/>
  <c r="L83" i="5"/>
  <c r="L80" i="5"/>
  <c r="N196" i="5"/>
  <c r="N201" i="5"/>
  <c r="T259" i="5"/>
  <c r="T267" i="5"/>
  <c r="T256" i="5"/>
  <c r="K375" i="5"/>
  <c r="K374" i="5" s="1"/>
  <c r="K378" i="5"/>
  <c r="O574" i="5"/>
  <c r="N331" i="5"/>
  <c r="N236" i="5"/>
  <c r="N235" i="5"/>
  <c r="H236" i="5"/>
  <c r="H235" i="5"/>
  <c r="P143" i="5"/>
  <c r="P140" i="5"/>
  <c r="Y574" i="5"/>
  <c r="AB446" i="5"/>
  <c r="AB445" i="5" s="1"/>
  <c r="V398" i="5"/>
  <c r="V397" i="5" s="1"/>
  <c r="V401" i="5"/>
  <c r="T444" i="5"/>
  <c r="T443" i="5" s="1"/>
  <c r="T447" i="5"/>
  <c r="AB331" i="5"/>
  <c r="U423" i="5"/>
  <c r="U422" i="5" s="1"/>
  <c r="F257" i="5"/>
  <c r="H83" i="5"/>
  <c r="H80" i="5"/>
  <c r="F259" i="5"/>
  <c r="F256" i="5"/>
  <c r="F267" i="5"/>
  <c r="H256" i="5"/>
  <c r="H259" i="5"/>
  <c r="H267" i="5"/>
  <c r="J196" i="5"/>
  <c r="J201" i="5"/>
  <c r="G398" i="5"/>
  <c r="G397" i="5" s="1"/>
  <c r="G401" i="5"/>
  <c r="AC236" i="5"/>
  <c r="AC235" i="5"/>
  <c r="Y330" i="5"/>
  <c r="Y335" i="5"/>
  <c r="Q256" i="5"/>
  <c r="Q259" i="5"/>
  <c r="Q267" i="5"/>
  <c r="Z375" i="5"/>
  <c r="Z374" i="5" s="1"/>
  <c r="Z378" i="5"/>
  <c r="X576" i="5"/>
  <c r="X573" i="5"/>
  <c r="L574" i="5"/>
  <c r="R83" i="5"/>
  <c r="R80" i="5"/>
  <c r="W81" i="5"/>
  <c r="R81" i="5"/>
  <c r="Y424" i="5"/>
  <c r="Y421" i="5"/>
  <c r="Y420" i="5" s="1"/>
  <c r="AA335" i="5"/>
  <c r="AA330" i="5"/>
  <c r="N197" i="5"/>
  <c r="N218" i="5" s="1"/>
  <c r="O398" i="5"/>
  <c r="O397" i="5" s="1"/>
  <c r="O401" i="5"/>
  <c r="U257" i="5"/>
  <c r="Q446" i="5"/>
  <c r="Q445" i="5" s="1"/>
  <c r="O330" i="5"/>
  <c r="O335" i="5"/>
  <c r="P236" i="5"/>
  <c r="P235" i="5"/>
  <c r="W576" i="5"/>
  <c r="W573" i="5"/>
  <c r="S398" i="5"/>
  <c r="S397" i="5" s="1"/>
  <c r="S401" i="5"/>
  <c r="AA574" i="5"/>
  <c r="L258" i="5"/>
  <c r="J258" i="5"/>
  <c r="H382" i="5"/>
  <c r="X151" i="5"/>
  <c r="T176" i="5"/>
  <c r="I451" i="5"/>
  <c r="V82" i="5"/>
  <c r="V91" i="5"/>
  <c r="F151" i="5"/>
  <c r="Y214" i="5"/>
  <c r="Y198" i="5"/>
  <c r="T382" i="5"/>
  <c r="Z332" i="5"/>
  <c r="P177" i="5"/>
  <c r="H401" i="5"/>
  <c r="H398" i="5"/>
  <c r="H397" i="5" s="1"/>
  <c r="E90" i="5"/>
  <c r="AA576" i="5"/>
  <c r="AA573" i="5"/>
  <c r="J330" i="5"/>
  <c r="J335" i="5"/>
  <c r="AB81" i="5"/>
  <c r="Z197" i="5"/>
  <c r="Z447" i="5"/>
  <c r="Z444" i="5"/>
  <c r="Z443" i="5" s="1"/>
  <c r="W259" i="5"/>
  <c r="W267" i="5"/>
  <c r="W256" i="5"/>
  <c r="X401" i="5"/>
  <c r="X398" i="5"/>
  <c r="X397" i="5" s="1"/>
  <c r="Z574" i="5"/>
  <c r="K81" i="5"/>
  <c r="R447" i="5"/>
  <c r="R444" i="5"/>
  <c r="R443" i="5" s="1"/>
  <c r="AB423" i="5"/>
  <c r="AB422" i="5" s="1"/>
  <c r="N81" i="5"/>
  <c r="H375" i="5"/>
  <c r="H374" i="5" s="1"/>
  <c r="H378" i="5"/>
  <c r="Q573" i="5"/>
  <c r="Q576" i="5"/>
  <c r="O81" i="5"/>
  <c r="T424" i="5"/>
  <c r="T421" i="5"/>
  <c r="T420" i="5" s="1"/>
  <c r="F331" i="5"/>
  <c r="M259" i="5"/>
  <c r="M267" i="5"/>
  <c r="M256" i="5"/>
  <c r="G446" i="5"/>
  <c r="I401" i="5"/>
  <c r="I398" i="5"/>
  <c r="I397" i="5" s="1"/>
  <c r="Z235" i="5"/>
  <c r="Z236" i="5"/>
  <c r="L81" i="5"/>
  <c r="R236" i="5"/>
  <c r="R235" i="5"/>
  <c r="N259" i="5"/>
  <c r="N267" i="5"/>
  <c r="N256" i="5"/>
  <c r="S331" i="5"/>
  <c r="N377" i="5"/>
  <c r="N376" i="5" s="1"/>
  <c r="Z446" i="5"/>
  <c r="Z445" i="5" s="1"/>
  <c r="T140" i="5"/>
  <c r="T143" i="5"/>
  <c r="Y141" i="5"/>
  <c r="AA83" i="5"/>
  <c r="AA80" i="5"/>
  <c r="L256" i="5"/>
  <c r="L267" i="5"/>
  <c r="L259" i="5"/>
  <c r="AA423" i="5"/>
  <c r="AA422" i="5" s="1"/>
  <c r="U574" i="5"/>
  <c r="U197" i="5"/>
  <c r="Z423" i="5"/>
  <c r="Z422" i="5" s="1"/>
  <c r="W447" i="5"/>
  <c r="W444" i="5"/>
  <c r="W443" i="5" s="1"/>
  <c r="K143" i="5"/>
  <c r="K140" i="5"/>
  <c r="AB196" i="5"/>
  <c r="AB201" i="5"/>
  <c r="Y257" i="5"/>
  <c r="I236" i="5"/>
  <c r="I235" i="5"/>
  <c r="T398" i="5"/>
  <c r="T397" i="5" s="1"/>
  <c r="T401" i="5"/>
  <c r="F196" i="5"/>
  <c r="F205" i="5" s="1"/>
  <c r="F201" i="5"/>
  <c r="X378" i="5"/>
  <c r="X375" i="5"/>
  <c r="X374" i="5" s="1"/>
  <c r="R331" i="5"/>
  <c r="R330" i="5"/>
  <c r="R335" i="5"/>
  <c r="S236" i="5"/>
  <c r="S235" i="5"/>
  <c r="Y140" i="5"/>
  <c r="Y143" i="5"/>
  <c r="Z81" i="5"/>
  <c r="E81" i="5"/>
  <c r="Z401" i="5"/>
  <c r="Z398" i="5"/>
  <c r="Z397" i="5" s="1"/>
  <c r="L197" i="5"/>
  <c r="G201" i="5"/>
  <c r="G196" i="5"/>
  <c r="V196" i="5"/>
  <c r="V201" i="5"/>
  <c r="X420" i="5"/>
  <c r="X421" i="5"/>
  <c r="X424" i="5"/>
  <c r="E89" i="5"/>
  <c r="Y80" i="5"/>
  <c r="Y83" i="5"/>
  <c r="V378" i="5"/>
  <c r="V375" i="5"/>
  <c r="V374" i="5" s="1"/>
  <c r="W197" i="5"/>
  <c r="K444" i="5"/>
  <c r="K443" i="5" s="1"/>
  <c r="K447" i="5"/>
  <c r="M377" i="5"/>
  <c r="M376" i="5" s="1"/>
  <c r="M573" i="5"/>
  <c r="M576" i="5"/>
  <c r="U81" i="5"/>
  <c r="W446" i="5"/>
  <c r="W445" i="5" s="1"/>
  <c r="I378" i="5"/>
  <c r="I375" i="5"/>
  <c r="I374" i="5" s="1"/>
  <c r="J377" i="5"/>
  <c r="J376" i="5" s="1"/>
  <c r="L330" i="5"/>
  <c r="L335" i="5"/>
  <c r="W574" i="5"/>
  <c r="Y197" i="5"/>
  <c r="Q375" i="5"/>
  <c r="Q374" i="5" s="1"/>
  <c r="Q378" i="5"/>
  <c r="AA197" i="5"/>
  <c r="AA218" i="5" s="1"/>
  <c r="O80" i="5"/>
  <c r="O83" i="5"/>
  <c r="J375" i="5"/>
  <c r="J374" i="5" s="1"/>
  <c r="J378" i="5"/>
  <c r="AC196" i="5"/>
  <c r="AC201" i="5"/>
  <c r="M378" i="5"/>
  <c r="M375" i="5"/>
  <c r="M374" i="5" s="1"/>
  <c r="G444" i="5"/>
  <c r="G443" i="5" s="1"/>
  <c r="G447" i="5"/>
  <c r="R446" i="5"/>
  <c r="R445" i="5" s="1"/>
  <c r="Y81" i="5"/>
  <c r="T331" i="5"/>
  <c r="L143" i="5"/>
  <c r="L140" i="5"/>
  <c r="U424" i="5"/>
  <c r="U421" i="5"/>
  <c r="U420" i="5" s="1"/>
  <c r="X446" i="5"/>
  <c r="X445" i="5" s="1"/>
  <c r="G421" i="5"/>
  <c r="G420" i="5" s="1"/>
  <c r="G424" i="5"/>
  <c r="G576" i="5"/>
  <c r="G573" i="5"/>
  <c r="G257" i="5"/>
  <c r="E149" i="5"/>
  <c r="I423" i="5"/>
  <c r="I422" i="5" s="1"/>
  <c r="M141" i="5"/>
  <c r="E258" i="5"/>
  <c r="AC81" i="5"/>
  <c r="AA331" i="5"/>
  <c r="E377" i="5"/>
  <c r="E376" i="5" s="1"/>
  <c r="I141" i="5"/>
  <c r="AC330" i="5"/>
  <c r="AC335" i="5"/>
  <c r="S574" i="5"/>
  <c r="T446" i="5"/>
  <c r="T445" i="5" s="1"/>
  <c r="V335" i="5"/>
  <c r="V330" i="5"/>
  <c r="M257" i="5"/>
  <c r="W378" i="5"/>
  <c r="W375" i="5"/>
  <c r="W374" i="5" s="1"/>
  <c r="V81" i="5"/>
  <c r="W335" i="5"/>
  <c r="W330" i="5"/>
  <c r="Y447" i="5"/>
  <c r="Y444" i="5"/>
  <c r="Y443" i="5" s="1"/>
  <c r="Q377" i="5"/>
  <c r="Q376" i="5" s="1"/>
  <c r="I259" i="5"/>
  <c r="I256" i="5"/>
  <c r="I267" i="5"/>
  <c r="U375" i="5"/>
  <c r="U374" i="5" s="1"/>
  <c r="U378" i="5"/>
  <c r="F236" i="5"/>
  <c r="F235" i="5"/>
  <c r="Q81" i="5"/>
  <c r="Q197" i="5"/>
  <c r="J398" i="5"/>
  <c r="J397" i="5" s="1"/>
  <c r="J401" i="5"/>
  <c r="AA377" i="5"/>
  <c r="AA376" i="5" s="1"/>
  <c r="AB401" i="5"/>
  <c r="AB398" i="5"/>
  <c r="AB397" i="5" s="1"/>
  <c r="Q196" i="5"/>
  <c r="Q201" i="5"/>
  <c r="X81" i="5"/>
  <c r="AC424" i="5"/>
  <c r="AC421" i="5"/>
  <c r="AC420" i="5" s="1"/>
  <c r="AA424" i="5"/>
  <c r="AA421" i="5"/>
  <c r="AA420" i="5" s="1"/>
  <c r="O257" i="5"/>
  <c r="H141" i="5"/>
  <c r="L235" i="5"/>
  <c r="L236" i="5"/>
  <c r="H201" i="5"/>
  <c r="H196" i="5"/>
  <c r="G330" i="5"/>
  <c r="G335" i="5"/>
  <c r="S573" i="5"/>
  <c r="S576" i="5"/>
  <c r="P401" i="5"/>
  <c r="P398" i="5"/>
  <c r="P397" i="5" s="1"/>
  <c r="I421" i="5"/>
  <c r="I420" i="5" s="1"/>
  <c r="I424" i="5"/>
  <c r="AB378" i="5"/>
  <c r="AB375" i="5"/>
  <c r="AB374" i="5" s="1"/>
  <c r="X201" i="5"/>
  <c r="X196" i="5"/>
  <c r="V236" i="5"/>
  <c r="V235" i="5"/>
  <c r="G141" i="5"/>
  <c r="U330" i="5"/>
  <c r="U335" i="5"/>
  <c r="F446" i="5"/>
  <c r="F445" i="5" s="1"/>
  <c r="J257" i="5"/>
  <c r="AA140" i="5"/>
  <c r="AA143" i="5"/>
  <c r="E150" i="5"/>
  <c r="E242" i="5"/>
  <c r="O447" i="5"/>
  <c r="O444" i="5"/>
  <c r="O443" i="5" s="1"/>
  <c r="O331" i="5"/>
  <c r="K330" i="5"/>
  <c r="K335" i="5"/>
  <c r="H423" i="5"/>
  <c r="H422" i="5" s="1"/>
  <c r="S267" i="5"/>
  <c r="S256" i="5"/>
  <c r="S259" i="5"/>
  <c r="AC267" i="5"/>
  <c r="AC256" i="5"/>
  <c r="AC259" i="5"/>
  <c r="G423" i="5"/>
  <c r="S424" i="5"/>
  <c r="S421" i="5"/>
  <c r="S420" i="5" s="1"/>
  <c r="P81" i="5"/>
  <c r="K141" i="5"/>
  <c r="N574" i="5"/>
  <c r="M446" i="5"/>
  <c r="M445" i="5" s="1"/>
  <c r="AA201" i="5"/>
  <c r="AA196" i="5"/>
  <c r="Q236" i="5"/>
  <c r="Q235" i="5"/>
  <c r="E91" i="5"/>
  <c r="E82" i="5"/>
  <c r="W236" i="5"/>
  <c r="W235" i="5"/>
  <c r="U83" i="5"/>
  <c r="U80" i="5"/>
  <c r="Y196" i="5"/>
  <c r="Y201" i="5"/>
  <c r="S377" i="5"/>
  <c r="S376" i="5" s="1"/>
  <c r="K197" i="5"/>
  <c r="W196" i="5"/>
  <c r="W201" i="5"/>
  <c r="J143" i="5"/>
  <c r="J140" i="5"/>
  <c r="H330" i="5"/>
  <c r="H335" i="5"/>
  <c r="H197" i="5"/>
  <c r="J236" i="5"/>
  <c r="J235" i="5"/>
  <c r="Q141" i="5"/>
  <c r="G81" i="5"/>
  <c r="X256" i="5"/>
  <c r="X259" i="5"/>
  <c r="X267" i="5"/>
  <c r="J267" i="5"/>
  <c r="J256" i="5"/>
  <c r="J259" i="5"/>
  <c r="K573" i="5"/>
  <c r="K576" i="5"/>
  <c r="T201" i="5"/>
  <c r="T196" i="5"/>
  <c r="U140" i="5"/>
  <c r="U143" i="5"/>
  <c r="AC574" i="5"/>
  <c r="AA446" i="5"/>
  <c r="AA445" i="5" s="1"/>
  <c r="U444" i="5"/>
  <c r="U443" i="5" s="1"/>
  <c r="U447" i="5"/>
  <c r="Z256" i="5"/>
  <c r="Z267" i="5"/>
  <c r="Z259" i="5"/>
  <c r="U573" i="5"/>
  <c r="U576" i="5"/>
  <c r="K196" i="5"/>
  <c r="K201" i="5"/>
  <c r="Q331" i="5"/>
  <c r="E303" i="5"/>
  <c r="AC423" i="5"/>
  <c r="AC422" i="5" s="1"/>
  <c r="S141" i="5"/>
  <c r="O377" i="5"/>
  <c r="O376" i="5" s="1"/>
  <c r="AC446" i="5"/>
  <c r="AC445" i="5" s="1"/>
  <c r="R201" i="5"/>
  <c r="R196" i="5"/>
  <c r="AA447" i="5"/>
  <c r="AA444" i="5"/>
  <c r="AA443" i="5" s="1"/>
  <c r="O196" i="5"/>
  <c r="O201" i="5"/>
  <c r="W83" i="5"/>
  <c r="W80" i="5"/>
  <c r="E198" i="5"/>
  <c r="E218" i="5" s="1"/>
  <c r="E214" i="5"/>
  <c r="W257" i="5"/>
  <c r="G143" i="5"/>
  <c r="G140" i="5"/>
  <c r="F80" i="5"/>
  <c r="F83" i="5"/>
  <c r="Q398" i="5"/>
  <c r="Q397" i="5" s="1"/>
  <c r="Q401" i="5"/>
  <c r="S375" i="5"/>
  <c r="S374" i="5" s="1"/>
  <c r="S378" i="5"/>
  <c r="AA378" i="5"/>
  <c r="AA375" i="5"/>
  <c r="AA374" i="5" s="1"/>
  <c r="L398" i="5"/>
  <c r="L397" i="5" s="1"/>
  <c r="L401" i="5"/>
  <c r="AA81" i="5"/>
  <c r="M398" i="5"/>
  <c r="M397" i="5" s="1"/>
  <c r="M401" i="5"/>
  <c r="K257" i="5"/>
  <c r="S335" i="5"/>
  <c r="S330" i="5"/>
  <c r="K574" i="5"/>
  <c r="F423" i="5"/>
  <c r="F422" i="5" s="1"/>
  <c r="Q257" i="5"/>
  <c r="Q574" i="5"/>
  <c r="S447" i="5"/>
  <c r="S444" i="5"/>
  <c r="S443" i="5" s="1"/>
  <c r="I447" i="5"/>
  <c r="I444" i="5"/>
  <c r="I443" i="5" s="1"/>
  <c r="G377" i="5"/>
  <c r="G376" i="5" s="1"/>
  <c r="M83" i="5"/>
  <c r="M80" i="5"/>
  <c r="E348" i="5"/>
  <c r="E332" i="5"/>
  <c r="E352" i="5" s="1"/>
  <c r="Q424" i="5"/>
  <c r="Q421" i="5"/>
  <c r="Q420" i="5" s="1"/>
  <c r="E382" i="5"/>
  <c r="Q80" i="5"/>
  <c r="Q83" i="5"/>
  <c r="W141" i="5"/>
  <c r="J423" i="5"/>
  <c r="J422" i="5" s="1"/>
  <c r="K236" i="5"/>
  <c r="K235" i="5"/>
  <c r="M197" i="5"/>
  <c r="M218" i="5" s="1"/>
  <c r="G331" i="5"/>
  <c r="T330" i="5"/>
  <c r="T339" i="5" s="1"/>
  <c r="T335" i="5"/>
  <c r="Y401" i="5"/>
  <c r="Y398" i="5"/>
  <c r="Y397" i="5" s="1"/>
  <c r="T81" i="5"/>
  <c r="Y235" i="5"/>
  <c r="Y236" i="5"/>
  <c r="Q447" i="5"/>
  <c r="Q444" i="5"/>
  <c r="Q443" i="5" s="1"/>
  <c r="N141" i="5"/>
  <c r="N576" i="5"/>
  <c r="N573" i="5"/>
  <c r="Z377" i="5"/>
  <c r="Z376" i="5" s="1"/>
  <c r="T574" i="5"/>
  <c r="F576" i="5"/>
  <c r="F573" i="5"/>
  <c r="S81" i="5"/>
  <c r="Y256" i="5"/>
  <c r="Y267" i="5"/>
  <c r="Y259" i="5"/>
  <c r="J141" i="5"/>
  <c r="Z331" i="5"/>
  <c r="R401" i="5"/>
  <c r="R398" i="5"/>
  <c r="R397" i="5" s="1"/>
  <c r="P257" i="5"/>
  <c r="V424" i="5"/>
  <c r="V421" i="5"/>
  <c r="V420" i="5" s="1"/>
  <c r="J574" i="5"/>
  <c r="J83" i="5"/>
  <c r="J80" i="5"/>
  <c r="W140" i="5"/>
  <c r="W143" i="5"/>
  <c r="M424" i="5"/>
  <c r="M421" i="5"/>
  <c r="M420" i="5" s="1"/>
  <c r="U256" i="5"/>
  <c r="U259" i="5"/>
  <c r="U267" i="5"/>
  <c r="S257" i="5"/>
  <c r="S197" i="5"/>
  <c r="K398" i="5"/>
  <c r="K397" i="5" s="1"/>
  <c r="K401" i="5"/>
  <c r="AC444" i="5"/>
  <c r="AC443" i="5" s="1"/>
  <c r="AC447" i="5"/>
  <c r="M140" i="5"/>
  <c r="M143" i="5"/>
  <c r="S446" i="5"/>
  <c r="S445" i="5" s="1"/>
  <c r="I80" i="5"/>
  <c r="I83" i="5"/>
  <c r="G375" i="5"/>
  <c r="G374" i="5" s="1"/>
  <c r="G378" i="5"/>
  <c r="W398" i="5"/>
  <c r="W397" i="5" s="1"/>
  <c r="W401" i="5"/>
  <c r="AA401" i="5"/>
  <c r="AA398" i="5"/>
  <c r="AA397" i="5" s="1"/>
  <c r="AA259" i="5"/>
  <c r="AA267" i="5"/>
  <c r="AA256" i="5"/>
  <c r="X257" i="5"/>
  <c r="M236" i="5"/>
  <c r="M235" i="5"/>
  <c r="G267" i="5"/>
  <c r="G256" i="5"/>
  <c r="G259" i="5"/>
  <c r="V574" i="5"/>
  <c r="U331" i="5"/>
  <c r="Q330" i="5"/>
  <c r="Q335" i="5"/>
  <c r="E257" i="5"/>
  <c r="M331" i="5"/>
  <c r="O140" i="5"/>
  <c r="O143" i="5"/>
  <c r="M574" i="5"/>
  <c r="AB197" i="5"/>
  <c r="AB218" i="5" s="1"/>
  <c r="L423" i="5"/>
  <c r="L422" i="5" s="1"/>
  <c r="K377" i="5"/>
  <c r="K376" i="5" s="1"/>
  <c r="P256" i="5"/>
  <c r="P267" i="5"/>
  <c r="P259" i="5"/>
  <c r="W421" i="5"/>
  <c r="W420" i="5" s="1"/>
  <c r="W424" i="5"/>
  <c r="O424" i="5"/>
  <c r="O421" i="5"/>
  <c r="O420" i="5" s="1"/>
  <c r="I201" i="5"/>
  <c r="I196" i="5"/>
  <c r="O576" i="5"/>
  <c r="O573" i="5"/>
  <c r="Y446" i="5"/>
  <c r="Y445" i="5" s="1"/>
  <c r="AC143" i="5"/>
  <c r="AC140" i="5"/>
  <c r="Q423" i="5"/>
  <c r="Q422" i="5" s="1"/>
  <c r="P422" i="5" s="1"/>
  <c r="T141" i="5"/>
  <c r="AC331" i="5"/>
  <c r="U141" i="5"/>
  <c r="AC141" i="5"/>
  <c r="G197" i="5"/>
  <c r="G218" i="5" s="1"/>
  <c r="K256" i="5"/>
  <c r="K267" i="5"/>
  <c r="K259" i="5"/>
  <c r="U236" i="5"/>
  <c r="U235" i="5"/>
  <c r="M196" i="5"/>
  <c r="M201" i="5"/>
  <c r="X447" i="5"/>
  <c r="X444" i="5"/>
  <c r="X443" i="5" s="1"/>
  <c r="E141" i="5"/>
  <c r="I143" i="5"/>
  <c r="I140" i="5"/>
  <c r="G236" i="5"/>
  <c r="G235" i="5"/>
  <c r="T197" i="5"/>
  <c r="J81" i="5"/>
  <c r="K331" i="5"/>
  <c r="Y377" i="5"/>
  <c r="Y376" i="5" s="1"/>
  <c r="N83" i="5"/>
  <c r="N80" i="5"/>
  <c r="M335" i="5"/>
  <c r="M330" i="5"/>
  <c r="M339" i="5" s="1"/>
  <c r="AC375" i="5"/>
  <c r="AC374" i="5" s="1"/>
  <c r="AC378" i="5"/>
  <c r="H257" i="5"/>
  <c r="W218" i="5"/>
  <c r="P205" i="5"/>
  <c r="Y205" i="5"/>
  <c r="AB205" i="5"/>
  <c r="V339" i="5"/>
  <c r="U339" i="5"/>
  <c r="J339" i="5"/>
  <c r="N339" i="5"/>
  <c r="L339" i="5"/>
  <c r="V205" i="5"/>
  <c r="AB339" i="5"/>
  <c r="J218" i="5"/>
  <c r="U218" i="5"/>
  <c r="P218" i="5"/>
  <c r="AC218" i="5"/>
  <c r="I218" i="5"/>
  <c r="Z218" i="5"/>
  <c r="K218" i="5"/>
  <c r="L218" i="5"/>
  <c r="E445" i="5"/>
  <c r="G309" i="5"/>
  <c r="AC309" i="5"/>
  <c r="I309" i="5"/>
  <c r="T309" i="5"/>
  <c r="AB120" i="5"/>
  <c r="E265" i="5"/>
  <c r="E266" i="5"/>
  <c r="L120" i="5"/>
  <c r="F33" i="5"/>
  <c r="V60" i="5"/>
  <c r="P60" i="5"/>
  <c r="X60" i="5"/>
  <c r="N534" i="5"/>
  <c r="AB298" i="5"/>
  <c r="Y498" i="5"/>
  <c r="AC497" i="5"/>
  <c r="Y534" i="5"/>
  <c r="L498" i="5"/>
  <c r="P299" i="5"/>
  <c r="R498" i="5"/>
  <c r="U497" i="5"/>
  <c r="M497" i="5"/>
  <c r="R486" i="5"/>
  <c r="R487" i="5"/>
  <c r="S297" i="5"/>
  <c r="E498" i="5"/>
  <c r="E313" i="5"/>
  <c r="L534" i="5"/>
  <c r="AC297" i="5"/>
  <c r="L497" i="5"/>
  <c r="W498" i="5"/>
  <c r="I534" i="5"/>
  <c r="J534" i="5"/>
  <c r="F297" i="5"/>
  <c r="T535" i="5"/>
  <c r="H299" i="5"/>
  <c r="Q300" i="5"/>
  <c r="X300" i="5"/>
  <c r="AC299" i="5"/>
  <c r="J486" i="5"/>
  <c r="W297" i="5"/>
  <c r="R299" i="5"/>
  <c r="I300" i="5"/>
  <c r="V498" i="5"/>
  <c r="N486" i="5"/>
  <c r="U498" i="5"/>
  <c r="AC534" i="5"/>
  <c r="V535" i="5"/>
  <c r="P298" i="5"/>
  <c r="O298" i="5"/>
  <c r="U297" i="5"/>
  <c r="I297" i="5"/>
  <c r="W486" i="5"/>
  <c r="K299" i="5"/>
  <c r="N300" i="5"/>
  <c r="F299" i="5"/>
  <c r="AA298" i="5"/>
  <c r="S299" i="5"/>
  <c r="G299" i="5"/>
  <c r="P535" i="5"/>
  <c r="L297" i="5"/>
  <c r="O300" i="5"/>
  <c r="O535" i="5"/>
  <c r="V383" i="5"/>
  <c r="K486" i="5"/>
  <c r="K453" i="5"/>
  <c r="J487" i="5"/>
  <c r="X431" i="5"/>
  <c r="S431" i="5"/>
  <c r="F144" i="5"/>
  <c r="AA270" i="5"/>
  <c r="W534" i="5"/>
  <c r="U454" i="5"/>
  <c r="G487" i="5"/>
  <c r="P487" i="5"/>
  <c r="V486" i="5"/>
  <c r="K487" i="5"/>
  <c r="Y297" i="5"/>
  <c r="S487" i="5"/>
  <c r="O454" i="5"/>
  <c r="N429" i="5"/>
  <c r="F270" i="5"/>
  <c r="M298" i="5"/>
  <c r="Q453" i="5"/>
  <c r="N297" i="5"/>
  <c r="K297" i="5"/>
  <c r="J300" i="5"/>
  <c r="E210" i="5"/>
  <c r="L486" i="5"/>
  <c r="N384" i="5"/>
  <c r="Z429" i="5"/>
  <c r="Z298" i="5"/>
  <c r="R454" i="5"/>
  <c r="G268" i="5"/>
  <c r="Q383" i="5"/>
  <c r="AA384" i="5"/>
  <c r="J270" i="5"/>
  <c r="Y486" i="5"/>
  <c r="Z260" i="5"/>
  <c r="O383" i="5"/>
  <c r="W269" i="5"/>
  <c r="J431" i="5"/>
  <c r="Z385" i="5"/>
  <c r="V487" i="5"/>
  <c r="S270" i="5"/>
  <c r="S454" i="5"/>
  <c r="X269" i="5"/>
  <c r="G260" i="5"/>
  <c r="I426" i="5"/>
  <c r="AB269" i="5"/>
  <c r="G261" i="5"/>
  <c r="Q202" i="5"/>
  <c r="G381" i="5"/>
  <c r="O238" i="5"/>
  <c r="W261" i="5"/>
  <c r="AB262" i="5"/>
  <c r="AB144" i="5"/>
  <c r="E269" i="5"/>
  <c r="R337" i="5"/>
  <c r="T539" i="5"/>
  <c r="J539" i="5"/>
  <c r="L540" i="5"/>
  <c r="I541" i="5"/>
  <c r="F539" i="5"/>
  <c r="Q541" i="5"/>
  <c r="X493" i="5"/>
  <c r="X492" i="5"/>
  <c r="K381" i="5"/>
  <c r="AB146" i="5"/>
  <c r="AA540" i="5"/>
  <c r="S541" i="5"/>
  <c r="O541" i="5"/>
  <c r="V85" i="5"/>
  <c r="P203" i="5"/>
  <c r="F204" i="5"/>
  <c r="J237" i="5"/>
  <c r="J336" i="5"/>
  <c r="X260" i="5"/>
  <c r="K380" i="5"/>
  <c r="AB336" i="5"/>
  <c r="V145" i="5"/>
  <c r="Y379" i="5"/>
  <c r="X381" i="5"/>
  <c r="H498" i="5"/>
  <c r="S385" i="5"/>
  <c r="X379" i="5"/>
  <c r="S539" i="5"/>
  <c r="S402" i="5"/>
  <c r="K404" i="5"/>
  <c r="M238" i="5"/>
  <c r="AB204" i="5"/>
  <c r="K262" i="5"/>
  <c r="O426" i="5"/>
  <c r="AA379" i="5"/>
  <c r="H239" i="5"/>
  <c r="S498" i="5"/>
  <c r="AB297" i="5"/>
  <c r="I497" i="5"/>
  <c r="AA498" i="5"/>
  <c r="P300" i="5"/>
  <c r="N535" i="5"/>
  <c r="O498" i="5"/>
  <c r="T300" i="5"/>
  <c r="G535" i="5"/>
  <c r="X534" i="5"/>
  <c r="J498" i="5"/>
  <c r="P497" i="5"/>
  <c r="H297" i="5"/>
  <c r="K535" i="5"/>
  <c r="R297" i="5"/>
  <c r="X535" i="5"/>
  <c r="O534" i="5"/>
  <c r="R535" i="5"/>
  <c r="U534" i="5"/>
  <c r="AC298" i="5"/>
  <c r="AB535" i="5"/>
  <c r="H487" i="5"/>
  <c r="E546" i="5"/>
  <c r="V298" i="5"/>
  <c r="K534" i="5"/>
  <c r="H300" i="5"/>
  <c r="Q299" i="5"/>
  <c r="X299" i="5"/>
  <c r="AC300" i="5"/>
  <c r="R383" i="5"/>
  <c r="AB534" i="5"/>
  <c r="E545" i="5"/>
  <c r="R497" i="5"/>
  <c r="AC535" i="5"/>
  <c r="V497" i="5"/>
  <c r="AB486" i="5"/>
  <c r="AC498" i="5"/>
  <c r="U535" i="5"/>
  <c r="O297" i="5"/>
  <c r="U298" i="5"/>
  <c r="Z534" i="5"/>
  <c r="I535" i="5"/>
  <c r="N299" i="5"/>
  <c r="S300" i="5"/>
  <c r="G300" i="5"/>
  <c r="Q298" i="5"/>
  <c r="O299" i="5"/>
  <c r="Q534" i="5"/>
  <c r="M534" i="5"/>
  <c r="I487" i="5"/>
  <c r="Z299" i="5"/>
  <c r="V454" i="5"/>
  <c r="I384" i="5"/>
  <c r="N454" i="5"/>
  <c r="I454" i="5"/>
  <c r="L383" i="5"/>
  <c r="Y298" i="5"/>
  <c r="F427" i="5"/>
  <c r="O430" i="5"/>
  <c r="X384" i="5"/>
  <c r="L454" i="5"/>
  <c r="AB452" i="5"/>
  <c r="J299" i="5"/>
  <c r="L299" i="5"/>
  <c r="M486" i="5"/>
  <c r="AA486" i="5"/>
  <c r="AA429" i="5"/>
  <c r="Z297" i="5"/>
  <c r="S497" i="5"/>
  <c r="N487" i="5"/>
  <c r="W497" i="5"/>
  <c r="AA497" i="5"/>
  <c r="AB300" i="5"/>
  <c r="T299" i="5"/>
  <c r="E311" i="5"/>
  <c r="T298" i="5"/>
  <c r="K498" i="5"/>
  <c r="H298" i="5"/>
  <c r="W535" i="5"/>
  <c r="R298" i="5"/>
  <c r="Q535" i="5"/>
  <c r="Z535" i="5"/>
  <c r="W299" i="5"/>
  <c r="R429" i="5"/>
  <c r="Q487" i="5"/>
  <c r="U300" i="5"/>
  <c r="V300" i="5"/>
  <c r="V297" i="5"/>
  <c r="G297" i="5"/>
  <c r="AC486" i="5"/>
  <c r="Q486" i="5"/>
  <c r="O486" i="5"/>
  <c r="J297" i="5"/>
  <c r="M498" i="5"/>
  <c r="AA300" i="5"/>
  <c r="I498" i="5"/>
  <c r="J497" i="5"/>
  <c r="S534" i="5"/>
  <c r="AA535" i="5"/>
  <c r="V431" i="5"/>
  <c r="H534" i="5"/>
  <c r="O487" i="5"/>
  <c r="Q297" i="5"/>
  <c r="F534" i="5"/>
  <c r="F535" i="5"/>
  <c r="G534" i="5"/>
  <c r="F448" i="5"/>
  <c r="U487" i="5"/>
  <c r="AA487" i="5"/>
  <c r="Z300" i="5"/>
  <c r="G486" i="5"/>
  <c r="T487" i="5"/>
  <c r="T383" i="5"/>
  <c r="Q146" i="5"/>
  <c r="W487" i="5"/>
  <c r="T534" i="5"/>
  <c r="L300" i="5"/>
  <c r="AB430" i="5"/>
  <c r="L487" i="5"/>
  <c r="J385" i="5"/>
  <c r="I431" i="5"/>
  <c r="E211" i="5"/>
  <c r="J403" i="5"/>
  <c r="O268" i="5"/>
  <c r="I427" i="5"/>
  <c r="I486" i="5"/>
  <c r="X486" i="5"/>
  <c r="AC431" i="5"/>
  <c r="K268" i="5"/>
  <c r="F430" i="5"/>
  <c r="M299" i="5"/>
  <c r="X298" i="5"/>
  <c r="K402" i="5"/>
  <c r="M237" i="5"/>
  <c r="Y300" i="5"/>
  <c r="O427" i="5"/>
  <c r="AC381" i="5"/>
  <c r="P498" i="5"/>
  <c r="H497" i="5"/>
  <c r="K497" i="5"/>
  <c r="Y535" i="5"/>
  <c r="AB299" i="5"/>
  <c r="Q498" i="5"/>
  <c r="E310" i="5"/>
  <c r="S298" i="5"/>
  <c r="T297" i="5"/>
  <c r="Y497" i="5"/>
  <c r="N498" i="5"/>
  <c r="P534" i="5"/>
  <c r="E312" i="5"/>
  <c r="R534" i="5"/>
  <c r="W300" i="5"/>
  <c r="O497" i="5"/>
  <c r="E497" i="5"/>
  <c r="U299" i="5"/>
  <c r="V299" i="5"/>
  <c r="F298" i="5"/>
  <c r="P385" i="5"/>
  <c r="G298" i="5"/>
  <c r="W298" i="5"/>
  <c r="R300" i="5"/>
  <c r="I299" i="5"/>
  <c r="J298" i="5"/>
  <c r="H486" i="5"/>
  <c r="AA299" i="5"/>
  <c r="Q497" i="5"/>
  <c r="T498" i="5"/>
  <c r="T497" i="5"/>
  <c r="M535" i="5"/>
  <c r="AB498" i="5"/>
  <c r="P297" i="5"/>
  <c r="L535" i="5"/>
  <c r="I298" i="5"/>
  <c r="AC487" i="5"/>
  <c r="K300" i="5"/>
  <c r="F300" i="5"/>
  <c r="U486" i="5"/>
  <c r="AB487" i="5"/>
  <c r="AA297" i="5"/>
  <c r="G497" i="5"/>
  <c r="J535" i="5"/>
  <c r="L298" i="5"/>
  <c r="M487" i="5"/>
  <c r="AA534" i="5"/>
  <c r="J454" i="5"/>
  <c r="H535" i="5"/>
  <c r="S535" i="5"/>
  <c r="AB385" i="5"/>
  <c r="U385" i="5"/>
  <c r="P452" i="5"/>
  <c r="V268" i="5"/>
  <c r="W431" i="5"/>
  <c r="H385" i="5"/>
  <c r="AC385" i="5"/>
  <c r="T429" i="5"/>
  <c r="M429" i="5"/>
  <c r="H454" i="5"/>
  <c r="L426" i="5"/>
  <c r="W383" i="5"/>
  <c r="O239" i="5"/>
  <c r="Y429" i="5"/>
  <c r="I268" i="5"/>
  <c r="N239" i="5"/>
  <c r="U431" i="5"/>
  <c r="M297" i="5"/>
  <c r="T486" i="5"/>
  <c r="F487" i="5"/>
  <c r="V534" i="5"/>
  <c r="N298" i="5"/>
  <c r="K298" i="5"/>
  <c r="W262" i="5"/>
  <c r="Y487" i="5"/>
  <c r="F486" i="5"/>
  <c r="Z453" i="5"/>
  <c r="Z487" i="5"/>
  <c r="X487" i="5"/>
  <c r="M384" i="5"/>
  <c r="W453" i="5"/>
  <c r="X453" i="5"/>
  <c r="H429" i="5"/>
  <c r="Q269" i="5"/>
  <c r="M86" i="5"/>
  <c r="Z486" i="5"/>
  <c r="M300" i="5"/>
  <c r="F577" i="5"/>
  <c r="X297" i="5"/>
  <c r="P270" i="5"/>
  <c r="K383" i="5"/>
  <c r="Y452" i="5"/>
  <c r="N84" i="5"/>
  <c r="L381" i="5"/>
  <c r="M85" i="5"/>
  <c r="L425" i="5"/>
  <c r="N404" i="5"/>
  <c r="J146" i="5"/>
  <c r="AA380" i="5"/>
  <c r="H238" i="5"/>
  <c r="L337" i="5"/>
  <c r="Z239" i="5"/>
  <c r="V404" i="5"/>
  <c r="Z85" i="5"/>
  <c r="Z379" i="5"/>
  <c r="H402" i="5"/>
  <c r="M539" i="5"/>
  <c r="F497" i="5"/>
  <c r="I540" i="5"/>
  <c r="F541" i="5"/>
  <c r="X541" i="5"/>
  <c r="AB539" i="5"/>
  <c r="M541" i="5"/>
  <c r="G498" i="5"/>
  <c r="Z491" i="5"/>
  <c r="F540" i="5"/>
  <c r="H144" i="5"/>
  <c r="R379" i="5"/>
  <c r="Z493" i="5"/>
  <c r="H539" i="5"/>
  <c r="L541" i="5"/>
  <c r="Z261" i="5"/>
  <c r="F261" i="5"/>
  <c r="R86" i="5"/>
  <c r="O425" i="5"/>
  <c r="U336" i="5"/>
  <c r="O237" i="5"/>
  <c r="J262" i="5"/>
  <c r="R425" i="5"/>
  <c r="P380" i="5"/>
  <c r="AB145" i="5"/>
  <c r="M270" i="5"/>
  <c r="Z380" i="5"/>
  <c r="H404" i="5"/>
  <c r="G539" i="5"/>
  <c r="T540" i="5"/>
  <c r="I539" i="5"/>
  <c r="Y380" i="5"/>
  <c r="AA539" i="5"/>
  <c r="Q431" i="5"/>
  <c r="N379" i="5"/>
  <c r="P202" i="5"/>
  <c r="F203" i="5"/>
  <c r="P260" i="5"/>
  <c r="F425" i="5"/>
  <c r="V204" i="5"/>
  <c r="M454" i="5"/>
  <c r="Y299" i="5"/>
  <c r="AC379" i="5"/>
  <c r="Z262" i="5"/>
  <c r="N380" i="5"/>
  <c r="Y204" i="5"/>
  <c r="J337" i="5"/>
  <c r="O381" i="5"/>
  <c r="H379" i="5"/>
  <c r="V379" i="5"/>
  <c r="N540" i="5"/>
  <c r="U539" i="5"/>
  <c r="V539" i="5"/>
  <c r="AB540" i="5"/>
  <c r="Z539" i="5"/>
  <c r="E268" i="5"/>
  <c r="Z540" i="5"/>
  <c r="S540" i="5"/>
  <c r="K403" i="5"/>
  <c r="N402" i="5"/>
  <c r="J145" i="5"/>
  <c r="G404" i="5"/>
  <c r="Z238" i="5"/>
  <c r="Z426" i="5"/>
  <c r="R380" i="5"/>
  <c r="G541" i="5"/>
  <c r="Q85" i="5"/>
  <c r="Y203" i="5"/>
  <c r="J404" i="5"/>
  <c r="S381" i="5"/>
  <c r="O380" i="5"/>
  <c r="V203" i="5"/>
  <c r="H381" i="5"/>
  <c r="V403" i="5"/>
  <c r="Z86" i="5"/>
  <c r="AB379" i="5"/>
  <c r="E217" i="5"/>
  <c r="S383" i="5"/>
  <c r="J540" i="5"/>
  <c r="T541" i="5"/>
  <c r="P539" i="5"/>
  <c r="X491" i="5"/>
  <c r="O539" i="5"/>
  <c r="S404" i="5"/>
  <c r="G336" i="5"/>
  <c r="Q145" i="5"/>
  <c r="M239" i="5"/>
  <c r="AB202" i="5"/>
  <c r="G262" i="5"/>
  <c r="V338" i="5"/>
  <c r="J338" i="5"/>
  <c r="G403" i="5"/>
  <c r="R427" i="5"/>
  <c r="F379" i="5"/>
  <c r="H403" i="5"/>
  <c r="H541" i="5"/>
  <c r="AC539" i="5"/>
  <c r="G239" i="5"/>
  <c r="K541" i="5"/>
  <c r="Q84" i="5"/>
  <c r="S379" i="5"/>
  <c r="J144" i="5"/>
  <c r="F351" i="5"/>
  <c r="F498" i="5"/>
  <c r="W540" i="5"/>
  <c r="N381" i="5"/>
  <c r="W337" i="5"/>
  <c r="R260" i="5"/>
  <c r="P486" i="5"/>
  <c r="V86" i="5"/>
  <c r="Q144" i="5"/>
  <c r="Q203" i="5"/>
  <c r="N336" i="5"/>
  <c r="X262" i="5"/>
  <c r="R261" i="5"/>
  <c r="X427" i="5"/>
  <c r="M540" i="5"/>
  <c r="J541" i="5"/>
  <c r="X539" i="5"/>
  <c r="L539" i="5"/>
  <c r="AC540" i="5"/>
  <c r="H540" i="5"/>
  <c r="O540" i="5"/>
  <c r="Q540" i="5"/>
  <c r="N86" i="5"/>
  <c r="F146" i="5"/>
  <c r="I425" i="5"/>
  <c r="G380" i="5"/>
  <c r="N238" i="5"/>
  <c r="AB260" i="5"/>
  <c r="Z84" i="5"/>
  <c r="E216" i="5"/>
  <c r="O379" i="5"/>
  <c r="R85" i="5"/>
  <c r="S337" i="5"/>
  <c r="J260" i="5"/>
  <c r="AC268" i="5"/>
  <c r="P381" i="5"/>
  <c r="F381" i="5"/>
  <c r="E270" i="5"/>
  <c r="Z381" i="5"/>
  <c r="U541" i="5"/>
  <c r="Y539" i="5"/>
  <c r="V540" i="5"/>
  <c r="R541" i="5"/>
  <c r="L380" i="5"/>
  <c r="M84" i="5"/>
  <c r="L427" i="5"/>
  <c r="E92" i="5"/>
  <c r="U146" i="5"/>
  <c r="N85" i="5"/>
  <c r="J239" i="5"/>
  <c r="N337" i="5"/>
  <c r="H237" i="5"/>
  <c r="Z237" i="5"/>
  <c r="Z427" i="5"/>
  <c r="Q539" i="5"/>
  <c r="W541" i="5"/>
  <c r="AC541" i="5"/>
  <c r="S486" i="5"/>
  <c r="L403" i="5"/>
  <c r="G385" i="5"/>
  <c r="E93" i="5"/>
  <c r="M379" i="5"/>
  <c r="F380" i="5"/>
  <c r="Y269" i="5"/>
  <c r="AB541" i="5"/>
  <c r="N541" i="5"/>
  <c r="Z541" i="5"/>
  <c r="X540" i="5"/>
  <c r="L379" i="5"/>
  <c r="Q239" i="5"/>
  <c r="L338" i="5"/>
  <c r="H146" i="5"/>
  <c r="N539" i="5"/>
  <c r="F145" i="5"/>
  <c r="J238" i="5"/>
  <c r="X261" i="5"/>
  <c r="R262" i="5"/>
  <c r="V144" i="5"/>
  <c r="X380" i="5"/>
  <c r="AB497" i="5"/>
  <c r="Y541" i="5"/>
  <c r="P540" i="5"/>
  <c r="F260" i="5"/>
  <c r="R202" i="5"/>
  <c r="G379" i="5"/>
  <c r="W260" i="5"/>
  <c r="U270" i="5"/>
  <c r="W539" i="5"/>
  <c r="Y384" i="5"/>
  <c r="Y202" i="5"/>
  <c r="V202" i="5"/>
  <c r="S403" i="5"/>
  <c r="N237" i="5"/>
  <c r="Z425" i="5"/>
  <c r="U540" i="5"/>
  <c r="T337" i="5"/>
  <c r="F86" i="5"/>
  <c r="J261" i="5"/>
  <c r="P541" i="5"/>
  <c r="Q86" i="5"/>
  <c r="R426" i="5"/>
  <c r="AB261" i="5"/>
  <c r="J430" i="5"/>
  <c r="N338" i="5"/>
  <c r="V381" i="5"/>
  <c r="V84" i="5"/>
  <c r="N403" i="5"/>
  <c r="I380" i="5"/>
  <c r="R270" i="5"/>
  <c r="Y381" i="5"/>
  <c r="K539" i="5"/>
  <c r="V541" i="5"/>
  <c r="J402" i="5"/>
  <c r="R84" i="5"/>
  <c r="S336" i="5"/>
  <c r="AA381" i="5"/>
  <c r="H380" i="5"/>
  <c r="K540" i="5"/>
  <c r="E344" i="5"/>
  <c r="P379" i="5"/>
  <c r="V402" i="5"/>
  <c r="E94" i="5"/>
  <c r="H145" i="5"/>
  <c r="R381" i="5"/>
  <c r="Y540" i="5"/>
  <c r="L404" i="5"/>
  <c r="F202" i="5"/>
  <c r="S380" i="5"/>
  <c r="R338" i="5"/>
  <c r="M381" i="5"/>
  <c r="G337" i="5"/>
  <c r="AB203" i="5"/>
  <c r="W338" i="5"/>
  <c r="G402" i="5"/>
  <c r="K379" i="5"/>
  <c r="V146" i="5"/>
  <c r="T270" i="5"/>
  <c r="R540" i="5"/>
  <c r="N497" i="5"/>
  <c r="Z492" i="5"/>
  <c r="AA454" i="5"/>
  <c r="AB380" i="5"/>
  <c r="F262" i="5"/>
  <c r="L336" i="5"/>
  <c r="V380" i="5"/>
  <c r="G540" i="5"/>
  <c r="AA541" i="5"/>
  <c r="P204" i="5"/>
  <c r="F426" i="5"/>
  <c r="R539" i="5"/>
  <c r="AA453" i="5"/>
  <c r="G237" i="5"/>
  <c r="AB381" i="5"/>
  <c r="Q218" i="5" l="1"/>
  <c r="Y218" i="5"/>
  <c r="Q90" i="5"/>
  <c r="M90" i="5"/>
  <c r="N243" i="5"/>
  <c r="O243" i="5"/>
  <c r="E213" i="5"/>
  <c r="Q150" i="5"/>
  <c r="E212" i="5"/>
  <c r="T205" i="5"/>
  <c r="AC339" i="5"/>
  <c r="M205" i="5"/>
  <c r="W339" i="5"/>
  <c r="K205" i="5"/>
  <c r="K339" i="5"/>
  <c r="P420" i="5"/>
  <c r="R205" i="5"/>
  <c r="AA205" i="5"/>
  <c r="X205" i="5"/>
  <c r="H205" i="5"/>
  <c r="Q205" i="5"/>
  <c r="AA339" i="5"/>
  <c r="J205" i="5"/>
  <c r="Z205" i="5"/>
  <c r="V218" i="5"/>
  <c r="F339" i="5"/>
  <c r="H218" i="5"/>
  <c r="O218" i="5"/>
  <c r="S218" i="5"/>
  <c r="F218" i="5"/>
  <c r="O205" i="5"/>
  <c r="AC205" i="5"/>
  <c r="R339" i="5"/>
  <c r="Y339" i="5"/>
  <c r="L205" i="5"/>
  <c r="R218" i="5"/>
  <c r="X218" i="5"/>
  <c r="O339" i="5"/>
  <c r="N205" i="5"/>
  <c r="U205" i="5"/>
  <c r="I339" i="5"/>
  <c r="X339" i="5"/>
  <c r="T218" i="5"/>
  <c r="I205" i="5"/>
  <c r="Q339" i="5"/>
  <c r="S339" i="5"/>
  <c r="H339" i="5"/>
  <c r="W205" i="5"/>
  <c r="G339" i="5"/>
  <c r="G205" i="5"/>
  <c r="S205" i="5"/>
  <c r="Z339" i="5"/>
  <c r="P339" i="5"/>
  <c r="J243" i="5"/>
  <c r="N89" i="5"/>
  <c r="F90" i="5"/>
  <c r="U150" i="5"/>
  <c r="M243" i="5"/>
  <c r="Q149" i="5"/>
  <c r="Z90" i="5"/>
  <c r="H149" i="5"/>
  <c r="X265" i="5"/>
  <c r="H243" i="5"/>
  <c r="J242" i="5"/>
  <c r="E98" i="5"/>
  <c r="R89" i="5"/>
  <c r="M242" i="5"/>
  <c r="F149" i="5"/>
  <c r="Q89" i="5"/>
  <c r="V149" i="5"/>
  <c r="AB149" i="5"/>
  <c r="H150" i="5"/>
  <c r="Z242" i="5"/>
  <c r="N242" i="5"/>
  <c r="J149" i="5"/>
  <c r="Q243" i="5"/>
  <c r="R90" i="5"/>
  <c r="F150" i="5"/>
  <c r="G243" i="5"/>
  <c r="V89" i="5"/>
  <c r="N90" i="5"/>
  <c r="AB150" i="5"/>
  <c r="Y273" i="5"/>
  <c r="Z89" i="5"/>
  <c r="V150" i="5"/>
  <c r="Z243" i="5"/>
  <c r="X266" i="5"/>
  <c r="H242" i="5"/>
  <c r="O242" i="5"/>
  <c r="J150" i="5"/>
  <c r="E97" i="5"/>
  <c r="V90" i="5"/>
  <c r="E346" i="5"/>
  <c r="S109" i="5"/>
  <c r="N120" i="5"/>
  <c r="Z109" i="5"/>
  <c r="M120" i="5"/>
  <c r="AC109" i="5"/>
  <c r="T109" i="5"/>
  <c r="AA109" i="5"/>
  <c r="G109" i="5"/>
  <c r="G120" i="5"/>
  <c r="S22" i="5"/>
  <c r="O109" i="5"/>
  <c r="O120" i="5"/>
  <c r="F109" i="5"/>
  <c r="J49" i="5"/>
  <c r="W109" i="5"/>
  <c r="W120" i="5"/>
  <c r="R120" i="5"/>
  <c r="R109" i="5"/>
  <c r="U60" i="5"/>
  <c r="K109" i="5"/>
  <c r="M89" i="5"/>
  <c r="J120" i="5"/>
  <c r="J109" i="5"/>
  <c r="U109" i="5"/>
  <c r="U120" i="5"/>
  <c r="Q49" i="5"/>
  <c r="Y60" i="5"/>
  <c r="I49" i="5"/>
  <c r="H60" i="5"/>
  <c r="I109" i="5"/>
  <c r="I120" i="5"/>
  <c r="Y109" i="5"/>
  <c r="Y120" i="5"/>
  <c r="Q109" i="5"/>
  <c r="Q120" i="5"/>
  <c r="V120" i="5"/>
  <c r="V109" i="5"/>
  <c r="H109" i="5"/>
  <c r="H120" i="5"/>
  <c r="P109" i="5"/>
  <c r="P120" i="5"/>
  <c r="X109" i="5"/>
  <c r="X120" i="5"/>
  <c r="R33" i="5"/>
  <c r="AA33" i="5"/>
  <c r="G33" i="5"/>
  <c r="G60" i="5"/>
  <c r="G49" i="5"/>
  <c r="W60" i="5"/>
  <c r="W49" i="5"/>
  <c r="S60" i="5"/>
  <c r="S49" i="5"/>
  <c r="T60" i="5"/>
  <c r="T49" i="5"/>
  <c r="AC33" i="5"/>
  <c r="AB33" i="5"/>
  <c r="R49" i="5"/>
  <c r="R60" i="5"/>
  <c r="N60" i="5"/>
  <c r="N49" i="5"/>
  <c r="AA49" i="5"/>
  <c r="AA60" i="5"/>
  <c r="F60" i="5"/>
  <c r="F49" i="5"/>
  <c r="Z49" i="5"/>
  <c r="Z60" i="5"/>
  <c r="AB49" i="5"/>
  <c r="AB60" i="5"/>
  <c r="L49" i="5"/>
  <c r="L60" i="5"/>
  <c r="AC49" i="5"/>
  <c r="AC60" i="5"/>
  <c r="Z33" i="5"/>
  <c r="O49" i="5"/>
  <c r="O60" i="5"/>
  <c r="K60" i="5"/>
  <c r="K49" i="5"/>
  <c r="M49" i="5"/>
  <c r="M60" i="5"/>
  <c r="V22" i="5"/>
  <c r="L22" i="5"/>
  <c r="L33" i="5"/>
  <c r="O22" i="5"/>
  <c r="O33" i="5"/>
  <c r="U22" i="5"/>
  <c r="U33" i="5"/>
  <c r="K22" i="5"/>
  <c r="K33" i="5"/>
  <c r="W22" i="5"/>
  <c r="W33" i="5"/>
  <c r="P22" i="5"/>
  <c r="P33" i="5"/>
  <c r="H22" i="5"/>
  <c r="H33" i="5"/>
  <c r="M22" i="5"/>
  <c r="M33" i="5"/>
  <c r="J22" i="5"/>
  <c r="J33" i="5"/>
  <c r="Q22" i="5"/>
  <c r="Q33" i="5"/>
  <c r="N22" i="5"/>
  <c r="N33" i="5"/>
  <c r="Y22" i="5"/>
  <c r="Y33" i="5"/>
  <c r="T22" i="5"/>
  <c r="T33" i="5"/>
  <c r="X22" i="5"/>
  <c r="X33" i="5"/>
  <c r="I22" i="5"/>
  <c r="I33" i="5"/>
  <c r="J301" i="5"/>
  <c r="L302" i="5"/>
  <c r="Y301" i="5"/>
  <c r="J302" i="5"/>
  <c r="Q403" i="5"/>
  <c r="W85" i="5"/>
  <c r="I379" i="5"/>
  <c r="AC145" i="5"/>
  <c r="AC452" i="5"/>
  <c r="T338" i="5"/>
  <c r="V239" i="5"/>
  <c r="M380" i="5"/>
  <c r="K336" i="5"/>
  <c r="W402" i="5"/>
  <c r="U262" i="5"/>
  <c r="W145" i="5"/>
  <c r="V427" i="5"/>
  <c r="Q237" i="5"/>
  <c r="S426" i="5"/>
  <c r="I145" i="5"/>
  <c r="W425" i="5"/>
  <c r="AA260" i="5"/>
  <c r="Q425" i="5"/>
  <c r="R203" i="5"/>
  <c r="U84" i="5"/>
  <c r="AA203" i="5"/>
  <c r="U337" i="5"/>
  <c r="H203" i="5"/>
  <c r="F237" i="5"/>
  <c r="Q380" i="5"/>
  <c r="X425" i="5"/>
  <c r="T402" i="5"/>
  <c r="AA336" i="5"/>
  <c r="J202" i="5"/>
  <c r="P146" i="5"/>
  <c r="V262" i="5"/>
  <c r="AB338" i="5"/>
  <c r="G86" i="5"/>
  <c r="Z203" i="5"/>
  <c r="E349" i="5"/>
  <c r="R404" i="5"/>
  <c r="Y239" i="5"/>
  <c r="K238" i="5"/>
  <c r="O202" i="5"/>
  <c r="U144" i="5"/>
  <c r="S261" i="5"/>
  <c r="AB402" i="5"/>
  <c r="I261" i="5"/>
  <c r="U426" i="5"/>
  <c r="AC204" i="5"/>
  <c r="O84" i="5"/>
  <c r="I238" i="5"/>
  <c r="L262" i="5"/>
  <c r="N260" i="5"/>
  <c r="M261" i="5"/>
  <c r="T426" i="5"/>
  <c r="Y336" i="5"/>
  <c r="H86" i="5"/>
  <c r="X238" i="5"/>
  <c r="T238" i="5"/>
  <c r="K84" i="5"/>
  <c r="S145" i="5"/>
  <c r="O260" i="5"/>
  <c r="J426" i="5"/>
  <c r="L204" i="5"/>
  <c r="F384" i="5"/>
  <c r="I403" i="5"/>
  <c r="X402" i="5"/>
  <c r="O338" i="5"/>
  <c r="O403" i="5"/>
  <c r="AC238" i="5"/>
  <c r="T262" i="5"/>
  <c r="N203" i="5"/>
  <c r="X146" i="5"/>
  <c r="S85" i="5"/>
  <c r="K426" i="5"/>
  <c r="U202" i="5"/>
  <c r="T380" i="5"/>
  <c r="U403" i="5"/>
  <c r="I338" i="5"/>
  <c r="N146" i="5"/>
  <c r="N425" i="5"/>
  <c r="X336" i="5"/>
  <c r="E431" i="5"/>
  <c r="AC380" i="5"/>
  <c r="U238" i="5"/>
  <c r="I204" i="5"/>
  <c r="P261" i="5"/>
  <c r="O144" i="5"/>
  <c r="AA403" i="5"/>
  <c r="M426" i="5"/>
  <c r="Y261" i="5"/>
  <c r="Y402" i="5"/>
  <c r="M403" i="5"/>
  <c r="W204" i="5"/>
  <c r="G338" i="5"/>
  <c r="U381" i="5"/>
  <c r="G427" i="5"/>
  <c r="L145" i="5"/>
  <c r="Y86" i="5"/>
  <c r="G202" i="5"/>
  <c r="Y144" i="5"/>
  <c r="K145" i="5"/>
  <c r="T145" i="5"/>
  <c r="P237" i="5"/>
  <c r="Q262" i="5"/>
  <c r="L84" i="5"/>
  <c r="AB237" i="5"/>
  <c r="AB426" i="5"/>
  <c r="R145" i="5"/>
  <c r="Z336" i="5"/>
  <c r="P85" i="5"/>
  <c r="P336" i="5"/>
  <c r="Z144" i="5"/>
  <c r="F404" i="5"/>
  <c r="V342" i="5"/>
  <c r="V206" i="5"/>
  <c r="E219" i="5"/>
  <c r="W343" i="5"/>
  <c r="R342" i="5"/>
  <c r="F206" i="5"/>
  <c r="N343" i="5"/>
  <c r="L340" i="5"/>
  <c r="G340" i="5"/>
  <c r="F207" i="5"/>
  <c r="R340" i="5"/>
  <c r="AB207" i="5"/>
  <c r="V343" i="5"/>
  <c r="V207" i="5"/>
  <c r="Q207" i="5"/>
  <c r="M302" i="5"/>
  <c r="Y302" i="5"/>
  <c r="U301" i="5"/>
  <c r="M301" i="5"/>
  <c r="Q404" i="5"/>
  <c r="T202" i="5"/>
  <c r="W379" i="5"/>
  <c r="AC337" i="5"/>
  <c r="I381" i="5"/>
  <c r="M204" i="5"/>
  <c r="AC146" i="5"/>
  <c r="AA426" i="5"/>
  <c r="W336" i="5"/>
  <c r="K202" i="5"/>
  <c r="T336" i="5"/>
  <c r="P402" i="5"/>
  <c r="L402" i="5"/>
  <c r="K338" i="5"/>
  <c r="I85" i="5"/>
  <c r="U261" i="5"/>
  <c r="W146" i="5"/>
  <c r="W239" i="5"/>
  <c r="Q238" i="5"/>
  <c r="AC261" i="5"/>
  <c r="I144" i="5"/>
  <c r="W427" i="5"/>
  <c r="F84" i="5"/>
  <c r="R204" i="5"/>
  <c r="AA204" i="5"/>
  <c r="F454" i="5"/>
  <c r="X204" i="5"/>
  <c r="H204" i="5"/>
  <c r="AC426" i="5"/>
  <c r="Q204" i="5"/>
  <c r="E385" i="5"/>
  <c r="Q381" i="5"/>
  <c r="S237" i="5"/>
  <c r="T404" i="5"/>
  <c r="AA338" i="5"/>
  <c r="J203" i="5"/>
  <c r="P144" i="5"/>
  <c r="H425" i="5"/>
  <c r="AB337" i="5"/>
  <c r="E406" i="5"/>
  <c r="E350" i="5"/>
  <c r="F336" i="5"/>
  <c r="M146" i="5"/>
  <c r="R403" i="5"/>
  <c r="Y237" i="5"/>
  <c r="G145" i="5"/>
  <c r="U145" i="5"/>
  <c r="AA145" i="5"/>
  <c r="AB404" i="5"/>
  <c r="I260" i="5"/>
  <c r="U425" i="5"/>
  <c r="AC202" i="5"/>
  <c r="O86" i="5"/>
  <c r="I239" i="5"/>
  <c r="L260" i="5"/>
  <c r="R238" i="5"/>
  <c r="M262" i="5"/>
  <c r="T427" i="5"/>
  <c r="Y338" i="5"/>
  <c r="AC402" i="5"/>
  <c r="X239" i="5"/>
  <c r="T237" i="5"/>
  <c r="AC84" i="5"/>
  <c r="S144" i="5"/>
  <c r="O261" i="5"/>
  <c r="AA239" i="5"/>
  <c r="L203" i="5"/>
  <c r="F383" i="5"/>
  <c r="Z403" i="5"/>
  <c r="I402" i="5"/>
  <c r="X403" i="5"/>
  <c r="O336" i="5"/>
  <c r="Y427" i="5"/>
  <c r="AC237" i="5"/>
  <c r="T260" i="5"/>
  <c r="N204" i="5"/>
  <c r="X86" i="5"/>
  <c r="S84" i="5"/>
  <c r="K427" i="5"/>
  <c r="U204" i="5"/>
  <c r="E586" i="5"/>
  <c r="U402" i="5"/>
  <c r="I336" i="5"/>
  <c r="N145" i="5"/>
  <c r="T84" i="5"/>
  <c r="E430" i="5"/>
  <c r="H270" i="5"/>
  <c r="U239" i="5"/>
  <c r="P262" i="5"/>
  <c r="O146" i="5"/>
  <c r="Q336" i="5"/>
  <c r="AA402" i="5"/>
  <c r="J86" i="5"/>
  <c r="Y260" i="5"/>
  <c r="Y403" i="5"/>
  <c r="M402" i="5"/>
  <c r="H336" i="5"/>
  <c r="L239" i="5"/>
  <c r="U380" i="5"/>
  <c r="G426" i="5"/>
  <c r="J381" i="5"/>
  <c r="Y84" i="5"/>
  <c r="G203" i="5"/>
  <c r="Y145" i="5"/>
  <c r="AA84" i="5"/>
  <c r="T146" i="5"/>
  <c r="P238" i="5"/>
  <c r="H261" i="5"/>
  <c r="L85" i="5"/>
  <c r="S203" i="5"/>
  <c r="AB238" i="5"/>
  <c r="AB425" i="5"/>
  <c r="AB84" i="5"/>
  <c r="P84" i="5"/>
  <c r="Z145" i="5"/>
  <c r="P209" i="5"/>
  <c r="S340" i="5"/>
  <c r="N342" i="5"/>
  <c r="Y208" i="5"/>
  <c r="J343" i="5"/>
  <c r="Y207" i="5"/>
  <c r="F209" i="5"/>
  <c r="J340" i="5"/>
  <c r="V209" i="5"/>
  <c r="G341" i="5"/>
  <c r="P208" i="5"/>
  <c r="AB209" i="5"/>
  <c r="AB206" i="5"/>
  <c r="L301" i="5"/>
  <c r="X301" i="5"/>
  <c r="Z302" i="5"/>
  <c r="Z301" i="5"/>
  <c r="X302" i="5"/>
  <c r="W86" i="5"/>
  <c r="T203" i="5"/>
  <c r="W380" i="5"/>
  <c r="AC336" i="5"/>
  <c r="M338" i="5"/>
  <c r="M203" i="5"/>
  <c r="AC144" i="5"/>
  <c r="AA425" i="5"/>
  <c r="K204" i="5"/>
  <c r="G238" i="5"/>
  <c r="V238" i="5"/>
  <c r="P404" i="5"/>
  <c r="W404" i="5"/>
  <c r="I84" i="5"/>
  <c r="U260" i="5"/>
  <c r="V426" i="5"/>
  <c r="W238" i="5"/>
  <c r="S427" i="5"/>
  <c r="AC260" i="5"/>
  <c r="I146" i="5"/>
  <c r="AA261" i="5"/>
  <c r="Q427" i="5"/>
  <c r="F85" i="5"/>
  <c r="U85" i="5"/>
  <c r="AA202" i="5"/>
  <c r="F453" i="5"/>
  <c r="X202" i="5"/>
  <c r="AC425" i="5"/>
  <c r="F238" i="5"/>
  <c r="E384" i="5"/>
  <c r="Q379" i="5"/>
  <c r="S238" i="5"/>
  <c r="T403" i="5"/>
  <c r="J204" i="5"/>
  <c r="V261" i="5"/>
  <c r="H426" i="5"/>
  <c r="G84" i="5"/>
  <c r="Z204" i="5"/>
  <c r="E408" i="5"/>
  <c r="E215" i="5"/>
  <c r="F338" i="5"/>
  <c r="Z268" i="5"/>
  <c r="M144" i="5"/>
  <c r="R402" i="5"/>
  <c r="K239" i="5"/>
  <c r="G144" i="5"/>
  <c r="O204" i="5"/>
  <c r="S260" i="5"/>
  <c r="AA146" i="5"/>
  <c r="AB403" i="5"/>
  <c r="V336" i="5"/>
  <c r="U427" i="5"/>
  <c r="AC203" i="5"/>
  <c r="I237" i="5"/>
  <c r="N261" i="5"/>
  <c r="R239" i="5"/>
  <c r="M260" i="5"/>
  <c r="Y337" i="5"/>
  <c r="H85" i="5"/>
  <c r="AC403" i="5"/>
  <c r="X237" i="5"/>
  <c r="K85" i="5"/>
  <c r="AC85" i="5"/>
  <c r="S146" i="5"/>
  <c r="J425" i="5"/>
  <c r="AA238" i="5"/>
  <c r="N269" i="5"/>
  <c r="Z402" i="5"/>
  <c r="I404" i="5"/>
  <c r="O404" i="5"/>
  <c r="Y425" i="5"/>
  <c r="AC239" i="5"/>
  <c r="N202" i="5"/>
  <c r="X144" i="5"/>
  <c r="X84" i="5"/>
  <c r="S86" i="5"/>
  <c r="U203" i="5"/>
  <c r="T381" i="5"/>
  <c r="E587" i="5"/>
  <c r="U404" i="5"/>
  <c r="I337" i="5"/>
  <c r="N427" i="5"/>
  <c r="T86" i="5"/>
  <c r="X337" i="5"/>
  <c r="E429" i="5"/>
  <c r="H268" i="5"/>
  <c r="K260" i="5"/>
  <c r="I202" i="5"/>
  <c r="L431" i="5"/>
  <c r="O145" i="5"/>
  <c r="Q338" i="5"/>
  <c r="M425" i="5"/>
  <c r="J85" i="5"/>
  <c r="Y262" i="5"/>
  <c r="M404" i="5"/>
  <c r="H338" i="5"/>
  <c r="W202" i="5"/>
  <c r="L237" i="5"/>
  <c r="U379" i="5"/>
  <c r="L144" i="5"/>
  <c r="J379" i="5"/>
  <c r="Y85" i="5"/>
  <c r="G204" i="5"/>
  <c r="K144" i="5"/>
  <c r="AA86" i="5"/>
  <c r="T144" i="5"/>
  <c r="Q261" i="5"/>
  <c r="H260" i="5"/>
  <c r="L86" i="5"/>
  <c r="S202" i="5"/>
  <c r="AB239" i="5"/>
  <c r="R144" i="5"/>
  <c r="Z337" i="5"/>
  <c r="AB85" i="5"/>
  <c r="P86" i="5"/>
  <c r="P338" i="5"/>
  <c r="F403" i="5"/>
  <c r="R343" i="5"/>
  <c r="T341" i="5"/>
  <c r="AB208" i="5"/>
  <c r="P207" i="5"/>
  <c r="Z498" i="5"/>
  <c r="W340" i="5"/>
  <c r="P206" i="5"/>
  <c r="W342" i="5"/>
  <c r="N340" i="5"/>
  <c r="L343" i="5"/>
  <c r="J341" i="5"/>
  <c r="X498" i="5"/>
  <c r="T340" i="5"/>
  <c r="E220" i="5"/>
  <c r="X497" i="5"/>
  <c r="K301" i="5"/>
  <c r="K302" i="5"/>
  <c r="U302" i="5"/>
  <c r="Q402" i="5"/>
  <c r="W84" i="5"/>
  <c r="T204" i="5"/>
  <c r="W381" i="5"/>
  <c r="AC338" i="5"/>
  <c r="M337" i="5"/>
  <c r="M202" i="5"/>
  <c r="AC453" i="5"/>
  <c r="AA427" i="5"/>
  <c r="K203" i="5"/>
  <c r="M336" i="5"/>
  <c r="V237" i="5"/>
  <c r="P403" i="5"/>
  <c r="K337" i="5"/>
  <c r="W403" i="5"/>
  <c r="I86" i="5"/>
  <c r="W144" i="5"/>
  <c r="V425" i="5"/>
  <c r="W237" i="5"/>
  <c r="S425" i="5"/>
  <c r="AC262" i="5"/>
  <c r="W426" i="5"/>
  <c r="AA262" i="5"/>
  <c r="Q426" i="5"/>
  <c r="U86" i="5"/>
  <c r="U338" i="5"/>
  <c r="X203" i="5"/>
  <c r="H202" i="5"/>
  <c r="AC427" i="5"/>
  <c r="F239" i="5"/>
  <c r="E383" i="5"/>
  <c r="X426" i="5"/>
  <c r="S239" i="5"/>
  <c r="AA337" i="5"/>
  <c r="P145" i="5"/>
  <c r="V260" i="5"/>
  <c r="H427" i="5"/>
  <c r="G85" i="5"/>
  <c r="Z202" i="5"/>
  <c r="E407" i="5"/>
  <c r="F337" i="5"/>
  <c r="M145" i="5"/>
  <c r="Y238" i="5"/>
  <c r="K237" i="5"/>
  <c r="G146" i="5"/>
  <c r="O203" i="5"/>
  <c r="S262" i="5"/>
  <c r="AA144" i="5"/>
  <c r="I262" i="5"/>
  <c r="V337" i="5"/>
  <c r="O85" i="5"/>
  <c r="R336" i="5"/>
  <c r="L261" i="5"/>
  <c r="N262" i="5"/>
  <c r="R237" i="5"/>
  <c r="T425" i="5"/>
  <c r="H84" i="5"/>
  <c r="AC404" i="5"/>
  <c r="T239" i="5"/>
  <c r="K86" i="5"/>
  <c r="AC86" i="5"/>
  <c r="O262" i="5"/>
  <c r="J427" i="5"/>
  <c r="AA237" i="5"/>
  <c r="L202" i="5"/>
  <c r="Z404" i="5"/>
  <c r="X404" i="5"/>
  <c r="O337" i="5"/>
  <c r="O402" i="5"/>
  <c r="Y426" i="5"/>
  <c r="T261" i="5"/>
  <c r="X145" i="5"/>
  <c r="X85" i="5"/>
  <c r="K425" i="5"/>
  <c r="T379" i="5"/>
  <c r="E585" i="5"/>
  <c r="N144" i="5"/>
  <c r="N426" i="5"/>
  <c r="T85" i="5"/>
  <c r="X338" i="5"/>
  <c r="U237" i="5"/>
  <c r="K261" i="5"/>
  <c r="I203" i="5"/>
  <c r="L429" i="5"/>
  <c r="Q337" i="5"/>
  <c r="AA404" i="5"/>
  <c r="M427" i="5"/>
  <c r="J84" i="5"/>
  <c r="Y404" i="5"/>
  <c r="S338" i="5"/>
  <c r="H337" i="5"/>
  <c r="W203" i="5"/>
  <c r="L238" i="5"/>
  <c r="G425" i="5"/>
  <c r="L146" i="5"/>
  <c r="J380" i="5"/>
  <c r="Y146" i="5"/>
  <c r="K146" i="5"/>
  <c r="AA85" i="5"/>
  <c r="P239" i="5"/>
  <c r="Q260" i="5"/>
  <c r="H262" i="5"/>
  <c r="L269" i="5"/>
  <c r="S204" i="5"/>
  <c r="AB427" i="5"/>
  <c r="R146" i="5"/>
  <c r="Z338" i="5"/>
  <c r="AB86" i="5"/>
  <c r="P337" i="5"/>
  <c r="Z146" i="5"/>
  <c r="F402" i="5"/>
  <c r="J342" i="5"/>
  <c r="E222" i="5"/>
  <c r="Y206" i="5"/>
  <c r="L341" i="5"/>
  <c r="Z497" i="5"/>
  <c r="S341" i="5"/>
  <c r="L342" i="5"/>
  <c r="R341" i="5"/>
  <c r="Y209" i="5"/>
  <c r="W341" i="5"/>
  <c r="F208" i="5"/>
  <c r="Q206" i="5"/>
  <c r="N341" i="5"/>
  <c r="E221" i="5"/>
  <c r="V208" i="5"/>
  <c r="Z150" i="5" l="1"/>
  <c r="AB90" i="5"/>
  <c r="R150" i="5"/>
  <c r="P243" i="5"/>
  <c r="AA89" i="5"/>
  <c r="K150" i="5"/>
  <c r="Y150" i="5"/>
  <c r="L150" i="5"/>
  <c r="L242" i="5"/>
  <c r="T89" i="5"/>
  <c r="X89" i="5"/>
  <c r="X149" i="5"/>
  <c r="AC90" i="5"/>
  <c r="K90" i="5"/>
  <c r="T243" i="5"/>
  <c r="O89" i="5"/>
  <c r="G150" i="5"/>
  <c r="Y242" i="5"/>
  <c r="M149" i="5"/>
  <c r="G89" i="5"/>
  <c r="P149" i="5"/>
  <c r="S243" i="5"/>
  <c r="F243" i="5"/>
  <c r="U90" i="5"/>
  <c r="I90" i="5"/>
  <c r="U304" i="5"/>
  <c r="K304" i="5"/>
  <c r="K303" i="5"/>
  <c r="P90" i="5"/>
  <c r="AB89" i="5"/>
  <c r="AB243" i="5"/>
  <c r="L90" i="5"/>
  <c r="AA90" i="5"/>
  <c r="Y89" i="5"/>
  <c r="J89" i="5"/>
  <c r="O149" i="5"/>
  <c r="T90" i="5"/>
  <c r="E591" i="5"/>
  <c r="S90" i="5"/>
  <c r="AC243" i="5"/>
  <c r="AA242" i="5"/>
  <c r="S150" i="5"/>
  <c r="AC89" i="5"/>
  <c r="K89" i="5"/>
  <c r="H89" i="5"/>
  <c r="R243" i="5"/>
  <c r="AA150" i="5"/>
  <c r="K243" i="5"/>
  <c r="S242" i="5"/>
  <c r="F242" i="5"/>
  <c r="U89" i="5"/>
  <c r="F89" i="5"/>
  <c r="I150" i="5"/>
  <c r="W242" i="5"/>
  <c r="V242" i="5"/>
  <c r="G242" i="5"/>
  <c r="W90" i="5"/>
  <c r="X304" i="5"/>
  <c r="Z303" i="5"/>
  <c r="Z304" i="5"/>
  <c r="X303" i="5"/>
  <c r="L303" i="5"/>
  <c r="Z149" i="5"/>
  <c r="AB242" i="5"/>
  <c r="L89" i="5"/>
  <c r="P242" i="5"/>
  <c r="T150" i="5"/>
  <c r="Y149" i="5"/>
  <c r="L243" i="5"/>
  <c r="J90" i="5"/>
  <c r="O150" i="5"/>
  <c r="U243" i="5"/>
  <c r="N149" i="5"/>
  <c r="E590" i="5"/>
  <c r="X90" i="5"/>
  <c r="AA243" i="5"/>
  <c r="X243" i="5"/>
  <c r="R242" i="5"/>
  <c r="I243" i="5"/>
  <c r="O90" i="5"/>
  <c r="AA149" i="5"/>
  <c r="U149" i="5"/>
  <c r="G149" i="5"/>
  <c r="M150" i="5"/>
  <c r="Q242" i="5"/>
  <c r="W243" i="5"/>
  <c r="W150" i="5"/>
  <c r="I89" i="5"/>
  <c r="AC150" i="5"/>
  <c r="M303" i="5"/>
  <c r="U303" i="5"/>
  <c r="Y304" i="5"/>
  <c r="M304" i="5"/>
  <c r="P89" i="5"/>
  <c r="R149" i="5"/>
  <c r="T149" i="5"/>
  <c r="K149" i="5"/>
  <c r="Y90" i="5"/>
  <c r="L149" i="5"/>
  <c r="U242" i="5"/>
  <c r="N150" i="5"/>
  <c r="S89" i="5"/>
  <c r="X150" i="5"/>
  <c r="AC242" i="5"/>
  <c r="S149" i="5"/>
  <c r="T242" i="5"/>
  <c r="X242" i="5"/>
  <c r="H90" i="5"/>
  <c r="I242" i="5"/>
  <c r="K242" i="5"/>
  <c r="Y243" i="5"/>
  <c r="G90" i="5"/>
  <c r="P150" i="5"/>
  <c r="I149" i="5"/>
  <c r="W149" i="5"/>
  <c r="V243" i="5"/>
  <c r="AC149" i="5"/>
  <c r="W89" i="5"/>
  <c r="J304" i="5"/>
  <c r="Y303" i="5"/>
  <c r="L304" i="5"/>
  <c r="J303" i="5"/>
  <c r="Y265" i="5"/>
  <c r="G265" i="5"/>
  <c r="V266" i="5"/>
  <c r="P266" i="5"/>
  <c r="G266" i="5"/>
  <c r="V265" i="5"/>
  <c r="F266" i="5"/>
  <c r="F274" i="5"/>
  <c r="E273" i="5"/>
  <c r="S274" i="5"/>
  <c r="E274" i="5"/>
  <c r="J265" i="5"/>
  <c r="J274" i="5"/>
  <c r="Y266" i="5"/>
  <c r="F265" i="5"/>
  <c r="P265" i="5"/>
  <c r="J266" i="5"/>
  <c r="X273" i="5"/>
  <c r="Z343" i="5"/>
  <c r="S209" i="5"/>
  <c r="W206" i="5"/>
  <c r="S343" i="5"/>
  <c r="I206" i="5"/>
  <c r="V340" i="5"/>
  <c r="F340" i="5"/>
  <c r="AA340" i="5"/>
  <c r="X206" i="5"/>
  <c r="K207" i="5"/>
  <c r="AC342" i="5"/>
  <c r="G208" i="5"/>
  <c r="X341" i="5"/>
  <c r="I341" i="5"/>
  <c r="Y340" i="5"/>
  <c r="F342" i="5"/>
  <c r="J209" i="5"/>
  <c r="M207" i="5"/>
  <c r="T207" i="5"/>
  <c r="G206" i="5"/>
  <c r="U208" i="5"/>
  <c r="N209" i="5"/>
  <c r="AB340" i="5"/>
  <c r="AA343" i="5"/>
  <c r="H209" i="5"/>
  <c r="AA208" i="5"/>
  <c r="K343" i="5"/>
  <c r="M208" i="5"/>
  <c r="W208" i="5"/>
  <c r="O343" i="5"/>
  <c r="AB343" i="5"/>
  <c r="H207" i="5"/>
  <c r="AA207" i="5"/>
  <c r="P341" i="5"/>
  <c r="Z342" i="5"/>
  <c r="H340" i="5"/>
  <c r="Q341" i="5"/>
  <c r="X343" i="5"/>
  <c r="V341" i="5"/>
  <c r="U342" i="5"/>
  <c r="K341" i="5"/>
  <c r="M340" i="5"/>
  <c r="T209" i="5"/>
  <c r="Q342" i="5"/>
  <c r="X340" i="5"/>
  <c r="O208" i="5"/>
  <c r="F343" i="5"/>
  <c r="J208" i="5"/>
  <c r="M206" i="5"/>
  <c r="T206" i="5"/>
  <c r="G207" i="5"/>
  <c r="U209" i="5"/>
  <c r="L207" i="5"/>
  <c r="Y343" i="5"/>
  <c r="AB341" i="5"/>
  <c r="AA342" i="5"/>
  <c r="H208" i="5"/>
  <c r="AA209" i="5"/>
  <c r="K342" i="5"/>
  <c r="AC341" i="5"/>
  <c r="G343" i="5"/>
  <c r="I208" i="5"/>
  <c r="I343" i="5"/>
  <c r="N207" i="5"/>
  <c r="O342" i="5"/>
  <c r="AC209" i="5"/>
  <c r="Z206" i="5"/>
  <c r="AB342" i="5"/>
  <c r="U340" i="5"/>
  <c r="R207" i="5"/>
  <c r="P340" i="5"/>
  <c r="H341" i="5"/>
  <c r="Q340" i="5"/>
  <c r="X342" i="5"/>
  <c r="O341" i="5"/>
  <c r="O207" i="5"/>
  <c r="U343" i="5"/>
  <c r="K340" i="5"/>
  <c r="M341" i="5"/>
  <c r="T208" i="5"/>
  <c r="P342" i="5"/>
  <c r="Z340" i="5"/>
  <c r="H342" i="5"/>
  <c r="Q343" i="5"/>
  <c r="U207" i="5"/>
  <c r="AC206" i="5"/>
  <c r="O209" i="5"/>
  <c r="Z209" i="5"/>
  <c r="K208" i="5"/>
  <c r="M342" i="5"/>
  <c r="S207" i="5"/>
  <c r="L206" i="5"/>
  <c r="Y342" i="5"/>
  <c r="E353" i="5"/>
  <c r="J207" i="5"/>
  <c r="Q209" i="5"/>
  <c r="X208" i="5"/>
  <c r="R208" i="5"/>
  <c r="AC340" i="5"/>
  <c r="G342" i="5"/>
  <c r="I209" i="5"/>
  <c r="I342" i="5"/>
  <c r="N206" i="5"/>
  <c r="L208" i="5"/>
  <c r="AC208" i="5"/>
  <c r="Z207" i="5"/>
  <c r="U341" i="5"/>
  <c r="R206" i="5"/>
  <c r="T342" i="5"/>
  <c r="S208" i="5"/>
  <c r="W207" i="5"/>
  <c r="S342" i="5"/>
  <c r="I207" i="5"/>
  <c r="O340" i="5"/>
  <c r="O206" i="5"/>
  <c r="F341" i="5"/>
  <c r="AA341" i="5"/>
  <c r="X207" i="5"/>
  <c r="K206" i="5"/>
  <c r="AC343" i="5"/>
  <c r="P343" i="5"/>
  <c r="Z341" i="5"/>
  <c r="G209" i="5"/>
  <c r="H343" i="5"/>
  <c r="I340" i="5"/>
  <c r="U206" i="5"/>
  <c r="Y341" i="5"/>
  <c r="AC207" i="5"/>
  <c r="Z208" i="5"/>
  <c r="K209" i="5"/>
  <c r="M343" i="5"/>
  <c r="S206" i="5"/>
  <c r="N208" i="5"/>
  <c r="E354" i="5"/>
  <c r="J206" i="5"/>
  <c r="Q208" i="5"/>
  <c r="X209" i="5"/>
  <c r="R209" i="5"/>
  <c r="M209" i="5"/>
  <c r="W209" i="5"/>
  <c r="L209" i="5"/>
  <c r="H206" i="5"/>
  <c r="AA206" i="5"/>
  <c r="T343" i="5"/>
  <c r="L273" i="5" l="1"/>
  <c r="L266" i="5"/>
  <c r="T265" i="5"/>
  <c r="H265" i="5"/>
  <c r="T266" i="5"/>
  <c r="AA274" i="5"/>
  <c r="Q273" i="5"/>
  <c r="H266" i="5"/>
  <c r="L265" i="5"/>
  <c r="M265" i="5"/>
  <c r="M266" i="5"/>
  <c r="W273" i="5"/>
  <c r="H142" i="5"/>
  <c r="P142" i="5"/>
  <c r="V142" i="5"/>
  <c r="X142" i="5"/>
  <c r="Y142" i="5"/>
  <c r="U142" i="5"/>
  <c r="N210" i="5"/>
  <c r="N212" i="5" l="1"/>
  <c r="S266" i="5"/>
  <c r="S265" i="5"/>
  <c r="T274" i="5"/>
  <c r="I266" i="5"/>
  <c r="AB266" i="5"/>
  <c r="U274" i="5"/>
  <c r="N266" i="5"/>
  <c r="M274" i="5"/>
  <c r="R265" i="5"/>
  <c r="I265" i="5"/>
  <c r="AA265" i="5"/>
  <c r="K265" i="5"/>
  <c r="W265" i="5"/>
  <c r="N265" i="5"/>
  <c r="R266" i="5"/>
  <c r="Z266" i="5"/>
  <c r="AA266" i="5"/>
  <c r="N273" i="5"/>
  <c r="K266" i="5"/>
  <c r="W266" i="5"/>
  <c r="Z265" i="5"/>
  <c r="AC265" i="5"/>
  <c r="P274" i="5"/>
  <c r="R274" i="5"/>
  <c r="AB273" i="5"/>
  <c r="AB265" i="5"/>
  <c r="H274" i="5"/>
  <c r="U265" i="5"/>
  <c r="O266" i="5"/>
  <c r="Q266" i="5"/>
  <c r="AC266" i="5"/>
  <c r="U266" i="5"/>
  <c r="O265" i="5"/>
  <c r="Q265" i="5"/>
  <c r="W142" i="5"/>
  <c r="L142" i="5"/>
  <c r="R142" i="5"/>
  <c r="AB142" i="5"/>
  <c r="AA142" i="5"/>
  <c r="M142" i="5"/>
  <c r="N142" i="5"/>
  <c r="I142" i="5"/>
  <c r="F142" i="5"/>
  <c r="T142" i="5"/>
  <c r="Q142" i="5"/>
  <c r="S142" i="5"/>
  <c r="AC142" i="5"/>
  <c r="K142" i="5"/>
  <c r="Z142" i="5"/>
  <c r="O142" i="5"/>
  <c r="J142" i="5"/>
  <c r="G142" i="5"/>
  <c r="O406" i="5"/>
  <c r="V453" i="5"/>
  <c r="Q63" i="5"/>
  <c r="G429" i="5"/>
  <c r="R578" i="5"/>
  <c r="O269" i="5"/>
  <c r="K211" i="5"/>
  <c r="V210" i="5"/>
  <c r="Q308" i="5"/>
  <c r="G61" i="5"/>
  <c r="O211" i="5"/>
  <c r="Q452" i="5"/>
  <c r="AB579" i="5"/>
  <c r="AC407" i="5"/>
  <c r="F179" i="5"/>
  <c r="V307" i="5"/>
  <c r="O306" i="5"/>
  <c r="G36" i="5"/>
  <c r="W113" i="5"/>
  <c r="AA577" i="5"/>
  <c r="J585" i="5"/>
  <c r="V113" i="5"/>
  <c r="J384" i="5"/>
  <c r="T301" i="5"/>
  <c r="H407" i="5"/>
  <c r="I406" i="5"/>
  <c r="AC301" i="5"/>
  <c r="H179" i="5"/>
  <c r="X408" i="5"/>
  <c r="Y345" i="5"/>
  <c r="G384" i="5"/>
  <c r="K408" i="5"/>
  <c r="H345" i="5"/>
  <c r="AB28" i="5"/>
  <c r="Y344" i="5"/>
  <c r="L217" i="5"/>
  <c r="G115" i="5"/>
  <c r="S301" i="5"/>
  <c r="AC181" i="5"/>
  <c r="P210" i="5"/>
  <c r="S210" i="5"/>
  <c r="R55" i="5"/>
  <c r="W384" i="5"/>
  <c r="M217" i="5"/>
  <c r="S587" i="5"/>
  <c r="Q430" i="5"/>
  <c r="AA53" i="5"/>
  <c r="G26" i="5"/>
  <c r="AC94" i="5"/>
  <c r="W301" i="5"/>
  <c r="AA578" i="5"/>
  <c r="H453" i="5"/>
  <c r="AC54" i="5"/>
  <c r="I301" i="5"/>
  <c r="G586" i="5"/>
  <c r="G454" i="5"/>
  <c r="G585" i="5"/>
  <c r="H61" i="5"/>
  <c r="X546" i="5"/>
  <c r="AC180" i="5"/>
  <c r="O181" i="5"/>
  <c r="S28" i="5"/>
  <c r="V577" i="5"/>
  <c r="J94" i="5"/>
  <c r="Q546" i="5"/>
  <c r="K181" i="5"/>
  <c r="M123" i="5"/>
  <c r="R302" i="5"/>
  <c r="Z123" i="5"/>
  <c r="V62" i="5"/>
  <c r="AA27" i="5"/>
  <c r="Y587" i="5"/>
  <c r="Q585" i="5"/>
  <c r="I307" i="5"/>
  <c r="M34" i="5"/>
  <c r="S578" i="5"/>
  <c r="S63" i="5"/>
  <c r="V122" i="5"/>
  <c r="X181" i="5"/>
  <c r="M587" i="5"/>
  <c r="U62" i="5"/>
  <c r="AA306" i="5"/>
  <c r="R448" i="5"/>
  <c r="S27" i="5"/>
  <c r="R453" i="5"/>
  <c r="K577" i="5"/>
  <c r="N310" i="5"/>
  <c r="O61" i="5"/>
  <c r="Z345" i="5"/>
  <c r="F123" i="5"/>
  <c r="X122" i="5"/>
  <c r="U179" i="5"/>
  <c r="J35" i="5"/>
  <c r="Y453" i="5"/>
  <c r="N54" i="5"/>
  <c r="P36" i="5"/>
  <c r="M36" i="5"/>
  <c r="N385" i="5"/>
  <c r="AC35" i="5"/>
  <c r="J429" i="5"/>
  <c r="P94" i="5"/>
  <c r="Z114" i="5"/>
  <c r="P34" i="5"/>
  <c r="T210" i="5"/>
  <c r="G269" i="5"/>
  <c r="N113" i="5"/>
  <c r="R408" i="5"/>
  <c r="X587" i="5"/>
  <c r="N302" i="5"/>
  <c r="M308" i="5"/>
  <c r="E153" i="5"/>
  <c r="O453" i="5"/>
  <c r="G579" i="5"/>
  <c r="W577" i="5"/>
  <c r="S180" i="5"/>
  <c r="L345" i="5"/>
  <c r="J546" i="5"/>
  <c r="AB122" i="5"/>
  <c r="Q217" i="5"/>
  <c r="AA585" i="5"/>
  <c r="M344" i="5"/>
  <c r="AB407" i="5"/>
  <c r="P54" i="5"/>
  <c r="L578" i="5"/>
  <c r="E36" i="5"/>
  <c r="N585" i="5"/>
  <c r="H308" i="5"/>
  <c r="G452" i="5"/>
  <c r="K55" i="5"/>
  <c r="W62" i="5"/>
  <c r="Q210" i="5"/>
  <c r="V180" i="5"/>
  <c r="M406" i="5"/>
  <c r="W115" i="5"/>
  <c r="F452" i="5"/>
  <c r="R35" i="5"/>
  <c r="P55" i="5"/>
  <c r="AB92" i="5"/>
  <c r="S181" i="5"/>
  <c r="AC308" i="5"/>
  <c r="H210" i="5"/>
  <c r="AA546" i="5"/>
  <c r="L586" i="5"/>
  <c r="E122" i="5"/>
  <c r="O180" i="5"/>
  <c r="E450" i="5"/>
  <c r="Y181" i="5"/>
  <c r="F181" i="5"/>
  <c r="F92" i="5"/>
  <c r="K429" i="5"/>
  <c r="J586" i="5"/>
  <c r="L585" i="5"/>
  <c r="R180" i="5"/>
  <c r="W217" i="5"/>
  <c r="R312" i="5"/>
  <c r="K94" i="5"/>
  <c r="S94" i="5"/>
  <c r="U63" i="5"/>
  <c r="P301" i="5"/>
  <c r="M93" i="5"/>
  <c r="Z54" i="5"/>
  <c r="W216" i="5"/>
  <c r="L54" i="5"/>
  <c r="U586" i="5"/>
  <c r="J577" i="5"/>
  <c r="AC345" i="5"/>
  <c r="AC430" i="5"/>
  <c r="E345" i="5"/>
  <c r="S430" i="5"/>
  <c r="M385" i="5"/>
  <c r="G546" i="5"/>
  <c r="G407" i="5"/>
  <c r="Z344" i="5"/>
  <c r="AC92" i="5"/>
  <c r="K215" i="5"/>
  <c r="K311" i="5"/>
  <c r="M431" i="5"/>
  <c r="AA269" i="5"/>
  <c r="V430" i="5"/>
  <c r="F302" i="5"/>
  <c r="U35" i="5"/>
  <c r="P344" i="5"/>
  <c r="X308" i="5"/>
  <c r="F115" i="5"/>
  <c r="N431" i="5"/>
  <c r="T579" i="5"/>
  <c r="V63" i="5"/>
  <c r="Q28" i="5"/>
  <c r="Y577" i="5"/>
  <c r="V181" i="5"/>
  <c r="X344" i="5"/>
  <c r="Z217" i="5"/>
  <c r="G210" i="5"/>
  <c r="P268" i="5"/>
  <c r="K385" i="5"/>
  <c r="J63" i="5"/>
  <c r="U452" i="5"/>
  <c r="O93" i="5"/>
  <c r="AC585" i="5"/>
  <c r="AB27" i="5"/>
  <c r="G62" i="5"/>
  <c r="AA452" i="5"/>
  <c r="AC62" i="5"/>
  <c r="AA406" i="5"/>
  <c r="F301" i="5"/>
  <c r="L587" i="5"/>
  <c r="R62" i="5"/>
  <c r="V217" i="5"/>
  <c r="Y211" i="5"/>
  <c r="R449" i="5"/>
  <c r="T121" i="5"/>
  <c r="G35" i="5"/>
  <c r="T211" i="5"/>
  <c r="P93" i="5"/>
  <c r="H36" i="5"/>
  <c r="O344" i="5"/>
  <c r="R450" i="5"/>
  <c r="W344" i="5"/>
  <c r="G408" i="5"/>
  <c r="K179" i="5"/>
  <c r="S307" i="5"/>
  <c r="Q94" i="5"/>
  <c r="T453" i="5"/>
  <c r="W308" i="5"/>
  <c r="P217" i="5"/>
  <c r="H92" i="5"/>
  <c r="L123" i="5"/>
  <c r="F431" i="5"/>
  <c r="AC546" i="5"/>
  <c r="Q123" i="5"/>
  <c r="N180" i="5"/>
  <c r="I345" i="5"/>
  <c r="M586" i="5"/>
  <c r="AC63" i="5"/>
  <c r="S586" i="5"/>
  <c r="Q92" i="5"/>
  <c r="Q179" i="5"/>
  <c r="Z270" i="5"/>
  <c r="H180" i="5"/>
  <c r="L94" i="5"/>
  <c r="X406" i="5"/>
  <c r="U406" i="5"/>
  <c r="L61" i="5"/>
  <c r="M268" i="5"/>
  <c r="AA345" i="5"/>
  <c r="M55" i="5"/>
  <c r="E224" i="5"/>
  <c r="N63" i="5"/>
  <c r="K344" i="5"/>
  <c r="R385" i="5"/>
  <c r="P345" i="5"/>
  <c r="I210" i="5"/>
  <c r="W578" i="5"/>
  <c r="E315" i="5"/>
  <c r="M181" i="5"/>
  <c r="P384" i="5"/>
  <c r="AC344" i="5"/>
  <c r="N586" i="5"/>
  <c r="N408" i="5"/>
  <c r="T586" i="5"/>
  <c r="Z449" i="5"/>
  <c r="X216" i="5"/>
  <c r="Z53" i="5"/>
  <c r="N311" i="5"/>
  <c r="U308" i="5"/>
  <c r="X579" i="5"/>
  <c r="V578" i="5"/>
  <c r="AC215" i="5"/>
  <c r="K61" i="5"/>
  <c r="H216" i="5"/>
  <c r="L306" i="5"/>
  <c r="AA211" i="5"/>
  <c r="O384" i="5"/>
  <c r="P578" i="5"/>
  <c r="G270" i="5"/>
  <c r="U269" i="5"/>
  <c r="K54" i="5"/>
  <c r="AC270" i="5"/>
  <c r="F579" i="5"/>
  <c r="K585" i="5"/>
  <c r="E154" i="5"/>
  <c r="N215" i="5"/>
  <c r="AC216" i="5"/>
  <c r="U53" i="5"/>
  <c r="P408" i="5"/>
  <c r="T545" i="5"/>
  <c r="K586" i="5"/>
  <c r="W268" i="5"/>
  <c r="N121" i="5"/>
  <c r="AB270" i="5"/>
  <c r="Q545" i="5"/>
  <c r="Z406" i="5"/>
  <c r="H63" i="5"/>
  <c r="K123" i="5"/>
  <c r="O587" i="5"/>
  <c r="J307" i="5"/>
  <c r="I429" i="5"/>
  <c r="S406" i="5"/>
  <c r="F306" i="5"/>
  <c r="N123" i="5"/>
  <c r="K431" i="5"/>
  <c r="I94" i="5"/>
  <c r="W450" i="5"/>
  <c r="Y154" i="5"/>
  <c r="M448" i="5"/>
  <c r="V450" i="5"/>
  <c r="U449" i="5"/>
  <c r="M449" i="5"/>
  <c r="H154" i="5"/>
  <c r="Y450" i="5"/>
  <c r="L450" i="5"/>
  <c r="Y448" i="5"/>
  <c r="Q448" i="5"/>
  <c r="Q450" i="5"/>
  <c r="V448" i="5"/>
  <c r="S450" i="5"/>
  <c r="H450" i="5"/>
  <c r="L449" i="5"/>
  <c r="U448" i="5"/>
  <c r="O92" i="5"/>
  <c r="T306" i="5"/>
  <c r="AA36" i="5"/>
  <c r="T577" i="5"/>
  <c r="P121" i="5"/>
  <c r="N217" i="5"/>
  <c r="S92" i="5"/>
  <c r="AB180" i="5"/>
  <c r="U94" i="5"/>
  <c r="AA92" i="5"/>
  <c r="Q35" i="5"/>
  <c r="J268" i="5"/>
  <c r="V429" i="5"/>
  <c r="AA54" i="5"/>
  <c r="R579" i="5"/>
  <c r="G217" i="5"/>
  <c r="U180" i="5"/>
  <c r="R546" i="5"/>
  <c r="K545" i="5"/>
  <c r="V121" i="5"/>
  <c r="F307" i="5"/>
  <c r="F578" i="5"/>
  <c r="Q345" i="5"/>
  <c r="Z454" i="5"/>
  <c r="W585" i="5"/>
  <c r="W306" i="5"/>
  <c r="H269" i="5"/>
  <c r="L545" i="5"/>
  <c r="N577" i="5"/>
  <c r="AB268" i="5"/>
  <c r="F586" i="5"/>
  <c r="U344" i="5"/>
  <c r="Z210" i="5"/>
  <c r="AA385" i="5"/>
  <c r="L92" i="5"/>
  <c r="H215" i="5"/>
  <c r="L35" i="5"/>
  <c r="I122" i="5"/>
  <c r="Z383" i="5"/>
  <c r="M215" i="5"/>
  <c r="T452" i="5"/>
  <c r="K34" i="5"/>
  <c r="AB62" i="5"/>
  <c r="W211" i="5"/>
  <c r="H383" i="5"/>
  <c r="Y270" i="5"/>
  <c r="G211" i="5"/>
  <c r="U408" i="5"/>
  <c r="Q26" i="5"/>
  <c r="Q578" i="5"/>
  <c r="W93" i="5"/>
  <c r="R53" i="5"/>
  <c r="G179" i="5"/>
  <c r="Z307" i="5"/>
  <c r="I216" i="5"/>
  <c r="Y406" i="5"/>
  <c r="N268" i="5"/>
  <c r="K62" i="5"/>
  <c r="J34" i="5"/>
  <c r="N211" i="5"/>
  <c r="T345" i="5"/>
  <c r="L385" i="5"/>
  <c r="V301" i="5"/>
  <c r="S217" i="5"/>
  <c r="H113" i="5"/>
  <c r="AA62" i="5"/>
  <c r="Q429" i="5"/>
  <c r="X113" i="5"/>
  <c r="S215" i="5"/>
  <c r="V270" i="5"/>
  <c r="R93" i="5"/>
  <c r="W114" i="5"/>
  <c r="O94" i="5"/>
  <c r="J308" i="5"/>
  <c r="Y122" i="5"/>
  <c r="J579" i="5"/>
  <c r="T408" i="5"/>
  <c r="S211" i="5"/>
  <c r="P152" i="5"/>
  <c r="I449" i="5"/>
  <c r="W448" i="5"/>
  <c r="P450" i="5"/>
  <c r="X448" i="5"/>
  <c r="H449" i="5"/>
  <c r="S449" i="5"/>
  <c r="X449" i="5"/>
  <c r="U578" i="5"/>
  <c r="V344" i="5"/>
  <c r="I586" i="5"/>
  <c r="R268" i="5"/>
  <c r="U181" i="5"/>
  <c r="AC408" i="5"/>
  <c r="Y585" i="5"/>
  <c r="M180" i="5"/>
  <c r="X454" i="5"/>
  <c r="Q454" i="5"/>
  <c r="K269" i="5"/>
  <c r="AB429" i="5"/>
  <c r="Q408" i="5"/>
  <c r="K63" i="5"/>
  <c r="J452" i="5"/>
  <c r="I215" i="5"/>
  <c r="Y92" i="5"/>
  <c r="V94" i="5"/>
  <c r="O210" i="5"/>
  <c r="AC269" i="5"/>
  <c r="G450" i="5"/>
  <c r="Y408" i="5"/>
  <c r="M585" i="5"/>
  <c r="R384" i="5"/>
  <c r="AA430" i="5"/>
  <c r="W54" i="5"/>
  <c r="Q587" i="5"/>
  <c r="Y578" i="5"/>
  <c r="AA94" i="5"/>
  <c r="R577" i="5"/>
  <c r="O113" i="5"/>
  <c r="R123" i="5"/>
  <c r="Z587" i="5"/>
  <c r="K210" i="5"/>
  <c r="I61" i="5"/>
  <c r="AB586" i="5"/>
  <c r="O577" i="5"/>
  <c r="Q270" i="5"/>
  <c r="K454" i="5"/>
  <c r="W92" i="5"/>
  <c r="H579" i="5"/>
  <c r="J180" i="5"/>
  <c r="J406" i="5"/>
  <c r="Y579" i="5"/>
  <c r="U577" i="5"/>
  <c r="R430" i="5"/>
  <c r="X114" i="5"/>
  <c r="S306" i="5"/>
  <c r="K122" i="5"/>
  <c r="R36" i="5"/>
  <c r="V61" i="5"/>
  <c r="F216" i="5"/>
  <c r="S269" i="5"/>
  <c r="O407" i="5"/>
  <c r="I55" i="5"/>
  <c r="Z408" i="5"/>
  <c r="Z61" i="5"/>
  <c r="N579" i="5"/>
  <c r="Q61" i="5"/>
  <c r="W429" i="5"/>
  <c r="Z94" i="5"/>
  <c r="K406" i="5"/>
  <c r="F210" i="5"/>
  <c r="M453" i="5"/>
  <c r="I181" i="5"/>
  <c r="S122" i="5"/>
  <c r="AC34" i="5"/>
  <c r="W181" i="5"/>
  <c r="J93" i="5"/>
  <c r="J36" i="5"/>
  <c r="L93" i="5"/>
  <c r="R345" i="5"/>
  <c r="M216" i="5"/>
  <c r="I270" i="5"/>
  <c r="J217" i="5"/>
  <c r="Y407" i="5"/>
  <c r="U34" i="5"/>
  <c r="J545" i="5"/>
  <c r="H35" i="5"/>
  <c r="S121" i="5"/>
  <c r="L36" i="5"/>
  <c r="AB93" i="5"/>
  <c r="AB94" i="5"/>
  <c r="H431" i="5"/>
  <c r="G113" i="5"/>
  <c r="O408" i="5"/>
  <c r="T430" i="5"/>
  <c r="V302" i="5"/>
  <c r="X385" i="5"/>
  <c r="Q268" i="5"/>
  <c r="V385" i="5"/>
  <c r="K216" i="5"/>
  <c r="F449" i="5"/>
  <c r="R181" i="5"/>
  <c r="U307" i="5"/>
  <c r="L408" i="5"/>
  <c r="I587" i="5"/>
  <c r="K92" i="5"/>
  <c r="W385" i="5"/>
  <c r="L579" i="5"/>
  <c r="J62" i="5"/>
  <c r="AA268" i="5"/>
  <c r="W36" i="5"/>
  <c r="P453" i="5"/>
  <c r="Q122" i="5"/>
  <c r="I35" i="5"/>
  <c r="S577" i="5"/>
  <c r="AC454" i="5"/>
  <c r="AA216" i="5"/>
  <c r="AC179" i="5"/>
  <c r="J587" i="5"/>
  <c r="Q407" i="5"/>
  <c r="Y121" i="5"/>
  <c r="S216" i="5"/>
  <c r="Q306" i="5"/>
  <c r="M546" i="5"/>
  <c r="L122" i="5"/>
  <c r="R406" i="5"/>
  <c r="H302" i="5"/>
  <c r="I34" i="5"/>
  <c r="I121" i="5"/>
  <c r="P113" i="5"/>
  <c r="Z36" i="5"/>
  <c r="AB454" i="5"/>
  <c r="L215" i="5"/>
  <c r="O585" i="5"/>
  <c r="P545" i="5"/>
  <c r="R121" i="5"/>
  <c r="AC383" i="5"/>
  <c r="AA28" i="5"/>
  <c r="U587" i="5"/>
  <c r="X383" i="5"/>
  <c r="AC210" i="5"/>
  <c r="T181" i="5"/>
  <c r="R587" i="5"/>
  <c r="J344" i="5"/>
  <c r="W122" i="5"/>
  <c r="L344" i="5"/>
  <c r="P179" i="5"/>
  <c r="Y385" i="5"/>
  <c r="X61" i="5"/>
  <c r="H546" i="5"/>
  <c r="Q27" i="5"/>
  <c r="T34" i="5"/>
  <c r="I217" i="5"/>
  <c r="AA93" i="5"/>
  <c r="M430" i="5"/>
  <c r="J211" i="5"/>
  <c r="I306" i="5"/>
  <c r="AB577" i="5"/>
  <c r="N546" i="5"/>
  <c r="R301" i="5"/>
  <c r="H211" i="5"/>
  <c r="N344" i="5"/>
  <c r="N301" i="5"/>
  <c r="N181" i="5"/>
  <c r="Z93" i="5"/>
  <c r="S453" i="5"/>
  <c r="Y210" i="5"/>
  <c r="Y180" i="5"/>
  <c r="G180" i="5"/>
  <c r="O115" i="5"/>
  <c r="N115" i="5"/>
  <c r="P92" i="5"/>
  <c r="W407" i="5"/>
  <c r="F406" i="5"/>
  <c r="V586" i="5"/>
  <c r="J407" i="5"/>
  <c r="AC302" i="5"/>
  <c r="AC121" i="5"/>
  <c r="AA61" i="5"/>
  <c r="H408" i="5"/>
  <c r="W586" i="5"/>
  <c r="S62" i="5"/>
  <c r="E449" i="5"/>
  <c r="X430" i="5"/>
  <c r="G430" i="5"/>
  <c r="T406" i="5"/>
  <c r="W35" i="5"/>
  <c r="Y586" i="5"/>
  <c r="O35" i="5"/>
  <c r="N62" i="5"/>
  <c r="AB181" i="5"/>
  <c r="I430" i="5"/>
  <c r="Z215" i="5"/>
  <c r="S302" i="5"/>
  <c r="L121" i="5"/>
  <c r="Z585" i="5"/>
  <c r="I546" i="5"/>
  <c r="R452" i="5"/>
  <c r="O301" i="5"/>
  <c r="X35" i="5"/>
  <c r="E123" i="5"/>
  <c r="AC122" i="5"/>
  <c r="K180" i="5"/>
  <c r="AB215" i="5"/>
  <c r="K93" i="5"/>
  <c r="L268" i="5"/>
  <c r="Y36" i="5"/>
  <c r="L210" i="5"/>
  <c r="E448" i="5"/>
  <c r="R585" i="5"/>
  <c r="T302" i="5"/>
  <c r="U429" i="5"/>
  <c r="N35" i="5"/>
  <c r="Y62" i="5"/>
  <c r="H55" i="5"/>
  <c r="T53" i="5"/>
  <c r="AC545" i="5"/>
  <c r="T215" i="5"/>
  <c r="X63" i="5"/>
  <c r="I579" i="5"/>
  <c r="U121" i="5"/>
  <c r="F408" i="5"/>
  <c r="O307" i="5"/>
  <c r="X578" i="5"/>
  <c r="M307" i="5"/>
  <c r="U216" i="5"/>
  <c r="F407" i="5"/>
  <c r="AA431" i="5"/>
  <c r="W454" i="5"/>
  <c r="Z179" i="5"/>
  <c r="V35" i="5"/>
  <c r="V93" i="5"/>
  <c r="Y268" i="5"/>
  <c r="V269" i="5"/>
  <c r="L577" i="5"/>
  <c r="K36" i="5"/>
  <c r="U123" i="5"/>
  <c r="F269" i="5"/>
  <c r="U545" i="5"/>
  <c r="T587" i="5"/>
  <c r="T180" i="5"/>
  <c r="F114" i="5"/>
  <c r="Q121" i="5"/>
  <c r="K430" i="5"/>
  <c r="H114" i="5"/>
  <c r="O54" i="5"/>
  <c r="J215" i="5"/>
  <c r="H578" i="5"/>
  <c r="AA122" i="5"/>
  <c r="AB384" i="5"/>
  <c r="Q211" i="5"/>
  <c r="K384" i="5"/>
  <c r="Z122" i="5"/>
  <c r="V407" i="5"/>
  <c r="O121" i="5"/>
  <c r="G121" i="5"/>
  <c r="R94" i="5"/>
  <c r="Y61" i="5"/>
  <c r="O431" i="5"/>
  <c r="X180" i="5"/>
  <c r="F94" i="5"/>
  <c r="E121" i="5"/>
  <c r="E351" i="5"/>
  <c r="X62" i="5"/>
  <c r="I53" i="5"/>
  <c r="X268" i="5"/>
  <c r="U93" i="5"/>
  <c r="T92" i="5"/>
  <c r="P122" i="5"/>
  <c r="T585" i="5"/>
  <c r="F268" i="5"/>
  <c r="S345" i="5"/>
  <c r="N36" i="5"/>
  <c r="Z62" i="5"/>
  <c r="F34" i="5"/>
  <c r="R61" i="5"/>
  <c r="M577" i="5"/>
  <c r="G453" i="5"/>
  <c r="Z586" i="5"/>
  <c r="Z450" i="5"/>
  <c r="S384" i="5"/>
  <c r="N430" i="5"/>
  <c r="T308" i="5"/>
  <c r="O545" i="5"/>
  <c r="Y383" i="5"/>
  <c r="R54" i="5"/>
  <c r="I585" i="5"/>
  <c r="W215" i="5"/>
  <c r="R216" i="5"/>
  <c r="K452" i="5"/>
  <c r="Y34" i="5"/>
  <c r="R344" i="5"/>
  <c r="X429" i="5"/>
  <c r="F585" i="5"/>
  <c r="M92" i="5"/>
  <c r="V585" i="5"/>
  <c r="L452" i="5"/>
  <c r="AA180" i="5"/>
  <c r="X34" i="5"/>
  <c r="Z545" i="5"/>
  <c r="T344" i="5"/>
  <c r="N92" i="5"/>
  <c r="M53" i="5"/>
  <c r="F113" i="5"/>
  <c r="S35" i="5"/>
  <c r="AC587" i="5"/>
  <c r="Y454" i="5"/>
  <c r="T385" i="5"/>
  <c r="AC429" i="5"/>
  <c r="S93" i="5"/>
  <c r="N55" i="5"/>
  <c r="G406" i="5"/>
  <c r="G308" i="5"/>
  <c r="Q55" i="5"/>
  <c r="Y430" i="5"/>
  <c r="H577" i="5"/>
  <c r="U210" i="5"/>
  <c r="U211" i="5"/>
  <c r="AC36" i="5"/>
  <c r="Q577" i="5"/>
  <c r="T122" i="5"/>
  <c r="P579" i="5"/>
  <c r="H122" i="5"/>
  <c r="T94" i="5"/>
  <c r="K270" i="5"/>
  <c r="X210" i="5"/>
  <c r="F62" i="5"/>
  <c r="W452" i="5"/>
  <c r="G92" i="5"/>
  <c r="V179" i="5"/>
  <c r="G306" i="5"/>
  <c r="G181" i="5"/>
  <c r="X407" i="5"/>
  <c r="AB310" i="5"/>
  <c r="AC578" i="5"/>
  <c r="L62" i="5"/>
  <c r="T307" i="5"/>
  <c r="T546" i="5"/>
  <c r="O34" i="5"/>
  <c r="AB123" i="5"/>
  <c r="J61" i="5"/>
  <c r="AB210" i="5"/>
  <c r="P306" i="5"/>
  <c r="W546" i="5"/>
  <c r="J123" i="5"/>
  <c r="V92" i="5"/>
  <c r="R586" i="5"/>
  <c r="M545" i="5"/>
  <c r="X452" i="5"/>
  <c r="H545" i="5"/>
  <c r="AA210" i="5"/>
  <c r="Q62" i="5"/>
  <c r="V34" i="5"/>
  <c r="Z180" i="5"/>
  <c r="Z121" i="5"/>
  <c r="V579" i="5"/>
  <c r="AA383" i="5"/>
  <c r="W94" i="5"/>
  <c r="W587" i="5"/>
  <c r="M407" i="5"/>
  <c r="P35" i="5"/>
  <c r="R63" i="5"/>
  <c r="Y545" i="5"/>
  <c r="S344" i="5"/>
  <c r="Z115" i="5"/>
  <c r="P216" i="5"/>
  <c r="I211" i="5"/>
  <c r="M94" i="5"/>
  <c r="W406" i="5"/>
  <c r="U61" i="5"/>
  <c r="S268" i="5"/>
  <c r="AB587" i="5"/>
  <c r="X270" i="5"/>
  <c r="N578" i="5"/>
  <c r="G122" i="5"/>
  <c r="J179" i="5"/>
  <c r="X123" i="5"/>
  <c r="Y93" i="5"/>
  <c r="M121" i="5"/>
  <c r="AC579" i="5"/>
  <c r="O36" i="5"/>
  <c r="E152" i="5"/>
  <c r="M61" i="5"/>
  <c r="S579" i="5"/>
  <c r="R311" i="5"/>
  <c r="X585" i="5"/>
  <c r="L430" i="5"/>
  <c r="R210" i="5"/>
  <c r="T54" i="5"/>
  <c r="AA301" i="5"/>
  <c r="G449" i="5"/>
  <c r="AB344" i="5"/>
  <c r="Q216" i="5"/>
  <c r="O53" i="5"/>
  <c r="O452" i="5"/>
  <c r="T62" i="5"/>
  <c r="AC93" i="5"/>
  <c r="P577" i="5"/>
  <c r="T431" i="5"/>
  <c r="Y216" i="5"/>
  <c r="F93" i="5"/>
  <c r="I452" i="5"/>
  <c r="Z55" i="5"/>
  <c r="H448" i="5"/>
  <c r="J449" i="5"/>
  <c r="H152" i="5"/>
  <c r="J448" i="5"/>
  <c r="U154" i="5"/>
  <c r="I450" i="5"/>
  <c r="V152" i="5"/>
  <c r="Q449" i="5"/>
  <c r="W449" i="5"/>
  <c r="S448" i="5"/>
  <c r="K448" i="5"/>
  <c r="M450" i="5"/>
  <c r="J450" i="5"/>
  <c r="K449" i="5"/>
  <c r="G152" i="5"/>
  <c r="U153" i="5"/>
  <c r="P308" i="5"/>
  <c r="R407" i="5"/>
  <c r="G344" i="5"/>
  <c r="R211" i="5"/>
  <c r="L407" i="5"/>
  <c r="J306" i="5"/>
  <c r="W61" i="5"/>
  <c r="AB121" i="5"/>
  <c r="AB53" i="5"/>
  <c r="P406" i="5"/>
  <c r="T61" i="5"/>
  <c r="U383" i="5"/>
  <c r="W121" i="5"/>
  <c r="H585" i="5"/>
  <c r="R215" i="5"/>
  <c r="AC586" i="5"/>
  <c r="F122" i="5"/>
  <c r="H181" i="5"/>
  <c r="L211" i="5"/>
  <c r="Q36" i="5"/>
  <c r="O62" i="5"/>
  <c r="M62" i="5"/>
  <c r="G302" i="5"/>
  <c r="E453" i="5"/>
  <c r="AB34" i="5"/>
  <c r="O308" i="5"/>
  <c r="Q93" i="5"/>
  <c r="L53" i="5"/>
  <c r="Z34" i="5"/>
  <c r="Z269" i="5"/>
  <c r="J383" i="5"/>
  <c r="I577" i="5"/>
  <c r="F345" i="5"/>
  <c r="O114" i="5"/>
  <c r="G93" i="5"/>
  <c r="R545" i="5"/>
  <c r="AA545" i="5"/>
  <c r="F121" i="5"/>
  <c r="AB179" i="5"/>
  <c r="AB61" i="5"/>
  <c r="L63" i="5"/>
  <c r="P115" i="5"/>
  <c r="Z216" i="5"/>
  <c r="V587" i="5"/>
  <c r="S26" i="5"/>
  <c r="I63" i="5"/>
  <c r="AA63" i="5"/>
  <c r="Q579" i="5"/>
  <c r="L384" i="5"/>
  <c r="W180" i="5"/>
  <c r="N545" i="5"/>
  <c r="Y94" i="5"/>
  <c r="V452" i="5"/>
  <c r="Z448" i="5"/>
  <c r="J121" i="5"/>
  <c r="U546" i="5"/>
  <c r="AA579" i="5"/>
  <c r="W430" i="5"/>
  <c r="F61" i="5"/>
  <c r="E452" i="5"/>
  <c r="I180" i="5"/>
  <c r="U384" i="5"/>
  <c r="G431" i="5"/>
  <c r="O546" i="5"/>
  <c r="AB546" i="5"/>
  <c r="N53" i="5"/>
  <c r="H123" i="5"/>
  <c r="G587" i="5"/>
  <c r="K53" i="5"/>
  <c r="K121" i="5"/>
  <c r="T55" i="5"/>
  <c r="R313" i="5"/>
  <c r="Q344" i="5"/>
  <c r="AA181" i="5"/>
  <c r="O429" i="5"/>
  <c r="T36" i="5"/>
  <c r="F385" i="5"/>
  <c r="W307" i="5"/>
  <c r="T454" i="5"/>
  <c r="AB453" i="5"/>
  <c r="AA26" i="5"/>
  <c r="F180" i="5"/>
  <c r="M122" i="5"/>
  <c r="X307" i="5"/>
  <c r="X450" i="5"/>
  <c r="H153" i="5"/>
  <c r="P153" i="5"/>
  <c r="Y152" i="5"/>
  <c r="X153" i="5"/>
  <c r="O450" i="5"/>
  <c r="T449" i="5"/>
  <c r="L448" i="5"/>
  <c r="T448" i="5"/>
  <c r="X217" i="5"/>
  <c r="W345" i="5"/>
  <c r="S546" i="5"/>
  <c r="X345" i="5"/>
  <c r="L406" i="5"/>
  <c r="U92" i="5"/>
  <c r="AA217" i="5"/>
  <c r="T93" i="5"/>
  <c r="N406" i="5"/>
  <c r="V211" i="5"/>
  <c r="L34" i="5"/>
  <c r="M63" i="5"/>
  <c r="U453" i="5"/>
  <c r="E454" i="5"/>
  <c r="R179" i="5"/>
  <c r="AB408" i="5"/>
  <c r="Q384" i="5"/>
  <c r="N312" i="5"/>
  <c r="R269" i="5"/>
  <c r="U306" i="5"/>
  <c r="I383" i="5"/>
  <c r="AA344" i="5"/>
  <c r="W302" i="5"/>
  <c r="U345" i="5"/>
  <c r="G577" i="5"/>
  <c r="W270" i="5"/>
  <c r="G123" i="5"/>
  <c r="AC53" i="5"/>
  <c r="W545" i="5"/>
  <c r="H306" i="5"/>
  <c r="J92" i="5"/>
  <c r="M452" i="5"/>
  <c r="N345" i="5"/>
  <c r="T35" i="5"/>
  <c r="F450" i="5"/>
  <c r="M579" i="5"/>
  <c r="Q302" i="5"/>
  <c r="X215" i="5"/>
  <c r="V215" i="5"/>
  <c r="G27" i="5"/>
  <c r="AB578" i="5"/>
  <c r="H307" i="5"/>
  <c r="T268" i="5"/>
  <c r="L546" i="5"/>
  <c r="H34" i="5"/>
  <c r="AA123" i="5"/>
  <c r="AA308" i="5"/>
  <c r="N114" i="5"/>
  <c r="S308" i="5"/>
  <c r="V408" i="5"/>
  <c r="I92" i="5"/>
  <c r="M35" i="5"/>
  <c r="I578" i="5"/>
  <c r="J216" i="5"/>
  <c r="U268" i="5"/>
  <c r="I179" i="5"/>
  <c r="Z113" i="5"/>
  <c r="W55" i="5"/>
  <c r="N383" i="5"/>
  <c r="Q180" i="5"/>
  <c r="G578" i="5"/>
  <c r="O270" i="5"/>
  <c r="R217" i="5"/>
  <c r="AA121" i="5"/>
  <c r="Y215" i="5"/>
  <c r="F308" i="5"/>
  <c r="S585" i="5"/>
  <c r="I308" i="5"/>
  <c r="X211" i="5"/>
  <c r="Z63" i="5"/>
  <c r="H94" i="5"/>
  <c r="I545" i="5"/>
  <c r="K313" i="5"/>
  <c r="Z579" i="5"/>
  <c r="K345" i="5"/>
  <c r="AB311" i="5"/>
  <c r="M211" i="5"/>
  <c r="Z407" i="5"/>
  <c r="AB36" i="5"/>
  <c r="L181" i="5"/>
  <c r="S545" i="5"/>
  <c r="S452" i="5"/>
  <c r="AC55" i="5"/>
  <c r="P180" i="5"/>
  <c r="T63" i="5"/>
  <c r="P585" i="5"/>
  <c r="O579" i="5"/>
  <c r="AA586" i="5"/>
  <c r="AB406" i="5"/>
  <c r="AB63" i="5"/>
  <c r="M54" i="5"/>
  <c r="W53" i="5"/>
  <c r="S123" i="5"/>
  <c r="F36" i="5"/>
  <c r="AC384" i="5"/>
  <c r="AB431" i="5"/>
  <c r="P123" i="5"/>
  <c r="F429" i="5"/>
  <c r="Q385" i="5"/>
  <c r="S429" i="5"/>
  <c r="I453" i="5"/>
  <c r="H301" i="5"/>
  <c r="R34" i="5"/>
  <c r="F546" i="5"/>
  <c r="F217" i="5"/>
  <c r="E34" i="5"/>
  <c r="O385" i="5"/>
  <c r="AA307" i="5"/>
  <c r="AA587" i="5"/>
  <c r="L179" i="5"/>
  <c r="U215" i="5"/>
  <c r="Y179" i="5"/>
  <c r="P407" i="5"/>
  <c r="W579" i="5"/>
  <c r="Q301" i="5"/>
  <c r="N216" i="5"/>
  <c r="AA408" i="5"/>
  <c r="U55" i="5"/>
  <c r="AB345" i="5"/>
  <c r="J210" i="5"/>
  <c r="AB217" i="5"/>
  <c r="E35" i="5"/>
  <c r="G94" i="5"/>
  <c r="F215" i="5"/>
  <c r="AC577" i="5"/>
  <c r="AB216" i="5"/>
  <c r="Z452" i="5"/>
  <c r="AB26" i="5"/>
  <c r="L308" i="5"/>
  <c r="O215" i="5"/>
  <c r="M345" i="5"/>
  <c r="M578" i="5"/>
  <c r="I62" i="5"/>
  <c r="W34" i="5"/>
  <c r="AB54" i="5"/>
  <c r="K310" i="5"/>
  <c r="H115" i="5"/>
  <c r="AA215" i="5"/>
  <c r="M269" i="5"/>
  <c r="X94" i="5"/>
  <c r="Y63" i="5"/>
  <c r="I408" i="5"/>
  <c r="AA302" i="5"/>
  <c r="M306" i="5"/>
  <c r="K407" i="5"/>
  <c r="W210" i="5"/>
  <c r="Z308" i="5"/>
  <c r="T217" i="5"/>
  <c r="Q53" i="5"/>
  <c r="P114" i="5"/>
  <c r="Z211" i="5"/>
  <c r="P181" i="5"/>
  <c r="I302" i="5"/>
  <c r="T123" i="5"/>
  <c r="K587" i="5"/>
  <c r="K578" i="5"/>
  <c r="N452" i="5"/>
  <c r="I385" i="5"/>
  <c r="L216" i="5"/>
  <c r="AB545" i="5"/>
  <c r="N179" i="5"/>
  <c r="V114" i="5"/>
  <c r="H406" i="5"/>
  <c r="Y308" i="5"/>
  <c r="V406" i="5"/>
  <c r="F35" i="5"/>
  <c r="N587" i="5"/>
  <c r="V216" i="5"/>
  <c r="G34" i="5"/>
  <c r="Y306" i="5"/>
  <c r="N453" i="5"/>
  <c r="H217" i="5"/>
  <c r="T384" i="5"/>
  <c r="Z306" i="5"/>
  <c r="N93" i="5"/>
  <c r="P383" i="5"/>
  <c r="X121" i="5"/>
  <c r="H586" i="5"/>
  <c r="H452" i="5"/>
  <c r="L180" i="5"/>
  <c r="F587" i="5"/>
  <c r="P586" i="5"/>
  <c r="O122" i="5"/>
  <c r="J181" i="5"/>
  <c r="O217" i="5"/>
  <c r="I407" i="5"/>
  <c r="U36" i="5"/>
  <c r="J345" i="5"/>
  <c r="O63" i="5"/>
  <c r="I344" i="5"/>
  <c r="N313" i="5"/>
  <c r="P62" i="5"/>
  <c r="S61" i="5"/>
  <c r="H430" i="5"/>
  <c r="AB383" i="5"/>
  <c r="M408" i="5"/>
  <c r="F545" i="5"/>
  <c r="Q406" i="5"/>
  <c r="J122" i="5"/>
  <c r="E314" i="5"/>
  <c r="I93" i="5"/>
  <c r="J269" i="5"/>
  <c r="AB585" i="5"/>
  <c r="Y546" i="5"/>
  <c r="L453" i="5"/>
  <c r="Q181" i="5"/>
  <c r="M383" i="5"/>
  <c r="Z92" i="5"/>
  <c r="X586" i="5"/>
  <c r="H587" i="5"/>
  <c r="G114" i="5"/>
  <c r="V545" i="5"/>
  <c r="L307" i="5"/>
  <c r="X93" i="5"/>
  <c r="Q34" i="5"/>
  <c r="Y431" i="5"/>
  <c r="P587" i="5"/>
  <c r="U407" i="5"/>
  <c r="X545" i="5"/>
  <c r="Q307" i="5"/>
  <c r="V123" i="5"/>
  <c r="Z384" i="5"/>
  <c r="AA35" i="5"/>
  <c r="P302" i="5"/>
  <c r="AA179" i="5"/>
  <c r="G545" i="5"/>
  <c r="O179" i="5"/>
  <c r="G63" i="5"/>
  <c r="U585" i="5"/>
  <c r="V115" i="5"/>
  <c r="AB302" i="5"/>
  <c r="P307" i="5"/>
  <c r="T179" i="5"/>
  <c r="O345" i="5"/>
  <c r="AC123" i="5"/>
  <c r="K579" i="5"/>
  <c r="AC211" i="5"/>
  <c r="Y123" i="5"/>
  <c r="P546" i="5"/>
  <c r="Z181" i="5"/>
  <c r="O302" i="5"/>
  <c r="G383" i="5"/>
  <c r="L55" i="5"/>
  <c r="G215" i="5"/>
  <c r="V36" i="5"/>
  <c r="O216" i="5"/>
  <c r="AC61" i="5"/>
  <c r="Q215" i="5"/>
  <c r="I36" i="5"/>
  <c r="J453" i="5"/>
  <c r="G448" i="5"/>
  <c r="Z546" i="5"/>
  <c r="P61" i="5"/>
  <c r="K546" i="5"/>
  <c r="Y217" i="5"/>
  <c r="U54" i="5"/>
  <c r="S179" i="5"/>
  <c r="AC306" i="5"/>
  <c r="H121" i="5"/>
  <c r="W408" i="5"/>
  <c r="AA407" i="5"/>
  <c r="Z431" i="5"/>
  <c r="AC307" i="5"/>
  <c r="X179" i="5"/>
  <c r="S408" i="5"/>
  <c r="G301" i="5"/>
  <c r="K217" i="5"/>
  <c r="N448" i="5"/>
  <c r="U152" i="5"/>
  <c r="V449" i="5"/>
  <c r="K450" i="5"/>
  <c r="L270" i="5"/>
  <c r="P211" i="5"/>
  <c r="G345" i="5"/>
  <c r="Z578" i="5"/>
  <c r="T407" i="5"/>
  <c r="Z577" i="5"/>
  <c r="H384" i="5"/>
  <c r="P269" i="5"/>
  <c r="E357" i="5"/>
  <c r="U122" i="5"/>
  <c r="P154" i="5"/>
  <c r="P448" i="5"/>
  <c r="Y449" i="5"/>
  <c r="N94" i="5"/>
  <c r="V546" i="5"/>
  <c r="AB211" i="5"/>
  <c r="O586" i="5"/>
  <c r="AC406" i="5"/>
  <c r="S36" i="5"/>
  <c r="Z35" i="5"/>
  <c r="F344" i="5"/>
  <c r="I54" i="5"/>
  <c r="N450" i="5"/>
  <c r="O448" i="5"/>
  <c r="P63" i="5"/>
  <c r="W179" i="5"/>
  <c r="I123" i="5"/>
  <c r="X115" i="5"/>
  <c r="R92" i="5"/>
  <c r="R122" i="5"/>
  <c r="AA55" i="5"/>
  <c r="Y35" i="5"/>
  <c r="X577" i="5"/>
  <c r="H62" i="5"/>
  <c r="X92" i="5"/>
  <c r="G28" i="5"/>
  <c r="X306" i="5"/>
  <c r="G216" i="5"/>
  <c r="U430" i="5"/>
  <c r="O578" i="5"/>
  <c r="N61" i="5"/>
  <c r="H344" i="5"/>
  <c r="I448" i="5"/>
  <c r="AB312" i="5"/>
  <c r="I269" i="5"/>
  <c r="J408" i="5"/>
  <c r="P449" i="5"/>
  <c r="M210" i="5"/>
  <c r="R431" i="5"/>
  <c r="H93" i="5"/>
  <c r="AB35" i="5"/>
  <c r="U579" i="5"/>
  <c r="K35" i="5"/>
  <c r="V345" i="5"/>
  <c r="F211" i="5"/>
  <c r="Q586" i="5"/>
  <c r="AA34" i="5"/>
  <c r="AC217" i="5"/>
  <c r="Y307" i="5"/>
  <c r="O55" i="5"/>
  <c r="S407" i="5"/>
  <c r="X36" i="5"/>
  <c r="J578" i="5"/>
  <c r="N34" i="5"/>
  <c r="V384" i="5"/>
  <c r="Z430" i="5"/>
  <c r="W63" i="5"/>
  <c r="AB55" i="5"/>
  <c r="AB301" i="5"/>
  <c r="T269" i="5"/>
  <c r="W123" i="5"/>
  <c r="N270" i="5"/>
  <c r="F63" i="5"/>
  <c r="P454" i="5"/>
  <c r="T578" i="5"/>
  <c r="O449" i="5"/>
  <c r="Y153" i="5"/>
  <c r="T450" i="5"/>
  <c r="N449" i="5"/>
  <c r="F154" i="5"/>
  <c r="V306" i="5"/>
  <c r="S34" i="5"/>
  <c r="N407" i="5"/>
  <c r="K312" i="5"/>
  <c r="R310" i="5"/>
  <c r="P215" i="5"/>
  <c r="V308" i="5"/>
  <c r="T216" i="5"/>
  <c r="U217" i="5"/>
  <c r="H53" i="5"/>
  <c r="G307" i="5"/>
  <c r="N122" i="5"/>
  <c r="O123" i="5"/>
  <c r="AB313" i="5"/>
  <c r="E223" i="5"/>
  <c r="U450" i="5"/>
  <c r="X154" i="5"/>
  <c r="Z59" i="5" l="1"/>
  <c r="I98" i="5"/>
  <c r="T582" i="5"/>
  <c r="S213" i="5"/>
  <c r="U126" i="5"/>
  <c r="F97" i="5"/>
  <c r="N127" i="5"/>
  <c r="Y127" i="5"/>
  <c r="I58" i="5"/>
  <c r="J583" i="5"/>
  <c r="H346" i="5"/>
  <c r="M126" i="5"/>
  <c r="AC97" i="5"/>
  <c r="G303" i="5"/>
  <c r="Y126" i="5"/>
  <c r="T66" i="5"/>
  <c r="O591" i="5"/>
  <c r="E225" i="5"/>
  <c r="F184" i="5"/>
  <c r="K127" i="5"/>
  <c r="F67" i="5"/>
  <c r="H67" i="5"/>
  <c r="E359" i="5"/>
  <c r="AC213" i="5"/>
  <c r="AB346" i="5"/>
  <c r="F346" i="5"/>
  <c r="O98" i="5"/>
  <c r="AB274" i="5"/>
  <c r="N274" i="5"/>
  <c r="AA303" i="5"/>
  <c r="P273" i="5"/>
  <c r="W118" i="5"/>
  <c r="T58" i="5"/>
  <c r="R212" i="5"/>
  <c r="K590" i="5"/>
  <c r="R97" i="5"/>
  <c r="W127" i="5"/>
  <c r="K583" i="5"/>
  <c r="V274" i="5"/>
  <c r="S583" i="5"/>
  <c r="Z39" i="5"/>
  <c r="T273" i="5"/>
  <c r="E158" i="5"/>
  <c r="T40" i="5"/>
  <c r="O40" i="5"/>
  <c r="AC583" i="5"/>
  <c r="F583" i="5"/>
  <c r="AA185" i="5"/>
  <c r="AC274" i="5"/>
  <c r="AB303" i="5"/>
  <c r="Y97" i="5"/>
  <c r="K58" i="5"/>
  <c r="AC127" i="5"/>
  <c r="X127" i="5"/>
  <c r="U273" i="5"/>
  <c r="Q346" i="5"/>
  <c r="G274" i="5"/>
  <c r="O127" i="5"/>
  <c r="G126" i="5"/>
  <c r="P582" i="5"/>
  <c r="AB59" i="5"/>
  <c r="N582" i="5"/>
  <c r="AA66" i="5"/>
  <c r="X274" i="5"/>
  <c r="AA213" i="5"/>
  <c r="T59" i="5"/>
  <c r="AB591" i="5"/>
  <c r="S40" i="5"/>
  <c r="W67" i="5"/>
  <c r="O582" i="5"/>
  <c r="M98" i="5"/>
  <c r="V582" i="5"/>
  <c r="N126" i="5"/>
  <c r="G591" i="5"/>
  <c r="I213" i="5"/>
  <c r="X583" i="5"/>
  <c r="V303" i="5"/>
  <c r="Z582" i="5"/>
  <c r="H127" i="5"/>
  <c r="Z119" i="5"/>
  <c r="S346" i="5"/>
  <c r="O347" i="5"/>
  <c r="R67" i="5"/>
  <c r="G347" i="5"/>
  <c r="T347" i="5"/>
  <c r="P39" i="5"/>
  <c r="T590" i="5"/>
  <c r="N213" i="5"/>
  <c r="W591" i="5"/>
  <c r="N590" i="5"/>
  <c r="W98" i="5"/>
  <c r="AC346" i="5"/>
  <c r="P213" i="5"/>
  <c r="U58" i="5"/>
  <c r="K66" i="5"/>
  <c r="V583" i="5"/>
  <c r="M185" i="5"/>
  <c r="O590" i="5"/>
  <c r="E317" i="5"/>
  <c r="J582" i="5"/>
  <c r="Z184" i="5"/>
  <c r="W582" i="5"/>
  <c r="I212" i="5"/>
  <c r="Q66" i="5"/>
  <c r="P347" i="5"/>
  <c r="I273" i="5"/>
  <c r="I184" i="5"/>
  <c r="AA212" i="5"/>
  <c r="X40" i="5"/>
  <c r="K346" i="5"/>
  <c r="L274" i="5"/>
  <c r="N67" i="5"/>
  <c r="E226" i="5"/>
  <c r="AB213" i="5"/>
  <c r="R590" i="5"/>
  <c r="M59" i="5"/>
  <c r="AA347" i="5"/>
  <c r="J127" i="5"/>
  <c r="AA583" i="5"/>
  <c r="O59" i="5"/>
  <c r="AB212" i="5"/>
  <c r="L98" i="5"/>
  <c r="AB127" i="5"/>
  <c r="H184" i="5"/>
  <c r="W97" i="5"/>
  <c r="Z274" i="5"/>
  <c r="G32" i="5"/>
  <c r="Q582" i="5"/>
  <c r="L66" i="5"/>
  <c r="S590" i="5"/>
  <c r="AB304" i="5"/>
  <c r="AC582" i="5"/>
  <c r="AC67" i="5"/>
  <c r="M590" i="5"/>
  <c r="I347" i="5"/>
  <c r="Y98" i="5"/>
  <c r="G185" i="5"/>
  <c r="N184" i="5"/>
  <c r="Q127" i="5"/>
  <c r="H66" i="5"/>
  <c r="W184" i="5"/>
  <c r="I40" i="5"/>
  <c r="V119" i="5"/>
  <c r="L127" i="5"/>
  <c r="G213" i="5"/>
  <c r="F66" i="5"/>
  <c r="Q590" i="5"/>
  <c r="X212" i="5"/>
  <c r="Y274" i="5"/>
  <c r="K274" i="5"/>
  <c r="Q583" i="5"/>
  <c r="T98" i="5"/>
  <c r="N98" i="5"/>
  <c r="H126" i="5"/>
  <c r="Q98" i="5"/>
  <c r="F213" i="5"/>
  <c r="AA67" i="5"/>
  <c r="P583" i="5"/>
  <c r="Y39" i="5"/>
  <c r="W213" i="5"/>
  <c r="T126" i="5"/>
  <c r="I67" i="5"/>
  <c r="AC40" i="5"/>
  <c r="W346" i="5"/>
  <c r="V347" i="5"/>
  <c r="AB66" i="5"/>
  <c r="U213" i="5"/>
  <c r="AA59" i="5"/>
  <c r="U212" i="5"/>
  <c r="O346" i="5"/>
  <c r="H40" i="5"/>
  <c r="V591" i="5"/>
  <c r="P97" i="5"/>
  <c r="K39" i="5"/>
  <c r="Q59" i="5"/>
  <c r="T213" i="5"/>
  <c r="R126" i="5"/>
  <c r="G39" i="5"/>
  <c r="V40" i="5"/>
  <c r="P119" i="5"/>
  <c r="G67" i="5"/>
  <c r="N59" i="5"/>
  <c r="U583" i="5"/>
  <c r="S97" i="5"/>
  <c r="Y213" i="5"/>
  <c r="L67" i="5"/>
  <c r="R66" i="5"/>
  <c r="L591" i="5"/>
  <c r="AB39" i="5"/>
  <c r="I126" i="5"/>
  <c r="AC591" i="5"/>
  <c r="F303" i="5"/>
  <c r="X119" i="5"/>
  <c r="S39" i="5"/>
  <c r="L59" i="5"/>
  <c r="L39" i="5"/>
  <c r="AC66" i="5"/>
  <c r="H97" i="5"/>
  <c r="G66" i="5"/>
  <c r="I127" i="5"/>
  <c r="T346" i="5"/>
  <c r="AB31" i="5"/>
  <c r="O97" i="5"/>
  <c r="AA184" i="5"/>
  <c r="G97" i="5"/>
  <c r="J67" i="5"/>
  <c r="O304" i="5"/>
  <c r="Z212" i="5"/>
  <c r="M212" i="5"/>
  <c r="O118" i="5"/>
  <c r="G212" i="5"/>
  <c r="P67" i="5"/>
  <c r="F347" i="5"/>
  <c r="R346" i="5"/>
  <c r="X346" i="5"/>
  <c r="U346" i="5"/>
  <c r="V185" i="5"/>
  <c r="F590" i="5"/>
  <c r="P127" i="5"/>
  <c r="Q32" i="5"/>
  <c r="Z185" i="5"/>
  <c r="V67" i="5"/>
  <c r="T583" i="5"/>
  <c r="R58" i="5"/>
  <c r="F119" i="5"/>
  <c r="Z273" i="5"/>
  <c r="F40" i="5"/>
  <c r="P346" i="5"/>
  <c r="V304" i="5"/>
  <c r="U39" i="5"/>
  <c r="S127" i="5"/>
  <c r="H273" i="5"/>
  <c r="F304" i="5"/>
  <c r="Z590" i="5"/>
  <c r="AA273" i="5"/>
  <c r="Q97" i="5"/>
  <c r="M58" i="5"/>
  <c r="P304" i="5"/>
  <c r="AB67" i="5"/>
  <c r="Z66" i="5"/>
  <c r="Z346" i="5"/>
  <c r="N40" i="5"/>
  <c r="AB98" i="5"/>
  <c r="Q347" i="5"/>
  <c r="S347" i="5"/>
  <c r="AA590" i="5"/>
  <c r="AB97" i="5"/>
  <c r="F582" i="5"/>
  <c r="O583" i="5"/>
  <c r="G304" i="5"/>
  <c r="P126" i="5"/>
  <c r="E347" i="5"/>
  <c r="L40" i="5"/>
  <c r="AA39" i="5"/>
  <c r="U97" i="5"/>
  <c r="AC347" i="5"/>
  <c r="M66" i="5"/>
  <c r="U590" i="5"/>
  <c r="T67" i="5"/>
  <c r="O66" i="5"/>
  <c r="X66" i="5"/>
  <c r="L58" i="5"/>
  <c r="H39" i="5"/>
  <c r="Q40" i="5"/>
  <c r="Z58" i="5"/>
  <c r="P184" i="5"/>
  <c r="F98" i="5"/>
  <c r="M97" i="5"/>
  <c r="X184" i="5"/>
  <c r="P303" i="5"/>
  <c r="AC59" i="5"/>
  <c r="L213" i="5"/>
  <c r="U67" i="5"/>
  <c r="H185" i="5"/>
  <c r="S98" i="5"/>
  <c r="U184" i="5"/>
  <c r="R98" i="5"/>
  <c r="K98" i="5"/>
  <c r="F126" i="5"/>
  <c r="V127" i="5"/>
  <c r="L185" i="5"/>
  <c r="R184" i="5"/>
  <c r="I274" i="5"/>
  <c r="AC590" i="5"/>
  <c r="Z126" i="5"/>
  <c r="AB40" i="5"/>
  <c r="R583" i="5"/>
  <c r="J590" i="5"/>
  <c r="Q213" i="5"/>
  <c r="AA58" i="5"/>
  <c r="R347" i="5"/>
  <c r="AA126" i="5"/>
  <c r="F185" i="5"/>
  <c r="M213" i="5"/>
  <c r="H582" i="5"/>
  <c r="Y185" i="5"/>
  <c r="L97" i="5"/>
  <c r="O58" i="5"/>
  <c r="O184" i="5"/>
  <c r="J40" i="5"/>
  <c r="H118" i="5"/>
  <c r="E126" i="5"/>
  <c r="K347" i="5"/>
  <c r="L590" i="5"/>
  <c r="J97" i="5"/>
  <c r="Z583" i="5"/>
  <c r="Q39" i="5"/>
  <c r="F118" i="5"/>
  <c r="H212" i="5"/>
  <c r="W185" i="5"/>
  <c r="T184" i="5"/>
  <c r="T591" i="5"/>
  <c r="S185" i="5"/>
  <c r="F273" i="5"/>
  <c r="P59" i="5"/>
  <c r="S126" i="5"/>
  <c r="U98" i="5"/>
  <c r="U127" i="5"/>
  <c r="R39" i="5"/>
  <c r="H98" i="5"/>
  <c r="K40" i="5"/>
  <c r="I185" i="5"/>
  <c r="W119" i="5"/>
  <c r="Z67" i="5"/>
  <c r="AB184" i="5"/>
  <c r="V273" i="5"/>
  <c r="V184" i="5"/>
  <c r="X213" i="5"/>
  <c r="V97" i="5"/>
  <c r="Q212" i="5"/>
  <c r="F212" i="5"/>
  <c r="V39" i="5"/>
  <c r="W66" i="5"/>
  <c r="K59" i="5"/>
  <c r="P591" i="5"/>
  <c r="Z98" i="5"/>
  <c r="E40" i="5"/>
  <c r="R213" i="5"/>
  <c r="L582" i="5"/>
  <c r="X582" i="5"/>
  <c r="P58" i="5"/>
  <c r="AA40" i="5"/>
  <c r="G346" i="5"/>
  <c r="M346" i="5"/>
  <c r="N583" i="5"/>
  <c r="I583" i="5"/>
  <c r="X67" i="5"/>
  <c r="AB126" i="5"/>
  <c r="O274" i="5"/>
  <c r="X97" i="5"/>
  <c r="L347" i="5"/>
  <c r="G582" i="5"/>
  <c r="S184" i="5"/>
  <c r="I59" i="5"/>
  <c r="H59" i="5"/>
  <c r="Q184" i="5"/>
  <c r="G118" i="5"/>
  <c r="Y66" i="5"/>
  <c r="G583" i="5"/>
  <c r="H591" i="5"/>
  <c r="N39" i="5"/>
  <c r="X590" i="5"/>
  <c r="E157" i="5"/>
  <c r="S273" i="5"/>
  <c r="T304" i="5"/>
  <c r="W59" i="5"/>
  <c r="N304" i="5"/>
  <c r="Q185" i="5"/>
  <c r="X591" i="5"/>
  <c r="L212" i="5"/>
  <c r="Y40" i="5"/>
  <c r="G273" i="5"/>
  <c r="R40" i="5"/>
  <c r="K97" i="5"/>
  <c r="T212" i="5"/>
  <c r="J273" i="5"/>
  <c r="K126" i="5"/>
  <c r="I97" i="5"/>
  <c r="K184" i="5"/>
  <c r="Z118" i="5"/>
  <c r="E316" i="5"/>
  <c r="AC126" i="5"/>
  <c r="P98" i="5"/>
  <c r="J126" i="5"/>
  <c r="E127" i="5"/>
  <c r="I582" i="5"/>
  <c r="X39" i="5"/>
  <c r="AC39" i="5"/>
  <c r="X118" i="5"/>
  <c r="O303" i="5"/>
  <c r="M39" i="5"/>
  <c r="M40" i="5"/>
  <c r="P40" i="5"/>
  <c r="N58" i="5"/>
  <c r="P66" i="5"/>
  <c r="S304" i="5"/>
  <c r="J39" i="5"/>
  <c r="Y583" i="5"/>
  <c r="I346" i="5"/>
  <c r="X126" i="5"/>
  <c r="O67" i="5"/>
  <c r="AB185" i="5"/>
  <c r="F127" i="5"/>
  <c r="N118" i="5"/>
  <c r="J347" i="5"/>
  <c r="N66" i="5"/>
  <c r="Z347" i="5"/>
  <c r="J184" i="5"/>
  <c r="U40" i="5"/>
  <c r="O39" i="5"/>
  <c r="Y590" i="5"/>
  <c r="H583" i="5"/>
  <c r="W39" i="5"/>
  <c r="AA127" i="5"/>
  <c r="J185" i="5"/>
  <c r="O126" i="5"/>
  <c r="S31" i="5"/>
  <c r="P590" i="5"/>
  <c r="F591" i="5"/>
  <c r="L184" i="5"/>
  <c r="S66" i="5"/>
  <c r="U66" i="5"/>
  <c r="W590" i="5"/>
  <c r="M591" i="5"/>
  <c r="Q274" i="5"/>
  <c r="H590" i="5"/>
  <c r="X185" i="5"/>
  <c r="V126" i="5"/>
  <c r="S67" i="5"/>
  <c r="AB582" i="5"/>
  <c r="N97" i="5"/>
  <c r="AC304" i="5"/>
  <c r="S582" i="5"/>
  <c r="AB590" i="5"/>
  <c r="G31" i="5"/>
  <c r="V590" i="5"/>
  <c r="Y591" i="5"/>
  <c r="K212" i="5"/>
  <c r="AA31" i="5"/>
  <c r="N119" i="5"/>
  <c r="V66" i="5"/>
  <c r="Z591" i="5"/>
  <c r="O119" i="5"/>
  <c r="Z127" i="5"/>
  <c r="Q304" i="5"/>
  <c r="N591" i="5"/>
  <c r="G184" i="5"/>
  <c r="R304" i="5"/>
  <c r="R127" i="5"/>
  <c r="F39" i="5"/>
  <c r="Y184" i="5"/>
  <c r="M127" i="5"/>
  <c r="M583" i="5"/>
  <c r="Y212" i="5"/>
  <c r="K185" i="5"/>
  <c r="Z97" i="5"/>
  <c r="J98" i="5"/>
  <c r="V118" i="5"/>
  <c r="N185" i="5"/>
  <c r="T39" i="5"/>
  <c r="N303" i="5"/>
  <c r="S32" i="5"/>
  <c r="AA98" i="5"/>
  <c r="N346" i="5"/>
  <c r="O185" i="5"/>
  <c r="N347" i="5"/>
  <c r="H213" i="5"/>
  <c r="AC184" i="5"/>
  <c r="Y582" i="5"/>
  <c r="R303" i="5"/>
  <c r="Q591" i="5"/>
  <c r="K582" i="5"/>
  <c r="K591" i="5"/>
  <c r="W58" i="5"/>
  <c r="T127" i="5"/>
  <c r="J213" i="5"/>
  <c r="G590" i="5"/>
  <c r="I304" i="5"/>
  <c r="I303" i="5"/>
  <c r="P185" i="5"/>
  <c r="AA97" i="5"/>
  <c r="AC58" i="5"/>
  <c r="Z213" i="5"/>
  <c r="P118" i="5"/>
  <c r="AA582" i="5"/>
  <c r="Q31" i="5"/>
  <c r="W303" i="5"/>
  <c r="G127" i="5"/>
  <c r="AC98" i="5"/>
  <c r="W274" i="5"/>
  <c r="W212" i="5"/>
  <c r="L346" i="5"/>
  <c r="S591" i="5"/>
  <c r="AA304" i="5"/>
  <c r="W126" i="5"/>
  <c r="U347" i="5"/>
  <c r="J346" i="5"/>
  <c r="AC273" i="5"/>
  <c r="Y67" i="5"/>
  <c r="R591" i="5"/>
  <c r="R59" i="5"/>
  <c r="W304" i="5"/>
  <c r="X98" i="5"/>
  <c r="T185" i="5"/>
  <c r="S212" i="5"/>
  <c r="O212" i="5"/>
  <c r="M273" i="5"/>
  <c r="AC212" i="5"/>
  <c r="P212" i="5"/>
  <c r="AA346" i="5"/>
  <c r="AC185" i="5"/>
  <c r="V98" i="5"/>
  <c r="H119" i="5"/>
  <c r="U591" i="5"/>
  <c r="S303" i="5"/>
  <c r="AA32" i="5"/>
  <c r="G119" i="5"/>
  <c r="AB58" i="5"/>
  <c r="Y346" i="5"/>
  <c r="I66" i="5"/>
  <c r="AB32" i="5"/>
  <c r="R273" i="5"/>
  <c r="M582" i="5"/>
  <c r="H347" i="5"/>
  <c r="M347" i="5"/>
  <c r="K67" i="5"/>
  <c r="Z40" i="5"/>
  <c r="Y347" i="5"/>
  <c r="AC303" i="5"/>
  <c r="H304" i="5"/>
  <c r="K273" i="5"/>
  <c r="G98" i="5"/>
  <c r="L126" i="5"/>
  <c r="T303" i="5"/>
  <c r="E39" i="5"/>
  <c r="J212" i="5"/>
  <c r="AB347" i="5"/>
  <c r="M184" i="5"/>
  <c r="U59" i="5"/>
  <c r="M67" i="5"/>
  <c r="J591" i="5"/>
  <c r="G40" i="5"/>
  <c r="Q303" i="5"/>
  <c r="V213" i="5"/>
  <c r="W583" i="5"/>
  <c r="I39" i="5"/>
  <c r="AB583" i="5"/>
  <c r="U185" i="5"/>
  <c r="Q126" i="5"/>
  <c r="T97" i="5"/>
  <c r="O213" i="5"/>
  <c r="AA591" i="5"/>
  <c r="W40" i="5"/>
  <c r="I590" i="5"/>
  <c r="J66" i="5"/>
  <c r="V212" i="5"/>
  <c r="V346" i="5"/>
  <c r="L583" i="5"/>
  <c r="K213" i="5"/>
  <c r="O273" i="5"/>
  <c r="R582" i="5"/>
  <c r="U582" i="5"/>
  <c r="I591" i="5"/>
  <c r="X347" i="5"/>
  <c r="H303" i="5"/>
  <c r="Q67" i="5"/>
  <c r="W347" i="5"/>
  <c r="R185" i="5"/>
  <c r="Y348" i="5"/>
  <c r="U348" i="5"/>
  <c r="H348" i="5"/>
  <c r="V348" i="5"/>
  <c r="X348" i="5"/>
  <c r="P348" i="5"/>
  <c r="U157" i="5"/>
  <c r="P158" i="5"/>
  <c r="Y157" i="5"/>
  <c r="U158" i="5"/>
  <c r="H158" i="5"/>
  <c r="P157" i="5"/>
  <c r="H157" i="5"/>
  <c r="X157" i="5"/>
  <c r="Y158" i="5"/>
  <c r="X158" i="5"/>
  <c r="K222" i="5"/>
  <c r="G311" i="5"/>
  <c r="T219" i="5"/>
  <c r="K219" i="5"/>
  <c r="J222" i="5"/>
  <c r="AB314" i="5"/>
  <c r="M313" i="5"/>
  <c r="O222" i="5"/>
  <c r="M222" i="5"/>
  <c r="AA222" i="5"/>
  <c r="X221" i="5"/>
  <c r="X310" i="5"/>
  <c r="H220" i="5"/>
  <c r="X220" i="5"/>
  <c r="T310" i="5"/>
  <c r="Z220" i="5"/>
  <c r="K314" i="5"/>
  <c r="J221" i="5"/>
  <c r="O311" i="5"/>
  <c r="F219" i="5"/>
  <c r="AA312" i="5"/>
  <c r="Y313" i="5"/>
  <c r="AA220" i="5"/>
  <c r="V153" i="5"/>
  <c r="Q219" i="5"/>
  <c r="H219" i="5"/>
  <c r="Z310" i="5"/>
  <c r="U221" i="5"/>
  <c r="Z219" i="5"/>
  <c r="X312" i="5"/>
  <c r="N222" i="5"/>
  <c r="O310" i="5"/>
  <c r="J220" i="5"/>
  <c r="V219" i="5"/>
  <c r="L312" i="5"/>
  <c r="AA219" i="5"/>
  <c r="Y220" i="5"/>
  <c r="W311" i="5"/>
  <c r="G310" i="5"/>
  <c r="U222" i="5"/>
  <c r="V312" i="5"/>
  <c r="X313" i="5"/>
  <c r="M220" i="5"/>
  <c r="H313" i="5"/>
  <c r="S312" i="5"/>
  <c r="Z312" i="5"/>
  <c r="AB221" i="5"/>
  <c r="AA221" i="5"/>
  <c r="X152" i="5"/>
  <c r="J311" i="5"/>
  <c r="I219" i="5"/>
  <c r="S310" i="5"/>
  <c r="O313" i="5"/>
  <c r="W222" i="5"/>
  <c r="AC313" i="5"/>
  <c r="F220" i="5"/>
  <c r="I311" i="5"/>
  <c r="L222" i="5"/>
  <c r="Q313" i="5"/>
  <c r="V154" i="5"/>
  <c r="J312" i="5"/>
  <c r="S222" i="5"/>
  <c r="Y221" i="5"/>
  <c r="T220" i="5"/>
  <c r="K220" i="5"/>
  <c r="O312" i="5"/>
  <c r="Q310" i="5"/>
  <c r="Q222" i="5"/>
  <c r="P313" i="5"/>
  <c r="O221" i="5"/>
  <c r="I222" i="5"/>
  <c r="AA311" i="5"/>
  <c r="Y219" i="5"/>
  <c r="W310" i="5"/>
  <c r="S221" i="5"/>
  <c r="P311" i="5"/>
  <c r="P222" i="5"/>
  <c r="V222" i="5"/>
  <c r="T313" i="5"/>
  <c r="I313" i="5"/>
  <c r="R222" i="5"/>
  <c r="S313" i="5"/>
  <c r="Y312" i="5"/>
  <c r="AB220" i="5"/>
  <c r="AA310" i="5"/>
  <c r="J310" i="5"/>
  <c r="AC311" i="5"/>
  <c r="G220" i="5"/>
  <c r="AC221" i="5"/>
  <c r="G312" i="5"/>
  <c r="W220" i="5"/>
  <c r="AC312" i="5"/>
  <c r="U219" i="5"/>
  <c r="H221" i="5"/>
  <c r="M221" i="5"/>
  <c r="S219" i="5"/>
  <c r="Q312" i="5"/>
  <c r="U313" i="5"/>
  <c r="G219" i="5"/>
  <c r="O219" i="5"/>
  <c r="F311" i="5"/>
  <c r="M219" i="5"/>
  <c r="U220" i="5"/>
  <c r="P312" i="5"/>
  <c r="T222" i="5"/>
  <c r="AB222" i="5"/>
  <c r="F221" i="5"/>
  <c r="O153" i="5"/>
  <c r="R314" i="5"/>
  <c r="U312" i="5"/>
  <c r="I220" i="5"/>
  <c r="S311" i="5"/>
  <c r="R219" i="5"/>
  <c r="F310" i="5"/>
  <c r="K315" i="5"/>
  <c r="L311" i="5"/>
  <c r="J219" i="5"/>
  <c r="H311" i="5"/>
  <c r="T221" i="5"/>
  <c r="U311" i="5"/>
  <c r="X311" i="5"/>
  <c r="AC310" i="5"/>
  <c r="P220" i="5"/>
  <c r="Y311" i="5"/>
  <c r="W313" i="5"/>
  <c r="Z222" i="5"/>
  <c r="E356" i="5"/>
  <c r="H312" i="5"/>
  <c r="Q221" i="5"/>
  <c r="H310" i="5"/>
  <c r="L219" i="5"/>
  <c r="S220" i="5"/>
  <c r="T153" i="5"/>
  <c r="Q220" i="5"/>
  <c r="AC220" i="5"/>
  <c r="P310" i="5"/>
  <c r="P221" i="5"/>
  <c r="V221" i="5"/>
  <c r="W221" i="5"/>
  <c r="N221" i="5"/>
  <c r="M311" i="5"/>
  <c r="V220" i="5"/>
  <c r="L313" i="5"/>
  <c r="N220" i="5"/>
  <c r="F222" i="5"/>
  <c r="X219" i="5"/>
  <c r="AC222" i="5"/>
  <c r="G313" i="5"/>
  <c r="W219" i="5"/>
  <c r="Q311" i="5"/>
  <c r="M310" i="5"/>
  <c r="AA313" i="5"/>
  <c r="Z313" i="5"/>
  <c r="V311" i="5"/>
  <c r="U310" i="5"/>
  <c r="Z152" i="5"/>
  <c r="R315" i="5"/>
  <c r="N314" i="5"/>
  <c r="Z311" i="5"/>
  <c r="O220" i="5"/>
  <c r="T312" i="5"/>
  <c r="E355" i="5"/>
  <c r="F313" i="5"/>
  <c r="M312" i="5"/>
  <c r="N315" i="5"/>
  <c r="I310" i="5"/>
  <c r="L221" i="5"/>
  <c r="X222" i="5"/>
  <c r="J313" i="5"/>
  <c r="AC219" i="5"/>
  <c r="Y222" i="5"/>
  <c r="T311" i="5"/>
  <c r="V313" i="5"/>
  <c r="R220" i="5"/>
  <c r="G222" i="5"/>
  <c r="F312" i="5"/>
  <c r="L310" i="5"/>
  <c r="H222" i="5"/>
  <c r="I221" i="5"/>
  <c r="N219" i="5"/>
  <c r="K221" i="5"/>
  <c r="AB315" i="5"/>
  <c r="P219" i="5"/>
  <c r="Y310" i="5"/>
  <c r="W312" i="5"/>
  <c r="Z221" i="5"/>
  <c r="G221" i="5"/>
  <c r="I312" i="5"/>
  <c r="R221" i="5"/>
  <c r="L220" i="5"/>
  <c r="AB219" i="5"/>
  <c r="V310" i="5"/>
  <c r="G154" i="5"/>
  <c r="AB317" i="5" l="1"/>
  <c r="N317" i="5"/>
  <c r="K317" i="5"/>
  <c r="K316" i="5"/>
  <c r="N316" i="5"/>
  <c r="R317" i="5"/>
  <c r="R316" i="5"/>
  <c r="AB316" i="5"/>
  <c r="V158" i="5"/>
  <c r="V157" i="5"/>
  <c r="M314" i="5"/>
  <c r="AA223" i="5"/>
  <c r="S224" i="5"/>
  <c r="P315" i="5"/>
  <c r="Z315" i="5"/>
  <c r="I223" i="5"/>
  <c r="I154" i="5"/>
  <c r="Q152" i="5"/>
  <c r="L153" i="5"/>
  <c r="U223" i="5"/>
  <c r="N223" i="5"/>
  <c r="H223" i="5"/>
  <c r="F223" i="5"/>
  <c r="F314" i="5"/>
  <c r="S154" i="5"/>
  <c r="AB154" i="5"/>
  <c r="I152" i="5"/>
  <c r="H224" i="5"/>
  <c r="I224" i="5"/>
  <c r="AC223" i="5"/>
  <c r="J224" i="5"/>
  <c r="Q314" i="5"/>
  <c r="T152" i="5"/>
  <c r="AB152" i="5"/>
  <c r="Q153" i="5"/>
  <c r="AB223" i="5"/>
  <c r="P223" i="5"/>
  <c r="W315" i="5"/>
  <c r="Y315" i="5"/>
  <c r="Z314" i="5"/>
  <c r="K223" i="5"/>
  <c r="N154" i="5"/>
  <c r="J153" i="5"/>
  <c r="Z154" i="5"/>
  <c r="G224" i="5"/>
  <c r="V223" i="5"/>
  <c r="J315" i="5"/>
  <c r="F315" i="5"/>
  <c r="AC315" i="5"/>
  <c r="J314" i="5"/>
  <c r="S153" i="5"/>
  <c r="K152" i="5"/>
  <c r="AB153" i="5"/>
  <c r="W224" i="5"/>
  <c r="S315" i="5"/>
  <c r="X314" i="5"/>
  <c r="R223" i="5"/>
  <c r="O223" i="5"/>
  <c r="Z153" i="5"/>
  <c r="Q154" i="5"/>
  <c r="AA152" i="5"/>
  <c r="H315" i="5"/>
  <c r="Q224" i="5"/>
  <c r="Y223" i="5"/>
  <c r="S314" i="5"/>
  <c r="O315" i="5"/>
  <c r="J152" i="5"/>
  <c r="AC152" i="5"/>
  <c r="W152" i="5"/>
  <c r="R224" i="5"/>
  <c r="K224" i="5"/>
  <c r="P314" i="5"/>
  <c r="J223" i="5"/>
  <c r="V314" i="5"/>
  <c r="G223" i="5"/>
  <c r="L154" i="5"/>
  <c r="F153" i="5"/>
  <c r="AA224" i="5"/>
  <c r="V224" i="5"/>
  <c r="T315" i="5"/>
  <c r="AA314" i="5"/>
  <c r="Y224" i="5"/>
  <c r="W223" i="5"/>
  <c r="AC153" i="5"/>
  <c r="G153" i="5"/>
  <c r="S152" i="5"/>
  <c r="S223" i="5"/>
  <c r="P224" i="5"/>
  <c r="Z223" i="5"/>
  <c r="L224" i="5"/>
  <c r="F224" i="5"/>
  <c r="G314" i="5"/>
  <c r="J154" i="5"/>
  <c r="L152" i="5"/>
  <c r="AC154" i="5"/>
  <c r="X315" i="5"/>
  <c r="V315" i="5"/>
  <c r="T224" i="5"/>
  <c r="Q315" i="5"/>
  <c r="T223" i="5"/>
  <c r="W153" i="5"/>
  <c r="M154" i="5"/>
  <c r="W154" i="5"/>
  <c r="N224" i="5"/>
  <c r="L223" i="5"/>
  <c r="Q223" i="5"/>
  <c r="O314" i="5"/>
  <c r="M315" i="5"/>
  <c r="U315" i="5"/>
  <c r="R152" i="5"/>
  <c r="F152" i="5"/>
  <c r="L315" i="5"/>
  <c r="AC314" i="5"/>
  <c r="U224" i="5"/>
  <c r="H314" i="5"/>
  <c r="X224" i="5"/>
  <c r="G315" i="5"/>
  <c r="M153" i="5"/>
  <c r="O154" i="5"/>
  <c r="K154" i="5"/>
  <c r="M224" i="5"/>
  <c r="W314" i="5"/>
  <c r="T314" i="5"/>
  <c r="O224" i="5"/>
  <c r="I314" i="5"/>
  <c r="AA154" i="5"/>
  <c r="N152" i="5"/>
  <c r="K153" i="5"/>
  <c r="AB224" i="5"/>
  <c r="AC224" i="5"/>
  <c r="Y314" i="5"/>
  <c r="L314" i="5"/>
  <c r="AA315" i="5"/>
  <c r="X223" i="5"/>
  <c r="AA153" i="5"/>
  <c r="R154" i="5"/>
  <c r="T154" i="5"/>
  <c r="Z224" i="5"/>
  <c r="I315" i="5"/>
  <c r="U314" i="5"/>
  <c r="E358" i="5"/>
  <c r="M223" i="5"/>
  <c r="R153" i="5"/>
  <c r="O152" i="5"/>
  <c r="I153" i="5"/>
  <c r="M152" i="5"/>
  <c r="U317" i="5" l="1"/>
  <c r="G225" i="5"/>
  <c r="K225" i="5"/>
  <c r="M225" i="5"/>
  <c r="M317" i="5"/>
  <c r="V316" i="5"/>
  <c r="Z316" i="5"/>
  <c r="E360" i="5"/>
  <c r="O316" i="5"/>
  <c r="J225" i="5"/>
  <c r="Y317" i="5"/>
  <c r="U316" i="5"/>
  <c r="Q225" i="5"/>
  <c r="P316" i="5"/>
  <c r="W317" i="5"/>
  <c r="I317" i="5"/>
  <c r="L225" i="5"/>
  <c r="K226" i="5"/>
  <c r="P225" i="5"/>
  <c r="Z226" i="5"/>
  <c r="N226" i="5"/>
  <c r="R226" i="5"/>
  <c r="AB225" i="5"/>
  <c r="X225" i="5"/>
  <c r="T225" i="5"/>
  <c r="O317" i="5"/>
  <c r="Q316" i="5"/>
  <c r="AA317" i="5"/>
  <c r="Q317" i="5"/>
  <c r="S316" i="5"/>
  <c r="J226" i="5"/>
  <c r="L316" i="5"/>
  <c r="T226" i="5"/>
  <c r="Y225" i="5"/>
  <c r="AC225" i="5"/>
  <c r="Y316" i="5"/>
  <c r="V317" i="5"/>
  <c r="Q226" i="5"/>
  <c r="I226" i="5"/>
  <c r="AC226" i="5"/>
  <c r="X317" i="5"/>
  <c r="H317" i="5"/>
  <c r="H226" i="5"/>
  <c r="AB226" i="5"/>
  <c r="G316" i="5"/>
  <c r="O225" i="5"/>
  <c r="F316" i="5"/>
  <c r="I316" i="5"/>
  <c r="F226" i="5"/>
  <c r="R225" i="5"/>
  <c r="F225" i="5"/>
  <c r="O226" i="5"/>
  <c r="L226" i="5"/>
  <c r="X316" i="5"/>
  <c r="H225" i="5"/>
  <c r="T316" i="5"/>
  <c r="Z225" i="5"/>
  <c r="S317" i="5"/>
  <c r="N225" i="5"/>
  <c r="W316" i="5"/>
  <c r="P226" i="5"/>
  <c r="W226" i="5"/>
  <c r="U225" i="5"/>
  <c r="M226" i="5"/>
  <c r="S225" i="5"/>
  <c r="J316" i="5"/>
  <c r="I225" i="5"/>
  <c r="G317" i="5"/>
  <c r="W225" i="5"/>
  <c r="AC317" i="5"/>
  <c r="Z317" i="5"/>
  <c r="X226" i="5"/>
  <c r="Y226" i="5"/>
  <c r="F317" i="5"/>
  <c r="P317" i="5"/>
  <c r="H316" i="5"/>
  <c r="AA316" i="5"/>
  <c r="J317" i="5"/>
  <c r="S226" i="5"/>
  <c r="U226" i="5"/>
  <c r="T317" i="5"/>
  <c r="V225" i="5"/>
  <c r="AA225" i="5"/>
  <c r="AC316" i="5"/>
  <c r="V226" i="5"/>
  <c r="G226" i="5"/>
  <c r="M316" i="5"/>
  <c r="L317" i="5"/>
  <c r="AA226" i="5"/>
  <c r="L348" i="5"/>
  <c r="Z348" i="5"/>
  <c r="F348" i="5"/>
  <c r="R348" i="5"/>
  <c r="Q348" i="5"/>
  <c r="J348" i="5"/>
  <c r="T348" i="5"/>
  <c r="S348" i="5"/>
  <c r="O348" i="5"/>
  <c r="I348" i="5"/>
  <c r="K348" i="5"/>
  <c r="AA348" i="5"/>
  <c r="AB348" i="5"/>
  <c r="AC348" i="5"/>
  <c r="M348" i="5"/>
  <c r="N348" i="5"/>
  <c r="W348" i="5"/>
  <c r="G348" i="5"/>
  <c r="V352" i="5"/>
  <c r="H352" i="5"/>
  <c r="U352" i="5"/>
  <c r="P352" i="5"/>
  <c r="X352" i="5"/>
  <c r="Y352" i="5"/>
  <c r="AB157" i="5"/>
  <c r="T157" i="5"/>
  <c r="AA158" i="5"/>
  <c r="N158" i="5"/>
  <c r="Z158" i="5"/>
  <c r="AC158" i="5"/>
  <c r="O157" i="5"/>
  <c r="AA157" i="5"/>
  <c r="O158" i="5"/>
  <c r="J157" i="5"/>
  <c r="L157" i="5"/>
  <c r="W157" i="5"/>
  <c r="G157" i="5"/>
  <c r="Q157" i="5"/>
  <c r="S157" i="5"/>
  <c r="AC157" i="5"/>
  <c r="M157" i="5"/>
  <c r="J158" i="5"/>
  <c r="L158" i="5"/>
  <c r="K157" i="5"/>
  <c r="G158" i="5"/>
  <c r="Q158" i="5"/>
  <c r="S158" i="5"/>
  <c r="I157" i="5"/>
  <c r="W158" i="5"/>
  <c r="Z157" i="5"/>
  <c r="K158" i="5"/>
  <c r="AB158" i="5"/>
  <c r="R158" i="5"/>
  <c r="T158" i="5"/>
  <c r="M158" i="5"/>
  <c r="R157" i="5"/>
  <c r="I158" i="5"/>
  <c r="P350" i="5"/>
  <c r="X349" i="5"/>
  <c r="U350" i="5"/>
  <c r="U351" i="5"/>
  <c r="Y351" i="5"/>
  <c r="N153" i="5"/>
  <c r="X351" i="5"/>
  <c r="V349" i="5"/>
  <c r="V350" i="5"/>
  <c r="Y350" i="5"/>
  <c r="H350" i="5"/>
  <c r="H351" i="5"/>
  <c r="P349" i="5"/>
  <c r="V351" i="5"/>
  <c r="X350" i="5"/>
  <c r="Y349" i="5"/>
  <c r="P351" i="5"/>
  <c r="H349" i="5"/>
  <c r="U349" i="5"/>
  <c r="N157" i="5" l="1"/>
  <c r="F158" i="5"/>
  <c r="F157" i="5"/>
  <c r="G352" i="5"/>
  <c r="J352" i="5"/>
  <c r="W352" i="5"/>
  <c r="AB352" i="5"/>
  <c r="Q352" i="5"/>
  <c r="L352" i="5"/>
  <c r="O352" i="5"/>
  <c r="N352" i="5"/>
  <c r="S352" i="5"/>
  <c r="AA352" i="5"/>
  <c r="R352" i="5"/>
  <c r="T352" i="5"/>
  <c r="F352" i="5"/>
  <c r="M352" i="5"/>
  <c r="K352" i="5"/>
  <c r="AC352" i="5"/>
  <c r="I352" i="5"/>
  <c r="Z352" i="5"/>
  <c r="U355" i="5"/>
  <c r="G350" i="5"/>
  <c r="G349" i="5"/>
  <c r="AC349" i="5"/>
  <c r="H356" i="5"/>
  <c r="J351" i="5"/>
  <c r="V355" i="5"/>
  <c r="U356" i="5"/>
  <c r="Y355" i="5"/>
  <c r="O349" i="5"/>
  <c r="I351" i="5"/>
  <c r="W349" i="5"/>
  <c r="X355" i="5"/>
  <c r="O351" i="5"/>
  <c r="L349" i="5"/>
  <c r="Q350" i="5"/>
  <c r="Y354" i="5"/>
  <c r="U353" i="5"/>
  <c r="K349" i="5"/>
  <c r="I349" i="5"/>
  <c r="M351" i="5"/>
  <c r="N351" i="5"/>
  <c r="P355" i="5"/>
  <c r="O350" i="5"/>
  <c r="V356" i="5"/>
  <c r="M349" i="5"/>
  <c r="N350" i="5"/>
  <c r="K350" i="5"/>
  <c r="S349" i="5"/>
  <c r="AA351" i="5"/>
  <c r="Q349" i="5"/>
  <c r="H353" i="5"/>
  <c r="P356" i="5"/>
  <c r="Z351" i="5"/>
  <c r="K351" i="5"/>
  <c r="S350" i="5"/>
  <c r="S351" i="5"/>
  <c r="AA350" i="5"/>
  <c r="P353" i="5"/>
  <c r="L350" i="5"/>
  <c r="Y356" i="5"/>
  <c r="F355" i="5"/>
  <c r="AB351" i="5"/>
  <c r="AC351" i="5"/>
  <c r="Q351" i="5"/>
  <c r="U354" i="5"/>
  <c r="P354" i="5"/>
  <c r="AC350" i="5"/>
  <c r="AB349" i="5"/>
  <c r="X354" i="5"/>
  <c r="I350" i="5"/>
  <c r="H354" i="5"/>
  <c r="M350" i="5"/>
  <c r="J350" i="5"/>
  <c r="X356" i="5"/>
  <c r="R349" i="5"/>
  <c r="Z349" i="5"/>
  <c r="W351" i="5"/>
  <c r="H355" i="5"/>
  <c r="R351" i="5"/>
  <c r="J349" i="5"/>
  <c r="G351" i="5"/>
  <c r="AA349" i="5"/>
  <c r="T351" i="5"/>
  <c r="F350" i="5"/>
  <c r="AB350" i="5"/>
  <c r="R350" i="5"/>
  <c r="Y353" i="5"/>
  <c r="L351" i="5"/>
  <c r="V354" i="5"/>
  <c r="T349" i="5"/>
  <c r="W350" i="5"/>
  <c r="V353" i="5"/>
  <c r="T350" i="5"/>
  <c r="N349" i="5"/>
  <c r="F349" i="5"/>
  <c r="X353" i="5"/>
  <c r="Z350" i="5"/>
  <c r="F356" i="5"/>
  <c r="P421" i="5" l="1"/>
  <c r="P423" i="5"/>
  <c r="F409" i="14"/>
  <c r="F363" i="14"/>
  <c r="F432" i="14"/>
  <c r="F386" i="14"/>
  <c r="F14" i="14"/>
  <c r="F25" i="14" s="1"/>
  <c r="R354" i="5"/>
  <c r="Y358" i="5"/>
  <c r="S356" i="5"/>
  <c r="I353" i="5"/>
  <c r="N356" i="5"/>
  <c r="H357" i="5"/>
  <c r="F186" i="14"/>
  <c r="O353" i="5"/>
  <c r="F358" i="5"/>
  <c r="W353" i="5"/>
  <c r="E381" i="5"/>
  <c r="W355" i="5"/>
  <c r="X358" i="5"/>
  <c r="F128" i="14"/>
  <c r="L353" i="5"/>
  <c r="AC450" i="5"/>
  <c r="S353" i="5"/>
  <c r="AC356" i="5"/>
  <c r="AC353" i="5"/>
  <c r="M354" i="5"/>
  <c r="Q354" i="5"/>
  <c r="R356" i="5"/>
  <c r="Z354" i="5"/>
  <c r="AC355" i="5"/>
  <c r="U357" i="5"/>
  <c r="J356" i="5"/>
  <c r="S354" i="5"/>
  <c r="K356" i="5"/>
  <c r="AA356" i="5"/>
  <c r="F354" i="5"/>
  <c r="Q356" i="5"/>
  <c r="E380" i="5"/>
  <c r="O355" i="5"/>
  <c r="AB448" i="5"/>
  <c r="W354" i="5"/>
  <c r="P358" i="5"/>
  <c r="F244" i="14"/>
  <c r="F320" i="14"/>
  <c r="H358" i="5"/>
  <c r="K354" i="5"/>
  <c r="T356" i="5"/>
  <c r="K355" i="5"/>
  <c r="G354" i="5"/>
  <c r="F353" i="5"/>
  <c r="S355" i="5"/>
  <c r="N354" i="5"/>
  <c r="AB354" i="5"/>
  <c r="T353" i="5"/>
  <c r="AA353" i="5"/>
  <c r="AA450" i="5"/>
  <c r="AA354" i="5"/>
  <c r="P427" i="5"/>
  <c r="J355" i="5"/>
  <c r="AB356" i="5"/>
  <c r="AC448" i="5"/>
  <c r="J354" i="5"/>
  <c r="N353" i="5"/>
  <c r="AB449" i="5"/>
  <c r="T354" i="5"/>
  <c r="Z355" i="5"/>
  <c r="AC449" i="5"/>
  <c r="U358" i="5"/>
  <c r="I355" i="5"/>
  <c r="AA449" i="5"/>
  <c r="O356" i="5"/>
  <c r="Z356" i="5"/>
  <c r="M353" i="5"/>
  <c r="V358" i="5"/>
  <c r="N355" i="5"/>
  <c r="M355" i="5"/>
  <c r="I354" i="5"/>
  <c r="Q353" i="5"/>
  <c r="AB353" i="5"/>
  <c r="J353" i="5"/>
  <c r="Q355" i="5"/>
  <c r="P430" i="5"/>
  <c r="V357" i="5"/>
  <c r="AA448" i="5"/>
  <c r="M356" i="5"/>
  <c r="L354" i="5"/>
  <c r="R355" i="5"/>
  <c r="P357" i="5"/>
  <c r="X357" i="5"/>
  <c r="AB450" i="5"/>
  <c r="F68" i="14"/>
  <c r="L355" i="5"/>
  <c r="I356" i="5"/>
  <c r="R353" i="5"/>
  <c r="G353" i="5"/>
  <c r="L356" i="5"/>
  <c r="Z353" i="5"/>
  <c r="AC354" i="5"/>
  <c r="T355" i="5"/>
  <c r="AA355" i="5"/>
  <c r="O354" i="5"/>
  <c r="K353" i="5"/>
  <c r="AB355" i="5"/>
  <c r="G356" i="5"/>
  <c r="W356" i="5"/>
  <c r="Y357" i="5"/>
  <c r="G355" i="5"/>
  <c r="F227" i="14"/>
  <c r="V359" i="5" l="1"/>
  <c r="Y360" i="5"/>
  <c r="X360" i="5"/>
  <c r="F360" i="5"/>
  <c r="V360" i="5"/>
  <c r="H360" i="5"/>
  <c r="P360" i="5"/>
  <c r="X359" i="5"/>
  <c r="P359" i="5"/>
  <c r="U360" i="5"/>
  <c r="H359" i="5"/>
  <c r="U359" i="5"/>
  <c r="Y359" i="5"/>
  <c r="F20" i="14"/>
  <c r="L357" i="5"/>
  <c r="G358" i="5"/>
  <c r="N358" i="5"/>
  <c r="W358" i="5"/>
  <c r="AC358" i="5"/>
  <c r="Q357" i="5"/>
  <c r="S357" i="5"/>
  <c r="AA358" i="5"/>
  <c r="F26" i="14"/>
  <c r="G357" i="5"/>
  <c r="W357" i="5"/>
  <c r="F28" i="14"/>
  <c r="S358" i="5"/>
  <c r="Q358" i="5"/>
  <c r="AC357" i="5"/>
  <c r="J357" i="5"/>
  <c r="R357" i="5"/>
  <c r="F357" i="5"/>
  <c r="K357" i="5"/>
  <c r="T358" i="5"/>
  <c r="P429" i="5"/>
  <c r="F27" i="14"/>
  <c r="AB357" i="5"/>
  <c r="AA357" i="5"/>
  <c r="P425" i="5"/>
  <c r="M358" i="5"/>
  <c r="O358" i="5"/>
  <c r="AB358" i="5"/>
  <c r="Z357" i="5"/>
  <c r="F228" i="14"/>
  <c r="P426" i="5"/>
  <c r="I358" i="5"/>
  <c r="P431" i="5"/>
  <c r="N357" i="5"/>
  <c r="T357" i="5"/>
  <c r="M357" i="5"/>
  <c r="Z358" i="5"/>
  <c r="R358" i="5"/>
  <c r="K358" i="5"/>
  <c r="I357" i="5"/>
  <c r="J358" i="5"/>
  <c r="L358" i="5"/>
  <c r="O357" i="5"/>
  <c r="AC360" i="5" l="1"/>
  <c r="R360" i="5"/>
  <c r="AB360" i="5"/>
  <c r="K359" i="5"/>
  <c r="R359" i="5"/>
  <c r="G359" i="5"/>
  <c r="I360" i="5"/>
  <c r="L360" i="5"/>
  <c r="O360" i="5"/>
  <c r="Z359" i="5"/>
  <c r="W360" i="5"/>
  <c r="K360" i="5"/>
  <c r="S360" i="5"/>
  <c r="T360" i="5"/>
  <c r="AC359" i="5"/>
  <c r="W359" i="5"/>
  <c r="Q360" i="5"/>
  <c r="S359" i="5"/>
  <c r="G360" i="5"/>
  <c r="Q359" i="5"/>
  <c r="J359" i="5"/>
  <c r="AA359" i="5"/>
  <c r="O359" i="5"/>
  <c r="F359" i="5"/>
  <c r="N359" i="5"/>
  <c r="J360" i="5"/>
  <c r="M360" i="5"/>
  <c r="AB359" i="5"/>
  <c r="Z360" i="5"/>
  <c r="T359" i="5"/>
  <c r="L359" i="5"/>
  <c r="M359" i="5"/>
  <c r="N360" i="5"/>
  <c r="AA360" i="5"/>
  <c r="I359" i="5"/>
  <c r="F32" i="14"/>
  <c r="F31" i="14"/>
  <c r="F236" i="14"/>
  <c r="F235" i="14"/>
  <c r="F238" i="14"/>
  <c r="F242" i="14" l="1"/>
  <c r="F239" i="14"/>
  <c r="F237" i="14"/>
  <c r="F129" i="14"/>
  <c r="AX38" i="28" l="1"/>
  <c r="BC38" i="28" s="1"/>
  <c r="AX39" i="28"/>
  <c r="BC39" i="28" s="1"/>
  <c r="AY39" i="28"/>
  <c r="BB39" i="28" s="1"/>
  <c r="AY38" i="28"/>
  <c r="BB38" i="28" s="1"/>
  <c r="F243" i="14"/>
  <c r="F143" i="14"/>
  <c r="F140" i="14"/>
  <c r="F145" i="14"/>
  <c r="AZ38" i="28" l="1"/>
  <c r="BA38" i="28" s="1"/>
  <c r="BD38" i="28" s="1"/>
  <c r="AZ39" i="28"/>
  <c r="BA39" i="28" s="1"/>
  <c r="BD39" i="28" s="1"/>
  <c r="F149" i="14"/>
  <c r="F144" i="14"/>
  <c r="F146" i="14"/>
  <c r="F69" i="14"/>
  <c r="AC39" i="28" l="1"/>
  <c r="AH39" i="28" s="1"/>
  <c r="AC38" i="28"/>
  <c r="AH38" i="28" s="1"/>
  <c r="AD39" i="28"/>
  <c r="AG39" i="28" s="1"/>
  <c r="AD38" i="28"/>
  <c r="AG38" i="28" s="1"/>
  <c r="F150" i="14"/>
  <c r="F83" i="14"/>
  <c r="F80" i="14"/>
  <c r="F85" i="14"/>
  <c r="AE38" i="28" l="1"/>
  <c r="AF38" i="28" s="1"/>
  <c r="AI38" i="28" s="1"/>
  <c r="AE39" i="28"/>
  <c r="AF39" i="28" s="1"/>
  <c r="AI39" i="28" s="1"/>
  <c r="F89" i="14"/>
  <c r="F86" i="14"/>
  <c r="F84" i="14"/>
  <c r="F387" i="14"/>
  <c r="O38" i="28" l="1"/>
  <c r="T38" i="28" s="1"/>
  <c r="O39" i="28"/>
  <c r="T39" i="28" s="1"/>
  <c r="P38" i="28"/>
  <c r="S38" i="28" s="1"/>
  <c r="P39" i="28"/>
  <c r="S39" i="28" s="1"/>
  <c r="F90" i="14"/>
  <c r="F401" i="14"/>
  <c r="F398" i="14"/>
  <c r="F397" i="14" s="1"/>
  <c r="F433" i="14"/>
  <c r="F403" i="14"/>
  <c r="Q38" i="28" l="1"/>
  <c r="Q39" i="28"/>
  <c r="R39" i="28" s="1"/>
  <c r="U39" i="28" s="1"/>
  <c r="F447" i="14"/>
  <c r="F444" i="14"/>
  <c r="F443" i="14" s="1"/>
  <c r="F404" i="14"/>
  <c r="F364" i="14"/>
  <c r="F402" i="14"/>
  <c r="F448" i="14"/>
  <c r="R38" i="28" l="1"/>
  <c r="U38" i="28" s="1"/>
  <c r="CV39" i="28"/>
  <c r="CY39" i="28" s="1"/>
  <c r="CV38" i="28"/>
  <c r="CY38" i="28" s="1"/>
  <c r="F378" i="14"/>
  <c r="F375" i="14"/>
  <c r="F374" i="14" s="1"/>
  <c r="F449" i="14"/>
  <c r="F410" i="14"/>
  <c r="F450" i="14"/>
  <c r="F379" i="14"/>
  <c r="CA38" i="28" l="1"/>
  <c r="CD38" i="28" s="1"/>
  <c r="CA39" i="28"/>
  <c r="CD39" i="28" s="1"/>
  <c r="CU39" i="28"/>
  <c r="CZ39" i="28" s="1"/>
  <c r="CU38" i="28"/>
  <c r="CZ38" i="28" s="1"/>
  <c r="CW39" i="28"/>
  <c r="CX39" i="28" s="1"/>
  <c r="CW38" i="28"/>
  <c r="CX38" i="28" s="1"/>
  <c r="F424" i="14"/>
  <c r="F421" i="14"/>
  <c r="F380" i="14"/>
  <c r="F381" i="14"/>
  <c r="CB38" i="28" l="1"/>
  <c r="CC38" i="28" s="1"/>
  <c r="CB39" i="28"/>
  <c r="CC39" i="28" s="1"/>
  <c r="BZ38" i="28"/>
  <c r="CE38" i="28" s="1"/>
  <c r="BZ39" i="28"/>
  <c r="CE39" i="28" s="1"/>
  <c r="DA39" i="28"/>
  <c r="DA38" i="28"/>
  <c r="F420" i="14"/>
  <c r="F427" i="14"/>
  <c r="DE38" i="28" l="1"/>
  <c r="DE39" i="28"/>
  <c r="CF38" i="28"/>
  <c r="CP38" i="28"/>
  <c r="CQ38" i="28" s="1"/>
  <c r="CP39" i="28"/>
  <c r="CQ39" i="28" s="1"/>
  <c r="CF39" i="28"/>
  <c r="F159" i="14"/>
  <c r="F170" i="14" s="1"/>
  <c r="F425" i="14"/>
  <c r="F426" i="14"/>
  <c r="DF39" i="28" l="1"/>
  <c r="DF38" i="28"/>
  <c r="DG39" i="28"/>
  <c r="DH39" i="28" s="1"/>
  <c r="DG38" i="28"/>
  <c r="DH38" i="28" s="1"/>
  <c r="CN39" i="28"/>
  <c r="CS39" i="28" s="1"/>
  <c r="CT39" i="28" s="1"/>
  <c r="CN38" i="28"/>
  <c r="CS38" i="28" s="1"/>
  <c r="CT38" i="28" s="1"/>
  <c r="CO39" i="28"/>
  <c r="CR39" i="28" s="1"/>
  <c r="CO38" i="28"/>
  <c r="CR38" i="28" s="1"/>
  <c r="F165" i="14"/>
  <c r="F171" i="14"/>
  <c r="AK39" i="28" l="1"/>
  <c r="AN39" i="28" s="1"/>
  <c r="AK38" i="28"/>
  <c r="AN38" i="28" s="1"/>
  <c r="F41" i="14"/>
  <c r="F52" i="14" s="1"/>
  <c r="F173" i="14"/>
  <c r="F172" i="14"/>
  <c r="F177" i="14" l="1"/>
  <c r="AL38" i="28" s="1"/>
  <c r="AM38" i="28" s="1"/>
  <c r="F176" i="14"/>
  <c r="AJ39" i="28" s="1"/>
  <c r="AO39" i="28" s="1"/>
  <c r="F47" i="14"/>
  <c r="F101" i="14"/>
  <c r="F112" i="14" s="1"/>
  <c r="F53" i="14"/>
  <c r="AJ38" i="28" l="1"/>
  <c r="AO38" i="28" s="1"/>
  <c r="AP38" i="28" s="1"/>
  <c r="AL39" i="28"/>
  <c r="AM39" i="28" s="1"/>
  <c r="AP39" i="28" s="1"/>
  <c r="W38" i="28"/>
  <c r="Z38" i="28" s="1"/>
  <c r="W39" i="28"/>
  <c r="Z39" i="28" s="1"/>
  <c r="F107" i="14"/>
  <c r="F115" i="14"/>
  <c r="F55" i="14"/>
  <c r="F54" i="14"/>
  <c r="F58" i="14" l="1"/>
  <c r="V38" i="28" s="1"/>
  <c r="AA38" i="28" s="1"/>
  <c r="F59" i="14"/>
  <c r="X39" i="28" s="1"/>
  <c r="Y39" i="28" s="1"/>
  <c r="F119" i="14"/>
  <c r="F113" i="14"/>
  <c r="F245" i="14"/>
  <c r="F114" i="14"/>
  <c r="V39" i="28" l="1"/>
  <c r="AA39" i="28" s="1"/>
  <c r="AB39" i="28" s="1"/>
  <c r="X38" i="28"/>
  <c r="Y38" i="28" s="1"/>
  <c r="AB38" i="28" s="1"/>
  <c r="F118" i="14"/>
  <c r="F259" i="14"/>
  <c r="F267" i="14"/>
  <c r="F256" i="14"/>
  <c r="F260" i="14"/>
  <c r="AR39" i="28" l="1"/>
  <c r="AU39" i="28" s="1"/>
  <c r="AR38" i="28"/>
  <c r="AU38" i="28" s="1"/>
  <c r="F278" i="14"/>
  <c r="F287" i="14" s="1"/>
  <c r="F321" i="14"/>
  <c r="F261" i="14"/>
  <c r="F187" i="14"/>
  <c r="F262" i="14"/>
  <c r="F294" i="14"/>
  <c r="F335" i="14" l="1"/>
  <c r="F330" i="14"/>
  <c r="F266" i="14"/>
  <c r="F201" i="14"/>
  <c r="F196" i="14"/>
  <c r="F265" i="14"/>
  <c r="F296" i="14"/>
  <c r="F277" i="14"/>
  <c r="F292" i="14"/>
  <c r="F6" i="14"/>
  <c r="F368" i="14"/>
  <c r="F133" i="14"/>
  <c r="F191" i="14"/>
  <c r="F437" i="14"/>
  <c r="F295" i="14"/>
  <c r="F414" i="14"/>
  <c r="F132" i="14"/>
  <c r="F297" i="14"/>
  <c r="F73" i="14"/>
  <c r="F249" i="14"/>
  <c r="F391" i="14"/>
  <c r="F324" i="14"/>
  <c r="F190" i="14"/>
  <c r="F293" i="14"/>
  <c r="F72" i="14"/>
  <c r="F325" i="14"/>
  <c r="BF38" i="28" l="1"/>
  <c r="BI38" i="28" s="1"/>
  <c r="BF39" i="28"/>
  <c r="BI39" i="28" s="1"/>
  <c r="F12" i="14"/>
  <c r="F509" i="14"/>
  <c r="F462" i="14"/>
  <c r="AS39" i="28"/>
  <c r="AT39" i="28" s="1"/>
  <c r="AS38" i="28"/>
  <c r="AT38" i="28" s="1"/>
  <c r="AQ38" i="28"/>
  <c r="AV38" i="28" s="1"/>
  <c r="AQ39" i="28"/>
  <c r="AV39" i="28" s="1"/>
  <c r="F339" i="14"/>
  <c r="F205" i="14"/>
  <c r="F348" i="14"/>
  <c r="F382" i="14"/>
  <c r="F377" i="14"/>
  <c r="F376" i="14" s="1"/>
  <c r="F428" i="14"/>
  <c r="F423" i="14"/>
  <c r="F422" i="14" s="1"/>
  <c r="F400" i="14"/>
  <c r="F399" i="14" s="1"/>
  <c r="F405" i="14"/>
  <c r="F446" i="14"/>
  <c r="F445" i="14" s="1"/>
  <c r="F451" i="14"/>
  <c r="F91" i="14"/>
  <c r="F82" i="14"/>
  <c r="F258" i="14"/>
  <c r="F151" i="14"/>
  <c r="F142" i="14"/>
  <c r="F214" i="14"/>
  <c r="F198" i="14"/>
  <c r="F413" i="14"/>
  <c r="F390" i="14"/>
  <c r="F367" i="14"/>
  <c r="F436" i="14"/>
  <c r="F16" i="14"/>
  <c r="F43" i="14"/>
  <c r="F103" i="14"/>
  <c r="F161" i="14"/>
  <c r="F282" i="14"/>
  <c r="F332" i="14"/>
  <c r="F337" i="14"/>
  <c r="F336" i="14"/>
  <c r="F298" i="14"/>
  <c r="F203" i="14"/>
  <c r="F153" i="14"/>
  <c r="F248" i="14"/>
  <c r="F204" i="14"/>
  <c r="F351" i="14"/>
  <c r="F299" i="14"/>
  <c r="F385" i="14"/>
  <c r="F338" i="14"/>
  <c r="F217" i="14"/>
  <c r="F202" i="14"/>
  <c r="F94" i="14"/>
  <c r="F406" i="14"/>
  <c r="F300" i="14"/>
  <c r="F454" i="14"/>
  <c r="F270" i="14"/>
  <c r="F430" i="14"/>
  <c r="F477" i="14" l="1"/>
  <c r="F497" i="14" s="1"/>
  <c r="F475" i="14"/>
  <c r="F496" i="14" s="1"/>
  <c r="F461" i="14"/>
  <c r="F473" i="14"/>
  <c r="F491" i="14"/>
  <c r="F538" i="14"/>
  <c r="F508" i="14"/>
  <c r="F522" i="14"/>
  <c r="F543" i="14" s="1"/>
  <c r="F524" i="14"/>
  <c r="F544" i="14" s="1"/>
  <c r="F520" i="14"/>
  <c r="AW38" i="28"/>
  <c r="AW39" i="28"/>
  <c r="BT38" i="28"/>
  <c r="BW38" i="28" s="1"/>
  <c r="BT39" i="28"/>
  <c r="BW39" i="28" s="1"/>
  <c r="F98" i="14"/>
  <c r="F274" i="14"/>
  <c r="F157" i="14"/>
  <c r="F33" i="14"/>
  <c r="F22" i="14"/>
  <c r="F218" i="14"/>
  <c r="F60" i="14"/>
  <c r="F49" i="14"/>
  <c r="F120" i="14"/>
  <c r="F109" i="14"/>
  <c r="F281" i="14"/>
  <c r="F305" i="14"/>
  <c r="F289" i="14"/>
  <c r="F352" i="14"/>
  <c r="F178" i="14"/>
  <c r="F167" i="14"/>
  <c r="F500" i="14"/>
  <c r="F341" i="14"/>
  <c r="F408" i="14"/>
  <c r="F493" i="14"/>
  <c r="F63" i="14"/>
  <c r="F307" i="14"/>
  <c r="F152" i="14"/>
  <c r="F268" i="14"/>
  <c r="F208" i="14"/>
  <c r="F343" i="14"/>
  <c r="F180" i="14"/>
  <c r="F36" i="14"/>
  <c r="F540" i="14"/>
  <c r="F61" i="14"/>
  <c r="F121" i="14"/>
  <c r="F384" i="14"/>
  <c r="F92" i="14"/>
  <c r="F62" i="14"/>
  <c r="F179" i="14"/>
  <c r="F302" i="14"/>
  <c r="F216" i="14"/>
  <c r="F383" i="14"/>
  <c r="F93" i="14"/>
  <c r="F342" i="14"/>
  <c r="F453" i="14"/>
  <c r="F501" i="14"/>
  <c r="F494" i="14"/>
  <c r="F492" i="14"/>
  <c r="F269" i="14"/>
  <c r="F181" i="14"/>
  <c r="F207" i="14"/>
  <c r="F35" i="14"/>
  <c r="F206" i="14"/>
  <c r="F209" i="14"/>
  <c r="F548" i="14"/>
  <c r="F308" i="14"/>
  <c r="F340" i="14"/>
  <c r="F350" i="14"/>
  <c r="F34" i="14"/>
  <c r="F123" i="14"/>
  <c r="F122" i="14"/>
  <c r="F407" i="14"/>
  <c r="F429" i="14"/>
  <c r="F355" i="14"/>
  <c r="F301" i="14"/>
  <c r="F452" i="14"/>
  <c r="F349" i="14"/>
  <c r="F306" i="14"/>
  <c r="F431" i="14"/>
  <c r="F547" i="14"/>
  <c r="F154" i="14"/>
  <c r="F539" i="14"/>
  <c r="F215" i="14"/>
  <c r="F221" i="14"/>
  <c r="F303" i="14" l="1"/>
  <c r="BE39" i="28" s="1"/>
  <c r="BJ39" i="28" s="1"/>
  <c r="F304" i="14"/>
  <c r="BG39" i="28" s="1"/>
  <c r="BH39" i="28" s="1"/>
  <c r="F495" i="14"/>
  <c r="F542" i="14"/>
  <c r="F97" i="14"/>
  <c r="F273" i="14"/>
  <c r="F158" i="14"/>
  <c r="F39" i="14"/>
  <c r="F40" i="14"/>
  <c r="F126" i="14"/>
  <c r="F127" i="14"/>
  <c r="F184" i="14"/>
  <c r="F185" i="14"/>
  <c r="F67" i="14"/>
  <c r="F66" i="14"/>
  <c r="F309" i="14"/>
  <c r="F313" i="14"/>
  <c r="F541" i="14"/>
  <c r="F354" i="14"/>
  <c r="F222" i="14"/>
  <c r="F498" i="14"/>
  <c r="F220" i="14"/>
  <c r="F356" i="14"/>
  <c r="F211" i="14"/>
  <c r="F499" i="14"/>
  <c r="F312" i="14"/>
  <c r="F210" i="14"/>
  <c r="F344" i="14"/>
  <c r="F545" i="14"/>
  <c r="F219" i="14"/>
  <c r="F311" i="14"/>
  <c r="F353" i="14"/>
  <c r="F345" i="14"/>
  <c r="BG40" i="28" l="1"/>
  <c r="BH40" i="28" s="1"/>
  <c r="BK40" i="28" s="1"/>
  <c r="BE38" i="28"/>
  <c r="BJ38" i="28" s="1"/>
  <c r="BG38" i="28"/>
  <c r="BH38" i="28" s="1"/>
  <c r="BK39" i="28"/>
  <c r="F347" i="14"/>
  <c r="F213" i="14"/>
  <c r="F212" i="14"/>
  <c r="F346" i="14"/>
  <c r="F223" i="14"/>
  <c r="F546" i="14"/>
  <c r="F357" i="14"/>
  <c r="F310" i="14"/>
  <c r="F314" i="14"/>
  <c r="F315" i="14"/>
  <c r="F224" i="14"/>
  <c r="F358" i="14"/>
  <c r="BK38" i="28" l="1"/>
  <c r="BU38" i="28"/>
  <c r="BV38" i="28" s="1"/>
  <c r="BU39" i="28"/>
  <c r="BV39" i="28" s="1"/>
  <c r="BS39" i="28"/>
  <c r="BX39" i="28" s="1"/>
  <c r="BS38" i="28"/>
  <c r="BX38" i="28" s="1"/>
  <c r="F316" i="14"/>
  <c r="F360" i="14"/>
  <c r="F226" i="14"/>
  <c r="F359" i="14"/>
  <c r="F317" i="14"/>
  <c r="F225" i="14"/>
  <c r="E426" i="14"/>
  <c r="E427" i="14"/>
  <c r="E425" i="14"/>
  <c r="E431" i="14"/>
  <c r="E430" i="14"/>
  <c r="E429" i="14"/>
  <c r="DG34" i="28" l="1"/>
  <c r="DG26" i="28"/>
  <c r="DG18" i="28"/>
  <c r="DG10" i="28"/>
  <c r="DG35" i="28"/>
  <c r="DG27" i="28"/>
  <c r="DG19" i="28"/>
  <c r="DG11" i="28"/>
  <c r="DG36" i="28"/>
  <c r="DG28" i="28"/>
  <c r="DG25" i="28"/>
  <c r="DG23" i="28"/>
  <c r="DG12" i="28"/>
  <c r="DG6" i="28"/>
  <c r="DG32" i="28"/>
  <c r="DG30" i="28"/>
  <c r="DG21" i="28"/>
  <c r="DG15" i="28"/>
  <c r="DG9" i="28"/>
  <c r="DG37" i="28"/>
  <c r="DG8" i="28"/>
  <c r="DG5" i="28"/>
  <c r="DG24" i="28"/>
  <c r="DG7" i="28"/>
  <c r="DG31" i="28"/>
  <c r="DG20" i="28"/>
  <c r="DG14" i="28"/>
  <c r="DG17" i="28"/>
  <c r="DG22" i="28"/>
  <c r="DG16" i="28"/>
  <c r="DG13" i="28"/>
  <c r="DG33" i="28"/>
  <c r="DG29" i="28"/>
  <c r="DE36" i="28"/>
  <c r="DE28" i="28"/>
  <c r="DE20" i="28"/>
  <c r="DE12" i="28"/>
  <c r="DE37" i="28"/>
  <c r="DE29" i="28"/>
  <c r="DE21" i="28"/>
  <c r="DE13" i="28"/>
  <c r="DE30" i="28"/>
  <c r="DE22" i="28"/>
  <c r="DE18" i="28"/>
  <c r="DE7" i="28"/>
  <c r="DE26" i="28"/>
  <c r="DE24" i="28"/>
  <c r="DE16" i="28"/>
  <c r="DE10" i="28"/>
  <c r="DE35" i="28"/>
  <c r="DE33" i="28"/>
  <c r="DE31" i="28"/>
  <c r="DE19" i="28"/>
  <c r="DE25" i="28"/>
  <c r="DE32" i="28"/>
  <c r="DE15" i="28"/>
  <c r="DE14" i="28"/>
  <c r="DE17" i="28"/>
  <c r="DE27" i="28"/>
  <c r="DE23" i="28"/>
  <c r="DE9" i="28"/>
  <c r="DE34" i="28"/>
  <c r="DE11" i="28"/>
  <c r="DE6" i="28"/>
  <c r="DE8" i="28"/>
  <c r="DF35" i="28"/>
  <c r="DF27" i="28"/>
  <c r="DF19" i="28"/>
  <c r="DF11" i="28"/>
  <c r="DF36" i="28"/>
  <c r="DF28" i="28"/>
  <c r="DF20" i="28"/>
  <c r="DF12" i="28"/>
  <c r="DF37" i="28"/>
  <c r="DF29" i="28"/>
  <c r="DF34" i="28"/>
  <c r="DF32" i="28"/>
  <c r="DF30" i="28"/>
  <c r="DF21" i="28"/>
  <c r="DF15" i="28"/>
  <c r="DF9" i="28"/>
  <c r="DF18" i="28"/>
  <c r="DF13" i="28"/>
  <c r="DF7" i="28"/>
  <c r="DF26" i="28"/>
  <c r="DF24" i="28"/>
  <c r="DF22" i="28"/>
  <c r="DF16" i="28"/>
  <c r="DF10" i="28"/>
  <c r="DF5" i="28"/>
  <c r="DF25" i="28"/>
  <c r="DF31" i="28"/>
  <c r="DF14" i="28"/>
  <c r="DF17" i="28"/>
  <c r="DF23" i="28"/>
  <c r="DF33" i="28"/>
  <c r="DF6" i="28"/>
  <c r="DF8" i="28"/>
  <c r="BY38" i="28"/>
  <c r="BY39" i="28"/>
  <c r="CO37" i="28"/>
  <c r="CR37" i="28" s="1"/>
  <c r="CO35" i="28"/>
  <c r="CR35" i="28" s="1"/>
  <c r="CO36" i="28"/>
  <c r="CR36" i="28" s="1"/>
  <c r="CO34" i="28"/>
  <c r="CR34" i="28" s="1"/>
  <c r="CO32" i="28"/>
  <c r="CR32" i="28" s="1"/>
  <c r="CO30" i="28"/>
  <c r="CR30" i="28" s="1"/>
  <c r="CO28" i="28"/>
  <c r="CR28" i="28" s="1"/>
  <c r="CO27" i="28"/>
  <c r="CR27" i="28" s="1"/>
  <c r="CO23" i="28"/>
  <c r="CR23" i="28" s="1"/>
  <c r="CO18" i="28"/>
  <c r="CR18" i="28" s="1"/>
  <c r="CO33" i="28"/>
  <c r="CR33" i="28" s="1"/>
  <c r="CO22" i="28"/>
  <c r="CR22" i="28" s="1"/>
  <c r="CO21" i="28"/>
  <c r="CR21" i="28" s="1"/>
  <c r="CO20" i="28"/>
  <c r="CR20" i="28" s="1"/>
  <c r="CO29" i="28"/>
  <c r="CR29" i="28" s="1"/>
  <c r="CO25" i="28"/>
  <c r="CR25" i="28" s="1"/>
  <c r="CO31" i="28"/>
  <c r="CR31" i="28" s="1"/>
  <c r="CO26" i="28"/>
  <c r="CR26" i="28" s="1"/>
  <c r="CO17" i="28"/>
  <c r="CR17" i="28" s="1"/>
  <c r="CO19" i="28"/>
  <c r="CR19" i="28" s="1"/>
  <c r="CO15" i="28"/>
  <c r="CR15" i="28" s="1"/>
  <c r="CO14" i="28"/>
  <c r="CR14" i="28" s="1"/>
  <c r="CO16" i="28"/>
  <c r="CR16" i="28" s="1"/>
  <c r="CO24" i="28"/>
  <c r="CR24" i="28" s="1"/>
  <c r="CO7" i="28"/>
  <c r="CR7" i="28" s="1"/>
  <c r="CO9" i="28"/>
  <c r="CR9" i="28" s="1"/>
  <c r="CO5" i="28"/>
  <c r="CR5" i="28" s="1"/>
  <c r="CO11" i="28"/>
  <c r="CR11" i="28" s="1"/>
  <c r="CO10" i="28"/>
  <c r="CR10" i="28" s="1"/>
  <c r="CO13" i="28"/>
  <c r="CR13" i="28" s="1"/>
  <c r="CO12" i="28"/>
  <c r="CR12" i="28" s="1"/>
  <c r="CO8" i="28"/>
  <c r="CR8" i="28" s="1"/>
  <c r="CO6" i="28"/>
  <c r="CR6" i="28" s="1"/>
  <c r="CP36" i="28"/>
  <c r="CQ36" i="28" s="1"/>
  <c r="CP34" i="28"/>
  <c r="CQ34" i="28" s="1"/>
  <c r="CP33" i="28"/>
  <c r="CQ33" i="28" s="1"/>
  <c r="CP31" i="28"/>
  <c r="CQ31" i="28" s="1"/>
  <c r="CP32" i="28"/>
  <c r="CQ32" i="28" s="1"/>
  <c r="CP26" i="28"/>
  <c r="CQ26" i="28" s="1"/>
  <c r="CP35" i="28"/>
  <c r="CQ35" i="28" s="1"/>
  <c r="CP29" i="28"/>
  <c r="CQ29" i="28" s="1"/>
  <c r="CP18" i="28"/>
  <c r="CQ18" i="28" s="1"/>
  <c r="CP30" i="28"/>
  <c r="CQ30" i="28" s="1"/>
  <c r="CP37" i="28"/>
  <c r="CQ37" i="28" s="1"/>
  <c r="CP24" i="28"/>
  <c r="CQ24" i="28" s="1"/>
  <c r="CP17" i="28"/>
  <c r="CQ17" i="28" s="1"/>
  <c r="CP16" i="28"/>
  <c r="CQ16" i="28" s="1"/>
  <c r="CP28" i="28"/>
  <c r="CQ28" i="28" s="1"/>
  <c r="CP21" i="28"/>
  <c r="CQ21" i="28" s="1"/>
  <c r="CP27" i="28"/>
  <c r="CQ27" i="28" s="1"/>
  <c r="CP25" i="28"/>
  <c r="CQ25" i="28" s="1"/>
  <c r="CP13" i="28"/>
  <c r="CQ13" i="28" s="1"/>
  <c r="CP19" i="28"/>
  <c r="CQ19" i="28" s="1"/>
  <c r="CP15" i="28"/>
  <c r="CQ15" i="28" s="1"/>
  <c r="CP14" i="28"/>
  <c r="CQ14" i="28" s="1"/>
  <c r="CP22" i="28"/>
  <c r="CQ22" i="28" s="1"/>
  <c r="CP11" i="28"/>
  <c r="CQ11" i="28" s="1"/>
  <c r="CP12" i="28"/>
  <c r="CQ12" i="28" s="1"/>
  <c r="CP23" i="28"/>
  <c r="CQ23" i="28" s="1"/>
  <c r="CP9" i="28"/>
  <c r="CQ9" i="28" s="1"/>
  <c r="CP7" i="28"/>
  <c r="CQ7" i="28" s="1"/>
  <c r="CP5" i="28"/>
  <c r="CQ5" i="28" s="1"/>
  <c r="CP20" i="28"/>
  <c r="CQ20" i="28" s="1"/>
  <c r="CP8" i="28"/>
  <c r="CQ8" i="28" s="1"/>
  <c r="CP6" i="28"/>
  <c r="CQ6" i="28" s="1"/>
  <c r="CP10" i="28"/>
  <c r="CQ10" i="28" s="1"/>
  <c r="CN37" i="28"/>
  <c r="CS37" i="28" s="1"/>
  <c r="CN35" i="28"/>
  <c r="CS35" i="28" s="1"/>
  <c r="CN36" i="28"/>
  <c r="CS36" i="28" s="1"/>
  <c r="CN34" i="28"/>
  <c r="CS34" i="28" s="1"/>
  <c r="CN32" i="28"/>
  <c r="CS32" i="28" s="1"/>
  <c r="CN31" i="28"/>
  <c r="CS31" i="28" s="1"/>
  <c r="CN25" i="28"/>
  <c r="CS25" i="28" s="1"/>
  <c r="CN23" i="28"/>
  <c r="CS23" i="28" s="1"/>
  <c r="CN27" i="28"/>
  <c r="CS27" i="28" s="1"/>
  <c r="CN33" i="28"/>
  <c r="CS33" i="28" s="1"/>
  <c r="CN26" i="28"/>
  <c r="CS26" i="28" s="1"/>
  <c r="CN24" i="28"/>
  <c r="CS24" i="28" s="1"/>
  <c r="CN22" i="28"/>
  <c r="CS22" i="28" s="1"/>
  <c r="CN20" i="28"/>
  <c r="CS20" i="28" s="1"/>
  <c r="CN18" i="28"/>
  <c r="CS18" i="28" s="1"/>
  <c r="CN19" i="28"/>
  <c r="CS19" i="28" s="1"/>
  <c r="CN28" i="28"/>
  <c r="CS28" i="28" s="1"/>
  <c r="CN29" i="28"/>
  <c r="CS29" i="28" s="1"/>
  <c r="CN30" i="28"/>
  <c r="CS30" i="28" s="1"/>
  <c r="CN17" i="28"/>
  <c r="CS17" i="28" s="1"/>
  <c r="CN16" i="28"/>
  <c r="CS16" i="28" s="1"/>
  <c r="CN11" i="28"/>
  <c r="CS11" i="28" s="1"/>
  <c r="CN14" i="28"/>
  <c r="CS14" i="28" s="1"/>
  <c r="CN21" i="28"/>
  <c r="CS21" i="28" s="1"/>
  <c r="CN9" i="28"/>
  <c r="CS9" i="28" s="1"/>
  <c r="CN5" i="28"/>
  <c r="CS5" i="28" s="1"/>
  <c r="CN15" i="28"/>
  <c r="CS15" i="28" s="1"/>
  <c r="CN10" i="28"/>
  <c r="CS10" i="28" s="1"/>
  <c r="CN7" i="28"/>
  <c r="CS7" i="28" s="1"/>
  <c r="CN6" i="28"/>
  <c r="CS6" i="28" s="1"/>
  <c r="CN12" i="28"/>
  <c r="CS12" i="28" s="1"/>
  <c r="CN13" i="28"/>
  <c r="CS13" i="28" s="1"/>
  <c r="CN8" i="28"/>
  <c r="CS8" i="28" s="1"/>
  <c r="DH17" i="28" l="1"/>
  <c r="CT16" i="28"/>
  <c r="DH10" i="28"/>
  <c r="DH16" i="28"/>
  <c r="DH22" i="28"/>
  <c r="DH8" i="28"/>
  <c r="DH35" i="28"/>
  <c r="DH13" i="28"/>
  <c r="DH5" i="28"/>
  <c r="DH6" i="28"/>
  <c r="DH27" i="28"/>
  <c r="DH33" i="28"/>
  <c r="DH30" i="28"/>
  <c r="DH7" i="28"/>
  <c r="DH11" i="28"/>
  <c r="DH24" i="28"/>
  <c r="DH32" i="28"/>
  <c r="DH19" i="28"/>
  <c r="DH12" i="28"/>
  <c r="DH14" i="28"/>
  <c r="DH9" i="28"/>
  <c r="DH25" i="28"/>
  <c r="DH18" i="28"/>
  <c r="DH37" i="28"/>
  <c r="DH20" i="28"/>
  <c r="DH15" i="28"/>
  <c r="DH28" i="28"/>
  <c r="DH26" i="28"/>
  <c r="DH23" i="28"/>
  <c r="DH29" i="28"/>
  <c r="DH31" i="28"/>
  <c r="DH21" i="28"/>
  <c r="DH36" i="28"/>
  <c r="DH34" i="28"/>
  <c r="CT17" i="28"/>
  <c r="CT33" i="28"/>
  <c r="CT36" i="28"/>
  <c r="CT34" i="28"/>
  <c r="CT29" i="28"/>
  <c r="CT20" i="28"/>
  <c r="CT10" i="28"/>
  <c r="CT27" i="28"/>
  <c r="CT18" i="28"/>
  <c r="CT12" i="28"/>
  <c r="CT21" i="28"/>
  <c r="CT6" i="28"/>
  <c r="CT11" i="28"/>
  <c r="CT31" i="28"/>
  <c r="CT32" i="28"/>
  <c r="CT7" i="28"/>
  <c r="CT24" i="28"/>
  <c r="CT19" i="28"/>
  <c r="CT5" i="28"/>
  <c r="CT22" i="28"/>
  <c r="CT15" i="28"/>
  <c r="CT30" i="28"/>
  <c r="CT26" i="28"/>
  <c r="CT35" i="28"/>
  <c r="CT9" i="28"/>
  <c r="CT13" i="28"/>
  <c r="CT23" i="28"/>
  <c r="CT8" i="28"/>
  <c r="CT28" i="28"/>
  <c r="CT37" i="28"/>
  <c r="CT14" i="28"/>
  <c r="CT25" i="28"/>
  <c r="G375" i="19"/>
  <c r="G374" i="19" s="1"/>
  <c r="E398" i="19" l="1"/>
  <c r="E397" i="19" s="1"/>
  <c r="G379" i="19"/>
  <c r="G380" i="19"/>
  <c r="G381" i="19"/>
  <c r="E403" i="19"/>
  <c r="CG15" i="30" l="1"/>
  <c r="CL15" i="30" s="1"/>
  <c r="CG6" i="30"/>
  <c r="CL6" i="30" s="1"/>
  <c r="CG19" i="30"/>
  <c r="CL19" i="30" s="1"/>
  <c r="CG7" i="30"/>
  <c r="CL7" i="30" s="1"/>
  <c r="CG9" i="30"/>
  <c r="CL9" i="30" s="1"/>
  <c r="CG11" i="30"/>
  <c r="CL11" i="30" s="1"/>
  <c r="CG16" i="30"/>
  <c r="CL16" i="30" s="1"/>
  <c r="CG17" i="30"/>
  <c r="CL17" i="30" s="1"/>
  <c r="CG13" i="30"/>
  <c r="CL13" i="30" s="1"/>
  <c r="CG12" i="30"/>
  <c r="CL12" i="30" s="1"/>
  <c r="CG28" i="30"/>
  <c r="CL28" i="30" s="1"/>
  <c r="CG39" i="30"/>
  <c r="CL39" i="30" s="1"/>
  <c r="CG41" i="30"/>
  <c r="CL41" i="30" s="1"/>
  <c r="CG43" i="30"/>
  <c r="CL43" i="30" s="1"/>
  <c r="CG45" i="30"/>
  <c r="CL45" i="30" s="1"/>
  <c r="CG10" i="30"/>
  <c r="CL10" i="30" s="1"/>
  <c r="CG18" i="30"/>
  <c r="CL18" i="30" s="1"/>
  <c r="CG20" i="30"/>
  <c r="CL20" i="30" s="1"/>
  <c r="CG21" i="30"/>
  <c r="CL21" i="30" s="1"/>
  <c r="CG14" i="30"/>
  <c r="CL14" i="30" s="1"/>
  <c r="CG23" i="30"/>
  <c r="CL23" i="30" s="1"/>
  <c r="CG8" i="30"/>
  <c r="CL8" i="30" s="1"/>
  <c r="CG22" i="30"/>
  <c r="CL22" i="30" s="1"/>
  <c r="CG32" i="30"/>
  <c r="CL32" i="30" s="1"/>
  <c r="CG33" i="30"/>
  <c r="CL33" i="30" s="1"/>
  <c r="CG34" i="30"/>
  <c r="CL34" i="30" s="1"/>
  <c r="CG35" i="30"/>
  <c r="CL35" i="30" s="1"/>
  <c r="CG49" i="30"/>
  <c r="CL49" i="30" s="1"/>
  <c r="CG54" i="30"/>
  <c r="CL54" i="30" s="1"/>
  <c r="CG25" i="30"/>
  <c r="CL25" i="30" s="1"/>
  <c r="CG30" i="30"/>
  <c r="CL30" i="30" s="1"/>
  <c r="CG27" i="30"/>
  <c r="CL27" i="30" s="1"/>
  <c r="CG29" i="30"/>
  <c r="CL29" i="30" s="1"/>
  <c r="CG40" i="30"/>
  <c r="CL40" i="30" s="1"/>
  <c r="CG31" i="30"/>
  <c r="CL31" i="30" s="1"/>
  <c r="CG26" i="30"/>
  <c r="CL26" i="30" s="1"/>
  <c r="CG36" i="30"/>
  <c r="CL36" i="30" s="1"/>
  <c r="CG42" i="30"/>
  <c r="CL42" i="30" s="1"/>
  <c r="CG24" i="30"/>
  <c r="CL24" i="30" s="1"/>
  <c r="CG38" i="30"/>
  <c r="CL38" i="30" s="1"/>
  <c r="CG37" i="30"/>
  <c r="CL37" i="30" s="1"/>
  <c r="CG52" i="30"/>
  <c r="CL52" i="30" s="1"/>
  <c r="CG53" i="30"/>
  <c r="CL53" i="30" s="1"/>
  <c r="CG46" i="30"/>
  <c r="CL46" i="30" s="1"/>
  <c r="CG47" i="30"/>
  <c r="CL47" i="30" s="1"/>
  <c r="CG50" i="30"/>
  <c r="CL50" i="30" s="1"/>
  <c r="CG55" i="30"/>
  <c r="CL55" i="30" s="1"/>
  <c r="CG51" i="30"/>
  <c r="CL51" i="30" s="1"/>
  <c r="CG44" i="30"/>
  <c r="CL44" i="30" s="1"/>
  <c r="CG48" i="30"/>
  <c r="CL48" i="30" s="1"/>
  <c r="CG5" i="30"/>
  <c r="CL5" i="30" s="1"/>
  <c r="E402" i="19"/>
  <c r="E404" i="19"/>
  <c r="CI7" i="30" l="1"/>
  <c r="CJ7" i="30" s="1"/>
  <c r="CM7" i="30" s="1"/>
  <c r="CI9" i="30"/>
  <c r="CJ9" i="30" s="1"/>
  <c r="CM9" i="30" s="1"/>
  <c r="CI11" i="30"/>
  <c r="CJ11" i="30" s="1"/>
  <c r="CM11" i="30" s="1"/>
  <c r="CI13" i="30"/>
  <c r="CJ13" i="30" s="1"/>
  <c r="CM13" i="30" s="1"/>
  <c r="CI12" i="30"/>
  <c r="CJ12" i="30" s="1"/>
  <c r="CM12" i="30" s="1"/>
  <c r="CI18" i="30"/>
  <c r="CJ18" i="30" s="1"/>
  <c r="CM18" i="30" s="1"/>
  <c r="CI23" i="30"/>
  <c r="CJ23" i="30" s="1"/>
  <c r="CM23" i="30" s="1"/>
  <c r="CI14" i="30"/>
  <c r="CJ14" i="30" s="1"/>
  <c r="CM14" i="30" s="1"/>
  <c r="CI8" i="30"/>
  <c r="CJ8" i="30" s="1"/>
  <c r="CM8" i="30" s="1"/>
  <c r="CI10" i="30"/>
  <c r="CJ10" i="30" s="1"/>
  <c r="CM10" i="30" s="1"/>
  <c r="CI27" i="30"/>
  <c r="CJ27" i="30" s="1"/>
  <c r="CM27" i="30" s="1"/>
  <c r="CI32" i="30"/>
  <c r="CJ32" i="30" s="1"/>
  <c r="CM32" i="30" s="1"/>
  <c r="CI21" i="30"/>
  <c r="CJ21" i="30" s="1"/>
  <c r="CM21" i="30" s="1"/>
  <c r="CI15" i="30"/>
  <c r="CJ15" i="30" s="1"/>
  <c r="CM15" i="30" s="1"/>
  <c r="CI24" i="30"/>
  <c r="CJ24" i="30" s="1"/>
  <c r="CM24" i="30" s="1"/>
  <c r="CI25" i="30"/>
  <c r="CJ25" i="30" s="1"/>
  <c r="CM25" i="30" s="1"/>
  <c r="CI6" i="30"/>
  <c r="CJ6" i="30" s="1"/>
  <c r="CM6" i="30" s="1"/>
  <c r="CI40" i="30"/>
  <c r="CJ40" i="30" s="1"/>
  <c r="CM40" i="30" s="1"/>
  <c r="CI48" i="30"/>
  <c r="CJ48" i="30" s="1"/>
  <c r="CM48" i="30" s="1"/>
  <c r="CI50" i="30"/>
  <c r="CJ50" i="30" s="1"/>
  <c r="CM50" i="30" s="1"/>
  <c r="CI52" i="30"/>
  <c r="CJ52" i="30" s="1"/>
  <c r="CM52" i="30" s="1"/>
  <c r="CI54" i="30"/>
  <c r="CJ54" i="30" s="1"/>
  <c r="CM54" i="30" s="1"/>
  <c r="CI16" i="30"/>
  <c r="CJ16" i="30" s="1"/>
  <c r="CM16" i="30" s="1"/>
  <c r="CI34" i="30"/>
  <c r="CJ34" i="30" s="1"/>
  <c r="CM34" i="30" s="1"/>
  <c r="CI35" i="30"/>
  <c r="CJ35" i="30" s="1"/>
  <c r="CM35" i="30" s="1"/>
  <c r="CI36" i="30"/>
  <c r="CJ36" i="30" s="1"/>
  <c r="CM36" i="30" s="1"/>
  <c r="CI26" i="30"/>
  <c r="CJ26" i="30" s="1"/>
  <c r="CM26" i="30" s="1"/>
  <c r="CI28" i="30"/>
  <c r="CJ28" i="30" s="1"/>
  <c r="CM28" i="30" s="1"/>
  <c r="CI29" i="30"/>
  <c r="CJ29" i="30" s="1"/>
  <c r="CM29" i="30" s="1"/>
  <c r="CI42" i="30"/>
  <c r="CJ42" i="30" s="1"/>
  <c r="CM42" i="30" s="1"/>
  <c r="CI43" i="30"/>
  <c r="CJ43" i="30" s="1"/>
  <c r="CM43" i="30" s="1"/>
  <c r="CI44" i="30"/>
  <c r="CJ44" i="30" s="1"/>
  <c r="CM44" i="30" s="1"/>
  <c r="CI45" i="30"/>
  <c r="CJ45" i="30" s="1"/>
  <c r="CM45" i="30" s="1"/>
  <c r="CI53" i="30"/>
  <c r="CJ53" i="30" s="1"/>
  <c r="CM53" i="30" s="1"/>
  <c r="CI22" i="30"/>
  <c r="CJ22" i="30" s="1"/>
  <c r="CM22" i="30" s="1"/>
  <c r="CI31" i="30"/>
  <c r="CJ31" i="30" s="1"/>
  <c r="CM31" i="30" s="1"/>
  <c r="CI20" i="30"/>
  <c r="CJ20" i="30" s="1"/>
  <c r="CM20" i="30" s="1"/>
  <c r="CI33" i="30"/>
  <c r="CJ33" i="30" s="1"/>
  <c r="CM33" i="30" s="1"/>
  <c r="CI39" i="30"/>
  <c r="CJ39" i="30" s="1"/>
  <c r="CM39" i="30" s="1"/>
  <c r="CI17" i="30"/>
  <c r="CJ17" i="30" s="1"/>
  <c r="CM17" i="30" s="1"/>
  <c r="CI19" i="30"/>
  <c r="CJ19" i="30" s="1"/>
  <c r="CM19" i="30" s="1"/>
  <c r="CI51" i="30"/>
  <c r="CJ51" i="30" s="1"/>
  <c r="CM51" i="30" s="1"/>
  <c r="CI47" i="30"/>
  <c r="CJ47" i="30" s="1"/>
  <c r="CM47" i="30" s="1"/>
  <c r="CI55" i="30"/>
  <c r="CJ55" i="30" s="1"/>
  <c r="CM55" i="30" s="1"/>
  <c r="CI38" i="30"/>
  <c r="CJ38" i="30" s="1"/>
  <c r="CM38" i="30" s="1"/>
  <c r="CI30" i="30"/>
  <c r="CJ30" i="30" s="1"/>
  <c r="CM30" i="30" s="1"/>
  <c r="CI41" i="30"/>
  <c r="CJ41" i="30" s="1"/>
  <c r="CM41" i="30" s="1"/>
  <c r="CI46" i="30"/>
  <c r="CJ46" i="30" s="1"/>
  <c r="CM46" i="30" s="1"/>
  <c r="CI49" i="30"/>
  <c r="CJ49" i="30" s="1"/>
  <c r="CM49" i="30" s="1"/>
  <c r="CI37" i="30"/>
  <c r="CJ37" i="30" s="1"/>
  <c r="CM37" i="30" s="1"/>
  <c r="CH10" i="30"/>
  <c r="CK10" i="30" s="1"/>
  <c r="CH16" i="30"/>
  <c r="CK16" i="30" s="1"/>
  <c r="CH18" i="30"/>
  <c r="CK18" i="30" s="1"/>
  <c r="CH20" i="30"/>
  <c r="CK20" i="30" s="1"/>
  <c r="CH22" i="30"/>
  <c r="CK22" i="30" s="1"/>
  <c r="CH15" i="30"/>
  <c r="CK15" i="30" s="1"/>
  <c r="CH13" i="30"/>
  <c r="CK13" i="30" s="1"/>
  <c r="CH14" i="30"/>
  <c r="CK14" i="30" s="1"/>
  <c r="CH7" i="30"/>
  <c r="CK7" i="30" s="1"/>
  <c r="CH9" i="30"/>
  <c r="CK9" i="30" s="1"/>
  <c r="CH11" i="30"/>
  <c r="CK11" i="30" s="1"/>
  <c r="CH33" i="30"/>
  <c r="CK33" i="30" s="1"/>
  <c r="CH38" i="30"/>
  <c r="CK38" i="30" s="1"/>
  <c r="CH24" i="30"/>
  <c r="CK24" i="30" s="1"/>
  <c r="CH25" i="30"/>
  <c r="CK25" i="30" s="1"/>
  <c r="CH6" i="30"/>
  <c r="CK6" i="30" s="1"/>
  <c r="CH8" i="30"/>
  <c r="CK8" i="30" s="1"/>
  <c r="CH17" i="30"/>
  <c r="CK17" i="30" s="1"/>
  <c r="CH19" i="30"/>
  <c r="CK19" i="30" s="1"/>
  <c r="CH44" i="30"/>
  <c r="CK44" i="30" s="1"/>
  <c r="CH36" i="30"/>
  <c r="CK36" i="30" s="1"/>
  <c r="CH23" i="30"/>
  <c r="CK23" i="30" s="1"/>
  <c r="CH21" i="30"/>
  <c r="CK21" i="30" s="1"/>
  <c r="CH30" i="30"/>
  <c r="CK30" i="30" s="1"/>
  <c r="CH31" i="30"/>
  <c r="CK31" i="30" s="1"/>
  <c r="CH46" i="30"/>
  <c r="CK46" i="30" s="1"/>
  <c r="CH48" i="30"/>
  <c r="CK48" i="30" s="1"/>
  <c r="CH12" i="30"/>
  <c r="CK12" i="30" s="1"/>
  <c r="CH34" i="30"/>
  <c r="CK34" i="30" s="1"/>
  <c r="CH26" i="30"/>
  <c r="CK26" i="30" s="1"/>
  <c r="CH28" i="30"/>
  <c r="CK28" i="30" s="1"/>
  <c r="CH32" i="30"/>
  <c r="CK32" i="30" s="1"/>
  <c r="CH37" i="30"/>
  <c r="CK37" i="30" s="1"/>
  <c r="CH27" i="30"/>
  <c r="CK27" i="30" s="1"/>
  <c r="CH29" i="30"/>
  <c r="CK29" i="30" s="1"/>
  <c r="CH39" i="30"/>
  <c r="CK39" i="30" s="1"/>
  <c r="CH35" i="30"/>
  <c r="CK35" i="30" s="1"/>
  <c r="CH40" i="30"/>
  <c r="CK40" i="30" s="1"/>
  <c r="CH45" i="30"/>
  <c r="CK45" i="30" s="1"/>
  <c r="CH52" i="30"/>
  <c r="CK52" i="30" s="1"/>
  <c r="CH53" i="30"/>
  <c r="CK53" i="30" s="1"/>
  <c r="CH54" i="30"/>
  <c r="CK54" i="30" s="1"/>
  <c r="CH51" i="30"/>
  <c r="CK51" i="30" s="1"/>
  <c r="CH41" i="30"/>
  <c r="CK41" i="30" s="1"/>
  <c r="CH42" i="30"/>
  <c r="CK42" i="30" s="1"/>
  <c r="CH43" i="30"/>
  <c r="CK43" i="30" s="1"/>
  <c r="CH49" i="30"/>
  <c r="CK49" i="30" s="1"/>
  <c r="CH47" i="30"/>
  <c r="CK47" i="30" s="1"/>
  <c r="CH50" i="30"/>
  <c r="CK50" i="30" s="1"/>
  <c r="CH55" i="30"/>
  <c r="CK55" i="30" s="1"/>
  <c r="CI5" i="30"/>
  <c r="CJ5" i="30" s="1"/>
  <c r="CM5" i="30" s="1"/>
  <c r="CH5" i="30"/>
  <c r="CK5" i="30" s="1"/>
  <c r="CE5" i="30" l="1"/>
  <c r="CD5" i="30"/>
  <c r="CC5" i="30"/>
  <c r="CC9" i="30"/>
  <c r="CC54" i="30"/>
  <c r="CC49" i="30"/>
  <c r="CC14" i="30"/>
  <c r="CD24" i="30"/>
  <c r="CD40" i="30"/>
  <c r="CD12" i="30"/>
  <c r="CD7" i="30"/>
  <c r="CC28" i="30"/>
  <c r="CC45" i="30"/>
  <c r="CD46" i="30"/>
  <c r="CD43" i="30"/>
  <c r="CC57" i="30"/>
  <c r="CC35" i="30"/>
  <c r="CC30" i="30"/>
  <c r="CE37" i="30"/>
  <c r="CC29" i="30"/>
  <c r="CD6" i="30"/>
  <c r="CD31" i="30"/>
  <c r="CC38" i="30"/>
  <c r="CC40" i="30"/>
  <c r="CC10" i="30"/>
  <c r="CC33" i="30"/>
  <c r="CC27" i="30"/>
  <c r="CD13" i="30"/>
  <c r="CC16" i="30"/>
  <c r="CD36" i="30"/>
  <c r="CD52" i="30"/>
  <c r="CC19" i="30"/>
  <c r="CD49" i="30"/>
  <c r="CE9" i="30"/>
  <c r="CD15" i="30"/>
  <c r="CD55" i="30"/>
  <c r="CC39" i="30"/>
  <c r="CC12" i="30"/>
  <c r="CE28" i="30"/>
  <c r="CE33" i="30"/>
  <c r="CE23" i="30"/>
  <c r="CE11" i="30"/>
  <c r="CC22" i="30"/>
  <c r="CE50" i="30"/>
  <c r="CE22" i="30"/>
  <c r="CD53" i="30"/>
  <c r="CE41" i="30"/>
  <c r="CD51" i="30"/>
  <c r="CE39" i="30"/>
  <c r="CE30" i="30"/>
  <c r="CC47" i="30"/>
  <c r="CE36" i="30"/>
  <c r="CC53" i="30"/>
  <c r="CD39" i="30"/>
  <c r="CE45" i="30"/>
  <c r="CC24" i="30"/>
  <c r="CC13" i="30"/>
  <c r="CE21" i="30"/>
  <c r="CC34" i="30"/>
  <c r="CC48" i="30"/>
  <c r="CC50" i="30"/>
  <c r="CC6" i="30"/>
  <c r="CE27" i="30"/>
  <c r="CD23" i="30"/>
  <c r="CE15" i="30"/>
  <c r="CC46" i="30"/>
  <c r="CE40" i="30"/>
  <c r="CC31" i="30"/>
  <c r="CD50" i="30"/>
  <c r="CE55" i="30"/>
  <c r="CD47" i="30"/>
  <c r="CD9" i="30"/>
  <c r="CD25" i="30"/>
  <c r="CD20" i="30"/>
  <c r="CE17" i="30"/>
  <c r="CE43" i="30"/>
  <c r="CE47" i="30"/>
  <c r="CD30" i="30"/>
  <c r="CC25" i="30"/>
  <c r="CE26" i="30"/>
  <c r="CC11" i="30"/>
  <c r="CE51" i="30"/>
  <c r="CE49" i="30"/>
  <c r="CD45" i="30"/>
  <c r="CC44" i="30"/>
  <c r="CC56" i="30"/>
  <c r="CC43" i="30"/>
  <c r="CC36" i="30"/>
  <c r="CE16" i="30"/>
  <c r="CD32" i="30"/>
  <c r="CD56" i="30"/>
  <c r="CE46" i="30"/>
  <c r="CD18" i="30"/>
  <c r="CE34" i="30"/>
  <c r="CE57" i="30"/>
  <c r="CC41" i="30"/>
  <c r="CD34" i="30"/>
  <c r="CC51" i="30"/>
  <c r="CC15" i="30"/>
  <c r="CE35" i="30"/>
  <c r="CD42" i="30"/>
  <c r="CD37" i="30"/>
  <c r="CD14" i="30"/>
  <c r="CD48" i="30"/>
  <c r="CE8" i="30"/>
  <c r="CE20" i="30"/>
  <c r="CE12" i="30"/>
  <c r="CE6" i="30"/>
  <c r="CC20" i="30"/>
  <c r="CE48" i="30"/>
  <c r="CE54" i="30"/>
  <c r="CC7" i="30"/>
  <c r="CE42" i="30"/>
  <c r="CE56" i="30"/>
  <c r="CD22" i="30"/>
  <c r="CC58" i="30"/>
  <c r="CC42" i="30"/>
  <c r="CC21" i="30"/>
  <c r="CC52" i="30"/>
  <c r="CD26" i="30"/>
  <c r="CE53" i="30"/>
  <c r="CE13" i="30"/>
  <c r="CD19" i="30"/>
  <c r="CD33" i="30"/>
  <c r="CE29" i="30"/>
  <c r="CE25" i="30"/>
  <c r="CE14" i="30"/>
  <c r="CE18" i="30"/>
  <c r="CC32" i="30"/>
  <c r="CC18" i="30"/>
  <c r="CC37" i="30"/>
  <c r="CD21" i="30"/>
  <c r="CC26" i="30"/>
  <c r="CE19" i="30"/>
  <c r="CD28" i="30"/>
  <c r="CD44" i="30"/>
  <c r="CD27" i="30"/>
  <c r="CE24" i="30"/>
  <c r="CE38" i="30"/>
  <c r="CD41" i="30"/>
  <c r="CC23" i="30"/>
  <c r="CD58" i="30"/>
  <c r="CD35" i="30"/>
  <c r="CE52" i="30"/>
  <c r="CD11" i="30"/>
  <c r="CD54" i="30"/>
  <c r="CC8" i="30"/>
  <c r="CE44" i="30"/>
  <c r="CD10" i="30"/>
  <c r="CD57" i="30"/>
  <c r="CD17" i="30"/>
  <c r="CE7" i="30"/>
  <c r="CC55" i="30"/>
  <c r="CD8" i="30"/>
  <c r="CC17" i="30"/>
  <c r="CD38" i="30"/>
  <c r="CE10" i="30"/>
  <c r="CD29" i="30"/>
  <c r="CE32" i="30"/>
  <c r="CE58" i="30"/>
  <c r="CD16" i="30"/>
  <c r="CE31" i="30"/>
  <c r="CF25" i="30" l="1"/>
  <c r="CF6" i="30"/>
  <c r="CF9" i="30"/>
  <c r="CF51" i="30"/>
  <c r="CF31" i="30"/>
  <c r="CF44" i="30"/>
  <c r="CF55" i="30"/>
  <c r="CF58" i="30"/>
  <c r="CF22" i="30"/>
  <c r="CF39" i="30"/>
  <c r="CF48" i="30"/>
  <c r="CF5" i="30"/>
  <c r="CF29" i="30"/>
  <c r="CF49" i="30"/>
  <c r="CF40" i="30"/>
  <c r="CF50" i="30"/>
  <c r="CF21" i="30"/>
  <c r="CF7" i="30"/>
  <c r="CF41" i="30"/>
  <c r="CF15" i="30"/>
  <c r="CF13" i="30"/>
  <c r="CF37" i="30"/>
  <c r="CF14" i="30"/>
  <c r="CF33" i="30"/>
  <c r="CF46" i="30"/>
  <c r="CF45" i="30"/>
  <c r="CF11" i="30"/>
  <c r="CF38" i="30"/>
  <c r="CF12" i="30"/>
  <c r="CF43" i="30"/>
  <c r="CF23" i="30"/>
  <c r="CF24" i="30"/>
  <c r="CF56" i="30"/>
  <c r="CF20" i="30"/>
  <c r="CF35" i="30"/>
  <c r="CF53" i="30"/>
  <c r="CF8" i="30"/>
  <c r="CF36" i="30"/>
  <c r="CF54" i="30"/>
  <c r="CF47" i="30"/>
  <c r="CF28" i="30"/>
  <c r="CF32" i="30"/>
  <c r="CF57" i="30"/>
  <c r="CF17" i="30"/>
  <c r="CF52" i="30"/>
  <c r="CF18" i="30"/>
  <c r="CF30" i="30"/>
  <c r="CF26" i="30"/>
  <c r="CF16" i="30"/>
  <c r="CF27" i="30"/>
  <c r="CF10" i="30"/>
  <c r="CF19" i="30"/>
  <c r="CF42" i="30"/>
  <c r="CF34" i="30"/>
  <c r="J420" i="14"/>
  <c r="E374" i="19"/>
  <c r="F374" i="19"/>
  <c r="J423" i="14"/>
  <c r="J426" i="14"/>
  <c r="J427" i="14"/>
  <c r="F381" i="19"/>
  <c r="J429" i="14"/>
  <c r="E380" i="19"/>
  <c r="F379" i="19"/>
  <c r="E381" i="19"/>
  <c r="F380" i="19"/>
  <c r="E379" i="19"/>
  <c r="J431" i="14"/>
  <c r="J425" i="14"/>
  <c r="J430" i="14"/>
</calcChain>
</file>

<file path=xl/sharedStrings.xml><?xml version="1.0" encoding="utf-8"?>
<sst xmlns="http://schemas.openxmlformats.org/spreadsheetml/2006/main" count="5191" uniqueCount="688">
  <si>
    <t>COASTAL ONLAP</t>
  </si>
  <si>
    <t>Time
(Ma)</t>
  </si>
  <si>
    <t>Miller et al., 2005, filtered and recalibrated  by Müller et al., 2008</t>
  </si>
  <si>
    <t>1D BACKSTRIPPING</t>
  </si>
  <si>
    <t xml:space="preserve">
Sealevel 
Miller et al. 2005
filtered (m)</t>
  </si>
  <si>
    <t xml:space="preserve">
Sealevel 
Haq et al. 1987
filtered (m)</t>
  </si>
  <si>
    <t>Miller et al., 2005
recalibrated to GTS 2012</t>
  </si>
  <si>
    <t xml:space="preserve">
Our Preferred Dynamic Topography Adjusted 
Miller et. al. 2005 Sealevel
s20rts (p.b.a) model
 (m)</t>
  </si>
  <si>
    <t xml:space="preserve">
 Dynamic Topography Adjusted 
Miller et. al. 2005 Sealevel
s20rts (m.b.a) model
 (m)</t>
  </si>
  <si>
    <t>Miller et al., 2005
Dynamic topography adjusted by Müller et al., 2008</t>
  </si>
  <si>
    <t>OCEAN VOLUME</t>
  </si>
  <si>
    <t>Müller et al., 2008</t>
  </si>
  <si>
    <t>Relative
Sealevel
(m)</t>
  </si>
  <si>
    <t>Relative
Sealevel Error
min (m)</t>
  </si>
  <si>
    <t>Relative
Sealevel Error
max (m)</t>
  </si>
  <si>
    <t>ICE VOLUME</t>
  </si>
  <si>
    <t>Cramer et al., 2011</t>
  </si>
  <si>
    <t>Age</t>
  </si>
  <si>
    <t>SLice</t>
  </si>
  <si>
    <t>SLice max</t>
  </si>
  <si>
    <t>SLice min</t>
  </si>
  <si>
    <t>SLice (long)</t>
  </si>
  <si>
    <t>SLice max (long)</t>
  </si>
  <si>
    <t>SLice min (long)</t>
  </si>
  <si>
    <t>min</t>
  </si>
  <si>
    <t>best</t>
  </si>
  <si>
    <t>max</t>
  </si>
  <si>
    <t>best with imaginary
lowstands</t>
  </si>
  <si>
    <t>Kominz et al., 2008
SL estimates from coastal plain coreholes, New Jersey and Delaware</t>
  </si>
  <si>
    <t>Slab Dynamic
corrected</t>
  </si>
  <si>
    <t>Kominz et al., 2008
Dynamic topography adjusted by Kominz et al., 2008</t>
  </si>
  <si>
    <t xml:space="preserve">
Sealevel 
Haq et al. 2005
filtered (m)</t>
  </si>
  <si>
    <t>best with imaginary
lowstands
recalibrated
on GTS 2012,
Miller, 2012</t>
  </si>
  <si>
    <t xml:space="preserve">
Sealevel 
Haq et al. 1987
recalibrated
on GTS 2012
Miller, 2012</t>
  </si>
  <si>
    <t>Haq et al, 1987
recalibrated by
Miller 2012</t>
  </si>
  <si>
    <t>UPPER CRETACEOUS</t>
  </si>
  <si>
    <t>Haq et al.,
1987
filtered by Müller et al., 2008</t>
  </si>
  <si>
    <t>Haq et al.,
1987
recalibrated
on GTS 2012 by
Miller, 2012</t>
  </si>
  <si>
    <t>Miller et al.,
2005
recalibrated by Müller et al., 2008</t>
  </si>
  <si>
    <t>Miller et al.,
2005
recalibrated
on GTS 2012
by  Miller, 2012</t>
  </si>
  <si>
    <t>Miller et al.,
2005
Dynamic topography
adjusted
by Müller et al., 2008</t>
  </si>
  <si>
    <t>Kominz et al., 2008</t>
  </si>
  <si>
    <t>Kominz et al., 2008
recalibrated
on GTS 2012
by  Miller, 2012</t>
  </si>
  <si>
    <t>Kominz et al., 2008
Dynamic topography
adjusted (long-term)
by Kominz et al., 2008</t>
  </si>
  <si>
    <t>OCEAN VOLUME CHANGE MODELISATION</t>
  </si>
  <si>
    <t>ICE VOLUME CHANGE</t>
  </si>
  <si>
    <t>Cramer et al., 
2011</t>
  </si>
  <si>
    <t>CONTINENTAL FLOODING (ROWLEY, 2013)</t>
  </si>
  <si>
    <t>Smith 
et al., 1994</t>
  </si>
  <si>
    <t>Scotese and Golanka, 1992</t>
  </si>
  <si>
    <t>GTS 2012</t>
  </si>
  <si>
    <t>CENOMANIAN</t>
  </si>
  <si>
    <t>TURONIAN</t>
  </si>
  <si>
    <t>93.9-89.8</t>
  </si>
  <si>
    <t>89.8-86.3</t>
  </si>
  <si>
    <t>SANTONIAN</t>
  </si>
  <si>
    <t>CONIACIAN</t>
  </si>
  <si>
    <t>86.3-83.6</t>
  </si>
  <si>
    <t>83.6-72.1</t>
  </si>
  <si>
    <t>CAMPANIAN</t>
  </si>
  <si>
    <t>MAASTRICHTIAN</t>
  </si>
  <si>
    <t>DANIAN</t>
  </si>
  <si>
    <t>72.1-66.0</t>
  </si>
  <si>
    <t>66.0-61.6</t>
  </si>
  <si>
    <t>61.6-59.2</t>
  </si>
  <si>
    <t>59.2-56.0</t>
  </si>
  <si>
    <t>SELANDIAN</t>
  </si>
  <si>
    <t>THANETIAN</t>
  </si>
  <si>
    <t>PALEOCENE</t>
  </si>
  <si>
    <t>56.0-47.8</t>
  </si>
  <si>
    <t>47.8-41.3</t>
  </si>
  <si>
    <t>41.3-38.0</t>
  </si>
  <si>
    <t>YPRESIAN</t>
  </si>
  <si>
    <t>LUTETIAN</t>
  </si>
  <si>
    <t>BARTONIAN</t>
  </si>
  <si>
    <t>PRIABONIAN</t>
  </si>
  <si>
    <t>RUPELIAN</t>
  </si>
  <si>
    <t>CHATTIAN</t>
  </si>
  <si>
    <t>38.0-33.9</t>
  </si>
  <si>
    <t>33.9-28.1</t>
  </si>
  <si>
    <t>28.1-23.03</t>
  </si>
  <si>
    <t>EOCENE</t>
  </si>
  <si>
    <t>OLIGOCENE</t>
  </si>
  <si>
    <t>AQUITANIAN</t>
  </si>
  <si>
    <t>BURDIGALIAN</t>
  </si>
  <si>
    <t>LANGHIAN</t>
  </si>
  <si>
    <t>23.03-20.44</t>
  </si>
  <si>
    <t>20.44-15.97</t>
  </si>
  <si>
    <t>15.97-13.82</t>
  </si>
  <si>
    <t>SERRAVALLIAN</t>
  </si>
  <si>
    <t>TORTONIAN</t>
  </si>
  <si>
    <t>MESSINIAN</t>
  </si>
  <si>
    <t>13.82-11.62</t>
  </si>
  <si>
    <t>11.62-7.246</t>
  </si>
  <si>
    <t>7.246-5.333</t>
  </si>
  <si>
    <t>MIOCENE</t>
  </si>
  <si>
    <t>ZANCLEAN</t>
  </si>
  <si>
    <t>PIACENZIAN</t>
  </si>
  <si>
    <t>5.333-3.600</t>
  </si>
  <si>
    <t>3.600-2.588</t>
  </si>
  <si>
    <t>GELASIAN</t>
  </si>
  <si>
    <t>2.588-1.806</t>
  </si>
  <si>
    <t>CALABRIAN</t>
  </si>
  <si>
    <t>1.806-0.781</t>
  </si>
  <si>
    <t>PLIOCENE</t>
  </si>
  <si>
    <t>LOWER PLEIST</t>
  </si>
  <si>
    <t>Stage timelaps for Calculation</t>
  </si>
  <si>
    <t>SERIE/EPOCH</t>
  </si>
  <si>
    <t>STAGE/AGE</t>
  </si>
  <si>
    <t>Range (Ma)</t>
  </si>
  <si>
    <t>-</t>
  </si>
  <si>
    <t>Max Range (with error max)</t>
  </si>
  <si>
    <t>max lower boundary</t>
  </si>
  <si>
    <t>min lower boundary</t>
  </si>
  <si>
    <t>lower boundary age</t>
  </si>
  <si>
    <t>lower boundary error</t>
  </si>
  <si>
    <t>upper boundary age</t>
  </si>
  <si>
    <t>upper boundary error</t>
  </si>
  <si>
    <t>lower boundary on chart (rounded to lower 1 Ma)</t>
  </si>
  <si>
    <t>upper boundary on chart (rounded to upper 1 Ma)</t>
  </si>
  <si>
    <t>without
stage error</t>
  </si>
  <si>
    <t>with
stage error</t>
  </si>
  <si>
    <t>stage begin adress</t>
  </si>
  <si>
    <t>stage end adress</t>
  </si>
  <si>
    <t>:</t>
  </si>
  <si>
    <t>Column number</t>
  </si>
  <si>
    <t>formulae adds</t>
  </si>
  <si>
    <t>Without stage error</t>
  </si>
  <si>
    <t>With stage error</t>
  </si>
  <si>
    <t>lower boundary on chart (closest upper value)</t>
  </si>
  <si>
    <t>upper boundary on chart (closest lower value)</t>
  </si>
  <si>
    <t>cell range adresses for Stage</t>
  </si>
  <si>
    <t>Müller et al.,
2008</t>
  </si>
  <si>
    <t>CONTINENTAL FLOODING</t>
  </si>
  <si>
    <t>Markwick,
2011</t>
  </si>
  <si>
    <t>Rowley, 2013</t>
  </si>
  <si>
    <t>Ma</t>
  </si>
  <si>
    <t>long. Fig</t>
  </si>
  <si>
    <t>Mesures</t>
  </si>
  <si>
    <t>Blakey,
2012</t>
  </si>
  <si>
    <t>1D BACKSTRIPPING (ONLY PLIOCENE)</t>
  </si>
  <si>
    <t>Miller et al., 2011</t>
  </si>
  <si>
    <t>Age (Ma) calculated from oxygen isotopes (Miller et al., 2011)</t>
  </si>
  <si>
    <t>Sealevel (m) calculated from oxygen isotopes (Miller et al., 2011)</t>
  </si>
  <si>
    <t>Miller et al.,
2011</t>
  </si>
  <si>
    <t>Miller et al., 2005</t>
  </si>
  <si>
    <t>Kominz et al., 2008
recalibrated to GTS 2012
by Miller, 2012</t>
  </si>
  <si>
    <t>SL_CHARTS_2012!</t>
  </si>
  <si>
    <t>cell adress on SL_CHARTS_2012! for lower boundary</t>
  </si>
  <si>
    <t>cell adress on SL_CHARTS_2012! for upperr boundary</t>
  </si>
  <si>
    <t>Haq et Al-Quahtani.,
2005
filtered by Müller et al., 2008</t>
  </si>
  <si>
    <t>Relative
Sealevel 
min (m)</t>
  </si>
  <si>
    <t>Relative
Sealevel 
max (m)</t>
  </si>
  <si>
    <t>Müller et al.,2008
min max calculation</t>
  </si>
  <si>
    <t>Haq et al, 1987 and 2005 filtered by 
Müller et al., 2008</t>
  </si>
  <si>
    <t>GTS 2012 BARTONIAN</t>
  </si>
  <si>
    <t>B1 - B33</t>
  </si>
  <si>
    <t>B34; B35</t>
  </si>
  <si>
    <t>B36</t>
  </si>
  <si>
    <t>B37</t>
  </si>
  <si>
    <t>B38</t>
  </si>
  <si>
    <t>n°</t>
  </si>
  <si>
    <t>Location</t>
  </si>
  <si>
    <t>Latitude</t>
  </si>
  <si>
    <t>Longitude</t>
  </si>
  <si>
    <t>Deposits</t>
  </si>
  <si>
    <t>stage</t>
  </si>
  <si>
    <t>Biostratigraphy</t>
  </si>
  <si>
    <t>age
min (Ma)</t>
  </si>
  <si>
    <t>age
max (Ma)</t>
  </si>
  <si>
    <t>B1</t>
  </si>
  <si>
    <t>Port-Louis</t>
  </si>
  <si>
    <t>Bartonian</t>
  </si>
  <si>
    <t>SB17</t>
  </si>
  <si>
    <t>B2</t>
  </si>
  <si>
    <t>B3</t>
  </si>
  <si>
    <t>Campbon</t>
  </si>
  <si>
    <t>B4</t>
  </si>
  <si>
    <t>B5</t>
  </si>
  <si>
    <t xml:space="preserve">Saint-Lumine </t>
  </si>
  <si>
    <t>B6</t>
  </si>
  <si>
    <t>B7</t>
  </si>
  <si>
    <t>B8</t>
  </si>
  <si>
    <t>B9</t>
  </si>
  <si>
    <t>Bas Bergon</t>
  </si>
  <si>
    <t>B10</t>
  </si>
  <si>
    <t>Saint-Gervais</t>
  </si>
  <si>
    <t>B11</t>
  </si>
  <si>
    <t>Le Mollin</t>
  </si>
  <si>
    <t>B12</t>
  </si>
  <si>
    <t>B13</t>
  </si>
  <si>
    <t>Challans
(05347x0016)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</si>
  <si>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</si>
  <si>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</si>
  <si>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</si>
  <si>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</si>
  <si>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</si>
  <si>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</si>
  <si>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</si>
  <si>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</si>
  <si>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</si>
  <si>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</si>
  <si>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 xml:space="preserve"> -2.07510116 0</t>
  </si>
  <si>
    <t>B24</t>
  </si>
  <si>
    <t>B25</t>
  </si>
  <si>
    <t>B26</t>
  </si>
  <si>
    <t>B27</t>
  </si>
  <si>
    <t>front of Roscoff
(sample c38)</t>
  </si>
  <si>
    <t>B28</t>
  </si>
  <si>
    <t>front of Roscoff
(sample c40)</t>
  </si>
  <si>
    <t>B29</t>
  </si>
  <si>
    <t>front of St-Malo
(sample c324)</t>
  </si>
  <si>
    <t>B30</t>
  </si>
  <si>
    <t>front of St-Malo
(sample c325)</t>
  </si>
  <si>
    <t>B31</t>
  </si>
  <si>
    <t>(sample D6)</t>
  </si>
  <si>
    <t>B32</t>
  </si>
  <si>
    <t>(sample C15)</t>
  </si>
  <si>
    <t>B33</t>
  </si>
  <si>
    <t>(sample C910)</t>
  </si>
  <si>
    <t xml:space="preserve">SB17 
</t>
  </si>
  <si>
    <t>B34</t>
  </si>
  <si>
    <t>P12 (à P15)</t>
  </si>
  <si>
    <t>B35</t>
  </si>
  <si>
    <t>Raskyella pecki to 
Raskyella vadaszi</t>
  </si>
  <si>
    <t>Rennes</t>
  </si>
  <si>
    <t>References</t>
  </si>
  <si>
    <t>depositional
environment</t>
  </si>
  <si>
    <t>bathy.
min (m)</t>
  </si>
  <si>
    <t>bathy.
max (m)</t>
  </si>
  <si>
    <t>shallow marine</t>
  </si>
  <si>
    <t>subtidal</t>
  </si>
  <si>
    <t>tidal (no 
nummulitidae)</t>
  </si>
  <si>
    <t>subtidal (N. variolarius)</t>
  </si>
  <si>
    <t>coastal</t>
  </si>
  <si>
    <t>continental
 + marine influences</t>
  </si>
  <si>
    <t>mean</t>
  </si>
  <si>
    <t>Haq et al., 1987 (recalibrated by Miller, 2012 on GTS12)</t>
  </si>
  <si>
    <t>Haq et Al-Qahtani.,
2005
filtered by Müller et al., 2008</t>
  </si>
  <si>
    <t>Haq and Al-Qahtani, 2005 (filtered by Müller, 2008)</t>
  </si>
  <si>
    <t>Miller et al., 2005 (recalibrated by Miller, 2012 on GTS12)</t>
  </si>
  <si>
    <t>Miller et al., 2005 (rdynamic topography adjusted by Müller et al., 2008)</t>
  </si>
  <si>
    <t>Kominz et al., 2008 (recalibrated by Miller, 2012 on GTS12)</t>
  </si>
  <si>
    <t>Kominz et al., 2008 (dynamic topography adjusted by Kominz et al., 2008)</t>
  </si>
  <si>
    <t>OCEAN-FLOOR VOLUME CHANGE</t>
  </si>
  <si>
    <t>Rowley, 2013 after Scotese and Golonka, 1992</t>
  </si>
  <si>
    <t>Rowley, 2013 after Smith et al., 1994</t>
  </si>
  <si>
    <t>Rowley, 2013 after Makwick, 2011</t>
  </si>
  <si>
    <t>$BE$13</t>
  </si>
  <si>
    <t>Rowley, 2013 after Blakey, 2012</t>
  </si>
  <si>
    <t>STAGE</t>
  </si>
  <si>
    <t>STATION</t>
  </si>
  <si>
    <t>R1 - R9</t>
  </si>
  <si>
    <t>R10</t>
  </si>
  <si>
    <t>R11 - R14</t>
  </si>
  <si>
    <t>R1</t>
  </si>
  <si>
    <t>Rupelian</t>
  </si>
  <si>
    <t>R2</t>
  </si>
  <si>
    <t>Quessoy</t>
  </si>
  <si>
    <t>R3</t>
  </si>
  <si>
    <t>dinocysts</t>
  </si>
  <si>
    <t>R4</t>
  </si>
  <si>
    <t>St-Jean-de-monts</t>
  </si>
  <si>
    <t>foraminiferae
ostracodae</t>
  </si>
  <si>
    <t>R5</t>
  </si>
  <si>
    <t>C112</t>
  </si>
  <si>
    <t>R6</t>
  </si>
  <si>
    <t>C297</t>
  </si>
  <si>
    <t>R7</t>
  </si>
  <si>
    <t>C298</t>
  </si>
  <si>
    <t>R8</t>
  </si>
  <si>
    <t>C299</t>
  </si>
  <si>
    <t>R9</t>
  </si>
  <si>
    <t>C303</t>
  </si>
  <si>
    <t>R11</t>
  </si>
  <si>
    <t>Guilers</t>
  </si>
  <si>
    <t>Rupelian
(Priabonien ?)</t>
  </si>
  <si>
    <t>R12</t>
  </si>
  <si>
    <t>R13</t>
  </si>
  <si>
    <t>R14</t>
  </si>
  <si>
    <t>Amfreville
(FON001)</t>
  </si>
  <si>
    <t>ostracods</t>
  </si>
  <si>
    <t>mangrove swamp</t>
  </si>
  <si>
    <t>brackish</t>
  </si>
  <si>
    <t>euphotic</t>
  </si>
  <si>
    <t>close to reef</t>
  </si>
  <si>
    <t>estuarine
bottom</t>
  </si>
  <si>
    <t>continental with
marine influences</t>
  </si>
  <si>
    <t>lagoonal</t>
  </si>
  <si>
    <t>M1 - M51</t>
  </si>
  <si>
    <t>M52 - M54</t>
  </si>
  <si>
    <t>M1</t>
  </si>
  <si>
    <t>Le Quiou</t>
  </si>
  <si>
    <t>Langhien-Serravalien</t>
  </si>
  <si>
    <t>marine facies
N8-N9; NN5</t>
  </si>
  <si>
    <t>M2</t>
  </si>
  <si>
    <t>La Boyère</t>
  </si>
  <si>
    <t>M3</t>
  </si>
  <si>
    <t>marine facies</t>
  </si>
  <si>
    <t>M4</t>
  </si>
  <si>
    <t>Gouville-sur-Mer
1</t>
  </si>
  <si>
    <t>M5</t>
  </si>
  <si>
    <t>Gouville-sur-Mer
2</t>
  </si>
  <si>
    <t>M6</t>
  </si>
  <si>
    <t>M7</t>
  </si>
  <si>
    <t>M8</t>
  </si>
  <si>
    <t>M9</t>
  </si>
  <si>
    <t>St-Germain-sur-Sèves
(01175x0026)</t>
  </si>
  <si>
    <t>M10</t>
  </si>
  <si>
    <t>M11</t>
  </si>
  <si>
    <t>Baupte 2</t>
  </si>
  <si>
    <t>M12</t>
  </si>
  <si>
    <t>PENMA-1</t>
  </si>
  <si>
    <t>M13</t>
  </si>
  <si>
    <t>M14</t>
  </si>
  <si>
    <t>M15</t>
  </si>
  <si>
    <t>M16</t>
  </si>
  <si>
    <t>Guipel</t>
  </si>
  <si>
    <t>M17</t>
  </si>
  <si>
    <t xml:space="preserve">Vieux-Vy-sur-Couesnon </t>
  </si>
  <si>
    <t>M18</t>
  </si>
  <si>
    <t>M19</t>
  </si>
  <si>
    <t>Gahard ?
Le Bois Roux
Carrière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</si>
  <si>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</si>
  <si>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</si>
  <si>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</si>
  <si>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</si>
  <si>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</si>
  <si>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</si>
  <si>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</si>
  <si>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</si>
  <si>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</si>
  <si>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</si>
  <si>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</si>
  <si>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</si>
  <si>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Noëllet</t>
  </si>
  <si>
    <t>M32</t>
  </si>
  <si>
    <t>Erbray</t>
  </si>
  <si>
    <t>M33</t>
  </si>
  <si>
    <t xml:space="preserve">Les Mortiers </t>
  </si>
  <si>
    <t>M34</t>
  </si>
  <si>
    <t>Montjean</t>
  </si>
  <si>
    <t>M35</t>
  </si>
  <si>
    <t>Les Jarries</t>
  </si>
  <si>
    <t>M36</t>
  </si>
  <si>
    <t>La Paudière</t>
  </si>
  <si>
    <t>M37</t>
  </si>
  <si>
    <t>M38</t>
  </si>
  <si>
    <t>Tillou</t>
  </si>
  <si>
    <t>M39</t>
  </si>
  <si>
    <t>M40</t>
  </si>
  <si>
    <t>Treize-Septiers</t>
  </si>
  <si>
    <t>M41</t>
  </si>
  <si>
    <t>Tournelièvre</t>
  </si>
  <si>
    <t>M42</t>
  </si>
  <si>
    <t>Les Emonnières</t>
  </si>
  <si>
    <t>M43</t>
  </si>
  <si>
    <t>Challans</t>
  </si>
  <si>
    <t>M44</t>
  </si>
  <si>
    <t>La Motte Foucrand</t>
  </si>
  <si>
    <t>M45</t>
  </si>
  <si>
    <t>Amberre</t>
  </si>
  <si>
    <t>M46</t>
  </si>
  <si>
    <t>M47</t>
  </si>
  <si>
    <t>M48</t>
  </si>
  <si>
    <t>M49</t>
  </si>
  <si>
    <t>M50</t>
  </si>
  <si>
    <t>M51</t>
  </si>
  <si>
    <t>Pontlevoy</t>
  </si>
  <si>
    <t xml:space="preserve">Langhien-Serravalien </t>
  </si>
  <si>
    <t>M52</t>
  </si>
  <si>
    <t>Serravalien</t>
  </si>
  <si>
    <t>M53</t>
  </si>
  <si>
    <t>M54</t>
  </si>
  <si>
    <t>tidal</t>
  </si>
  <si>
    <t>marine terrigeneous
-calcarous sandstone</t>
  </si>
  <si>
    <t>agitated marine</t>
  </si>
  <si>
    <t>Geological map of Loches</t>
  </si>
  <si>
    <t>P1</t>
  </si>
  <si>
    <t>Landerneau</t>
  </si>
  <si>
    <t>Piacenzian</t>
  </si>
  <si>
    <t>pollens and dinocysts</t>
  </si>
  <si>
    <t>P2</t>
  </si>
  <si>
    <t>Lanmerin</t>
  </si>
  <si>
    <t>P3</t>
  </si>
  <si>
    <t>Quemperven</t>
  </si>
  <si>
    <t>P4</t>
  </si>
  <si>
    <t>Mernel</t>
  </si>
  <si>
    <t>P5</t>
  </si>
  <si>
    <t>Severac</t>
  </si>
  <si>
    <t>P6</t>
  </si>
  <si>
    <t>Saint-Jean-la-Poterie</t>
  </si>
  <si>
    <t>P7</t>
  </si>
  <si>
    <t>Boscq d'Aubigny</t>
  </si>
  <si>
    <t>P8</t>
  </si>
  <si>
    <t>P9</t>
  </si>
  <si>
    <t>Saint-Jouan-de-l'Isle</t>
  </si>
  <si>
    <t>P10</t>
  </si>
  <si>
    <t>P11</t>
  </si>
  <si>
    <t>Le Rheu</t>
  </si>
  <si>
    <t>P12</t>
  </si>
  <si>
    <t>Chanteloup</t>
  </si>
  <si>
    <t>P13</t>
  </si>
  <si>
    <t>Saint-Malo-de-Phily</t>
  </si>
  <si>
    <t>P14</t>
  </si>
  <si>
    <t>Lauzach</t>
  </si>
  <si>
    <t>P15</t>
  </si>
  <si>
    <t>Missilac</t>
  </si>
  <si>
    <t>P16</t>
  </si>
  <si>
    <t>Quily</t>
  </si>
  <si>
    <t>ESR</t>
  </si>
  <si>
    <t>P17</t>
  </si>
  <si>
    <t>P18</t>
  </si>
  <si>
    <t>Esquay</t>
  </si>
  <si>
    <t>marine neritic influences
less estuarine influences</t>
  </si>
  <si>
    <t>coastal (oyster shells)
estuarine</t>
  </si>
  <si>
    <t>marine betwenn 40-80m</t>
  </si>
  <si>
    <t>inner estuary</t>
  </si>
  <si>
    <t>outer estuary</t>
  </si>
  <si>
    <t>coastal less than 50 m</t>
  </si>
  <si>
    <t>P1 - P18</t>
  </si>
  <si>
    <t>Publication reference</t>
  </si>
  <si>
    <t>blue text and data</t>
  </si>
  <si>
    <t>red text and data</t>
  </si>
  <si>
    <t>Ads and steps for calculation</t>
  </si>
  <si>
    <t>non reliable data for this interval</t>
  </si>
  <si>
    <t>SHEETS</t>
  </si>
  <si>
    <t>B5; R1; M12; P2</t>
  </si>
  <si>
    <t>Station numbers</t>
  </si>
  <si>
    <t>VERTICAL MOVEMENTS CALCULATION FORMULAE</t>
  </si>
  <si>
    <t>SB17
( Biarritzien )</t>
  </si>
  <si>
    <t>Durand. 1959</t>
  </si>
  <si>
    <t>Borne et al.. 1991</t>
  </si>
  <si>
    <t xml:space="preserve">Margerel et al.. 1976
</t>
  </si>
  <si>
    <t>Borne. 1987 
Ters et al.. 1982
Ters and Viaud. 1983</t>
  </si>
  <si>
    <t>Borne. 1987
Ters. 1979
Ters and Viaud. 1983</t>
  </si>
  <si>
    <t>Ters. 1979
Ters and Viaud. 1983</t>
  </si>
  <si>
    <t>Audren et al.. 1976</t>
  </si>
  <si>
    <t>Borne. 1987
Ters et al.. 1982
Ters and Viaud. 1983</t>
  </si>
  <si>
    <t>SB17 
(F. bella. A. elongata. 
A. bosci. G. magna)</t>
  </si>
  <si>
    <t>Lefort. 1970</t>
  </si>
  <si>
    <t>R. trichoformis. Gyroidinella
F. cassis</t>
  </si>
  <si>
    <t>SB17 
(A. elongata. G. magna. F. cassis)</t>
  </si>
  <si>
    <t>Andreieff et al.. 1972</t>
  </si>
  <si>
    <t>Andreieff et al.. 1972b</t>
  </si>
  <si>
    <t>Boillot. 1964</t>
  </si>
  <si>
    <t>Guennoc et al.. in press</t>
  </si>
  <si>
    <t>Juignet et al.. 1984</t>
  </si>
  <si>
    <t>Saffre</t>
  </si>
  <si>
    <t>Dugue et al.. 2005</t>
  </si>
  <si>
    <t>Treguier</t>
  </si>
  <si>
    <t>Fye</t>
  </si>
  <si>
    <t>mangrove_coastal</t>
  </si>
  <si>
    <t>Grandlieu
(05081x0065_F8) ?</t>
  </si>
  <si>
    <t>Machecoul
(05078x0012_111111)</t>
  </si>
  <si>
    <t>Arthon
(05073x0008_S8)</t>
  </si>
  <si>
    <t>Arthon
(05073x0008_S3)</t>
  </si>
  <si>
    <t>Marais de Challans
Moulins des rivières
(05602x0032_SR)</t>
  </si>
  <si>
    <t>Challans
(05347x0159_SP1)</t>
  </si>
  <si>
    <t>Noirmoutier 1
(05067x0010_SFP1)</t>
  </si>
  <si>
    <t>Noirmoutier 2
(05067x0006_SSR5)</t>
  </si>
  <si>
    <t>Noirmoutier 3
(05067x0008_SSR7)</t>
  </si>
  <si>
    <t>Noirmoutier 4
(05334x0015_SR)</t>
  </si>
  <si>
    <t>Noirmoutier 5
(05341x0099_SR14)</t>
  </si>
  <si>
    <t>Noirmoutier 6
(05341x00100_S)</t>
  </si>
  <si>
    <t>Noirmoutier 7
(05341x0014_SCE2)</t>
  </si>
  <si>
    <t>Noirmoutier 8
(05345x0011_SR1)</t>
  </si>
  <si>
    <t>Marais de Bouin
(05341x0101_SF1)</t>
  </si>
  <si>
    <t>Marais de Bouin 1
(05341x0102_F5)</t>
  </si>
  <si>
    <t>Marais de Bouin 2
(05342x0040_S)</t>
  </si>
  <si>
    <t>Marais de Bouin 3
(05076x0007_SGI1)</t>
  </si>
  <si>
    <t>Fresville
(000941X0042_CAR0001)</t>
  </si>
  <si>
    <t>St-Jean-de-Monts
(05601x0002_SC1)</t>
  </si>
  <si>
    <t>SB17 p.p._SB18
P13_P15 p.p.</t>
  </si>
  <si>
    <t>Maupin. 1993a</t>
  </si>
  <si>
    <t>Durand et al.. 1973</t>
  </si>
  <si>
    <t>Ollivier-Pierre et al.. 1988</t>
  </si>
  <si>
    <t>Hallegouët. 1976</t>
  </si>
  <si>
    <t>Thevalles</t>
  </si>
  <si>
    <t>Ceauce</t>
  </si>
  <si>
    <t xml:space="preserve">pollens_foraminiferae
macrofauna
</t>
  </si>
  <si>
    <t>foraminiferae_ostracodae</t>
  </si>
  <si>
    <t>mudflat_bayhead</t>
  </si>
  <si>
    <t>Langon 
(03878X0029_F1)</t>
  </si>
  <si>
    <t>foraminiferae_
ostracodae</t>
  </si>
  <si>
    <t>pollens_foraminiferae</t>
  </si>
  <si>
    <t>pollens_ostracodae_
foraminiferae_chara</t>
  </si>
  <si>
    <t>pollens_macrofauna_foraminiferae</t>
  </si>
  <si>
    <t>lagoon_mudflat</t>
  </si>
  <si>
    <t xml:space="preserve"> Savignean 
facies</t>
  </si>
  <si>
    <t xml:space="preserve"> Savignean  facies</t>
  </si>
  <si>
    <t xml:space="preserve"> Lublean  facies</t>
  </si>
  <si>
    <t xml:space="preserve"> Pontelivian  facies</t>
  </si>
  <si>
    <t xml:space="preserve"> Pontilevian  facies</t>
  </si>
  <si>
    <t xml:space="preserve"> Savignean 
facies NN5</t>
  </si>
  <si>
    <t>Guillocheau et al.. 2003
Paris et al.. 1977</t>
  </si>
  <si>
    <t>Hommeril. 1964</t>
  </si>
  <si>
    <t>Baize et al.. 1997</t>
  </si>
  <si>
    <t>Paquet et al.. 2010</t>
  </si>
  <si>
    <t>Dadet et al.. 1995
Durand. 1960</t>
  </si>
  <si>
    <t>Dubreuil et al.. 1989</t>
  </si>
  <si>
    <t>Margerel. 1989
Margerel. 2009</t>
  </si>
  <si>
    <t>Louail et al.. 1978</t>
  </si>
  <si>
    <t>Courville and Bongrain. 2003
Manivit et al.. 1991</t>
  </si>
  <si>
    <t>La Monerière</t>
  </si>
  <si>
    <t>La Bruffière - Cleon</t>
  </si>
  <si>
    <t>Meigne-le-Vicomte
(Civray)</t>
  </si>
  <si>
    <t>Doue-la-Fontaine 1</t>
  </si>
  <si>
    <t>Doue-la-Fontaine 2</t>
  </si>
  <si>
    <t>Doue-la-Fontaine 3</t>
  </si>
  <si>
    <t>Sainteny (Boisgrimot)
01172x0058_S4</t>
  </si>
  <si>
    <t>Sainteny (Culot)
01172x0055_S8</t>
  </si>
  <si>
    <t>Auvers (Le Mesnil-Raffoville.
01172X0057_S11)</t>
  </si>
  <si>
    <t>Baupte 1
(01171x0008_N3)</t>
  </si>
  <si>
    <t>Dinge
La Motte aux anglais
(02822x0006_SA)</t>
  </si>
  <si>
    <t>Dinge
La Mare Durand
(02821x0017_SB1)</t>
  </si>
  <si>
    <t>Feins
(02826x0019_F2)</t>
  </si>
  <si>
    <t>Gahard ?
Le Couralay
(02828x0063_SM16)</t>
  </si>
  <si>
    <t>St-Aubin-d'Aubigne
(Beauregard)
02827x0025_PZ4</t>
  </si>
  <si>
    <t>St-Aubin-d'Aubigne
(La Douetee)
02827x0025_PZ4</t>
  </si>
  <si>
    <t>Landujan 1
(03162x0011_S13)</t>
  </si>
  <si>
    <t>Landujan 2
(03162x0008_S9)</t>
  </si>
  <si>
    <t>Landujan 3
(03162x0008_S9)</t>
  </si>
  <si>
    <t>Medreac
La Bouexière 1
(02816x0037_S6)</t>
  </si>
  <si>
    <t>Medreac
La Bouexière 2
(02816x0019_P)</t>
  </si>
  <si>
    <t>Loheac
(03874x0003_F)</t>
  </si>
  <si>
    <t>Bruz
(03531x0060_FT4)</t>
  </si>
  <si>
    <t>tidal_subtidal</t>
  </si>
  <si>
    <t>St-Gregoire
(03172x0003_F)</t>
  </si>
  <si>
    <t xml:space="preserve">Chaze-Henry
(03898x0057_S1)
</t>
  </si>
  <si>
    <t>Pontigne
(04248x0022_F)</t>
  </si>
  <si>
    <t>Noyant 1
(04562x0010_F)</t>
  </si>
  <si>
    <t>Chanay-sur-Lathan
(04564x0042_S)</t>
  </si>
  <si>
    <t>Manthelan
(05151x0095_F)</t>
  </si>
  <si>
    <t>Morzadec-Kerfourn. 1982</t>
  </si>
  <si>
    <t>Durand. 1960
Morzadec-Kerfourn. 1982</t>
  </si>
  <si>
    <t>Fourniguet and Trautmann. 1985</t>
  </si>
  <si>
    <t>Fourniguet et al.. 1989</t>
  </si>
  <si>
    <t>Garcin et al.. 1997</t>
  </si>
  <si>
    <t>Van Vliet-Lanoë et al.. 2002</t>
  </si>
  <si>
    <t>Brault et al.. 2004</t>
  </si>
  <si>
    <t>foraminifera. ostracods. 
pollens. malacofauna</t>
  </si>
  <si>
    <t>Van Vliet-Lanoë et al.. 2002
Janjou et al.. 1998</t>
  </si>
  <si>
    <t>Reguiny</t>
  </si>
  <si>
    <t>Gosne</t>
  </si>
  <si>
    <t>Freigne (La Boullonnaie)</t>
  </si>
  <si>
    <t>pollens and dinocysts
ostracods_foraminifera</t>
  </si>
  <si>
    <t>pollens _ dinocysts ESR</t>
  </si>
  <si>
    <t>Min</t>
  </si>
  <si>
    <t>Mean</t>
  </si>
  <si>
    <t>Max</t>
  </si>
  <si>
    <t>Paleogeographic data used by Rowley, 2013</t>
  </si>
  <si>
    <t>stage end adress (mean)</t>
  </si>
  <si>
    <t>stage end adress (min)</t>
  </si>
  <si>
    <t>stage begin adress (min)</t>
  </si>
  <si>
    <t>stage end adress (max)</t>
  </si>
  <si>
    <t>stage begin adress (max)</t>
  </si>
  <si>
    <t>stage begin adress (mean)</t>
  </si>
  <si>
    <t>cell range adresses for Stage (mean)</t>
  </si>
  <si>
    <t>cell range adresses for Stage (max)</t>
  </si>
  <si>
    <t>cell range adresses for Stage (min)</t>
  </si>
  <si>
    <t>CONTINENTAL FLOODING (ROWLEY, 2013; discrete data)</t>
  </si>
  <si>
    <t>Kominz et al., 2008
Dynamic topography
adjusted by Kominz et al., 2008</t>
  </si>
  <si>
    <t>DYNAMIC TOPOGRAPHY, SEA FLOOR AGE AND GEOID
MODELISATION CORRECTED FROM SEDIMENTATION</t>
  </si>
  <si>
    <t>Spasojevic and Gurnis, 2012</t>
  </si>
  <si>
    <t>DYNAMIC TOPOGRAPHY, SEA FLOOR AGE AND GEOID MODELISATION CORRECTED FROM SEDIMENTATION</t>
  </si>
  <si>
    <t>Spasojevic
and
Gurnis,
2012</t>
  </si>
  <si>
    <t xml:space="preserve">Ma 
</t>
  </si>
  <si>
    <t>Spasojevic and Gurnis, 2012
(resampled data)</t>
  </si>
  <si>
    <t>Rowley, 2013
(resampled data)</t>
  </si>
  <si>
    <t>Rowley, 2013 (resampled data)</t>
  </si>
  <si>
    <t>fvm
(m)</t>
  </si>
  <si>
    <t>Δ
fvm</t>
  </si>
  <si>
    <t>B</t>
  </si>
  <si>
    <t>$AS$7</t>
  </si>
  <si>
    <t xml:space="preserve">GTS2012_ALL
</t>
  </si>
  <si>
    <t xml:space="preserve">BARTONIAN_PARAM_GTS12
RUPELIAN_PARAM_GTS12
MIOCENE_PARAM_GTS12
PLIOCENE_PARAM_GTS12 </t>
  </si>
  <si>
    <t>Adds and steps for calculation</t>
  </si>
  <si>
    <t>Current
altitude</t>
  </si>
  <si>
    <t>Esteoule-Choux et al..
 1986</t>
  </si>
  <si>
    <t>Borne and Margerel. 1985
Maupin. 1993b</t>
  </si>
  <si>
    <t>Durand. 1960</t>
  </si>
  <si>
    <t>Paris and Dadet. 1988
Durand. 1960</t>
  </si>
  <si>
    <t>Trautmann et al.,1999
Durand. 1960</t>
  </si>
  <si>
    <t>Paris et al.. 1977
Durand. 1960</t>
  </si>
  <si>
    <t>Dadet et al.. 1995</t>
  </si>
  <si>
    <t xml:space="preserve">
Herrouin and Rabu., 1990</t>
  </si>
  <si>
    <t>Cavet et al.. 1970</t>
  </si>
  <si>
    <t>Ters et al.. 1982</t>
  </si>
  <si>
    <t xml:space="preserve">Bambier et al.. 1983
</t>
  </si>
  <si>
    <t>Ters and Viaud. 1983a</t>
  </si>
  <si>
    <t>Courville and Bongrain,
 2003</t>
  </si>
  <si>
    <t>Bourdillon, 2012</t>
  </si>
  <si>
    <t>Bourdillon, 2012
Ollivier-Pierre et al.. 1993</t>
  </si>
  <si>
    <t>Bourdillon, 2012
Bauer et al., 2016</t>
  </si>
  <si>
    <t>Morzadec-Kerfourn. 1997</t>
  </si>
  <si>
    <r>
      <t>Andreieff, P., Bouysse, P., Horn, R., Monciardini, C., 1972a.</t>
    </r>
    <r>
      <rPr>
        <sz val="12"/>
        <color theme="1"/>
        <rFont val="Calibri"/>
        <family val="2"/>
        <scheme val="minor"/>
      </rPr>
      <t xml:space="preserve"> Contribution à l'étude géologique des approches occidentales de la Manche. Mémoires du B.R.G.M., 79, 31-48.</t>
    </r>
  </si>
  <si>
    <r>
      <t>Andreieff, P., Bouysse, P., Horn, R., Monciardini, C., 1972b.</t>
    </r>
    <r>
      <rPr>
        <sz val="12"/>
        <color theme="1"/>
        <rFont val="Calibri"/>
        <family val="2"/>
        <scheme val="minor"/>
      </rPr>
      <t xml:space="preserve"> Etude géologique des approches occidentales de la Manche. Mémoires du Bureau de Recherches Géologiques et Minières, 79, 31-48.</t>
    </r>
  </si>
  <si>
    <r>
      <t>Audren, C., Jégouzo, P., Barbaroux, L., Bouysse, P., Barruol, J., 1976.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La Roche-Bernard (449). Orléans, France: BRGM, 44 pp. Carte géologique par Audren, C., Jégouzo, P., Barbaroux, L., Bouysse, P., Barruol, J. 1979, 1976.</t>
    </r>
  </si>
  <si>
    <r>
      <t>Baize, S., Camuzard, J.-P., Freslon, C., Langevin, C., Laignel, B., 1997.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Carentan (117). Orléans, France: BRGM, 83 pp. Carte géologique par Baize, S., Aubry, J., Coutard, J.-P., Laignel, B., Lautridou, J.-P., Ozouf, J.-C., Pareyn, C., Zwingelberg, F., (1997).</t>
    </r>
  </si>
  <si>
    <r>
      <t>Bambier, A., Flageollet, J.-C., Forestier, F.-H., Viaud, J.-M., 1983.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Clisson (509). Orléans, France: BRGM, 37 pp. Carte géologique par Bambier, A.,  et al., 1983.</t>
    </r>
  </si>
  <si>
    <r>
      <t>Bauer, H., Bessin, P., Saint-Marc, P., Châteauneuf, J.-J., Bourdillon, C., Wyns, R., Guillocheau, F., 2016.</t>
    </r>
    <r>
      <rPr>
        <sz val="12"/>
        <color theme="1"/>
        <rFont val="Calibri"/>
        <family val="2"/>
        <scheme val="minor"/>
      </rPr>
      <t xml:space="preserve"> The Cenozoic history of the Armorican Massif: New insights from the deep CDB1 borehole (Rennes Basin, France). Comptes Rendus Geoscience, 348(5), 387-397.</t>
    </r>
  </si>
  <si>
    <r>
      <t>Boillot, G., 1964.</t>
    </r>
    <r>
      <rPr>
        <sz val="12"/>
        <color theme="1"/>
        <rFont val="Calibri"/>
        <family val="2"/>
        <scheme val="minor"/>
      </rPr>
      <t xml:space="preserve"> Géologie de la Manche occidentale - Fonds rocheux, dépôts quaternaires, sédiments actuels. Annales de l'Institut Océanographique (nouvelle série), 42(1), 220 p.</t>
    </r>
  </si>
  <si>
    <r>
      <t>Borne, V., 1987.</t>
    </r>
    <r>
      <rPr>
        <sz val="12"/>
        <color theme="1"/>
        <rFont val="Calibri"/>
        <family val="2"/>
        <scheme val="minor"/>
      </rPr>
      <t xml:space="preserve"> Le bassin paléogène de Challans-Noirmoutier (France). 3ème cycle, Université de Nantes, Orléans, pp. 285.</t>
    </r>
  </si>
  <si>
    <r>
      <t>Borne, V., Margerel, J.P., 1985.</t>
    </r>
    <r>
      <rPr>
        <sz val="12"/>
        <color theme="1"/>
        <rFont val="Calibri"/>
        <family val="2"/>
        <scheme val="minor"/>
      </rPr>
      <t xml:space="preserve"> Decouverte d'Oligocène marin fossilifère près de Saint-Jean-de-Monts (Vendee). Comptes Rendus de l'Académie des Sciences, Série 2, Mecanique, Physique, Chimie, Sciences de l'Univers, Sciences de la Terre, 301, 1419-1422.</t>
    </r>
  </si>
  <si>
    <r>
      <t>Borne, V., Margerel, J.P., Olivier-Pierre, M.F., 1991.</t>
    </r>
    <r>
      <rPr>
        <sz val="12"/>
        <color theme="1"/>
        <rFont val="Calibri"/>
        <family val="2"/>
        <scheme val="minor"/>
      </rPr>
      <t xml:space="preserve"> L'evolution des paléoenvironnements au Paléogène dans l'Ouest de la France; le bassin de Saffré-Nord-sur-Erdre (Loire-Atlantique, France). Bulletin de la Société Géologique de France, 162, 739-751.</t>
    </r>
  </si>
  <si>
    <r>
      <t>Bourdillon, C., Châteauneuf, J.-J., Lozouet, P., 2012.</t>
    </r>
    <r>
      <rPr>
        <sz val="12"/>
        <color theme="1"/>
        <rFont val="Calibri"/>
        <family val="2"/>
        <scheme val="minor"/>
      </rPr>
      <t xml:space="preserve"> Le Cénozoïque du sondage CDB1, Bassin de Rennes, France : biostratigraphie, paléoenvironnements et climats, Eradata, Le Mans, France.</t>
    </r>
  </si>
  <si>
    <r>
      <t>Brault, N., Bourquin, S., Guillocheau, F., Dabard, M.P., Bonnet, S., Courville, P., Estéoule-Choux, J., Stepanoff, F., 2004.</t>
    </r>
    <r>
      <rPr>
        <sz val="12"/>
        <color theme="1"/>
        <rFont val="Calibri"/>
        <family val="2"/>
        <scheme val="minor"/>
      </rPr>
      <t xml:space="preserve"> Mio-Pliocene to Pleistocene paleotopographic evolution of Brittany (France) from a sequence stratigraphic analysis; relative influence of tectonics and climate. Sedimentary Geology, 163(3-4), 175-210.</t>
    </r>
  </si>
  <si>
    <r>
      <t>BRGM, unknow.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Loches (515). Orléans, France: BRGM, 11 pp. Carte géologique par.</t>
    </r>
  </si>
  <si>
    <r>
      <t>Cavet, P., Arnaud, A., Gruet, M., Rivière, L.-M., Lardeux, H., Blaise, J., Chauris, L., Jourdaine, H., 1970.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Chalonnes-sur-Loire (453). Orléans, France: BRGM, 37 pp. Carte géologique par Cavet, P.  et al., 1970.</t>
    </r>
  </si>
  <si>
    <r>
      <t>Courville, P., Bongrain, M., 2003.</t>
    </r>
    <r>
      <rPr>
        <sz val="12"/>
        <color theme="1"/>
        <rFont val="Calibri"/>
        <family val="2"/>
        <scheme val="minor"/>
      </rPr>
      <t xml:space="preserve"> Les Pectinidae miocènes des faluns (Ouest de la France); Intérêts biostratigraphiques des associations. Annales de Paleontologie [1982], 89(3), 125-151.</t>
    </r>
  </si>
  <si>
    <r>
      <t>Dadet, P., Herrouin, Y., Bardy, P., Lebret, P., Trautmann, F., Carn, A., 1995.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Pipriac (387). Orléans, France: BRGM, 75 pp. Carte géologique par Dadet, P., Herrouin, Y., Blanchet, C., Bardy, P., Colleau, A., (1995).</t>
    </r>
  </si>
  <si>
    <r>
      <t>Dubreuil, M., Cavet, P., avec la collaboration de Blaise, J., Estéoule-Choux, J., Gruet, M., Lardeux, H., 1989.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Saint-Mars-la-Jaille (421). Orléans, France: BRGM, 73 pp. Carte géologique par Dubreuil, M., Cavet, P., Diot, H., Gruet, M., (1988).</t>
    </r>
  </si>
  <si>
    <r>
      <t>Dugué, O., Lautridou, J.P., Quesnel, F., Poupinet, N., Clet, M., Camuzard, J.P., Coutard, S., Bourdillon, C., Freslon, M., Auffret, J.P., Laville, E., Gain, O., 2005.</t>
    </r>
    <r>
      <rPr>
        <sz val="12"/>
        <color theme="1"/>
        <rFont val="Calibri"/>
        <family val="2"/>
        <scheme val="minor"/>
      </rPr>
      <t xml:space="preserve"> Le Cotentin du Mésozoïque au Cénozoïque. Bulletin d'Information des Géologues du Bassin de Paris, 42(2), 6-68.</t>
    </r>
  </si>
  <si>
    <r>
      <t>Durand, S., 1959.</t>
    </r>
    <r>
      <rPr>
        <sz val="12"/>
        <color theme="1"/>
        <rFont val="Calibri"/>
        <family val="2"/>
        <scheme val="minor"/>
      </rPr>
      <t xml:space="preserve"> Le Tertiaire de Bretagne; étude stratigraphique, sédimentologique et tectonique. Thèse de Doctorat d'Etat de l'Université de Rennes 1. and Mémoires de la Société Géologique et Minéralogique de Bretagne (1960), 12, pp. 389.</t>
    </r>
  </si>
  <si>
    <r>
      <t>Durand, S., 1960.</t>
    </r>
    <r>
      <rPr>
        <sz val="12"/>
        <color theme="1"/>
        <rFont val="Calibri"/>
        <family val="2"/>
        <scheme val="minor"/>
      </rPr>
      <t xml:space="preserve"> Examen palynologique des argiles sannoisiennes de Landean (Ille-et-Vilaine). Bulletin de la Société Géologique et Minéralogique de Bretagne, 71-80.</t>
    </r>
  </si>
  <si>
    <r>
      <t>Durand, S., Estéoule-Choux, J., Ollivier-Pierre, M.-F., Rey, R., 1973.</t>
    </r>
    <r>
      <rPr>
        <sz val="12"/>
        <color theme="1"/>
        <rFont val="Calibri"/>
        <family val="2"/>
        <scheme val="minor"/>
      </rPr>
      <t xml:space="preserve"> Découverte d'Oligocène reposant sur du Cénomanien dans un quartier sud de la ville de Laval (Mayenne). Comptes Rendus de l'Académie des Sciences, Série D, 276(5), 701-703.</t>
    </r>
  </si>
  <si>
    <r>
      <t>Estéoule-Choux, J., Margerel, J.P., Guernet, C., Rivoalland, H., 1986.</t>
    </r>
    <r>
      <rPr>
        <sz val="12"/>
        <color theme="1"/>
        <rFont val="Calibri"/>
        <family val="2"/>
        <scheme val="minor"/>
      </rPr>
      <t xml:space="preserve"> Données nouvelles sur le bassin stampien de Quessoy (Massif armoricain); étude sédimentologique et micropaléontologique du gisement du Moulin de Boguet. Revue de Micropaléontologie, 28, 243-254.</t>
    </r>
  </si>
  <si>
    <r>
      <t>Fourniguet, J., Trautmann, F., 1985.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Redon (419). France: BRGM. Carte géologique par  Fourniguet, J., Trautmann, F., 1985.</t>
    </r>
  </si>
  <si>
    <r>
      <t>Fourniguet, J., Trautmann, F., Margerel, J.P., Whatley, R.C., Maybury, C., Morzadec-Kerfourn, M.-T., 1989.</t>
    </r>
    <r>
      <rPr>
        <sz val="12"/>
        <color theme="1"/>
        <rFont val="Calibri"/>
        <family val="2"/>
        <scheme val="minor"/>
      </rPr>
      <t xml:space="preserve"> Les argiles et sables pliocènes de Saint-Jean-la-Poterie (Morbihan); Sédimentologie, micropaléontologie (foraminifères, ostracodes et palynologie). Geologie de la France, 1989(1-2), 55-78.</t>
    </r>
  </si>
  <si>
    <r>
      <t>Garcin, M., Farjanel, G., Courbouleix, S., Barrier, P., Braccini, G., Brebion, P., Carbonel, G., Carriol, R.P., Casanova, J., Clet-Pellerin, M., Janin, M.C., Jehenne, F., Jolly, M.C., Lauriat-Rage, A., Merle, D., Morzadec-Kerfourn, M.T., Pareyn, C., Rosso, A., Sanogo, A., Toumarkine, M., 1997.</t>
    </r>
    <r>
      <rPr>
        <sz val="12"/>
        <color theme="1"/>
        <rFont val="Calibri"/>
        <family val="2"/>
        <scheme val="minor"/>
      </rPr>
      <t xml:space="preserve"> La 'longue séquence' pliocène de Marchésieux (Manche); résultats analytiques et premiers élements d'interprétation. Geologie de la France, 1997(3), 39-77.</t>
    </r>
  </si>
  <si>
    <r>
      <t>Guennoc, P., Feybesse, J.-L., Hallegouët, B., Lebret, P., Chauris, L., Mougin, B., Thiéblemont, D., avec la collaboration de Paris, J., Cocherie, M., Le Scanve, M., Douerin, G., et l'équipe du GISSACG, in press.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Perros-Guirec (170). Orléans, France: BRGM, 56 pp. Carte géologique par Guennoc, P., in press.</t>
    </r>
  </si>
  <si>
    <r>
      <t>Guillocheau, F., Brault, N., Thomas, E., Barbarand, J., Bonnet, S., Bourquin, S., Estéoule-Choux, J., Guennoc, P., Menier, D., Neraudeau, D., Proust, J.-N., Wyns, R., 2003.</t>
    </r>
    <r>
      <rPr>
        <sz val="12"/>
        <color theme="1"/>
        <rFont val="Calibri"/>
        <family val="2"/>
        <scheme val="minor"/>
      </rPr>
      <t xml:space="preserve"> Histoire géologique du Massif armoricain depuis 140 Ma (Crétace-Actuel). Bulletin d'Information des Géologues du Bassin de Paris, 40(1), 13-28.</t>
    </r>
  </si>
  <si>
    <r>
      <t>Hallégouët, B., Ollivier-Pierre, M.F., Estéoule-Choux, J., 1976.</t>
    </r>
    <r>
      <rPr>
        <sz val="12"/>
        <color theme="1"/>
        <rFont val="Calibri"/>
        <family val="2"/>
        <scheme val="minor"/>
      </rPr>
      <t xml:space="preserve"> Découverte d'un dépôt oligocène inférieur dans la haute vallée de l'Aber Ildut au nord-ouest de Brest (Finistère). Comptes Rendus Hebdomadaires des Seances de l'Academie des Sciences, 283(Série D), 1711-1714.</t>
    </r>
  </si>
  <si>
    <r>
      <t>Herrouin, Y., Rabu., D., 1990.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Pipriac (389). Orléans, France: BRGM, 51 pp. Carte géologique par Herrouin, Y., Rabu., D., Fourniguet, J. (1988).</t>
    </r>
  </si>
  <si>
    <r>
      <t>Hommeril, P., 1964.</t>
    </r>
    <r>
      <rPr>
        <sz val="12"/>
        <color theme="1"/>
        <rFont val="Calibri"/>
        <family val="2"/>
        <scheme val="minor"/>
      </rPr>
      <t xml:space="preserve"> Affleurements sous-marins de faluns miocènes (facies savignéen) à l'ouest du Cotentin. Comptes Rendus Hebdomadaires des Seances de l'Academie des Sciences, 259, 3036-3039.</t>
    </r>
  </si>
  <si>
    <r>
      <t>Janjou, D., avec la collaboration de Lardeux, H., Chantraine, J., Callier, L., Etienne, H., 1998.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Segré (422). France: BRGM. Carte géologique par Janjou, D. avec la collaboration de Gruet, M., Penecki, C., (1998).</t>
    </r>
  </si>
  <si>
    <r>
      <t>Juignet, P., Lebert, A., Legall, J., 1984.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Fresnay-sur-Sarthe (287). Orléans, France: BRGM, 56 pp. Carte géologique par Juignet, P., Lebert, A., Legall, J., Pottier, Y., Dore, F., 1983.</t>
    </r>
  </si>
  <si>
    <r>
      <t>Lefort, J.-P., 1970.</t>
    </r>
    <r>
      <rPr>
        <sz val="12"/>
        <color theme="1"/>
        <rFont val="Calibri"/>
        <family val="2"/>
        <scheme val="minor"/>
      </rPr>
      <t xml:space="preserve"> Sur la présence de Lutétien inférieur au Sud de la Manche occidentale. Compte Rendu Sommaire des Seances de la Societe Geologique de France, 3, 80-81.</t>
    </r>
  </si>
  <si>
    <r>
      <t>Louail, J., Brossé, R., Laugery, J., 1978.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Baugé (424). Orléans, France: BRGM, 20 pp. Carte géologique par Louail, J. et al., (1978).</t>
    </r>
  </si>
  <si>
    <r>
      <t>Manivit, J., Rioult, M., Debrand-Passard, S., Brossé, R., Louail, J., Collet, T., Giordano, R., 1991.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Le Lude (425). Orléans, France: BRGM, 40 pp. Carte géologique par Manivit, J., Rioult, M., Debrand-Passard, S., Brossé, R., Louail, J. (1990).</t>
    </r>
  </si>
  <si>
    <r>
      <t>Margerel, J.-P., 1989.</t>
    </r>
    <r>
      <rPr>
        <sz val="12"/>
        <color theme="1"/>
        <rFont val="Calibri"/>
        <family val="2"/>
        <scheme val="minor"/>
      </rPr>
      <t xml:space="preserve"> Biostratigraphie des dépôts néogènes de l'Ouest de la France; Constitution de biozones de foraminifères benthiques. Geologie de la France, 1989(1-2), 235-240.</t>
    </r>
  </si>
  <si>
    <r>
      <t>Margerel, J.-P., 2009.</t>
    </r>
    <r>
      <rPr>
        <sz val="12"/>
        <color theme="1"/>
        <rFont val="Calibri"/>
        <family val="2"/>
        <scheme val="minor"/>
      </rPr>
      <t xml:space="preserve"> Les foraminifères benthiques des Falunes du Miocène moyen du Blésois (Loir-et-Cher) et de Mirebeau (Vienne) dans le Centre-Ouest de la France. Geodiversitas, 31(3), 577-621.</t>
    </r>
  </si>
  <si>
    <r>
      <t>Margerel, J.-P., Blondeau-Allard, M.A., Ollivier-Pierre, M.-F., 1976.</t>
    </r>
    <r>
      <rPr>
        <sz val="12"/>
        <color theme="1"/>
        <rFont val="Calibri"/>
        <family val="2"/>
        <scheme val="minor"/>
      </rPr>
      <t xml:space="preserve"> Contribution a l'étude micropaléontologique de l'Eocène du bassin de Campbon (Loire-Atlantique). Bulletin de la Société Géologique et Minéralogique de Bretagne, 8, 1-63.</t>
    </r>
  </si>
  <si>
    <r>
      <t>Maupin, C., 1993.</t>
    </r>
    <r>
      <rPr>
        <sz val="12"/>
        <color theme="1"/>
        <rFont val="Calibri"/>
        <family val="2"/>
        <scheme val="minor"/>
      </rPr>
      <t xml:space="preserve"> Microfaunes (Foraminifères et Ostracodes) et paléoenvironnements oligocènes du bassin de Langon (Ille-et-Vilaine, Massif Armoricain, France); contexte tectonique et paléogéographique. Bulletin d'Information des Géologues du Bassin de Paris, 30(2), 21-31.</t>
    </r>
  </si>
  <si>
    <r>
      <t>Morzadec-Kerfourn, M.-T., 1982.</t>
    </r>
    <r>
      <rPr>
        <sz val="12"/>
        <color theme="1"/>
        <rFont val="Calibri"/>
        <family val="2"/>
        <scheme val="minor"/>
      </rPr>
      <t xml:space="preserve"> Datation pollinique et conditions de sédimentation de l'argile plio-pléistocène de Lanrinou en Landerneau (Finistère, France). Bulletin de l'Association française pour l'étude du quaternaire, 179-184.</t>
    </r>
  </si>
  <si>
    <r>
      <t>Morzadec-Kerfourn, M.-T., 1997.</t>
    </r>
    <r>
      <rPr>
        <sz val="12"/>
        <color theme="1"/>
        <rFont val="Calibri"/>
        <family val="2"/>
        <scheme val="minor"/>
      </rPr>
      <t xml:space="preserve"> Dinoflagellate cysts and the paleoenvironment of late-Pliocene early-Pleistocene deposits of Brittany, North-West France. Quaternary Science Reviews, 16, 883-898.</t>
    </r>
  </si>
  <si>
    <r>
      <t>Ollivier-Pierre, M.-F., Maupin, C., Estéoule-Choux, J., Sittler, C., 1993.</t>
    </r>
    <r>
      <rPr>
        <sz val="12"/>
        <color theme="1"/>
        <rFont val="Calibri"/>
        <family val="2"/>
        <scheme val="minor"/>
      </rPr>
      <t xml:space="preserve"> Transgression et paléoenvironnement à l'Oligocène en Bretagne (France); sédimentologie, micropaléontologie, palynologie et palynofaciès du Rupélien du Bassin de Rennes. Palaeogeography, Palaeoclimatology, Palaeoecology, 103(3-4), 223-250.</t>
    </r>
  </si>
  <si>
    <r>
      <t>Ollivier-Pierre, M.-F., Riveline, J., Lautridou, J.P., Cavelier, C., 1988.</t>
    </r>
    <r>
      <rPr>
        <sz val="12"/>
        <color theme="1"/>
        <rFont val="Calibri"/>
        <family val="2"/>
        <scheme val="minor"/>
      </rPr>
      <t xml:space="preserve"> Le fossé de Céaucé (Orne) et les bassins ludiens (Eocène supérieur) de la partie orientale du Massif armoricain; sédimentologie, paléontologie intérêt stratigraphique, paléogéographique et tectonique. Geologie de la France(1), 51-60.</t>
    </r>
  </si>
  <si>
    <r>
      <t>Paquet, F., Menier, D., Estournès, G., Bourillet, J.-F., Leroy, P., Guillocheau, F., 2010.</t>
    </r>
    <r>
      <rPr>
        <sz val="12"/>
        <color theme="1"/>
        <rFont val="Calibri"/>
        <family val="2"/>
        <scheme val="minor"/>
      </rPr>
      <t xml:space="preserve"> Buried fluvial incisions as a record of Middle–Late Miocene eustasy fall on the Armorican Shelf (Bay of Biscay, France). Marine Geology, 268(1–4), 137-151.</t>
    </r>
  </si>
  <si>
    <r>
      <t>Paris, F., Dadet, P., 1988.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Combourg (282). France: BRGM, 72 pp. Carte géologique par Paris, F., Dadet, P., 1988.</t>
    </r>
  </si>
  <si>
    <r>
      <t>Paris, F., Jégouzo, P., Estéoule-Choux, J., 1977.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Caulnes (281). Orléans, France: BRGM, 44 pp. Carte géologique par Paris, F., Jégouzo, P., Estéoule-Choux, J., (1977).</t>
    </r>
  </si>
  <si>
    <r>
      <t>Ters, M., 1979.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Machecoul (507). Orléans, France: BRGM, 44 pp. Carte géologique par Ters, M., Mounès, F., Ollivier-Pierre-, M.-F., Châteauneuf, J.-J., Feraud, J., Gautier, M., Cailleux, A., Limasset, O., 1979.</t>
    </r>
  </si>
  <si>
    <r>
      <t>Ters, M., avec la collaboration de Bambier, A., Chantraine, J., Châteauneuf, J.J., Godard, G., Greber, C., Limasset, O., Viaud, J.-M., Visset, L., 1982.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Saint-Philibert-de-Grand-Lieu (508). Orléans, France: BRGM, 44 pp. Carte géologique par Ters, M. et al., (1979).</t>
    </r>
  </si>
  <si>
    <r>
      <t>Ters, M., Viaud, J.-M., 1983a.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Challans (534). Orléans, France: BRGM, 100 pp. Carte géologique par Ters, M. et al., (1983).</t>
    </r>
  </si>
  <si>
    <r>
      <t>Ters, M., Viaud, J.-M., 1983b.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Saint-Philibert-de-Grand-Lieu (534). Orléans, France: BRGM, 44 pp. Carte géologique par Ters, M. et Viaud, J.-M., (1983).</t>
    </r>
  </si>
  <si>
    <r>
      <t>Trautmann, F., Paris, F., Carn, A., 1999.</t>
    </r>
    <r>
      <rPr>
        <sz val="12"/>
        <color theme="1"/>
        <rFont val="Calibri"/>
        <family val="2"/>
        <scheme val="minor"/>
      </rPr>
      <t xml:space="preserve"> Notice explicative, Carte géologique de France (1/50000), feuille Rennes (317). France: BRGM. Carte géologique par Trautmann, F., Paris, F., (2000).</t>
    </r>
  </si>
  <si>
    <r>
      <t>Van Vliet-Lanoë, B., Vandenberghe, N., Laurent, M., Laignel, B., Lauriat-Rage, A., Louwye, S., Mansy, J.-L., Mercier, D., Hallegouët, B., Laga, P., Laquement, F., Meilliez, F., Michel, Y., Moguedet, G., Vidier, J.-P., 2002.</t>
    </r>
    <r>
      <rPr>
        <sz val="12"/>
        <color theme="1"/>
        <rFont val="Calibri"/>
        <family val="2"/>
        <scheme val="minor"/>
      </rPr>
      <t xml:space="preserve"> Paleogeographic evolution of northwestern Europe during Upper Cenozoic. Geodiversitas, 24(3), 511-541</t>
    </r>
  </si>
  <si>
    <t>REFERENCES USED FOR VERTICAL MOVEMENTS QUANTIFICATIONS</t>
  </si>
  <si>
    <t>BARTONIAN_CALC_GTS_12
RUPELIAN_CALC_GTS_12
LANGHIAN-SERRAVALLIAN_CALC_GTS_12
PIACENZIAN_CALC_GTS_12</t>
  </si>
  <si>
    <t>SL_CHARTS_2012</t>
  </si>
  <si>
    <t>Global sea-Level calculation method</t>
  </si>
  <si>
    <t>Global sea-level calculation with maximum uncertainties</t>
  </si>
  <si>
    <t>Global sea-level calculation method</t>
  </si>
  <si>
    <t>Non used Global sea-level data (non recalibrated on GTS 2012)</t>
  </si>
  <si>
    <t>Used Global sea-level data (recalibration on  GTS 2012 unavialable)</t>
  </si>
  <si>
    <t>Used Global sea-level data (recalibrated on  GTS 2012)</t>
  </si>
  <si>
    <t>mean vertical movements = Corrected Altitude - Global sea-level mean + ((Bathy min) + (Bathy max))/2</t>
  </si>
  <si>
    <t>min uplift (or max subsidence) = Corrected Altitude - Global sea-level max + (Bathy min)</t>
  </si>
  <si>
    <t>max uplift (or min subsidence) = Corrected Altitude - Global sea-level min + (Bathy max)</t>
  </si>
  <si>
    <t>Age (GTS12; Ma)
Global sea-level estimated  (Miller et al., 2005)
calculated from oxygen isotopes (m) from
0 to 9.25 Ma
(Miller et al., 2005)</t>
  </si>
  <si>
    <t>Global sea-level (m) backstripped w/ estimated lowstand  (Miller et al., 2005)
calculated from oxygen isotopes (m) from
0 to 9.25 Ma
(Miller et al., 2005)</t>
  </si>
  <si>
    <t>Global sea-level
Long-term</t>
  </si>
  <si>
    <t>Age (Ma)
Global sea-level calculated from oxygen isotopes (m) (Miller et al., 2005)</t>
  </si>
  <si>
    <t>Global sea-level (m) calculated from oxygen isotopes (Miller et al., 2005)</t>
  </si>
  <si>
    <t>ICE VOLUME CONTRIBUTION TO GLOBAL SEA-LEVEL CHANGE</t>
  </si>
  <si>
    <t>GSL min
(m)</t>
  </si>
  <si>
    <t>GSL mean
(m)</t>
  </si>
  <si>
    <t>GSL max
(m)</t>
  </si>
  <si>
    <t xml:space="preserve">GSL
</t>
  </si>
  <si>
    <t xml:space="preserve">mean GSL for Stage </t>
  </si>
  <si>
    <t>min GSL value  for Stage</t>
  </si>
  <si>
    <t>max GSL value  for Stage</t>
  </si>
  <si>
    <t>GSL error min</t>
  </si>
  <si>
    <t>GSL error max</t>
  </si>
  <si>
    <t>min GSL value  for Stage (error)</t>
  </si>
  <si>
    <t>max GSL value  for Stage (error)</t>
  </si>
  <si>
    <t>min GSL value cell adress for Stage</t>
  </si>
  <si>
    <t>min GSL value error cell adress for Stage</t>
  </si>
  <si>
    <t>max GSL value cell adress for Stage</t>
  </si>
  <si>
    <t>max GSL value error cell adress for Stage</t>
  </si>
  <si>
    <t>min mean GSL value  for Stage</t>
  </si>
  <si>
    <t>max mean GSL value  for Stage</t>
  </si>
  <si>
    <t>GSL (m)</t>
  </si>
  <si>
    <t>Ma 
(rounded value)</t>
  </si>
  <si>
    <t>GSL
(m; rounded value)</t>
  </si>
  <si>
    <t>GTS12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</si>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</sst>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i/>
      <sz val="11"/>
      <color theme="1"/>
      <name val="Calibri"/>
      <family val="2"/>
      <scheme val="minor"/>
    </font>
    <font>
      <sz val="9"/>
      <name val="Geneva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5"/>
      <name val="Calibri"/>
      <family val="2"/>
      <scheme val="minor"/>
    </font>
    <font>
      <b/>
      <i/>
      <sz val="8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i/>
      <sz val="8"/>
      <color theme="3" tint="0.39997558519241921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Calibri"/>
      <family val="2"/>
    </font>
    <font>
      <b/>
      <i/>
      <sz val="7"/>
      <color theme="1"/>
      <name val="Calibri"/>
      <family val="2"/>
      <scheme val="minor"/>
    </font>
    <font>
      <i/>
      <sz val="7"/>
      <color theme="3" tint="0.3999755851924192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i/>
      <sz val="7"/>
      <name val="Calibri"/>
      <family val="2"/>
      <scheme val="minor"/>
    </font>
    <font>
      <b/>
      <i/>
      <sz val="7"/>
      <color theme="5"/>
      <name val="Calibri"/>
      <family val="2"/>
      <scheme val="minor"/>
    </font>
    <font>
      <i/>
      <sz val="7"/>
      <name val="Calibri"/>
      <family val="2"/>
      <scheme val="minor"/>
    </font>
    <font>
      <b/>
      <i/>
      <sz val="7"/>
      <color theme="3" tint="0.39997558519241921"/>
      <name val="Calibri"/>
      <family val="2"/>
      <scheme val="minor"/>
    </font>
    <font>
      <b/>
      <i/>
      <sz val="7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535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lightUp">
        <bgColor theme="0" tint="-0.14999847407452621"/>
      </patternFill>
    </fill>
    <fill>
      <patternFill patternType="lightUp"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</cellStyleXfs>
  <cellXfs count="797">
    <xf numFmtId="0" fontId="0" fillId="0" borderId="0" xfId="0"/>
    <xf numFmtId="0" fontId="0" fillId="33" borderId="10" xfId="0" applyFill="1" applyBorder="1"/>
    <xf numFmtId="164" fontId="18" fillId="33" borderId="11" xfId="44" applyNumberFormat="1" applyFill="1" applyBorder="1"/>
    <xf numFmtId="0" fontId="18" fillId="33" borderId="11" xfId="44" applyFill="1" applyBorder="1"/>
    <xf numFmtId="164" fontId="18" fillId="33" borderId="10" xfId="44" applyNumberFormat="1" applyFill="1" applyBorder="1"/>
    <xf numFmtId="0" fontId="18" fillId="33" borderId="10" xfId="44" applyFill="1" applyBorder="1"/>
    <xf numFmtId="0" fontId="0" fillId="33" borderId="11" xfId="0" applyFill="1" applyBorder="1"/>
    <xf numFmtId="0" fontId="0" fillId="0" borderId="0" xfId="0"/>
    <xf numFmtId="164" fontId="21" fillId="33" borderId="11" xfId="45" applyNumberFormat="1" applyFont="1" applyFill="1" applyBorder="1"/>
    <xf numFmtId="2" fontId="21" fillId="33" borderId="11" xfId="45" applyNumberFormat="1" applyFont="1" applyFill="1" applyBorder="1"/>
    <xf numFmtId="2" fontId="21" fillId="33" borderId="10" xfId="45" applyNumberFormat="1" applyFont="1" applyFill="1" applyBorder="1"/>
    <xf numFmtId="0" fontId="22" fillId="33" borderId="26" xfId="44" applyFont="1" applyFill="1" applyBorder="1" applyAlignment="1">
      <alignment horizontal="center" vertical="center" wrapText="1"/>
    </xf>
    <xf numFmtId="164" fontId="22" fillId="33" borderId="27" xfId="44" applyNumberFormat="1" applyFont="1" applyFill="1" applyBorder="1" applyAlignment="1">
      <alignment horizontal="center" vertical="center" wrapText="1"/>
    </xf>
    <xf numFmtId="164" fontId="24" fillId="34" borderId="0" xfId="0" applyNumberFormat="1" applyFont="1" applyFill="1"/>
    <xf numFmtId="164" fontId="24" fillId="34" borderId="0" xfId="0" applyNumberFormat="1" applyFont="1" applyFill="1" applyBorder="1" applyAlignment="1">
      <alignment horizontal="center" vertical="center"/>
    </xf>
    <xf numFmtId="164" fontId="23" fillId="34" borderId="0" xfId="0" applyNumberFormat="1" applyFont="1" applyFill="1"/>
    <xf numFmtId="164" fontId="25" fillId="34" borderId="0" xfId="0" applyNumberFormat="1" applyFont="1" applyFill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 wrapText="1"/>
    </xf>
    <xf numFmtId="164" fontId="24" fillId="34" borderId="0" xfId="0" applyNumberFormat="1" applyFont="1" applyFill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 wrapText="1"/>
    </xf>
    <xf numFmtId="164" fontId="24" fillId="34" borderId="0" xfId="0" applyNumberFormat="1" applyFont="1" applyFill="1" applyAlignment="1">
      <alignment horizontal="left" vertical="center"/>
    </xf>
    <xf numFmtId="164" fontId="31" fillId="34" borderId="0" xfId="44" applyNumberFormat="1" applyFont="1" applyFill="1" applyBorder="1" applyAlignment="1">
      <alignment horizontal="left" vertical="center"/>
    </xf>
    <xf numFmtId="164" fontId="25" fillId="34" borderId="0" xfId="0" applyNumberFormat="1" applyFont="1" applyFill="1"/>
    <xf numFmtId="164" fontId="25" fillId="34" borderId="0" xfId="0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left" vertical="center"/>
    </xf>
    <xf numFmtId="164" fontId="23" fillId="0" borderId="0" xfId="0" applyNumberFormat="1" applyFont="1" applyFill="1"/>
    <xf numFmtId="164" fontId="24" fillId="0" borderId="0" xfId="0" applyNumberFormat="1" applyFont="1" applyFill="1"/>
    <xf numFmtId="164" fontId="25" fillId="0" borderId="0" xfId="0" applyNumberFormat="1" applyFont="1" applyFill="1"/>
    <xf numFmtId="164" fontId="25" fillId="0" borderId="0" xfId="0" applyNumberFormat="1" applyFont="1" applyFill="1" applyAlignment="1">
      <alignment horizontal="center"/>
    </xf>
    <xf numFmtId="164" fontId="16" fillId="0" borderId="0" xfId="0" applyNumberFormat="1" applyFont="1" applyBorder="1" applyAlignment="1">
      <alignment vertical="center"/>
    </xf>
    <xf numFmtId="164" fontId="28" fillId="0" borderId="0" xfId="0" applyNumberFormat="1" applyFont="1" applyBorder="1" applyAlignment="1">
      <alignment vertical="center"/>
    </xf>
    <xf numFmtId="164" fontId="32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2" fontId="23" fillId="0" borderId="0" xfId="0" applyNumberFormat="1" applyFont="1" applyBorder="1" applyAlignment="1">
      <alignment horizontal="center" vertical="center" wrapText="1"/>
    </xf>
    <xf numFmtId="165" fontId="23" fillId="0" borderId="0" xfId="0" applyNumberFormat="1" applyFont="1" applyBorder="1" applyAlignment="1">
      <alignment horizontal="center" vertic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164" fontId="30" fillId="34" borderId="0" xfId="44" applyNumberFormat="1" applyFont="1" applyFill="1" applyBorder="1" applyAlignment="1">
      <alignment horizontal="center" vertical="center"/>
    </xf>
    <xf numFmtId="164" fontId="33" fillId="34" borderId="0" xfId="44" applyNumberFormat="1" applyFont="1" applyFill="1" applyBorder="1" applyAlignment="1">
      <alignment horizontal="left" vertical="center"/>
    </xf>
    <xf numFmtId="164" fontId="34" fillId="34" borderId="0" xfId="44" applyNumberFormat="1" applyFont="1" applyFill="1" applyBorder="1" applyAlignment="1">
      <alignment horizontal="left" vertical="center"/>
    </xf>
    <xf numFmtId="164" fontId="34" fillId="34" borderId="0" xfId="0" applyNumberFormat="1" applyFont="1" applyFill="1" applyAlignment="1">
      <alignment horizontal="left" vertical="center"/>
    </xf>
    <xf numFmtId="164" fontId="26" fillId="34" borderId="0" xfId="44" applyNumberFormat="1" applyFont="1" applyFill="1" applyBorder="1" applyAlignment="1">
      <alignment horizontal="center" vertical="center"/>
    </xf>
    <xf numFmtId="0" fontId="35" fillId="0" borderId="0" xfId="0" applyFont="1"/>
    <xf numFmtId="164" fontId="30" fillId="34" borderId="0" xfId="44" applyNumberFormat="1" applyFont="1" applyFill="1" applyBorder="1" applyAlignment="1">
      <alignment horizontal="left" vertical="center"/>
    </xf>
    <xf numFmtId="164" fontId="36" fillId="34" borderId="0" xfId="44" applyNumberFormat="1" applyFont="1" applyFill="1" applyBorder="1" applyAlignment="1">
      <alignment horizontal="left" vertical="center"/>
    </xf>
    <xf numFmtId="164" fontId="36" fillId="34" borderId="0" xfId="0" applyNumberFormat="1" applyFont="1" applyFill="1" applyAlignment="1">
      <alignment horizontal="left" vertical="center"/>
    </xf>
    <xf numFmtId="164" fontId="37" fillId="0" borderId="0" xfId="0" applyNumberFormat="1" applyFont="1" applyBorder="1" applyAlignment="1">
      <alignment vertical="center"/>
    </xf>
    <xf numFmtId="164" fontId="38" fillId="0" borderId="0" xfId="0" applyNumberFormat="1" applyFont="1" applyBorder="1" applyAlignment="1">
      <alignment horizontal="center" vertical="center"/>
    </xf>
    <xf numFmtId="164" fontId="38" fillId="0" borderId="0" xfId="0" applyNumberFormat="1" applyFont="1" applyBorder="1" applyAlignment="1">
      <alignment horizontal="center" vertical="center" wrapText="1"/>
    </xf>
    <xf numFmtId="2" fontId="38" fillId="0" borderId="0" xfId="0" applyNumberFormat="1" applyFont="1" applyBorder="1" applyAlignment="1">
      <alignment horizontal="center" vertical="center" wrapText="1"/>
    </xf>
    <xf numFmtId="165" fontId="38" fillId="0" borderId="0" xfId="0" applyNumberFormat="1" applyFont="1" applyBorder="1" applyAlignment="1">
      <alignment horizontal="center" vertical="center" wrapText="1"/>
    </xf>
    <xf numFmtId="164" fontId="38" fillId="0" borderId="0" xfId="0" applyNumberFormat="1" applyFont="1" applyAlignment="1">
      <alignment horizontal="center" vertical="center"/>
    </xf>
    <xf numFmtId="164" fontId="38" fillId="34" borderId="0" xfId="0" applyNumberFormat="1" applyFont="1" applyFill="1" applyAlignment="1">
      <alignment horizontal="left" vertical="center"/>
    </xf>
    <xf numFmtId="164" fontId="38" fillId="34" borderId="0" xfId="0" applyNumberFormat="1" applyFont="1" applyFill="1" applyAlignment="1">
      <alignment horizontal="center" vertical="center"/>
    </xf>
    <xf numFmtId="164" fontId="40" fillId="34" borderId="0" xfId="0" applyNumberFormat="1" applyFont="1" applyFill="1"/>
    <xf numFmtId="164" fontId="38" fillId="34" borderId="0" xfId="0" applyNumberFormat="1" applyFont="1" applyFill="1"/>
    <xf numFmtId="164" fontId="36" fillId="34" borderId="0" xfId="0" applyNumberFormat="1" applyFont="1" applyFill="1"/>
    <xf numFmtId="164" fontId="36" fillId="34" borderId="0" xfId="0" applyNumberFormat="1" applyFont="1" applyFill="1" applyAlignment="1">
      <alignment horizontal="center" vertical="center"/>
    </xf>
    <xf numFmtId="164" fontId="36" fillId="34" borderId="0" xfId="0" applyNumberFormat="1" applyFont="1" applyFill="1" applyAlignment="1">
      <alignment horizontal="center"/>
    </xf>
    <xf numFmtId="164" fontId="36" fillId="0" borderId="0" xfId="0" applyNumberFormat="1" applyFont="1" applyFill="1"/>
    <xf numFmtId="164" fontId="36" fillId="0" borderId="0" xfId="0" applyNumberFormat="1" applyFont="1" applyFill="1" applyAlignment="1">
      <alignment horizontal="center"/>
    </xf>
    <xf numFmtId="0" fontId="0" fillId="0" borderId="0" xfId="0" applyFill="1"/>
    <xf numFmtId="164" fontId="31" fillId="0" borderId="0" xfId="44" applyNumberFormat="1" applyFont="1" applyFill="1" applyBorder="1" applyAlignment="1">
      <alignment horizontal="left" vertical="center"/>
    </xf>
    <xf numFmtId="164" fontId="36" fillId="0" borderId="0" xfId="44" applyNumberFormat="1" applyFont="1" applyFill="1" applyBorder="1" applyAlignment="1">
      <alignment horizontal="left" vertical="center"/>
    </xf>
    <xf numFmtId="164" fontId="34" fillId="0" borderId="0" xfId="0" applyNumberFormat="1" applyFont="1" applyFill="1" applyAlignment="1">
      <alignment horizontal="left" vertical="center"/>
    </xf>
    <xf numFmtId="164" fontId="34" fillId="0" borderId="0" xfId="44" applyNumberFormat="1" applyFont="1" applyFill="1" applyBorder="1" applyAlignment="1">
      <alignment horizontal="left" vertical="center"/>
    </xf>
    <xf numFmtId="164" fontId="36" fillId="0" borderId="0" xfId="0" applyNumberFormat="1" applyFont="1" applyFill="1" applyAlignment="1">
      <alignment horizontal="left" vertical="center"/>
    </xf>
    <xf numFmtId="164" fontId="30" fillId="0" borderId="0" xfId="44" applyNumberFormat="1" applyFont="1" applyFill="1" applyBorder="1" applyAlignment="1">
      <alignment horizontal="center" vertical="center"/>
    </xf>
    <xf numFmtId="164" fontId="33" fillId="0" borderId="0" xfId="44" applyNumberFormat="1" applyFont="1" applyFill="1" applyBorder="1" applyAlignment="1">
      <alignment horizontal="left" vertical="center"/>
    </xf>
    <xf numFmtId="164" fontId="30" fillId="0" borderId="0" xfId="44" applyNumberFormat="1" applyFont="1" applyFill="1" applyBorder="1" applyAlignment="1">
      <alignment horizontal="left" vertical="center"/>
    </xf>
    <xf numFmtId="164" fontId="38" fillId="0" borderId="0" xfId="0" applyNumberFormat="1" applyFont="1" applyFill="1" applyAlignment="1">
      <alignment horizontal="left" vertical="center"/>
    </xf>
    <xf numFmtId="164" fontId="38" fillId="0" borderId="0" xfId="0" applyNumberFormat="1" applyFont="1" applyFill="1" applyAlignment="1">
      <alignment horizontal="center" vertical="center"/>
    </xf>
    <xf numFmtId="164" fontId="40" fillId="0" borderId="0" xfId="0" applyNumberFormat="1" applyFont="1" applyFill="1"/>
    <xf numFmtId="164" fontId="38" fillId="0" borderId="0" xfId="0" applyNumberFormat="1" applyFont="1" applyFill="1"/>
    <xf numFmtId="164" fontId="36" fillId="0" borderId="0" xfId="0" applyNumberFormat="1" applyFont="1" applyFill="1" applyAlignment="1">
      <alignment horizontal="center" vertical="center"/>
    </xf>
    <xf numFmtId="164" fontId="26" fillId="0" borderId="0" xfId="44" applyNumberFormat="1" applyFont="1" applyFill="1" applyBorder="1" applyAlignment="1">
      <alignment horizontal="center" vertical="center"/>
    </xf>
    <xf numFmtId="164" fontId="36" fillId="34" borderId="0" xfId="44" applyNumberFormat="1" applyFont="1" applyFill="1" applyBorder="1" applyAlignment="1">
      <alignment horizontal="center" vertical="center"/>
    </xf>
    <xf numFmtId="164" fontId="30" fillId="34" borderId="0" xfId="44" applyNumberFormat="1" applyFont="1" applyFill="1" applyBorder="1" applyAlignment="1">
      <alignment horizontal="center" vertical="center"/>
    </xf>
    <xf numFmtId="164" fontId="30" fillId="34" borderId="0" xfId="44" applyNumberFormat="1" applyFont="1" applyFill="1" applyBorder="1" applyAlignment="1">
      <alignment horizontal="left" vertical="center"/>
    </xf>
    <xf numFmtId="2" fontId="23" fillId="34" borderId="0" xfId="0" applyNumberFormat="1" applyFont="1" applyFill="1" applyAlignment="1">
      <alignment horizontal="center"/>
    </xf>
    <xf numFmtId="164" fontId="25" fillId="36" borderId="0" xfId="0" applyNumberFormat="1" applyFont="1" applyFill="1" applyAlignment="1">
      <alignment horizontal="center"/>
    </xf>
    <xf numFmtId="164" fontId="39" fillId="34" borderId="0" xfId="44" applyNumberFormat="1" applyFont="1" applyFill="1" applyBorder="1" applyAlignment="1">
      <alignment horizontal="left" vertical="center"/>
    </xf>
    <xf numFmtId="2" fontId="39" fillId="34" borderId="0" xfId="0" applyNumberFormat="1" applyFont="1" applyFill="1" applyAlignment="1">
      <alignment horizontal="center"/>
    </xf>
    <xf numFmtId="2" fontId="31" fillId="34" borderId="0" xfId="44" applyNumberFormat="1" applyFont="1" applyFill="1" applyBorder="1" applyAlignment="1">
      <alignment horizontal="left" vertical="center"/>
    </xf>
    <xf numFmtId="1" fontId="24" fillId="34" borderId="0" xfId="0" applyNumberFormat="1" applyFont="1" applyFill="1" applyAlignment="1">
      <alignment horizontal="center" vertical="center"/>
    </xf>
    <xf numFmtId="164" fontId="34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left" vertical="center"/>
    </xf>
    <xf numFmtId="164" fontId="23" fillId="0" borderId="0" xfId="0" applyNumberFormat="1" applyFont="1" applyFill="1" applyBorder="1"/>
    <xf numFmtId="164" fontId="24" fillId="0" borderId="0" xfId="0" applyNumberFormat="1" applyFont="1" applyFill="1" applyBorder="1"/>
    <xf numFmtId="164" fontId="25" fillId="0" borderId="0" xfId="0" applyNumberFormat="1" applyFont="1" applyFill="1" applyBorder="1"/>
    <xf numFmtId="164" fontId="25" fillId="0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 vertical="center"/>
    </xf>
    <xf numFmtId="164" fontId="38" fillId="0" borderId="0" xfId="0" applyNumberFormat="1" applyFont="1" applyFill="1" applyBorder="1" applyAlignment="1">
      <alignment horizontal="center" vertical="center"/>
    </xf>
    <xf numFmtId="164" fontId="40" fillId="0" borderId="0" xfId="0" applyNumberFormat="1" applyFont="1" applyFill="1" applyBorder="1"/>
    <xf numFmtId="164" fontId="38" fillId="0" borderId="0" xfId="0" applyNumberFormat="1" applyFont="1" applyFill="1" applyBorder="1"/>
    <xf numFmtId="164" fontId="36" fillId="0" borderId="0" xfId="0" applyNumberFormat="1" applyFont="1" applyFill="1" applyBorder="1"/>
    <xf numFmtId="164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164" fontId="36" fillId="0" borderId="15" xfId="0" applyNumberFormat="1" applyFont="1" applyFill="1" applyBorder="1"/>
    <xf numFmtId="164" fontId="36" fillId="0" borderId="15" xfId="0" applyNumberFormat="1" applyFont="1" applyFill="1" applyBorder="1" applyAlignment="1">
      <alignment horizontal="center"/>
    </xf>
    <xf numFmtId="164" fontId="25" fillId="0" borderId="15" xfId="0" applyNumberFormat="1" applyFont="1" applyFill="1" applyBorder="1"/>
    <xf numFmtId="164" fontId="25" fillId="37" borderId="0" xfId="0" applyNumberFormat="1" applyFont="1" applyFill="1" applyAlignment="1">
      <alignment horizontal="center"/>
    </xf>
    <xf numFmtId="164" fontId="33" fillId="37" borderId="0" xfId="44" applyNumberFormat="1" applyFont="1" applyFill="1" applyBorder="1" applyAlignment="1">
      <alignment horizontal="left" vertical="center"/>
    </xf>
    <xf numFmtId="164" fontId="34" fillId="37" borderId="0" xfId="44" applyNumberFormat="1" applyFont="1" applyFill="1" applyBorder="1" applyAlignment="1">
      <alignment horizontal="left" vertical="center"/>
    </xf>
    <xf numFmtId="164" fontId="23" fillId="37" borderId="0" xfId="0" applyNumberFormat="1" applyFont="1" applyFill="1"/>
    <xf numFmtId="164" fontId="24" fillId="37" borderId="0" xfId="0" applyNumberFormat="1" applyFont="1" applyFill="1"/>
    <xf numFmtId="164" fontId="25" fillId="37" borderId="0" xfId="0" applyNumberFormat="1" applyFont="1" applyFill="1" applyAlignment="1">
      <alignment horizontal="center" vertical="center"/>
    </xf>
    <xf numFmtId="164" fontId="24" fillId="37" borderId="0" xfId="0" applyNumberFormat="1" applyFont="1" applyFill="1" applyAlignment="1">
      <alignment horizontal="center" vertical="center"/>
    </xf>
    <xf numFmtId="2" fontId="25" fillId="36" borderId="0" xfId="0" applyNumberFormat="1" applyFont="1" applyFill="1" applyAlignment="1">
      <alignment horizontal="center" vertical="center"/>
    </xf>
    <xf numFmtId="2" fontId="25" fillId="36" borderId="0" xfId="0" applyNumberFormat="1" applyFont="1" applyFill="1" applyAlignment="1">
      <alignment horizontal="center"/>
    </xf>
    <xf numFmtId="164" fontId="25" fillId="38" borderId="0" xfId="0" applyNumberFormat="1" applyFont="1" applyFill="1" applyAlignment="1">
      <alignment horizontal="center"/>
    </xf>
    <xf numFmtId="2" fontId="23" fillId="38" borderId="0" xfId="0" applyNumberFormat="1" applyFont="1" applyFill="1" applyAlignment="1">
      <alignment horizontal="center"/>
    </xf>
    <xf numFmtId="164" fontId="23" fillId="38" borderId="0" xfId="0" applyNumberFormat="1" applyFont="1" applyFill="1" applyAlignment="1">
      <alignment horizontal="center"/>
    </xf>
    <xf numFmtId="164" fontId="23" fillId="34" borderId="0" xfId="0" applyNumberFormat="1" applyFont="1" applyFill="1" applyAlignment="1">
      <alignment horizontal="center"/>
    </xf>
    <xf numFmtId="164" fontId="36" fillId="38" borderId="0" xfId="0" applyNumberFormat="1" applyFont="1" applyFill="1" applyAlignment="1">
      <alignment horizontal="center"/>
    </xf>
    <xf numFmtId="2" fontId="39" fillId="38" borderId="0" xfId="0" applyNumberFormat="1" applyFont="1" applyFill="1" applyAlignment="1">
      <alignment horizontal="center"/>
    </xf>
    <xf numFmtId="164" fontId="39" fillId="38" borderId="0" xfId="0" applyNumberFormat="1" applyFont="1" applyFill="1" applyAlignment="1">
      <alignment horizontal="center"/>
    </xf>
    <xf numFmtId="164" fontId="39" fillId="34" borderId="0" xfId="0" applyNumberFormat="1" applyFont="1" applyFill="1" applyAlignment="1">
      <alignment horizontal="center"/>
    </xf>
    <xf numFmtId="164" fontId="34" fillId="38" borderId="0" xfId="44" applyNumberFormat="1" applyFont="1" applyFill="1" applyBorder="1" applyAlignment="1">
      <alignment horizontal="left" vertical="center"/>
    </xf>
    <xf numFmtId="164" fontId="36" fillId="38" borderId="0" xfId="44" applyNumberFormat="1" applyFont="1" applyFill="1" applyBorder="1" applyAlignment="1">
      <alignment horizontal="left" vertical="center"/>
    </xf>
    <xf numFmtId="164" fontId="23" fillId="38" borderId="0" xfId="0" applyNumberFormat="1" applyFont="1" applyFill="1"/>
    <xf numFmtId="164" fontId="24" fillId="38" borderId="0" xfId="0" applyNumberFormat="1" applyFont="1" applyFill="1"/>
    <xf numFmtId="164" fontId="25" fillId="38" borderId="0" xfId="0" applyNumberFormat="1" applyFont="1" applyFill="1" applyAlignment="1">
      <alignment horizontal="center" vertical="center"/>
    </xf>
    <xf numFmtId="164" fontId="38" fillId="38" borderId="0" xfId="0" applyNumberFormat="1" applyFont="1" applyFill="1" applyAlignment="1">
      <alignment horizontal="center" vertical="center"/>
    </xf>
    <xf numFmtId="164" fontId="40" fillId="38" borderId="0" xfId="0" applyNumberFormat="1" applyFont="1" applyFill="1"/>
    <xf numFmtId="164" fontId="38" fillId="38" borderId="0" xfId="0" applyNumberFormat="1" applyFont="1" applyFill="1"/>
    <xf numFmtId="164" fontId="36" fillId="38" borderId="0" xfId="0" applyNumberFormat="1" applyFont="1" applyFill="1" applyAlignment="1">
      <alignment horizontal="center" vertical="center"/>
    </xf>
    <xf numFmtId="164" fontId="34" fillId="34" borderId="0" xfId="0" applyNumberFormat="1" applyFont="1" applyFill="1" applyBorder="1" applyAlignment="1">
      <alignment horizontal="left" vertical="center"/>
    </xf>
    <xf numFmtId="164" fontId="36" fillId="34" borderId="0" xfId="0" applyNumberFormat="1" applyFont="1" applyFill="1" applyBorder="1" applyAlignment="1">
      <alignment horizontal="left" vertical="center"/>
    </xf>
    <xf numFmtId="164" fontId="24" fillId="34" borderId="0" xfId="0" applyNumberFormat="1" applyFont="1" applyFill="1" applyBorder="1" applyAlignment="1">
      <alignment horizontal="left" vertical="center"/>
    </xf>
    <xf numFmtId="164" fontId="23" fillId="34" borderId="0" xfId="0" applyNumberFormat="1" applyFont="1" applyFill="1" applyBorder="1"/>
    <xf numFmtId="164" fontId="24" fillId="34" borderId="0" xfId="0" applyNumberFormat="1" applyFont="1" applyFill="1" applyBorder="1"/>
    <xf numFmtId="164" fontId="25" fillId="34" borderId="0" xfId="0" applyNumberFormat="1" applyFont="1" applyFill="1" applyBorder="1"/>
    <xf numFmtId="164" fontId="25" fillId="34" borderId="0" xfId="0" applyNumberFormat="1" applyFont="1" applyFill="1" applyBorder="1" applyAlignment="1">
      <alignment horizontal="center" vertical="center"/>
    </xf>
    <xf numFmtId="164" fontId="25" fillId="34" borderId="0" xfId="0" applyNumberFormat="1" applyFont="1" applyFill="1" applyBorder="1" applyAlignment="1">
      <alignment horizontal="center"/>
    </xf>
    <xf numFmtId="164" fontId="38" fillId="34" borderId="0" xfId="0" applyNumberFormat="1" applyFont="1" applyFill="1" applyBorder="1" applyAlignment="1">
      <alignment horizontal="left" vertical="center"/>
    </xf>
    <xf numFmtId="164" fontId="38" fillId="34" borderId="0" xfId="0" applyNumberFormat="1" applyFont="1" applyFill="1" applyBorder="1" applyAlignment="1">
      <alignment horizontal="center" vertical="center"/>
    </xf>
    <xf numFmtId="164" fontId="40" fillId="34" borderId="0" xfId="0" applyNumberFormat="1" applyFont="1" applyFill="1" applyBorder="1"/>
    <xf numFmtId="164" fontId="38" fillId="34" borderId="0" xfId="0" applyNumberFormat="1" applyFont="1" applyFill="1" applyBorder="1"/>
    <xf numFmtId="164" fontId="36" fillId="34" borderId="0" xfId="0" applyNumberFormat="1" applyFont="1" applyFill="1" applyBorder="1"/>
    <xf numFmtId="164" fontId="36" fillId="34" borderId="0" xfId="0" applyNumberFormat="1" applyFont="1" applyFill="1" applyBorder="1" applyAlignment="1">
      <alignment horizontal="center" vertical="center"/>
    </xf>
    <xf numFmtId="164" fontId="36" fillId="34" borderId="0" xfId="0" applyNumberFormat="1" applyFont="1" applyFill="1" applyBorder="1" applyAlignment="1">
      <alignment horizontal="center"/>
    </xf>
    <xf numFmtId="164" fontId="36" fillId="34" borderId="15" xfId="0" applyNumberFormat="1" applyFont="1" applyFill="1" applyBorder="1"/>
    <xf numFmtId="164" fontId="36" fillId="34" borderId="15" xfId="0" applyNumberFormat="1" applyFont="1" applyFill="1" applyBorder="1" applyAlignment="1">
      <alignment horizontal="center"/>
    </xf>
    <xf numFmtId="2" fontId="25" fillId="38" borderId="0" xfId="0" applyNumberFormat="1" applyFont="1" applyFill="1" applyAlignment="1">
      <alignment horizontal="center"/>
    </xf>
    <xf numFmtId="2" fontId="36" fillId="38" borderId="0" xfId="0" applyNumberFormat="1" applyFont="1" applyFill="1" applyAlignment="1">
      <alignment horizontal="center"/>
    </xf>
    <xf numFmtId="2" fontId="24" fillId="38" borderId="0" xfId="0" applyNumberFormat="1" applyFont="1" applyFill="1" applyAlignment="1">
      <alignment horizontal="center" vertical="center"/>
    </xf>
    <xf numFmtId="2" fontId="23" fillId="38" borderId="0" xfId="0" applyNumberFormat="1" applyFont="1" applyFill="1"/>
    <xf numFmtId="2" fontId="24" fillId="38" borderId="0" xfId="0" applyNumberFormat="1" applyFont="1" applyFill="1"/>
    <xf numFmtId="2" fontId="25" fillId="38" borderId="0" xfId="0" applyNumberFormat="1" applyFont="1" applyFill="1" applyAlignment="1">
      <alignment horizontal="center" vertical="center"/>
    </xf>
    <xf numFmtId="2" fontId="38" fillId="38" borderId="0" xfId="0" applyNumberFormat="1" applyFont="1" applyFill="1" applyAlignment="1">
      <alignment horizontal="center" vertical="center"/>
    </xf>
    <xf numFmtId="2" fontId="40" fillId="38" borderId="0" xfId="0" applyNumberFormat="1" applyFont="1" applyFill="1"/>
    <xf numFmtId="2" fontId="38" fillId="38" borderId="0" xfId="0" applyNumberFormat="1" applyFont="1" applyFill="1"/>
    <xf numFmtId="2" fontId="36" fillId="38" borderId="0" xfId="0" applyNumberFormat="1" applyFont="1" applyFill="1" applyAlignment="1">
      <alignment horizontal="center" vertical="center"/>
    </xf>
    <xf numFmtId="164" fontId="25" fillId="37" borderId="15" xfId="0" applyNumberFormat="1" applyFont="1" applyFill="1" applyBorder="1" applyAlignment="1">
      <alignment horizontal="center"/>
    </xf>
    <xf numFmtId="2" fontId="25" fillId="36" borderId="15" xfId="0" applyNumberFormat="1" applyFont="1" applyFill="1" applyBorder="1" applyAlignment="1">
      <alignment horizontal="center"/>
    </xf>
    <xf numFmtId="164" fontId="39" fillId="34" borderId="0" xfId="44" applyNumberFormat="1" applyFont="1" applyFill="1" applyBorder="1" applyAlignment="1">
      <alignment horizontal="center" vertical="center"/>
    </xf>
    <xf numFmtId="2" fontId="23" fillId="0" borderId="0" xfId="0" applyNumberFormat="1" applyFont="1" applyFill="1" applyAlignment="1">
      <alignment horizontal="center"/>
    </xf>
    <xf numFmtId="164" fontId="39" fillId="0" borderId="0" xfId="44" applyNumberFormat="1" applyFont="1" applyFill="1" applyBorder="1" applyAlignment="1">
      <alignment horizontal="left" vertical="center"/>
    </xf>
    <xf numFmtId="164" fontId="24" fillId="39" borderId="0" xfId="0" applyNumberFormat="1" applyFont="1" applyFill="1" applyBorder="1" applyAlignment="1">
      <alignment horizontal="center" vertical="center"/>
    </xf>
    <xf numFmtId="164" fontId="23" fillId="39" borderId="0" xfId="0" applyNumberFormat="1" applyFont="1" applyFill="1" applyBorder="1"/>
    <xf numFmtId="164" fontId="24" fillId="39" borderId="0" xfId="0" applyNumberFormat="1" applyFont="1" applyFill="1" applyBorder="1"/>
    <xf numFmtId="164" fontId="25" fillId="39" borderId="0" xfId="0" applyNumberFormat="1" applyFont="1" applyFill="1" applyBorder="1"/>
    <xf numFmtId="164" fontId="25" fillId="39" borderId="0" xfId="0" applyNumberFormat="1" applyFont="1" applyFill="1" applyBorder="1" applyAlignment="1">
      <alignment horizontal="center"/>
    </xf>
    <xf numFmtId="164" fontId="38" fillId="39" borderId="0" xfId="0" applyNumberFormat="1" applyFont="1" applyFill="1" applyBorder="1" applyAlignment="1">
      <alignment horizontal="center" vertical="center"/>
    </xf>
    <xf numFmtId="164" fontId="40" fillId="39" borderId="0" xfId="0" applyNumberFormat="1" applyFont="1" applyFill="1" applyBorder="1"/>
    <xf numFmtId="164" fontId="38" fillId="39" borderId="0" xfId="0" applyNumberFormat="1" applyFont="1" applyFill="1" applyBorder="1"/>
    <xf numFmtId="164" fontId="36" fillId="39" borderId="0" xfId="0" applyNumberFormat="1" applyFont="1" applyFill="1" applyBorder="1"/>
    <xf numFmtId="164" fontId="36" fillId="39" borderId="0" xfId="0" applyNumberFormat="1" applyFont="1" applyFill="1" applyBorder="1" applyAlignment="1">
      <alignment horizontal="center" vertical="center"/>
    </xf>
    <xf numFmtId="164" fontId="36" fillId="39" borderId="0" xfId="0" applyNumberFormat="1" applyFont="1" applyFill="1" applyBorder="1" applyAlignment="1">
      <alignment horizontal="center"/>
    </xf>
    <xf numFmtId="164" fontId="36" fillId="39" borderId="15" xfId="0" applyNumberFormat="1" applyFont="1" applyFill="1" applyBorder="1" applyAlignment="1">
      <alignment horizontal="center"/>
    </xf>
    <xf numFmtId="164" fontId="25" fillId="39" borderId="0" xfId="0" applyNumberFormat="1" applyFont="1" applyFill="1" applyAlignment="1">
      <alignment horizontal="center"/>
    </xf>
    <xf numFmtId="2" fontId="23" fillId="39" borderId="0" xfId="0" applyNumberFormat="1" applyFont="1" applyFill="1" applyAlignment="1">
      <alignment horizontal="center"/>
    </xf>
    <xf numFmtId="164" fontId="36" fillId="39" borderId="0" xfId="44" applyNumberFormat="1" applyFont="1" applyFill="1" applyBorder="1" applyAlignment="1">
      <alignment horizontal="center" vertical="center"/>
    </xf>
    <xf numFmtId="164" fontId="39" fillId="39" borderId="0" xfId="44" applyNumberFormat="1" applyFont="1" applyFill="1" applyBorder="1" applyAlignment="1">
      <alignment horizontal="center" vertical="center"/>
    </xf>
    <xf numFmtId="164" fontId="34" fillId="39" borderId="0" xfId="44" applyNumberFormat="1" applyFont="1" applyFill="1" applyBorder="1" applyAlignment="1">
      <alignment horizontal="left" vertical="center"/>
    </xf>
    <xf numFmtId="164" fontId="36" fillId="39" borderId="0" xfId="44" applyNumberFormat="1" applyFont="1" applyFill="1" applyBorder="1" applyAlignment="1">
      <alignment horizontal="left" vertical="center"/>
    </xf>
    <xf numFmtId="164" fontId="30" fillId="39" borderId="0" xfId="44" applyNumberFormat="1" applyFont="1" applyFill="1" applyBorder="1" applyAlignment="1">
      <alignment horizontal="left" vertical="center"/>
    </xf>
    <xf numFmtId="164" fontId="26" fillId="0" borderId="16" xfId="44" applyNumberFormat="1" applyFont="1" applyFill="1" applyBorder="1" applyAlignment="1">
      <alignment horizontal="center" vertical="center" textRotation="90"/>
    </xf>
    <xf numFmtId="164" fontId="25" fillId="34" borderId="16" xfId="0" applyNumberFormat="1" applyFont="1" applyFill="1" applyBorder="1"/>
    <xf numFmtId="164" fontId="25" fillId="38" borderId="16" xfId="0" applyNumberFormat="1" applyFont="1" applyFill="1" applyBorder="1" applyAlignment="1">
      <alignment horizontal="center"/>
    </xf>
    <xf numFmtId="164" fontId="25" fillId="34" borderId="16" xfId="0" applyNumberFormat="1" applyFont="1" applyFill="1" applyBorder="1" applyAlignment="1">
      <alignment horizontal="center"/>
    </xf>
    <xf numFmtId="0" fontId="0" fillId="0" borderId="15" xfId="0" applyFill="1" applyBorder="1"/>
    <xf numFmtId="2" fontId="36" fillId="38" borderId="15" xfId="0" applyNumberFormat="1" applyFont="1" applyFill="1" applyBorder="1" applyAlignment="1">
      <alignment horizontal="center"/>
    </xf>
    <xf numFmtId="164" fontId="26" fillId="0" borderId="16" xfId="44" applyNumberFormat="1" applyFont="1" applyFill="1" applyBorder="1" applyAlignment="1">
      <alignment horizontal="center" vertical="center" textRotation="90" wrapText="1"/>
    </xf>
    <xf numFmtId="164" fontId="41" fillId="0" borderId="0" xfId="44" applyNumberFormat="1" applyFont="1" applyFill="1" applyBorder="1" applyAlignment="1">
      <alignment horizontal="left" vertical="center"/>
    </xf>
    <xf numFmtId="164" fontId="24" fillId="0" borderId="16" xfId="0" applyNumberFormat="1" applyFont="1" applyBorder="1"/>
    <xf numFmtId="164" fontId="23" fillId="0" borderId="16" xfId="0" applyNumberFormat="1" applyFont="1" applyBorder="1"/>
    <xf numFmtId="1" fontId="24" fillId="34" borderId="0" xfId="0" applyNumberFormat="1" applyFont="1" applyFill="1" applyBorder="1" applyAlignment="1">
      <alignment horizontal="center" vertical="center"/>
    </xf>
    <xf numFmtId="164" fontId="31" fillId="0" borderId="16" xfId="44" applyNumberFormat="1" applyFont="1" applyFill="1" applyBorder="1" applyAlignment="1">
      <alignment horizontal="left" vertical="center"/>
    </xf>
    <xf numFmtId="164" fontId="39" fillId="0" borderId="0" xfId="0" applyNumberFormat="1" applyFont="1" applyFill="1" applyAlignment="1">
      <alignment horizontal="center"/>
    </xf>
    <xf numFmtId="164" fontId="31" fillId="0" borderId="0" xfId="44" applyNumberFormat="1" applyFont="1" applyFill="1" applyBorder="1" applyAlignment="1">
      <alignment horizontal="center" vertical="center"/>
    </xf>
    <xf numFmtId="0" fontId="0" fillId="0" borderId="0" xfId="0" applyFill="1" applyBorder="1"/>
    <xf numFmtId="164" fontId="41" fillId="0" borderId="16" xfId="44" applyNumberFormat="1" applyFont="1" applyFill="1" applyBorder="1" applyAlignment="1">
      <alignment horizontal="left" vertical="center"/>
    </xf>
    <xf numFmtId="0" fontId="0" fillId="0" borderId="0" xfId="0" applyBorder="1"/>
    <xf numFmtId="164" fontId="34" fillId="36" borderId="0" xfId="44" applyNumberFormat="1" applyFont="1" applyFill="1" applyBorder="1" applyAlignment="1">
      <alignment horizontal="left" vertical="center"/>
    </xf>
    <xf numFmtId="164" fontId="24" fillId="36" borderId="0" xfId="0" applyNumberFormat="1" applyFont="1" applyFill="1" applyAlignment="1">
      <alignment horizontal="center" vertical="center"/>
    </xf>
    <xf numFmtId="164" fontId="23" fillId="36" borderId="0" xfId="0" applyNumberFormat="1" applyFont="1" applyFill="1"/>
    <xf numFmtId="164" fontId="24" fillId="36" borderId="0" xfId="0" applyNumberFormat="1" applyFont="1" applyFill="1"/>
    <xf numFmtId="2" fontId="31" fillId="0" borderId="0" xfId="44" applyNumberFormat="1" applyFont="1" applyFill="1" applyBorder="1" applyAlignment="1">
      <alignment horizontal="left" vertical="center"/>
    </xf>
    <xf numFmtId="164" fontId="24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164" fontId="24" fillId="39" borderId="0" xfId="0" applyNumberFormat="1" applyFont="1" applyFill="1" applyAlignment="1">
      <alignment horizontal="center" vertical="center"/>
    </xf>
    <xf numFmtId="164" fontId="23" fillId="39" borderId="0" xfId="0" applyNumberFormat="1" applyFont="1" applyFill="1"/>
    <xf numFmtId="164" fontId="24" fillId="39" borderId="0" xfId="0" applyNumberFormat="1" applyFont="1" applyFill="1"/>
    <xf numFmtId="164" fontId="25" fillId="38" borderId="0" xfId="0" applyNumberFormat="1" applyFont="1" applyFill="1" applyBorder="1" applyAlignment="1">
      <alignment horizontal="center"/>
    </xf>
    <xf numFmtId="164" fontId="24" fillId="36" borderId="0" xfId="0" applyNumberFormat="1" applyFont="1" applyFill="1" applyBorder="1"/>
    <xf numFmtId="164" fontId="36" fillId="36" borderId="0" xfId="44" applyNumberFormat="1" applyFont="1" applyFill="1" applyBorder="1" applyAlignment="1">
      <alignment horizontal="left" vertical="center"/>
    </xf>
    <xf numFmtId="164" fontId="38" fillId="36" borderId="0" xfId="0" applyNumberFormat="1" applyFont="1" applyFill="1" applyBorder="1" applyAlignment="1">
      <alignment horizontal="center" vertical="center"/>
    </xf>
    <xf numFmtId="164" fontId="40" fillId="36" borderId="0" xfId="0" applyNumberFormat="1" applyFont="1" applyFill="1"/>
    <xf numFmtId="164" fontId="38" fillId="36" borderId="0" xfId="0" applyNumberFormat="1" applyFont="1" applyFill="1"/>
    <xf numFmtId="164" fontId="38" fillId="0" borderId="31" xfId="0" applyNumberFormat="1" applyFont="1" applyFill="1" applyBorder="1"/>
    <xf numFmtId="164" fontId="38" fillId="36" borderId="31" xfId="0" applyNumberFormat="1" applyFont="1" applyFill="1" applyBorder="1"/>
    <xf numFmtId="164" fontId="38" fillId="34" borderId="31" xfId="0" applyNumberFormat="1" applyFont="1" applyFill="1" applyBorder="1"/>
    <xf numFmtId="164" fontId="38" fillId="38" borderId="0" xfId="0" applyNumberFormat="1" applyFont="1" applyFill="1" applyBorder="1" applyAlignment="1">
      <alignment horizontal="center" vertical="center"/>
    </xf>
    <xf numFmtId="164" fontId="38" fillId="38" borderId="31" xfId="0" applyNumberFormat="1" applyFont="1" applyFill="1" applyBorder="1"/>
    <xf numFmtId="164" fontId="40" fillId="36" borderId="0" xfId="0" applyNumberFormat="1" applyFont="1" applyFill="1" applyBorder="1"/>
    <xf numFmtId="164" fontId="38" fillId="36" borderId="0" xfId="0" applyNumberFormat="1" applyFont="1" applyFill="1" applyBorder="1"/>
    <xf numFmtId="165" fontId="43" fillId="33" borderId="11" xfId="45" applyNumberFormat="1" applyFont="1" applyFill="1" applyBorder="1"/>
    <xf numFmtId="164" fontId="43" fillId="33" borderId="11" xfId="45" applyNumberFormat="1" applyFont="1" applyFill="1" applyBorder="1"/>
    <xf numFmtId="2" fontId="43" fillId="33" borderId="11" xfId="45" applyNumberFormat="1" applyFont="1" applyFill="1" applyBorder="1"/>
    <xf numFmtId="2" fontId="23" fillId="40" borderId="0" xfId="0" applyNumberFormat="1" applyFont="1" applyFill="1" applyAlignment="1">
      <alignment horizontal="center"/>
    </xf>
    <xf numFmtId="164" fontId="36" fillId="40" borderId="0" xfId="0" applyNumberFormat="1" applyFont="1" applyFill="1" applyAlignment="1">
      <alignment horizontal="center"/>
    </xf>
    <xf numFmtId="1" fontId="24" fillId="40" borderId="0" xfId="0" applyNumberFormat="1" applyFont="1" applyFill="1" applyAlignment="1">
      <alignment horizontal="center" vertical="center"/>
    </xf>
    <xf numFmtId="164" fontId="23" fillId="40" borderId="0" xfId="0" applyNumberFormat="1" applyFont="1" applyFill="1"/>
    <xf numFmtId="164" fontId="24" fillId="40" borderId="0" xfId="0" applyNumberFormat="1" applyFont="1" applyFill="1"/>
    <xf numFmtId="164" fontId="25" fillId="40" borderId="0" xfId="0" applyNumberFormat="1" applyFont="1" applyFill="1" applyAlignment="1">
      <alignment horizontal="center" vertical="center"/>
    </xf>
    <xf numFmtId="164" fontId="25" fillId="40" borderId="0" xfId="0" applyNumberFormat="1" applyFont="1" applyFill="1" applyAlignment="1">
      <alignment horizontal="center"/>
    </xf>
    <xf numFmtId="164" fontId="25" fillId="40" borderId="0" xfId="0" applyNumberFormat="1" applyFont="1" applyFill="1" applyBorder="1" applyAlignment="1">
      <alignment horizontal="center"/>
    </xf>
    <xf numFmtId="164" fontId="38" fillId="40" borderId="0" xfId="0" applyNumberFormat="1" applyFont="1" applyFill="1" applyAlignment="1">
      <alignment horizontal="center" vertical="center"/>
    </xf>
    <xf numFmtId="164" fontId="40" fillId="40" borderId="0" xfId="0" applyNumberFormat="1" applyFont="1" applyFill="1"/>
    <xf numFmtId="164" fontId="38" fillId="40" borderId="0" xfId="0" applyNumberFormat="1" applyFont="1" applyFill="1"/>
    <xf numFmtId="164" fontId="36" fillId="40" borderId="0" xfId="0" applyNumberFormat="1" applyFont="1" applyFill="1" applyAlignment="1">
      <alignment horizontal="center" vertical="center"/>
    </xf>
    <xf numFmtId="164" fontId="25" fillId="0" borderId="16" xfId="0" applyNumberFormat="1" applyFont="1" applyFill="1" applyBorder="1"/>
    <xf numFmtId="164" fontId="25" fillId="0" borderId="16" xfId="0" applyNumberFormat="1" applyFont="1" applyFill="1" applyBorder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 vertical="center"/>
    </xf>
    <xf numFmtId="164" fontId="25" fillId="36" borderId="0" xfId="0" applyNumberFormat="1" applyFont="1" applyFill="1" applyAlignment="1">
      <alignment horizontal="center" vertical="center"/>
    </xf>
    <xf numFmtId="164" fontId="25" fillId="36" borderId="0" xfId="0" applyNumberFormat="1" applyFont="1" applyFill="1" applyBorder="1" applyAlignment="1">
      <alignment horizontal="center"/>
    </xf>
    <xf numFmtId="164" fontId="38" fillId="36" borderId="0" xfId="0" applyNumberFormat="1" applyFont="1" applyFill="1" applyAlignment="1">
      <alignment horizontal="center" vertical="center"/>
    </xf>
    <xf numFmtId="164" fontId="36" fillId="36" borderId="0" xfId="0" applyNumberFormat="1" applyFont="1" applyFill="1" applyAlignment="1">
      <alignment horizontal="center" vertical="center"/>
    </xf>
    <xf numFmtId="164" fontId="36" fillId="36" borderId="0" xfId="0" applyNumberFormat="1" applyFont="1" applyFill="1" applyAlignment="1">
      <alignment horizontal="center"/>
    </xf>
    <xf numFmtId="164" fontId="25" fillId="36" borderId="16" xfId="0" applyNumberFormat="1" applyFont="1" applyFill="1" applyBorder="1" applyAlignment="1">
      <alignment horizontal="center"/>
    </xf>
    <xf numFmtId="164" fontId="23" fillId="36" borderId="0" xfId="0" applyNumberFormat="1" applyFont="1" applyFill="1" applyAlignment="1">
      <alignment horizontal="center"/>
    </xf>
    <xf numFmtId="164" fontId="39" fillId="36" borderId="0" xfId="0" applyNumberFormat="1" applyFont="1" applyFill="1" applyAlignment="1">
      <alignment horizontal="center"/>
    </xf>
    <xf numFmtId="164" fontId="36" fillId="0" borderId="31" xfId="0" applyNumberFormat="1" applyFont="1" applyFill="1" applyBorder="1"/>
    <xf numFmtId="164" fontId="36" fillId="36" borderId="31" xfId="0" applyNumberFormat="1" applyFont="1" applyFill="1" applyBorder="1" applyAlignment="1">
      <alignment horizontal="center"/>
    </xf>
    <xf numFmtId="164" fontId="36" fillId="0" borderId="31" xfId="0" applyNumberFormat="1" applyFont="1" applyFill="1" applyBorder="1" applyAlignment="1">
      <alignment horizontal="center"/>
    </xf>
    <xf numFmtId="0" fontId="21" fillId="33" borderId="11" xfId="45" applyFont="1" applyFill="1" applyBorder="1"/>
    <xf numFmtId="164" fontId="21" fillId="33" borderId="10" xfId="45" applyNumberFormat="1" applyFont="1" applyFill="1" applyBorder="1"/>
    <xf numFmtId="0" fontId="21" fillId="33" borderId="34" xfId="45" applyFont="1" applyFill="1" applyBorder="1"/>
    <xf numFmtId="164" fontId="21" fillId="33" borderId="34" xfId="45" applyNumberFormat="1" applyFont="1" applyFill="1" applyBorder="1"/>
    <xf numFmtId="164" fontId="25" fillId="40" borderId="16" xfId="0" applyNumberFormat="1" applyFont="1" applyFill="1" applyBorder="1" applyAlignment="1">
      <alignment horizontal="center"/>
    </xf>
    <xf numFmtId="164" fontId="23" fillId="40" borderId="0" xfId="0" applyNumberFormat="1" applyFont="1" applyFill="1" applyAlignment="1">
      <alignment horizontal="center"/>
    </xf>
    <xf numFmtId="164" fontId="34" fillId="40" borderId="0" xfId="44" applyNumberFormat="1" applyFont="1" applyFill="1" applyBorder="1" applyAlignment="1">
      <alignment horizontal="left" vertical="center"/>
    </xf>
    <xf numFmtId="164" fontId="36" fillId="40" borderId="0" xfId="44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21" fillId="0" borderId="0" xfId="45" applyNumberFormat="1" applyFont="1" applyFill="1" applyBorder="1"/>
    <xf numFmtId="0" fontId="21" fillId="33" borderId="10" xfId="45" applyFont="1" applyFill="1" applyBorder="1"/>
    <xf numFmtId="0" fontId="22" fillId="33" borderId="35" xfId="44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2" fillId="41" borderId="26" xfId="44" applyFont="1" applyFill="1" applyBorder="1" applyAlignment="1">
      <alignment horizontal="center" vertical="center" wrapText="1"/>
    </xf>
    <xf numFmtId="164" fontId="22" fillId="41" borderId="17" xfId="44" applyNumberFormat="1" applyFont="1" applyFill="1" applyBorder="1" applyAlignment="1">
      <alignment horizontal="center" vertical="center" wrapText="1"/>
    </xf>
    <xf numFmtId="0" fontId="18" fillId="41" borderId="10" xfId="44" applyFill="1" applyBorder="1"/>
    <xf numFmtId="164" fontId="18" fillId="41" borderId="11" xfId="44" applyNumberFormat="1" applyFill="1" applyBorder="1"/>
    <xf numFmtId="0" fontId="18" fillId="41" borderId="11" xfId="44" applyFill="1" applyBorder="1"/>
    <xf numFmtId="164" fontId="22" fillId="42" borderId="23" xfId="44" applyNumberFormat="1" applyFont="1" applyFill="1" applyBorder="1" applyAlignment="1">
      <alignment horizontal="center" vertical="center" wrapText="1"/>
    </xf>
    <xf numFmtId="164" fontId="18" fillId="42" borderId="24" xfId="44" applyNumberFormat="1" applyFill="1" applyBorder="1"/>
    <xf numFmtId="2" fontId="22" fillId="33" borderId="36" xfId="45" applyNumberFormat="1" applyFont="1" applyFill="1" applyBorder="1" applyAlignment="1">
      <alignment horizontal="center" vertical="center" wrapText="1"/>
    </xf>
    <xf numFmtId="2" fontId="22" fillId="33" borderId="27" xfId="45" applyNumberFormat="1" applyFont="1" applyFill="1" applyBorder="1" applyAlignment="1">
      <alignment horizontal="center" vertical="center" wrapText="1"/>
    </xf>
    <xf numFmtId="164" fontId="22" fillId="41" borderId="27" xfId="44" applyNumberFormat="1" applyFont="1" applyFill="1" applyBorder="1" applyAlignment="1">
      <alignment horizontal="center" vertical="center" wrapText="1"/>
    </xf>
    <xf numFmtId="0" fontId="22" fillId="42" borderId="26" xfId="44" applyFont="1" applyFill="1" applyBorder="1" applyAlignment="1">
      <alignment horizontal="center" vertical="center" wrapText="1"/>
    </xf>
    <xf numFmtId="164" fontId="22" fillId="42" borderId="39" xfId="44" applyNumberFormat="1" applyFont="1" applyFill="1" applyBorder="1" applyAlignment="1">
      <alignment horizontal="center" vertical="center" wrapText="1"/>
    </xf>
    <xf numFmtId="0" fontId="18" fillId="42" borderId="10" xfId="44" applyFill="1" applyBorder="1"/>
    <xf numFmtId="164" fontId="18" fillId="42" borderId="25" xfId="44" applyNumberFormat="1" applyFill="1" applyBorder="1"/>
    <xf numFmtId="0" fontId="18" fillId="42" borderId="11" xfId="44" applyFill="1" applyBorder="1"/>
    <xf numFmtId="164" fontId="18" fillId="42" borderId="11" xfId="44" applyNumberFormat="1" applyFill="1" applyBorder="1"/>
    <xf numFmtId="0" fontId="16" fillId="41" borderId="26" xfId="0" applyFont="1" applyFill="1" applyBorder="1" applyAlignment="1">
      <alignment horizontal="center" vertical="center" wrapText="1"/>
    </xf>
    <xf numFmtId="0" fontId="0" fillId="41" borderId="10" xfId="0" applyFill="1" applyBorder="1"/>
    <xf numFmtId="0" fontId="0" fillId="41" borderId="11" xfId="0" applyFill="1" applyBorder="1"/>
    <xf numFmtId="0" fontId="16" fillId="41" borderId="11" xfId="0" applyFont="1" applyFill="1" applyBorder="1"/>
    <xf numFmtId="0" fontId="16" fillId="41" borderId="27" xfId="0" applyFont="1" applyFill="1" applyBorder="1" applyAlignment="1">
      <alignment horizontal="center" vertical="center" wrapText="1"/>
    </xf>
    <xf numFmtId="0" fontId="16" fillId="33" borderId="26" xfId="0" applyFont="1" applyFill="1" applyBorder="1" applyAlignment="1">
      <alignment horizontal="center" vertical="center" wrapText="1"/>
    </xf>
    <xf numFmtId="0" fontId="16" fillId="33" borderId="27" xfId="0" applyFont="1" applyFill="1" applyBorder="1" applyAlignment="1">
      <alignment horizontal="center" vertical="center" wrapText="1"/>
    </xf>
    <xf numFmtId="0" fontId="0" fillId="42" borderId="10" xfId="0" applyFill="1" applyBorder="1"/>
    <xf numFmtId="0" fontId="0" fillId="42" borderId="11" xfId="0" applyFill="1" applyBorder="1"/>
    <xf numFmtId="0" fontId="28" fillId="42" borderId="27" xfId="0" applyFont="1" applyFill="1" applyBorder="1" applyAlignment="1">
      <alignment horizontal="center" vertical="center" wrapText="1"/>
    </xf>
    <xf numFmtId="0" fontId="22" fillId="33" borderId="27" xfId="44" applyFont="1" applyFill="1" applyBorder="1" applyAlignment="1">
      <alignment horizontal="center" vertical="center" wrapText="1"/>
    </xf>
    <xf numFmtId="0" fontId="16" fillId="33" borderId="26" xfId="0" applyFont="1" applyFill="1" applyBorder="1" applyAlignment="1">
      <alignment horizontal="center" vertical="center"/>
    </xf>
    <xf numFmtId="0" fontId="16" fillId="33" borderId="35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 wrapText="1"/>
    </xf>
    <xf numFmtId="0" fontId="43" fillId="33" borderId="26" xfId="45" applyFont="1" applyFill="1" applyBorder="1" applyAlignment="1">
      <alignment horizontal="center" vertical="center" wrapText="1"/>
    </xf>
    <xf numFmtId="0" fontId="43" fillId="33" borderId="27" xfId="45" applyFont="1" applyFill="1" applyBorder="1" applyAlignment="1">
      <alignment horizontal="center" vertical="center" wrapText="1"/>
    </xf>
    <xf numFmtId="165" fontId="43" fillId="33" borderId="10" xfId="45" applyNumberFormat="1" applyFont="1" applyFill="1" applyBorder="1"/>
    <xf numFmtId="164" fontId="43" fillId="33" borderId="10" xfId="45" applyNumberFormat="1" applyFont="1" applyFill="1" applyBorder="1"/>
    <xf numFmtId="0" fontId="21" fillId="41" borderId="26" xfId="45" applyFont="1" applyFill="1" applyBorder="1" applyAlignment="1">
      <alignment horizontal="center" vertical="center" wrapText="1"/>
    </xf>
    <xf numFmtId="0" fontId="21" fillId="41" borderId="27" xfId="45" applyFont="1" applyFill="1" applyBorder="1" applyAlignment="1">
      <alignment horizontal="center" vertical="center" wrapText="1"/>
    </xf>
    <xf numFmtId="0" fontId="21" fillId="41" borderId="10" xfId="45" applyFont="1" applyFill="1" applyBorder="1"/>
    <xf numFmtId="164" fontId="21" fillId="41" borderId="10" xfId="45" applyNumberFormat="1" applyFont="1" applyFill="1" applyBorder="1"/>
    <xf numFmtId="0" fontId="21" fillId="41" borderId="11" xfId="45" applyFont="1" applyFill="1" applyBorder="1"/>
    <xf numFmtId="164" fontId="21" fillId="41" borderId="11" xfId="45" applyNumberFormat="1" applyFont="1" applyFill="1" applyBorder="1"/>
    <xf numFmtId="164" fontId="39" fillId="40" borderId="0" xfId="0" applyNumberFormat="1" applyFont="1" applyFill="1" applyAlignment="1">
      <alignment horizontal="center"/>
    </xf>
    <xf numFmtId="164" fontId="40" fillId="39" borderId="0" xfId="0" applyNumberFormat="1" applyFont="1" applyFill="1"/>
    <xf numFmtId="164" fontId="38" fillId="39" borderId="0" xfId="0" applyNumberFormat="1" applyFont="1" applyFill="1"/>
    <xf numFmtId="164" fontId="38" fillId="39" borderId="31" xfId="0" applyNumberFormat="1" applyFont="1" applyFill="1" applyBorder="1"/>
    <xf numFmtId="164" fontId="24" fillId="38" borderId="0" xfId="0" applyNumberFormat="1" applyFont="1" applyFill="1" applyBorder="1" applyAlignment="1">
      <alignment horizontal="center" vertical="center"/>
    </xf>
    <xf numFmtId="164" fontId="23" fillId="38" borderId="0" xfId="0" applyNumberFormat="1" applyFont="1" applyFill="1" applyBorder="1"/>
    <xf numFmtId="164" fontId="24" fillId="38" borderId="0" xfId="0" applyNumberFormat="1" applyFont="1" applyFill="1" applyBorder="1"/>
    <xf numFmtId="164" fontId="44" fillId="0" borderId="0" xfId="0" applyNumberFormat="1" applyFont="1" applyBorder="1" applyAlignment="1">
      <alignment horizontal="center" vertical="center" wrapText="1"/>
    </xf>
    <xf numFmtId="164" fontId="45" fillId="0" borderId="0" xfId="0" applyNumberFormat="1" applyFont="1" applyBorder="1" applyAlignment="1">
      <alignment horizontal="center" vertical="center"/>
    </xf>
    <xf numFmtId="164" fontId="46" fillId="0" borderId="0" xfId="0" applyNumberFormat="1" applyFont="1" applyBorder="1" applyAlignment="1">
      <alignment horizontal="center" vertical="center"/>
    </xf>
    <xf numFmtId="164" fontId="45" fillId="0" borderId="0" xfId="0" applyNumberFormat="1" applyFont="1" applyBorder="1" applyAlignment="1">
      <alignment horizontal="center" vertical="center" wrapText="1"/>
    </xf>
    <xf numFmtId="164" fontId="44" fillId="0" borderId="0" xfId="0" applyNumberFormat="1" applyFont="1" applyFill="1" applyBorder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164" fontId="47" fillId="34" borderId="0" xfId="44" applyNumberFormat="1" applyFont="1" applyFill="1" applyBorder="1" applyAlignment="1">
      <alignment horizontal="left" vertical="center"/>
    </xf>
    <xf numFmtId="164" fontId="45" fillId="34" borderId="0" xfId="44" applyNumberFormat="1" applyFont="1" applyFill="1" applyBorder="1" applyAlignment="1">
      <alignment horizontal="left" vertical="center"/>
    </xf>
    <xf numFmtId="164" fontId="48" fillId="34" borderId="0" xfId="44" applyNumberFormat="1" applyFont="1" applyFill="1" applyBorder="1" applyAlignment="1">
      <alignment horizontal="left" vertical="center"/>
    </xf>
    <xf numFmtId="164" fontId="49" fillId="34" borderId="0" xfId="44" applyNumberFormat="1" applyFont="1" applyFill="1" applyBorder="1" applyAlignment="1">
      <alignment horizontal="left" vertical="center"/>
    </xf>
    <xf numFmtId="164" fontId="46" fillId="34" borderId="0" xfId="0" applyNumberFormat="1" applyFont="1" applyFill="1" applyBorder="1" applyAlignment="1">
      <alignment horizontal="center" vertical="center"/>
    </xf>
    <xf numFmtId="164" fontId="44" fillId="34" borderId="0" xfId="0" applyNumberFormat="1" applyFont="1" applyFill="1" applyBorder="1"/>
    <xf numFmtId="164" fontId="46" fillId="34" borderId="0" xfId="0" applyNumberFormat="1" applyFont="1" applyFill="1" applyBorder="1"/>
    <xf numFmtId="164" fontId="46" fillId="34" borderId="0" xfId="0" applyNumberFormat="1" applyFont="1" applyFill="1" applyBorder="1" applyAlignment="1">
      <alignment horizontal="center"/>
    </xf>
    <xf numFmtId="164" fontId="45" fillId="34" borderId="0" xfId="0" applyNumberFormat="1" applyFont="1" applyFill="1" applyBorder="1" applyAlignment="1">
      <alignment horizontal="center" vertical="center"/>
    </xf>
    <xf numFmtId="164" fontId="50" fillId="34" borderId="0" xfId="0" applyNumberFormat="1" applyFont="1" applyFill="1" applyBorder="1"/>
    <xf numFmtId="164" fontId="45" fillId="34" borderId="0" xfId="0" applyNumberFormat="1" applyFont="1" applyFill="1" applyBorder="1"/>
    <xf numFmtId="164" fontId="45" fillId="34" borderId="0" xfId="0" applyNumberFormat="1" applyFont="1" applyFill="1" applyBorder="1" applyAlignment="1">
      <alignment horizontal="center"/>
    </xf>
    <xf numFmtId="164" fontId="45" fillId="34" borderId="15" xfId="0" applyNumberFormat="1" applyFont="1" applyFill="1" applyBorder="1" applyAlignment="1">
      <alignment horizontal="center"/>
    </xf>
    <xf numFmtId="164" fontId="47" fillId="0" borderId="0" xfId="44" applyNumberFormat="1" applyFont="1" applyFill="1" applyBorder="1" applyAlignment="1">
      <alignment horizontal="left" vertical="center"/>
    </xf>
    <xf numFmtId="164" fontId="45" fillId="0" borderId="0" xfId="44" applyNumberFormat="1" applyFont="1" applyFill="1" applyBorder="1" applyAlignment="1">
      <alignment horizontal="left" vertical="center"/>
    </xf>
    <xf numFmtId="164" fontId="48" fillId="0" borderId="0" xfId="44" applyNumberFormat="1" applyFont="1" applyFill="1" applyBorder="1" applyAlignment="1">
      <alignment horizontal="left" vertical="center"/>
    </xf>
    <xf numFmtId="164" fontId="49" fillId="0" borderId="0" xfId="44" applyNumberFormat="1" applyFont="1" applyFill="1" applyBorder="1" applyAlignment="1">
      <alignment horizontal="left" vertical="center"/>
    </xf>
    <xf numFmtId="164" fontId="46" fillId="0" borderId="0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Border="1"/>
    <xf numFmtId="164" fontId="46" fillId="0" borderId="0" xfId="0" applyNumberFormat="1" applyFont="1" applyFill="1" applyBorder="1"/>
    <xf numFmtId="164" fontId="46" fillId="0" borderId="0" xfId="0" applyNumberFormat="1" applyFont="1" applyFill="1" applyBorder="1" applyAlignment="1">
      <alignment horizontal="center"/>
    </xf>
    <xf numFmtId="164" fontId="45" fillId="0" borderId="0" xfId="0" applyNumberFormat="1" applyFont="1" applyFill="1" applyAlignment="1">
      <alignment horizontal="center" vertical="center"/>
    </xf>
    <xf numFmtId="164" fontId="50" fillId="0" borderId="0" xfId="0" applyNumberFormat="1" applyFont="1" applyFill="1"/>
    <xf numFmtId="164" fontId="45" fillId="0" borderId="0" xfId="0" applyNumberFormat="1" applyFont="1" applyFill="1"/>
    <xf numFmtId="164" fontId="45" fillId="0" borderId="0" xfId="0" applyNumberFormat="1" applyFont="1" applyFill="1" applyAlignment="1">
      <alignment horizontal="center"/>
    </xf>
    <xf numFmtId="164" fontId="45" fillId="0" borderId="15" xfId="0" applyNumberFormat="1" applyFont="1" applyFill="1" applyBorder="1" applyAlignment="1">
      <alignment horizontal="center"/>
    </xf>
    <xf numFmtId="164" fontId="46" fillId="34" borderId="0" xfId="0" applyNumberFormat="1" applyFont="1" applyFill="1" applyAlignment="1">
      <alignment horizontal="center"/>
    </xf>
    <xf numFmtId="164" fontId="45" fillId="34" borderId="0" xfId="0" applyNumberFormat="1" applyFont="1" applyFill="1" applyAlignment="1">
      <alignment horizontal="center"/>
    </xf>
    <xf numFmtId="164" fontId="45" fillId="34" borderId="0" xfId="0" applyNumberFormat="1" applyFont="1" applyFill="1" applyAlignment="1">
      <alignment horizontal="center" vertical="center"/>
    </xf>
    <xf numFmtId="164" fontId="50" fillId="34" borderId="0" xfId="0" applyNumberFormat="1" applyFont="1" applyFill="1"/>
    <xf numFmtId="164" fontId="45" fillId="34" borderId="0" xfId="0" applyNumberFormat="1" applyFont="1" applyFill="1"/>
    <xf numFmtId="164" fontId="44" fillId="0" borderId="16" xfId="0" applyNumberFormat="1" applyFont="1" applyBorder="1"/>
    <xf numFmtId="164" fontId="45" fillId="0" borderId="0" xfId="0" applyNumberFormat="1" applyFont="1" applyFill="1" applyBorder="1" applyAlignment="1">
      <alignment horizontal="center" vertical="center"/>
    </xf>
    <xf numFmtId="164" fontId="50" fillId="0" borderId="0" xfId="0" applyNumberFormat="1" applyFont="1" applyFill="1" applyBorder="1"/>
    <xf numFmtId="164" fontId="45" fillId="0" borderId="0" xfId="0" applyNumberFormat="1" applyFont="1" applyFill="1" applyBorder="1"/>
    <xf numFmtId="164" fontId="45" fillId="0" borderId="0" xfId="0" applyNumberFormat="1" applyFont="1" applyFill="1" applyBorder="1" applyAlignment="1">
      <alignment horizontal="center"/>
    </xf>
    <xf numFmtId="164" fontId="46" fillId="34" borderId="16" xfId="0" applyNumberFormat="1" applyFont="1" applyFill="1" applyBorder="1" applyAlignment="1">
      <alignment horizontal="center"/>
    </xf>
    <xf numFmtId="164" fontId="44" fillId="34" borderId="0" xfId="0" applyNumberFormat="1" applyFont="1" applyFill="1" applyAlignment="1">
      <alignment horizontal="center"/>
    </xf>
    <xf numFmtId="164" fontId="50" fillId="34" borderId="0" xfId="0" applyNumberFormat="1" applyFont="1" applyFill="1" applyAlignment="1">
      <alignment horizontal="center"/>
    </xf>
    <xf numFmtId="164" fontId="44" fillId="34" borderId="0" xfId="0" applyNumberFormat="1" applyFont="1" applyFill="1"/>
    <xf numFmtId="164" fontId="46" fillId="34" borderId="0" xfId="0" applyNumberFormat="1" applyFont="1" applyFill="1"/>
    <xf numFmtId="164" fontId="46" fillId="34" borderId="0" xfId="0" applyNumberFormat="1" applyFont="1" applyFill="1" applyAlignment="1">
      <alignment horizontal="center" vertical="center"/>
    </xf>
    <xf numFmtId="164" fontId="47" fillId="0" borderId="16" xfId="44" applyNumberFormat="1" applyFont="1" applyFill="1" applyBorder="1" applyAlignment="1">
      <alignment horizontal="left" vertical="center"/>
    </xf>
    <xf numFmtId="164" fontId="45" fillId="34" borderId="0" xfId="44" applyNumberFormat="1" applyFont="1" applyFill="1" applyBorder="1" applyAlignment="1">
      <alignment horizontal="center" vertical="center"/>
    </xf>
    <xf numFmtId="164" fontId="50" fillId="34" borderId="0" xfId="44" applyNumberFormat="1" applyFont="1" applyFill="1" applyBorder="1" applyAlignment="1">
      <alignment horizontal="center" vertical="center"/>
    </xf>
    <xf numFmtId="164" fontId="46" fillId="37" borderId="0" xfId="0" applyNumberFormat="1" applyFont="1" applyFill="1" applyAlignment="1">
      <alignment horizontal="center"/>
    </xf>
    <xf numFmtId="164" fontId="48" fillId="37" borderId="0" xfId="44" applyNumberFormat="1" applyFont="1" applyFill="1" applyBorder="1" applyAlignment="1">
      <alignment horizontal="left" vertical="center"/>
    </xf>
    <xf numFmtId="164" fontId="46" fillId="37" borderId="0" xfId="0" applyNumberFormat="1" applyFont="1" applyFill="1" applyAlignment="1">
      <alignment horizontal="center" vertical="center"/>
    </xf>
    <xf numFmtId="164" fontId="44" fillId="37" borderId="0" xfId="0" applyNumberFormat="1" applyFont="1" applyFill="1"/>
    <xf numFmtId="164" fontId="46" fillId="37" borderId="0" xfId="0" applyNumberFormat="1" applyFont="1" applyFill="1"/>
    <xf numFmtId="164" fontId="46" fillId="37" borderId="15" xfId="0" applyNumberFormat="1" applyFont="1" applyFill="1" applyBorder="1" applyAlignment="1">
      <alignment horizontal="center"/>
    </xf>
    <xf numFmtId="164" fontId="46" fillId="0" borderId="0" xfId="0" applyNumberFormat="1" applyFont="1" applyFill="1"/>
    <xf numFmtId="164" fontId="47" fillId="0" borderId="0" xfId="44" applyNumberFormat="1" applyFont="1" applyFill="1" applyBorder="1" applyAlignment="1">
      <alignment horizontal="center" vertical="center"/>
    </xf>
    <xf numFmtId="164" fontId="46" fillId="0" borderId="0" xfId="0" applyNumberFormat="1" applyFont="1" applyFill="1" applyAlignment="1">
      <alignment horizontal="center"/>
    </xf>
    <xf numFmtId="164" fontId="50" fillId="0" borderId="0" xfId="0" applyNumberFormat="1" applyFont="1" applyFill="1" applyAlignment="1">
      <alignment horizontal="center"/>
    </xf>
    <xf numFmtId="164" fontId="51" fillId="0" borderId="0" xfId="44" applyNumberFormat="1" applyFont="1" applyFill="1" applyBorder="1" applyAlignment="1">
      <alignment horizontal="left" vertical="center"/>
    </xf>
    <xf numFmtId="164" fontId="46" fillId="36" borderId="0" xfId="0" applyNumberFormat="1" applyFont="1" applyFill="1" applyAlignment="1">
      <alignment horizontal="center"/>
    </xf>
    <xf numFmtId="164" fontId="48" fillId="36" borderId="0" xfId="44" applyNumberFormat="1" applyFont="1" applyFill="1" applyBorder="1" applyAlignment="1">
      <alignment horizontal="left" vertical="center"/>
    </xf>
    <xf numFmtId="164" fontId="45" fillId="36" borderId="0" xfId="44" applyNumberFormat="1" applyFont="1" applyFill="1" applyBorder="1" applyAlignment="1">
      <alignment horizontal="left" vertical="center"/>
    </xf>
    <xf numFmtId="164" fontId="46" fillId="36" borderId="0" xfId="0" applyNumberFormat="1" applyFont="1" applyFill="1" applyAlignment="1">
      <alignment horizontal="center" vertical="center"/>
    </xf>
    <xf numFmtId="164" fontId="44" fillId="36" borderId="0" xfId="0" applyNumberFormat="1" applyFont="1" applyFill="1"/>
    <xf numFmtId="164" fontId="46" fillId="36" borderId="0" xfId="0" applyNumberFormat="1" applyFont="1" applyFill="1"/>
    <xf numFmtId="164" fontId="46" fillId="36" borderId="0" xfId="0" applyNumberFormat="1" applyFont="1" applyFill="1" applyBorder="1"/>
    <xf numFmtId="164" fontId="45" fillId="36" borderId="0" xfId="0" applyNumberFormat="1" applyFont="1" applyFill="1" applyBorder="1" applyAlignment="1">
      <alignment horizontal="center" vertical="center"/>
    </xf>
    <xf numFmtId="164" fontId="50" fillId="36" borderId="0" xfId="0" applyNumberFormat="1" applyFont="1" applyFill="1"/>
    <xf numFmtId="164" fontId="45" fillId="36" borderId="0" xfId="0" applyNumberFormat="1" applyFont="1" applyFill="1"/>
    <xf numFmtId="164" fontId="45" fillId="36" borderId="31" xfId="0" applyNumberFormat="1" applyFont="1" applyFill="1" applyBorder="1"/>
    <xf numFmtId="164" fontId="46" fillId="39" borderId="0" xfId="0" applyNumberFormat="1" applyFont="1" applyFill="1" applyAlignment="1">
      <alignment horizontal="center"/>
    </xf>
    <xf numFmtId="164" fontId="48" fillId="39" borderId="0" xfId="44" applyNumberFormat="1" applyFont="1" applyFill="1" applyBorder="1" applyAlignment="1">
      <alignment horizontal="left" vertical="center"/>
    </xf>
    <xf numFmtId="164" fontId="45" fillId="38" borderId="0" xfId="44" applyNumberFormat="1" applyFont="1" applyFill="1" applyBorder="1" applyAlignment="1">
      <alignment horizontal="left" vertical="center"/>
    </xf>
    <xf numFmtId="164" fontId="46" fillId="39" borderId="0" xfId="0" applyNumberFormat="1" applyFont="1" applyFill="1" applyBorder="1" applyAlignment="1">
      <alignment horizontal="center" vertical="center"/>
    </xf>
    <xf numFmtId="164" fontId="44" fillId="39" borderId="0" xfId="0" applyNumberFormat="1" applyFont="1" applyFill="1" applyBorder="1"/>
    <xf numFmtId="164" fontId="46" fillId="39" borderId="0" xfId="0" applyNumberFormat="1" applyFont="1" applyFill="1" applyBorder="1"/>
    <xf numFmtId="164" fontId="45" fillId="38" borderId="0" xfId="0" applyNumberFormat="1" applyFont="1" applyFill="1" applyBorder="1" applyAlignment="1">
      <alignment horizontal="center" vertical="center"/>
    </xf>
    <xf numFmtId="164" fontId="50" fillId="38" borderId="0" xfId="0" applyNumberFormat="1" applyFont="1" applyFill="1"/>
    <xf numFmtId="164" fontId="45" fillId="38" borderId="0" xfId="0" applyNumberFormat="1" applyFont="1" applyFill="1"/>
    <xf numFmtId="164" fontId="45" fillId="38" borderId="31" xfId="0" applyNumberFormat="1" applyFont="1" applyFill="1" applyBorder="1"/>
    <xf numFmtId="164" fontId="46" fillId="39" borderId="0" xfId="0" applyNumberFormat="1" applyFont="1" applyFill="1" applyAlignment="1">
      <alignment horizontal="center" vertical="center"/>
    </xf>
    <xf numFmtId="164" fontId="44" fillId="39" borderId="0" xfId="0" applyNumberFormat="1" applyFont="1" applyFill="1"/>
    <xf numFmtId="164" fontId="46" fillId="39" borderId="0" xfId="0" applyNumberFormat="1" applyFont="1" applyFill="1"/>
    <xf numFmtId="164" fontId="45" fillId="36" borderId="0" xfId="0" applyNumberFormat="1" applyFont="1" applyFill="1" applyAlignment="1">
      <alignment horizontal="center" vertical="center"/>
    </xf>
    <xf numFmtId="0" fontId="46" fillId="0" borderId="0" xfId="0" applyFont="1"/>
    <xf numFmtId="0" fontId="0" fillId="0" borderId="0" xfId="0"/>
    <xf numFmtId="164" fontId="23" fillId="0" borderId="0" xfId="0" applyNumberFormat="1" applyFont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1" fontId="44" fillId="0" borderId="0" xfId="0" applyNumberFormat="1" applyFont="1" applyBorder="1" applyAlignment="1">
      <alignment horizontal="center" vertical="center" wrapText="1"/>
    </xf>
    <xf numFmtId="164" fontId="45" fillId="34" borderId="15" xfId="0" applyNumberFormat="1" applyFont="1" applyFill="1" applyBorder="1" applyAlignment="1">
      <alignment horizontal="center" vertical="center"/>
    </xf>
    <xf numFmtId="164" fontId="45" fillId="0" borderId="15" xfId="0" applyNumberFormat="1" applyFont="1" applyFill="1" applyBorder="1" applyAlignment="1">
      <alignment horizontal="center" vertical="center"/>
    </xf>
    <xf numFmtId="164" fontId="46" fillId="34" borderId="16" xfId="0" applyNumberFormat="1" applyFont="1" applyFill="1" applyBorder="1" applyAlignment="1">
      <alignment horizontal="center" vertical="center"/>
    </xf>
    <xf numFmtId="164" fontId="44" fillId="34" borderId="0" xfId="0" applyNumberFormat="1" applyFont="1" applyFill="1" applyAlignment="1">
      <alignment horizontal="center" vertical="center"/>
    </xf>
    <xf numFmtId="164" fontId="50" fillId="34" borderId="0" xfId="0" applyNumberFormat="1" applyFont="1" applyFill="1" applyAlignment="1">
      <alignment horizontal="center" vertical="center"/>
    </xf>
    <xf numFmtId="164" fontId="46" fillId="37" borderId="15" xfId="0" applyNumberFormat="1" applyFont="1" applyFill="1" applyBorder="1" applyAlignment="1">
      <alignment horizontal="center" vertical="center"/>
    </xf>
    <xf numFmtId="164" fontId="50" fillId="0" borderId="0" xfId="0" applyNumberFormat="1" applyFont="1" applyFill="1" applyAlignment="1">
      <alignment horizontal="center" vertical="center"/>
    </xf>
    <xf numFmtId="164" fontId="44" fillId="36" borderId="0" xfId="0" applyNumberFormat="1" applyFont="1" applyFill="1" applyAlignment="1">
      <alignment horizontal="center" vertical="center"/>
    </xf>
    <xf numFmtId="164" fontId="50" fillId="36" borderId="0" xfId="0" applyNumberFormat="1" applyFont="1" applyFill="1" applyAlignment="1">
      <alignment horizontal="center" vertical="center"/>
    </xf>
    <xf numFmtId="164" fontId="46" fillId="36" borderId="0" xfId="0" applyNumberFormat="1" applyFont="1" applyFill="1" applyBorder="1" applyAlignment="1">
      <alignment horizontal="center" vertical="center"/>
    </xf>
    <xf numFmtId="164" fontId="45" fillId="36" borderId="31" xfId="0" applyNumberFormat="1" applyFont="1" applyFill="1" applyBorder="1" applyAlignment="1">
      <alignment horizontal="center" vertical="center"/>
    </xf>
    <xf numFmtId="164" fontId="47" fillId="34" borderId="0" xfId="44" applyNumberFormat="1" applyFont="1" applyFill="1" applyBorder="1" applyAlignment="1">
      <alignment horizontal="center" vertical="center"/>
    </xf>
    <xf numFmtId="164" fontId="48" fillId="34" borderId="0" xfId="44" applyNumberFormat="1" applyFont="1" applyFill="1" applyBorder="1" applyAlignment="1">
      <alignment horizontal="center" vertical="center"/>
    </xf>
    <xf numFmtId="164" fontId="49" fillId="34" borderId="0" xfId="44" applyNumberFormat="1" applyFont="1" applyFill="1" applyBorder="1" applyAlignment="1">
      <alignment horizontal="center" vertical="center"/>
    </xf>
    <xf numFmtId="164" fontId="44" fillId="34" borderId="0" xfId="0" applyNumberFormat="1" applyFont="1" applyFill="1" applyBorder="1" applyAlignment="1">
      <alignment horizontal="center" vertical="center"/>
    </xf>
    <xf numFmtId="164" fontId="50" fillId="34" borderId="0" xfId="0" applyNumberFormat="1" applyFont="1" applyFill="1" applyBorder="1" applyAlignment="1">
      <alignment horizontal="center" vertical="center"/>
    </xf>
    <xf numFmtId="164" fontId="45" fillId="0" borderId="0" xfId="44" applyNumberFormat="1" applyFont="1" applyFill="1" applyBorder="1" applyAlignment="1">
      <alignment horizontal="center" vertical="center"/>
    </xf>
    <xf numFmtId="164" fontId="48" fillId="0" borderId="0" xfId="44" applyNumberFormat="1" applyFont="1" applyFill="1" applyBorder="1" applyAlignment="1">
      <alignment horizontal="center" vertical="center"/>
    </xf>
    <xf numFmtId="164" fontId="49" fillId="0" borderId="0" xfId="44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/>
    </xf>
    <xf numFmtId="164" fontId="50" fillId="0" borderId="0" xfId="0" applyNumberFormat="1" applyFont="1" applyFill="1" applyBorder="1" applyAlignment="1">
      <alignment horizontal="center" vertical="center"/>
    </xf>
    <xf numFmtId="164" fontId="47" fillId="0" borderId="16" xfId="44" applyNumberFormat="1" applyFont="1" applyFill="1" applyBorder="1" applyAlignment="1">
      <alignment horizontal="center" vertical="center"/>
    </xf>
    <xf numFmtId="164" fontId="48" fillId="37" borderId="0" xfId="44" applyNumberFormat="1" applyFont="1" applyFill="1" applyBorder="1" applyAlignment="1">
      <alignment horizontal="center" vertical="center"/>
    </xf>
    <xf numFmtId="164" fontId="44" fillId="37" borderId="0" xfId="0" applyNumberFormat="1" applyFont="1" applyFill="1" applyAlignment="1">
      <alignment horizontal="center" vertical="center"/>
    </xf>
    <xf numFmtId="164" fontId="51" fillId="0" borderId="0" xfId="44" applyNumberFormat="1" applyFont="1" applyFill="1" applyBorder="1" applyAlignment="1">
      <alignment horizontal="center" vertical="center"/>
    </xf>
    <xf numFmtId="164" fontId="48" fillId="36" borderId="0" xfId="44" applyNumberFormat="1" applyFont="1" applyFill="1" applyBorder="1" applyAlignment="1">
      <alignment horizontal="center" vertical="center"/>
    </xf>
    <xf numFmtId="164" fontId="45" fillId="36" borderId="0" xfId="44" applyNumberFormat="1" applyFont="1" applyFill="1" applyBorder="1" applyAlignment="1">
      <alignment horizontal="center" vertical="center"/>
    </xf>
    <xf numFmtId="164" fontId="45" fillId="34" borderId="31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Alignment="1">
      <alignment horizontal="center" vertical="center"/>
    </xf>
    <xf numFmtId="164" fontId="45" fillId="0" borderId="31" xfId="0" applyNumberFormat="1" applyFont="1" applyFill="1" applyBorder="1" applyAlignment="1">
      <alignment horizontal="center" vertical="center"/>
    </xf>
    <xf numFmtId="164" fontId="48" fillId="39" borderId="0" xfId="44" applyNumberFormat="1" applyFont="1" applyFill="1" applyBorder="1" applyAlignment="1">
      <alignment horizontal="center" vertical="center"/>
    </xf>
    <xf numFmtId="164" fontId="45" fillId="38" borderId="0" xfId="44" applyNumberFormat="1" applyFont="1" applyFill="1" applyBorder="1" applyAlignment="1">
      <alignment horizontal="center" vertical="center"/>
    </xf>
    <xf numFmtId="164" fontId="44" fillId="39" borderId="0" xfId="0" applyNumberFormat="1" applyFont="1" applyFill="1" applyAlignment="1">
      <alignment horizontal="center" vertical="center"/>
    </xf>
    <xf numFmtId="164" fontId="50" fillId="38" borderId="0" xfId="0" applyNumberFormat="1" applyFont="1" applyFill="1" applyAlignment="1">
      <alignment horizontal="center" vertical="center"/>
    </xf>
    <xf numFmtId="164" fontId="45" fillId="38" borderId="0" xfId="0" applyNumberFormat="1" applyFont="1" applyFill="1" applyAlignment="1">
      <alignment horizontal="center" vertical="center"/>
    </xf>
    <xf numFmtId="164" fontId="45" fillId="38" borderId="31" xfId="0" applyNumberFormat="1" applyFont="1" applyFill="1" applyBorder="1" applyAlignment="1">
      <alignment horizontal="center" vertical="center"/>
    </xf>
    <xf numFmtId="164" fontId="52" fillId="36" borderId="0" xfId="0" applyNumberFormat="1" applyFont="1" applyFill="1"/>
    <xf numFmtId="164" fontId="53" fillId="36" borderId="0" xfId="0" applyNumberFormat="1" applyFont="1" applyFill="1"/>
    <xf numFmtId="164" fontId="53" fillId="0" borderId="0" xfId="0" applyNumberFormat="1" applyFont="1"/>
    <xf numFmtId="164" fontId="52" fillId="0" borderId="0" xfId="0" applyNumberFormat="1" applyFont="1"/>
    <xf numFmtId="164" fontId="33" fillId="40" borderId="0" xfId="44" applyNumberFormat="1" applyFont="1" applyFill="1" applyBorder="1" applyAlignment="1">
      <alignment horizontal="left" vertical="center"/>
    </xf>
    <xf numFmtId="0" fontId="0" fillId="0" borderId="0" xfId="0"/>
    <xf numFmtId="164" fontId="23" fillId="0" borderId="0" xfId="0" applyNumberFormat="1" applyFont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46" fillId="0" borderId="0" xfId="0" applyNumberFormat="1" applyFont="1" applyFill="1" applyAlignment="1">
      <alignment horizontal="center" vertical="center"/>
    </xf>
    <xf numFmtId="164" fontId="52" fillId="0" borderId="0" xfId="0" applyNumberFormat="1" applyFont="1" applyFill="1"/>
    <xf numFmtId="164" fontId="53" fillId="0" borderId="0" xfId="0" applyNumberFormat="1" applyFont="1" applyFill="1"/>
    <xf numFmtId="2" fontId="38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0" fontId="0" fillId="0" borderId="0" xfId="0"/>
    <xf numFmtId="164" fontId="23" fillId="0" borderId="0" xfId="0" applyNumberFormat="1" applyFont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4" fillId="40" borderId="0" xfId="0" applyNumberFormat="1" applyFont="1" applyFill="1" applyAlignment="1">
      <alignment horizontal="center" vertical="center"/>
    </xf>
    <xf numFmtId="164" fontId="24" fillId="40" borderId="0" xfId="0" applyNumberFormat="1" applyFont="1" applyFill="1" applyBorder="1"/>
    <xf numFmtId="164" fontId="38" fillId="40" borderId="0" xfId="0" applyNumberFormat="1" applyFont="1" applyFill="1" applyBorder="1" applyAlignment="1">
      <alignment horizontal="center" vertical="center"/>
    </xf>
    <xf numFmtId="164" fontId="38" fillId="40" borderId="31" xfId="0" applyNumberFormat="1" applyFont="1" applyFill="1" applyBorder="1"/>
    <xf numFmtId="164" fontId="33" fillId="36" borderId="0" xfId="44" applyNumberFormat="1" applyFont="1" applyFill="1" applyBorder="1" applyAlignment="1">
      <alignment horizontal="left" vertical="center"/>
    </xf>
    <xf numFmtId="164" fontId="25" fillId="36" borderId="15" xfId="0" applyNumberFormat="1" applyFont="1" applyFill="1" applyBorder="1" applyAlignment="1">
      <alignment horizontal="center"/>
    </xf>
    <xf numFmtId="164" fontId="24" fillId="38" borderId="0" xfId="0" applyNumberFormat="1" applyFont="1" applyFill="1" applyAlignment="1">
      <alignment horizontal="center" vertical="center"/>
    </xf>
    <xf numFmtId="164" fontId="36" fillId="38" borderId="15" xfId="0" applyNumberFormat="1" applyFont="1" applyFill="1" applyBorder="1" applyAlignment="1">
      <alignment horizontal="center"/>
    </xf>
    <xf numFmtId="164" fontId="36" fillId="38" borderId="0" xfId="44" applyNumberFormat="1" applyFont="1" applyFill="1" applyBorder="1" applyAlignment="1">
      <alignment horizontal="center" vertical="center"/>
    </xf>
    <xf numFmtId="164" fontId="25" fillId="38" borderId="0" xfId="0" applyNumberFormat="1" applyFont="1" applyFill="1" applyBorder="1"/>
    <xf numFmtId="164" fontId="40" fillId="38" borderId="0" xfId="0" applyNumberFormat="1" applyFont="1" applyFill="1" applyBorder="1"/>
    <xf numFmtId="164" fontId="38" fillId="38" borderId="0" xfId="0" applyNumberFormat="1" applyFont="1" applyFill="1" applyBorder="1"/>
    <xf numFmtId="164" fontId="36" fillId="38" borderId="0" xfId="0" applyNumberFormat="1" applyFont="1" applyFill="1" applyBorder="1"/>
    <xf numFmtId="164" fontId="36" fillId="38" borderId="0" xfId="0" applyNumberFormat="1" applyFont="1" applyFill="1" applyBorder="1" applyAlignment="1">
      <alignment horizontal="center" vertical="center"/>
    </xf>
    <xf numFmtId="164" fontId="36" fillId="38" borderId="0" xfId="0" applyNumberFormat="1" applyFont="1" applyFill="1" applyBorder="1" applyAlignment="1">
      <alignment horizontal="center"/>
    </xf>
    <xf numFmtId="164" fontId="39" fillId="38" borderId="0" xfId="44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55" fillId="0" borderId="1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0" fontId="31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66" fontId="59" fillId="0" borderId="0" xfId="0" applyNumberFormat="1" applyFont="1" applyAlignment="1">
      <alignment vertical="center"/>
    </xf>
    <xf numFmtId="0" fontId="59" fillId="0" borderId="0" xfId="0" applyFont="1" applyAlignment="1">
      <alignment vertical="center" wrapText="1"/>
    </xf>
    <xf numFmtId="1" fontId="59" fillId="0" borderId="0" xfId="0" applyNumberFormat="1" applyFont="1" applyAlignment="1">
      <alignment vertical="center"/>
    </xf>
    <xf numFmtId="0" fontId="59" fillId="0" borderId="37" xfId="0" applyFont="1" applyBorder="1" applyAlignment="1">
      <alignment vertical="center"/>
    </xf>
    <xf numFmtId="0" fontId="52" fillId="0" borderId="0" xfId="0" applyFont="1"/>
    <xf numFmtId="0" fontId="59" fillId="0" borderId="37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166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" fontId="30" fillId="0" borderId="0" xfId="0" applyNumberFormat="1" applyFont="1" applyAlignment="1">
      <alignment vertical="center"/>
    </xf>
    <xf numFmtId="164" fontId="24" fillId="40" borderId="0" xfId="0" applyNumberFormat="1" applyFont="1" applyFill="1" applyBorder="1" applyAlignment="1">
      <alignment horizontal="center" vertical="center"/>
    </xf>
    <xf numFmtId="164" fontId="23" fillId="40" borderId="0" xfId="0" applyNumberFormat="1" applyFont="1" applyFill="1" applyBorder="1"/>
    <xf numFmtId="164" fontId="19" fillId="33" borderId="27" xfId="0" applyNumberFormat="1" applyFont="1" applyFill="1" applyBorder="1" applyAlignment="1">
      <alignment horizontal="center" vertical="center" wrapText="1"/>
    </xf>
    <xf numFmtId="164" fontId="0" fillId="33" borderId="10" xfId="0" applyNumberFormat="1" applyFill="1" applyBorder="1"/>
    <xf numFmtId="164" fontId="19" fillId="33" borderId="35" xfId="0" applyNumberFormat="1" applyFont="1" applyFill="1" applyBorder="1" applyAlignment="1">
      <alignment horizontal="center" vertical="center" wrapText="1"/>
    </xf>
    <xf numFmtId="164" fontId="0" fillId="33" borderId="11" xfId="0" applyNumberFormat="1" applyFill="1" applyBorder="1"/>
    <xf numFmtId="0" fontId="0" fillId="0" borderId="0" xfId="0"/>
    <xf numFmtId="0" fontId="19" fillId="33" borderId="26" xfId="0" applyFont="1" applyFill="1" applyBorder="1" applyAlignment="1">
      <alignment horizontal="center" vertical="center" wrapText="1"/>
    </xf>
    <xf numFmtId="164" fontId="19" fillId="33" borderId="36" xfId="0" applyNumberFormat="1" applyFont="1" applyFill="1" applyBorder="1" applyAlignment="1">
      <alignment horizontal="center" vertical="center" wrapText="1"/>
    </xf>
    <xf numFmtId="164" fontId="24" fillId="0" borderId="15" xfId="0" applyNumberFormat="1" applyFont="1" applyFill="1" applyBorder="1"/>
    <xf numFmtId="164" fontId="38" fillId="0" borderId="15" xfId="0" applyNumberFormat="1" applyFont="1" applyFill="1" applyBorder="1"/>
    <xf numFmtId="164" fontId="41" fillId="35" borderId="15" xfId="44" applyNumberFormat="1" applyFont="1" applyFill="1" applyBorder="1" applyAlignment="1">
      <alignment vertical="center"/>
    </xf>
    <xf numFmtId="164" fontId="30" fillId="0" borderId="0" xfId="44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horizontal="center"/>
    </xf>
    <xf numFmtId="164" fontId="41" fillId="0" borderId="0" xfId="44" applyNumberFormat="1" applyFont="1" applyFill="1" applyBorder="1" applyAlignment="1">
      <alignment vertical="center"/>
    </xf>
    <xf numFmtId="0" fontId="0" fillId="33" borderId="25" xfId="0" applyFill="1" applyBorder="1"/>
    <xf numFmtId="0" fontId="16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/>
    <xf numFmtId="0" fontId="19" fillId="33" borderId="35" xfId="0" applyFont="1" applyFill="1" applyBorder="1" applyAlignment="1">
      <alignment horizontal="center" vertical="center" wrapText="1"/>
    </xf>
    <xf numFmtId="164" fontId="31" fillId="36" borderId="0" xfId="44" applyNumberFormat="1" applyFont="1" applyFill="1" applyBorder="1" applyAlignment="1">
      <alignment horizontal="center" vertical="center"/>
    </xf>
    <xf numFmtId="164" fontId="24" fillId="36" borderId="0" xfId="0" applyNumberFormat="1" applyFont="1" applyFill="1" applyBorder="1" applyAlignment="1">
      <alignment horizontal="center" vertical="center"/>
    </xf>
    <xf numFmtId="164" fontId="23" fillId="36" borderId="0" xfId="0" applyNumberFormat="1" applyFont="1" applyFill="1" applyBorder="1"/>
    <xf numFmtId="164" fontId="25" fillId="36" borderId="0" xfId="0" applyNumberFormat="1" applyFont="1" applyFill="1" applyBorder="1"/>
    <xf numFmtId="164" fontId="36" fillId="36" borderId="0" xfId="0" applyNumberFormat="1" applyFont="1" applyFill="1" applyBorder="1"/>
    <xf numFmtId="164" fontId="36" fillId="36" borderId="0" xfId="0" applyNumberFormat="1" applyFont="1" applyFill="1" applyBorder="1" applyAlignment="1">
      <alignment horizontal="center"/>
    </xf>
    <xf numFmtId="164" fontId="36" fillId="36" borderId="15" xfId="0" applyNumberFormat="1" applyFont="1" applyFill="1" applyBorder="1" applyAlignment="1">
      <alignment horizontal="center"/>
    </xf>
    <xf numFmtId="0" fontId="46" fillId="0" borderId="0" xfId="0" applyFont="1" applyBorder="1"/>
    <xf numFmtId="1" fontId="59" fillId="0" borderId="0" xfId="0" applyNumberFormat="1" applyFont="1" applyAlignment="1">
      <alignment horizontal="center" vertical="center"/>
    </xf>
    <xf numFmtId="164" fontId="22" fillId="41" borderId="28" xfId="44" applyNumberFormat="1" applyFont="1" applyFill="1" applyBorder="1" applyAlignment="1">
      <alignment horizontal="center" vertical="center" wrapText="1"/>
    </xf>
    <xf numFmtId="164" fontId="18" fillId="41" borderId="25" xfId="44" applyNumberFormat="1" applyFill="1" applyBorder="1"/>
    <xf numFmtId="0" fontId="16" fillId="41" borderId="35" xfId="0" applyFont="1" applyFill="1" applyBorder="1" applyAlignment="1">
      <alignment horizontal="center" vertical="center"/>
    </xf>
    <xf numFmtId="0" fontId="28" fillId="41" borderId="35" xfId="0" applyFont="1" applyFill="1" applyBorder="1" applyAlignment="1">
      <alignment horizontal="center" vertical="center" wrapText="1"/>
    </xf>
    <xf numFmtId="0" fontId="16" fillId="41" borderId="27" xfId="0" applyFont="1" applyFill="1" applyBorder="1" applyAlignment="1">
      <alignment horizontal="center" vertical="center"/>
    </xf>
    <xf numFmtId="0" fontId="22" fillId="41" borderId="28" xfId="44" applyFont="1" applyFill="1" applyBorder="1" applyAlignment="1">
      <alignment horizontal="center" vertical="center" wrapText="1"/>
    </xf>
    <xf numFmtId="2" fontId="21" fillId="41" borderId="10" xfId="45" applyNumberFormat="1" applyFont="1" applyFill="1" applyBorder="1"/>
    <xf numFmtId="164" fontId="32" fillId="41" borderId="10" xfId="0" applyNumberFormat="1" applyFont="1" applyFill="1" applyBorder="1"/>
    <xf numFmtId="2" fontId="21" fillId="41" borderId="11" xfId="45" applyNumberFormat="1" applyFont="1" applyFill="1" applyBorder="1"/>
    <xf numFmtId="164" fontId="32" fillId="41" borderId="11" xfId="0" applyNumberFormat="1" applyFont="1" applyFill="1" applyBorder="1"/>
    <xf numFmtId="0" fontId="0" fillId="41" borderId="0" xfId="0" applyFill="1"/>
    <xf numFmtId="164" fontId="0" fillId="41" borderId="0" xfId="0" applyNumberFormat="1" applyFill="1"/>
    <xf numFmtId="0" fontId="19" fillId="41" borderId="26" xfId="0" applyFont="1" applyFill="1" applyBorder="1" applyAlignment="1">
      <alignment horizontal="center" vertical="center" wrapText="1"/>
    </xf>
    <xf numFmtId="164" fontId="19" fillId="41" borderId="27" xfId="0" applyNumberFormat="1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/>
    </xf>
    <xf numFmtId="0" fontId="52" fillId="0" borderId="0" xfId="0" applyFont="1" applyBorder="1"/>
    <xf numFmtId="1" fontId="59" fillId="0" borderId="0" xfId="0" applyNumberFormat="1" applyFont="1" applyAlignment="1">
      <alignment horizontal="right" vertical="center"/>
    </xf>
    <xf numFmtId="1" fontId="59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59" fillId="0" borderId="0" xfId="0" applyFont="1" applyFill="1" applyAlignment="1">
      <alignment vertical="center" wrapText="1"/>
    </xf>
    <xf numFmtId="166" fontId="59" fillId="0" borderId="0" xfId="0" applyNumberFormat="1" applyFont="1" applyFill="1" applyAlignment="1">
      <alignment vertical="center"/>
    </xf>
    <xf numFmtId="0" fontId="59" fillId="0" borderId="0" xfId="0" applyFont="1" applyFill="1" applyAlignment="1">
      <alignment vertical="center"/>
    </xf>
    <xf numFmtId="0" fontId="59" fillId="0" borderId="37" xfId="0" applyFont="1" applyFill="1" applyBorder="1" applyAlignment="1">
      <alignment vertical="center" wrapText="1"/>
    </xf>
    <xf numFmtId="0" fontId="63" fillId="0" borderId="0" xfId="0" applyFont="1" applyAlignment="1">
      <alignment horizontal="justify" vertical="center"/>
    </xf>
    <xf numFmtId="0" fontId="61" fillId="34" borderId="0" xfId="0" applyFont="1" applyFill="1"/>
    <xf numFmtId="164" fontId="36" fillId="34" borderId="0" xfId="44" applyNumberFormat="1" applyFont="1" applyFill="1" applyBorder="1" applyAlignment="1">
      <alignment horizontal="center" vertical="center"/>
    </xf>
    <xf numFmtId="164" fontId="30" fillId="34" borderId="0" xfId="44" applyNumberFormat="1" applyFont="1" applyFill="1" applyBorder="1" applyAlignment="1">
      <alignment horizontal="left" vertical="center"/>
    </xf>
    <xf numFmtId="164" fontId="26" fillId="0" borderId="0" xfId="44" applyNumberFormat="1" applyFont="1" applyFill="1" applyBorder="1" applyAlignment="1">
      <alignment horizontal="center" vertical="center" wrapText="1"/>
    </xf>
    <xf numFmtId="164" fontId="30" fillId="0" borderId="0" xfId="44" applyNumberFormat="1" applyFont="1" applyFill="1" applyBorder="1" applyAlignment="1">
      <alignment horizontal="center" vertical="center"/>
    </xf>
    <xf numFmtId="164" fontId="30" fillId="0" borderId="0" xfId="44" applyNumberFormat="1" applyFont="1" applyFill="1" applyBorder="1" applyAlignment="1">
      <alignment horizontal="left" vertical="center"/>
    </xf>
    <xf numFmtId="164" fontId="36" fillId="0" borderId="0" xfId="44" applyNumberFormat="1" applyFont="1" applyFill="1" applyBorder="1" applyAlignment="1">
      <alignment horizontal="center" vertical="center" wrapText="1"/>
    </xf>
    <xf numFmtId="164" fontId="30" fillId="34" borderId="0" xfId="44" applyNumberFormat="1" applyFont="1" applyFill="1" applyBorder="1" applyAlignment="1">
      <alignment horizontal="center" vertical="center"/>
    </xf>
    <xf numFmtId="164" fontId="26" fillId="0" borderId="0" xfId="44" applyNumberFormat="1" applyFont="1" applyFill="1" applyBorder="1" applyAlignment="1">
      <alignment horizontal="center" vertical="center"/>
    </xf>
    <xf numFmtId="164" fontId="26" fillId="34" borderId="0" xfId="44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40" fillId="0" borderId="0" xfId="0" applyNumberFormat="1" applyFont="1" applyFill="1" applyAlignment="1">
      <alignment horizontal="center"/>
    </xf>
    <xf numFmtId="164" fontId="40" fillId="34" borderId="0" xfId="0" applyNumberFormat="1" applyFont="1" applyFill="1" applyAlignment="1">
      <alignment horizontal="center"/>
    </xf>
    <xf numFmtId="164" fontId="40" fillId="36" borderId="0" xfId="0" applyNumberFormat="1" applyFont="1" applyFill="1" applyAlignment="1">
      <alignment horizontal="center"/>
    </xf>
    <xf numFmtId="164" fontId="23" fillId="39" borderId="0" xfId="0" applyNumberFormat="1" applyFont="1" applyFill="1" applyAlignment="1">
      <alignment horizontal="center"/>
    </xf>
    <xf numFmtId="164" fontId="40" fillId="38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164" fontId="0" fillId="0" borderId="16" xfId="0" applyNumberFormat="1" applyFill="1" applyBorder="1"/>
    <xf numFmtId="164" fontId="40" fillId="39" borderId="0" xfId="0" applyNumberFormat="1" applyFont="1" applyFill="1" applyAlignment="1">
      <alignment horizontal="center"/>
    </xf>
    <xf numFmtId="164" fontId="40" fillId="4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35" fillId="0" borderId="0" xfId="0" applyNumberFormat="1" applyFont="1" applyBorder="1"/>
    <xf numFmtId="164" fontId="35" fillId="0" borderId="0" xfId="0" applyNumberFormat="1" applyFont="1"/>
    <xf numFmtId="164" fontId="23" fillId="37" borderId="0" xfId="0" applyNumberFormat="1" applyFont="1" applyFill="1" applyAlignment="1">
      <alignment horizontal="center"/>
    </xf>
    <xf numFmtId="164" fontId="44" fillId="37" borderId="0" xfId="0" applyNumberFormat="1" applyFont="1" applyFill="1" applyAlignment="1">
      <alignment horizontal="center"/>
    </xf>
    <xf numFmtId="164" fontId="31" fillId="37" borderId="0" xfId="44" applyNumberFormat="1" applyFont="1" applyFill="1" applyBorder="1" applyAlignment="1">
      <alignment horizontal="left" vertical="center"/>
    </xf>
    <xf numFmtId="164" fontId="47" fillId="37" borderId="0" xfId="44" applyNumberFormat="1" applyFont="1" applyFill="1" applyBorder="1" applyAlignment="1">
      <alignment horizontal="left" vertical="center"/>
    </xf>
    <xf numFmtId="164" fontId="44" fillId="0" borderId="0" xfId="0" applyNumberFormat="1" applyFont="1" applyFill="1" applyAlignment="1">
      <alignment horizontal="center"/>
    </xf>
    <xf numFmtId="164" fontId="44" fillId="36" borderId="0" xfId="0" applyNumberFormat="1" applyFont="1" applyFill="1" applyAlignment="1">
      <alignment horizontal="center"/>
    </xf>
    <xf numFmtId="164" fontId="50" fillId="36" borderId="0" xfId="0" applyNumberFormat="1" applyFont="1" applyFill="1" applyAlignment="1">
      <alignment horizontal="center"/>
    </xf>
    <xf numFmtId="164" fontId="44" fillId="39" borderId="0" xfId="0" applyNumberFormat="1" applyFont="1" applyFill="1" applyAlignment="1">
      <alignment horizontal="center"/>
    </xf>
    <xf numFmtId="164" fontId="50" fillId="39" borderId="0" xfId="0" applyNumberFormat="1" applyFont="1" applyFill="1" applyAlignment="1">
      <alignment horizontal="center"/>
    </xf>
    <xf numFmtId="164" fontId="50" fillId="38" borderId="0" xfId="0" applyNumberFormat="1" applyFont="1" applyFill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64" fontId="46" fillId="0" borderId="0" xfId="0" applyNumberFormat="1" applyFont="1"/>
    <xf numFmtId="164" fontId="47" fillId="37" borderId="0" xfId="44" applyNumberFormat="1" applyFont="1" applyFill="1" applyBorder="1" applyAlignment="1">
      <alignment horizontal="center" vertical="center"/>
    </xf>
    <xf numFmtId="164" fontId="31" fillId="36" borderId="0" xfId="44" applyNumberFormat="1" applyFont="1" applyFill="1" applyBorder="1" applyAlignment="1">
      <alignment horizontal="left" vertical="center"/>
    </xf>
    <xf numFmtId="1" fontId="59" fillId="0" borderId="39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59" fillId="0" borderId="15" xfId="0" applyNumberFormat="1" applyFont="1" applyBorder="1" applyAlignment="1">
      <alignment horizontal="center" vertical="center"/>
    </xf>
    <xf numFmtId="1" fontId="52" fillId="0" borderId="0" xfId="0" applyNumberFormat="1" applyFont="1"/>
    <xf numFmtId="1" fontId="53" fillId="0" borderId="0" xfId="0" applyNumberFormat="1" applyFont="1"/>
    <xf numFmtId="1" fontId="52" fillId="0" borderId="37" xfId="0" applyNumberFormat="1" applyFont="1" applyBorder="1"/>
    <xf numFmtId="1" fontId="52" fillId="36" borderId="0" xfId="0" applyNumberFormat="1" applyFont="1" applyFill="1"/>
    <xf numFmtId="1" fontId="53" fillId="36" borderId="0" xfId="0" applyNumberFormat="1" applyFont="1" applyFill="1"/>
    <xf numFmtId="1" fontId="52" fillId="36" borderId="37" xfId="0" applyNumberFormat="1" applyFont="1" applyFill="1" applyBorder="1"/>
    <xf numFmtId="1" fontId="52" fillId="0" borderId="0" xfId="0" applyNumberFormat="1" applyFont="1" applyBorder="1"/>
    <xf numFmtId="1" fontId="52" fillId="0" borderId="0" xfId="0" applyNumberFormat="1" applyFont="1" applyFill="1"/>
    <xf numFmtId="1" fontId="53" fillId="0" borderId="0" xfId="0" applyNumberFormat="1" applyFont="1" applyFill="1"/>
    <xf numFmtId="1" fontId="52" fillId="0" borderId="37" xfId="0" applyNumberFormat="1" applyFont="1" applyFill="1" applyBorder="1"/>
    <xf numFmtId="0" fontId="19" fillId="42" borderId="26" xfId="0" applyFont="1" applyFill="1" applyBorder="1" applyAlignment="1">
      <alignment horizontal="center" vertical="center" wrapText="1"/>
    </xf>
    <xf numFmtId="0" fontId="19" fillId="42" borderId="35" xfId="0" applyFont="1" applyFill="1" applyBorder="1" applyAlignment="1">
      <alignment horizontal="center" vertical="center"/>
    </xf>
    <xf numFmtId="0" fontId="19" fillId="42" borderId="27" xfId="0" applyFont="1" applyFill="1" applyBorder="1" applyAlignment="1">
      <alignment horizontal="center" vertical="center" wrapText="1"/>
    </xf>
    <xf numFmtId="0" fontId="19" fillId="42" borderId="14" xfId="0" applyFont="1" applyFill="1" applyBorder="1" applyAlignment="1">
      <alignment horizontal="center" vertical="center" wrapText="1"/>
    </xf>
    <xf numFmtId="0" fontId="19" fillId="42" borderId="38" xfId="0" applyFont="1" applyFill="1" applyBorder="1" applyAlignment="1">
      <alignment horizontal="center" vertical="center"/>
    </xf>
    <xf numFmtId="0" fontId="19" fillId="42" borderId="0" xfId="0" applyFont="1" applyFill="1" applyAlignment="1">
      <alignment horizontal="center" vertical="center" wrapText="1"/>
    </xf>
    <xf numFmtId="0" fontId="19" fillId="42" borderId="0" xfId="0" applyFont="1" applyFill="1" applyAlignment="1">
      <alignment horizontal="center" vertical="center"/>
    </xf>
    <xf numFmtId="0" fontId="42" fillId="42" borderId="0" xfId="0" applyFont="1" applyFill="1"/>
    <xf numFmtId="0" fontId="42" fillId="42" borderId="13" xfId="0" applyFont="1" applyFill="1" applyBorder="1"/>
    <xf numFmtId="0" fontId="16" fillId="42" borderId="11" xfId="0" applyFont="1" applyFill="1" applyBorder="1"/>
    <xf numFmtId="0" fontId="0" fillId="42" borderId="0" xfId="0" applyFill="1"/>
    <xf numFmtId="0" fontId="0" fillId="42" borderId="0" xfId="0" applyFill="1" applyBorder="1"/>
    <xf numFmtId="0" fontId="0" fillId="42" borderId="13" xfId="0" applyFill="1" applyBorder="1"/>
    <xf numFmtId="0" fontId="16" fillId="42" borderId="0" xfId="0" applyFont="1" applyFill="1"/>
    <xf numFmtId="0" fontId="0" fillId="42" borderId="30" xfId="0" applyFill="1" applyBorder="1"/>
    <xf numFmtId="0" fontId="16" fillId="42" borderId="30" xfId="0" applyFont="1" applyFill="1" applyBorder="1"/>
    <xf numFmtId="0" fontId="16" fillId="42" borderId="0" xfId="0" applyFont="1" applyFill="1" applyBorder="1"/>
    <xf numFmtId="0" fontId="0" fillId="0" borderId="0" xfId="0" applyAlignment="1"/>
    <xf numFmtId="0" fontId="0" fillId="0" borderId="49" xfId="0" applyBorder="1" applyAlignment="1">
      <alignment horizontal="left"/>
    </xf>
    <xf numFmtId="0" fontId="16" fillId="0" borderId="24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0" fillId="0" borderId="46" xfId="0" applyBorder="1" applyAlignment="1">
      <alignment horizontal="left"/>
    </xf>
    <xf numFmtId="0" fontId="29" fillId="34" borderId="0" xfId="0" applyFont="1" applyFill="1" applyAlignment="1">
      <alignment horizontal="left"/>
    </xf>
    <xf numFmtId="0" fontId="55" fillId="0" borderId="5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0" fillId="36" borderId="52" xfId="0" applyFill="1" applyBorder="1" applyAlignment="1">
      <alignment horizontal="center"/>
    </xf>
    <xf numFmtId="0" fontId="0" fillId="36" borderId="53" xfId="0" applyFill="1" applyBorder="1" applyAlignment="1">
      <alignment horizontal="center"/>
    </xf>
    <xf numFmtId="0" fontId="56" fillId="35" borderId="54" xfId="0" applyFont="1" applyFill="1" applyBorder="1" applyAlignment="1">
      <alignment horizontal="center"/>
    </xf>
    <xf numFmtId="0" fontId="56" fillId="35" borderId="51" xfId="0" applyFont="1" applyFill="1" applyBorder="1" applyAlignment="1">
      <alignment horizontal="center"/>
    </xf>
    <xf numFmtId="0" fontId="57" fillId="0" borderId="24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8" fillId="0" borderId="24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0" fontId="54" fillId="41" borderId="24" xfId="0" applyFont="1" applyFill="1" applyBorder="1" applyAlignment="1">
      <alignment horizontal="center"/>
    </xf>
    <xf numFmtId="0" fontId="54" fillId="41" borderId="47" xfId="0" applyFont="1" applyFill="1" applyBorder="1" applyAlignment="1">
      <alignment horizontal="center"/>
    </xf>
    <xf numFmtId="0" fontId="0" fillId="42" borderId="24" xfId="0" applyFill="1" applyBorder="1" applyAlignment="1">
      <alignment horizontal="center"/>
    </xf>
    <xf numFmtId="0" fontId="0" fillId="42" borderId="47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47" xfId="0" applyFill="1" applyBorder="1" applyAlignment="1">
      <alignment horizontal="center"/>
    </xf>
    <xf numFmtId="0" fontId="16" fillId="0" borderId="2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41" borderId="29" xfId="0" applyFont="1" applyFill="1" applyBorder="1" applyAlignment="1">
      <alignment horizontal="center" vertical="center" wrapText="1"/>
    </xf>
    <xf numFmtId="0" fontId="19" fillId="41" borderId="37" xfId="0" applyFont="1" applyFill="1" applyBorder="1" applyAlignment="1">
      <alignment horizontal="center" vertical="center"/>
    </xf>
    <xf numFmtId="0" fontId="19" fillId="33" borderId="29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41" borderId="18" xfId="0" applyFont="1" applyFill="1" applyBorder="1" applyAlignment="1">
      <alignment horizontal="center" vertical="center" wrapText="1"/>
    </xf>
    <xf numFmtId="0" fontId="19" fillId="41" borderId="19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9" fillId="42" borderId="18" xfId="0" applyFont="1" applyFill="1" applyBorder="1" applyAlignment="1">
      <alignment horizontal="center" vertical="center" wrapText="1"/>
    </xf>
    <xf numFmtId="0" fontId="19" fillId="42" borderId="16" xfId="0" applyFont="1" applyFill="1" applyBorder="1" applyAlignment="1">
      <alignment horizontal="center" vertical="center" wrapText="1"/>
    </xf>
    <xf numFmtId="0" fontId="19" fillId="42" borderId="19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9" fillId="41" borderId="1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41" borderId="16" xfId="0" applyFont="1" applyFill="1" applyBorder="1" applyAlignment="1">
      <alignment horizontal="center" vertical="center" wrapText="1"/>
    </xf>
    <xf numFmtId="164" fontId="41" fillId="35" borderId="15" xfId="44" applyNumberFormat="1" applyFont="1" applyFill="1" applyBorder="1" applyAlignment="1">
      <alignment horizontal="left" vertical="center"/>
    </xf>
    <xf numFmtId="164" fontId="26" fillId="0" borderId="0" xfId="44" applyNumberFormat="1" applyFont="1" applyFill="1" applyBorder="1" applyAlignment="1">
      <alignment horizontal="center" vertical="center" wrapText="1"/>
    </xf>
    <xf numFmtId="164" fontId="26" fillId="0" borderId="0" xfId="44" applyNumberFormat="1" applyFont="1" applyFill="1" applyBorder="1" applyAlignment="1">
      <alignment horizontal="center" vertical="center"/>
    </xf>
    <xf numFmtId="164" fontId="36" fillId="0" borderId="0" xfId="44" applyNumberFormat="1" applyFont="1" applyFill="1" applyBorder="1" applyAlignment="1">
      <alignment horizontal="center" vertical="center" wrapText="1"/>
    </xf>
    <xf numFmtId="164" fontId="30" fillId="0" borderId="0" xfId="44" applyNumberFormat="1" applyFont="1" applyFill="1" applyBorder="1" applyAlignment="1">
      <alignment horizontal="center" vertical="center"/>
    </xf>
    <xf numFmtId="164" fontId="30" fillId="0" borderId="0" xfId="44" applyNumberFormat="1" applyFont="1" applyFill="1" applyBorder="1" applyAlignment="1">
      <alignment horizontal="left" vertical="center"/>
    </xf>
    <xf numFmtId="164" fontId="34" fillId="0" borderId="0" xfId="44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horizontal="center" vertical="center"/>
    </xf>
    <xf numFmtId="164" fontId="26" fillId="0" borderId="0" xfId="44" applyNumberFormat="1" applyFont="1" applyFill="1" applyBorder="1" applyAlignment="1">
      <alignment horizontal="center" vertical="center" textRotation="90" wrapText="1"/>
    </xf>
    <xf numFmtId="164" fontId="39" fillId="0" borderId="0" xfId="44" applyNumberFormat="1" applyFont="1" applyFill="1" applyBorder="1" applyAlignment="1">
      <alignment horizontal="center" vertical="center" textRotation="90" wrapText="1"/>
    </xf>
    <xf numFmtId="164" fontId="39" fillId="0" borderId="15" xfId="44" applyNumberFormat="1" applyFont="1" applyFill="1" applyBorder="1" applyAlignment="1">
      <alignment horizontal="center" vertical="center" textRotation="90" wrapText="1"/>
    </xf>
    <xf numFmtId="164" fontId="26" fillId="34" borderId="0" xfId="44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Alignment="1">
      <alignment horizontal="center" vertical="center"/>
    </xf>
    <xf numFmtId="164" fontId="34" fillId="0" borderId="0" xfId="44" applyNumberFormat="1" applyFont="1" applyFill="1" applyBorder="1" applyAlignment="1">
      <alignment horizontal="center" vertical="center"/>
    </xf>
    <xf numFmtId="164" fontId="30" fillId="34" borderId="0" xfId="44" applyNumberFormat="1" applyFont="1" applyFill="1" applyBorder="1" applyAlignment="1">
      <alignment horizontal="left" vertical="center"/>
    </xf>
    <xf numFmtId="164" fontId="34" fillId="34" borderId="0" xfId="44" applyNumberFormat="1" applyFont="1" applyFill="1" applyBorder="1" applyAlignment="1">
      <alignment horizontal="center" vertical="center" wrapText="1"/>
    </xf>
    <xf numFmtId="164" fontId="34" fillId="34" borderId="0" xfId="44" applyNumberFormat="1" applyFont="1" applyFill="1" applyBorder="1" applyAlignment="1">
      <alignment horizontal="center" vertical="center"/>
    </xf>
    <xf numFmtId="164" fontId="36" fillId="34" borderId="0" xfId="44" applyNumberFormat="1" applyFont="1" applyFill="1" applyBorder="1" applyAlignment="1">
      <alignment horizontal="center" vertical="center" wrapText="1"/>
    </xf>
    <xf numFmtId="164" fontId="36" fillId="34" borderId="0" xfId="44" applyNumberFormat="1" applyFont="1" applyFill="1" applyBorder="1" applyAlignment="1">
      <alignment horizontal="center" vertical="center"/>
    </xf>
    <xf numFmtId="164" fontId="36" fillId="34" borderId="31" xfId="44" applyNumberFormat="1" applyFont="1" applyFill="1" applyBorder="1" applyAlignment="1">
      <alignment horizontal="center" vertical="center" wrapText="1"/>
    </xf>
    <xf numFmtId="164" fontId="26" fillId="34" borderId="32" xfId="44" applyNumberFormat="1" applyFont="1" applyFill="1" applyBorder="1" applyAlignment="1">
      <alignment horizontal="center" vertical="center" wrapText="1"/>
    </xf>
    <xf numFmtId="164" fontId="26" fillId="34" borderId="31" xfId="44" applyNumberFormat="1" applyFont="1" applyFill="1" applyBorder="1" applyAlignment="1">
      <alignment horizontal="center" vertical="center" wrapText="1"/>
    </xf>
    <xf numFmtId="164" fontId="30" fillId="34" borderId="0" xfId="44" applyNumberFormat="1" applyFont="1" applyFill="1" applyBorder="1" applyAlignment="1">
      <alignment horizontal="center" vertical="center"/>
    </xf>
    <xf numFmtId="164" fontId="33" fillId="34" borderId="0" xfId="0" applyNumberFormat="1" applyFont="1" applyFill="1" applyAlignment="1">
      <alignment horizontal="center" vertical="center"/>
    </xf>
    <xf numFmtId="164" fontId="26" fillId="34" borderId="0" xfId="44" applyNumberFormat="1" applyFont="1" applyFill="1" applyBorder="1" applyAlignment="1">
      <alignment horizontal="center" vertical="center" textRotation="90" wrapText="1"/>
    </xf>
    <xf numFmtId="164" fontId="36" fillId="0" borderId="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 wrapText="1"/>
    </xf>
    <xf numFmtId="164" fontId="26" fillId="0" borderId="12" xfId="44" applyNumberFormat="1" applyFont="1" applyFill="1" applyBorder="1" applyAlignment="1">
      <alignment horizontal="center" vertical="center" wrapText="1"/>
    </xf>
    <xf numFmtId="164" fontId="26" fillId="0" borderId="12" xfId="44" applyNumberFormat="1" applyFont="1" applyFill="1" applyBorder="1" applyAlignment="1">
      <alignment horizontal="center" vertical="center"/>
    </xf>
    <xf numFmtId="164" fontId="26" fillId="0" borderId="33" xfId="44" applyNumberFormat="1" applyFont="1" applyFill="1" applyBorder="1" applyAlignment="1">
      <alignment horizontal="center" vertical="center"/>
    </xf>
    <xf numFmtId="164" fontId="26" fillId="0" borderId="16" xfId="44" applyNumberFormat="1" applyFont="1" applyFill="1" applyBorder="1" applyAlignment="1">
      <alignment horizontal="center" vertical="center" wrapText="1"/>
    </xf>
    <xf numFmtId="164" fontId="39" fillId="0" borderId="31" xfId="44" applyNumberFormat="1" applyFont="1" applyFill="1" applyBorder="1" applyAlignment="1">
      <alignment horizontal="center" vertical="center" textRotation="90" wrapText="1"/>
    </xf>
    <xf numFmtId="164" fontId="39" fillId="34" borderId="0" xfId="44" applyNumberFormat="1" applyFont="1" applyFill="1" applyBorder="1" applyAlignment="1">
      <alignment horizontal="center" vertical="center" textRotation="90" wrapText="1"/>
    </xf>
    <xf numFmtId="164" fontId="39" fillId="34" borderId="15" xfId="44" applyNumberFormat="1" applyFont="1" applyFill="1" applyBorder="1" applyAlignment="1">
      <alignment horizontal="center" vertical="center" textRotation="90" wrapText="1"/>
    </xf>
    <xf numFmtId="164" fontId="27" fillId="34" borderId="0" xfId="0" applyNumberFormat="1" applyFont="1" applyFill="1" applyBorder="1" applyAlignment="1">
      <alignment horizontal="center" vertical="center" wrapText="1"/>
    </xf>
    <xf numFmtId="164" fontId="26" fillId="34" borderId="16" xfId="44" applyNumberFormat="1" applyFont="1" applyFill="1" applyBorder="1" applyAlignment="1">
      <alignment horizontal="center" vertical="center" wrapText="1"/>
    </xf>
    <xf numFmtId="164" fontId="26" fillId="34" borderId="12" xfId="44" applyNumberFormat="1" applyFont="1" applyFill="1" applyBorder="1" applyAlignment="1">
      <alignment horizontal="center" vertical="center" wrapText="1"/>
    </xf>
    <xf numFmtId="164" fontId="26" fillId="34" borderId="12" xfId="44" applyNumberFormat="1" applyFont="1" applyFill="1" applyBorder="1" applyAlignment="1">
      <alignment horizontal="center" vertical="center"/>
    </xf>
    <xf numFmtId="164" fontId="26" fillId="0" borderId="15" xfId="44" applyNumberFormat="1" applyFont="1" applyFill="1" applyBorder="1" applyAlignment="1">
      <alignment horizontal="center" vertical="center" wrapText="1"/>
    </xf>
    <xf numFmtId="164" fontId="28" fillId="0" borderId="0" xfId="0" applyNumberFormat="1" applyFont="1" applyBorder="1" applyAlignment="1">
      <alignment horizontal="center" vertical="center"/>
    </xf>
    <xf numFmtId="164" fontId="28" fillId="0" borderId="0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164" fontId="26" fillId="34" borderId="0" xfId="44" applyNumberFormat="1" applyFont="1" applyFill="1" applyBorder="1" applyAlignment="1">
      <alignment horizontal="center" vertical="center"/>
    </xf>
    <xf numFmtId="164" fontId="26" fillId="34" borderId="15" xfId="44" applyNumberFormat="1" applyFont="1" applyFill="1" applyBorder="1" applyAlignment="1">
      <alignment horizontal="center" vertical="center" wrapText="1"/>
    </xf>
    <xf numFmtId="164" fontId="33" fillId="34" borderId="0" xfId="0" applyNumberFormat="1" applyFont="1" applyFill="1" applyBorder="1" applyAlignment="1">
      <alignment horizontal="center" vertical="center"/>
    </xf>
    <xf numFmtId="164" fontId="26" fillId="34" borderId="12" xfId="44" applyNumberFormat="1" applyFont="1" applyFill="1" applyBorder="1" applyAlignment="1">
      <alignment horizontal="center" vertical="center" textRotation="90" wrapText="1"/>
    </xf>
    <xf numFmtId="164" fontId="26" fillId="34" borderId="56" xfId="44" applyNumberFormat="1" applyFont="1" applyFill="1" applyBorder="1" applyAlignment="1">
      <alignment horizontal="center" vertical="center" wrapText="1"/>
    </xf>
    <xf numFmtId="164" fontId="27" fillId="0" borderId="32" xfId="0" applyNumberFormat="1" applyFont="1" applyFill="1" applyBorder="1" applyAlignment="1">
      <alignment horizontal="center" vertical="center" wrapText="1"/>
    </xf>
    <xf numFmtId="164" fontId="27" fillId="0" borderId="0" xfId="0" applyNumberFormat="1" applyFont="1" applyFill="1" applyBorder="1" applyAlignment="1">
      <alignment horizontal="center" vertical="center" wrapText="1"/>
    </xf>
    <xf numFmtId="164" fontId="27" fillId="0" borderId="31" xfId="0" applyNumberFormat="1" applyFont="1" applyFill="1" applyBorder="1" applyAlignment="1">
      <alignment horizontal="center" vertical="center" wrapText="1"/>
    </xf>
    <xf numFmtId="164" fontId="27" fillId="0" borderId="16" xfId="0" applyNumberFormat="1" applyFont="1" applyBorder="1" applyAlignment="1">
      <alignment horizontal="center" vertical="center" wrapText="1"/>
    </xf>
    <xf numFmtId="164" fontId="27" fillId="0" borderId="0" xfId="0" applyNumberFormat="1" applyFont="1" applyBorder="1" applyAlignment="1">
      <alignment horizontal="center" vertical="center" wrapText="1"/>
    </xf>
    <xf numFmtId="164" fontId="27" fillId="0" borderId="31" xfId="0" applyNumberFormat="1" applyFont="1" applyBorder="1" applyAlignment="1">
      <alignment horizontal="center" vertical="center" wrapText="1"/>
    </xf>
    <xf numFmtId="164" fontId="27" fillId="34" borderId="32" xfId="0" applyNumberFormat="1" applyFont="1" applyFill="1" applyBorder="1" applyAlignment="1">
      <alignment horizontal="center" vertical="center" wrapText="1"/>
    </xf>
    <xf numFmtId="164" fontId="27" fillId="34" borderId="31" xfId="0" applyNumberFormat="1" applyFont="1" applyFill="1" applyBorder="1" applyAlignment="1">
      <alignment horizontal="center" vertical="center" wrapText="1"/>
    </xf>
    <xf numFmtId="164" fontId="41" fillId="35" borderId="15" xfId="44" applyNumberFormat="1" applyFont="1" applyFill="1" applyBorder="1" applyAlignment="1">
      <alignment horizontal="center" vertical="center"/>
    </xf>
    <xf numFmtId="164" fontId="26" fillId="0" borderId="15" xfId="44" applyNumberFormat="1" applyFont="1" applyFill="1" applyBorder="1" applyAlignment="1">
      <alignment horizontal="center" vertical="center"/>
    </xf>
    <xf numFmtId="164" fontId="30" fillId="37" borderId="0" xfId="44" applyNumberFormat="1" applyFont="1" applyFill="1" applyBorder="1" applyAlignment="1">
      <alignment horizontal="left" vertical="center"/>
    </xf>
    <xf numFmtId="164" fontId="26" fillId="0" borderId="15" xfId="44" applyNumberFormat="1" applyFont="1" applyFill="1" applyBorder="1" applyAlignment="1">
      <alignment horizontal="center" vertical="center" textRotation="90" wrapText="1"/>
    </xf>
    <xf numFmtId="0" fontId="26" fillId="0" borderId="42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1" fontId="59" fillId="0" borderId="39" xfId="0" applyNumberFormat="1" applyFont="1" applyBorder="1" applyAlignment="1">
      <alignment horizontal="center" vertical="center" wrapText="1"/>
    </xf>
    <xf numFmtId="1" fontId="59" fillId="0" borderId="12" xfId="0" applyNumberFormat="1" applyFont="1" applyBorder="1" applyAlignment="1">
      <alignment horizontal="center" vertical="center"/>
    </xf>
    <xf numFmtId="1" fontId="59" fillId="0" borderId="36" xfId="0" applyNumberFormat="1" applyFont="1" applyBorder="1" applyAlignment="1">
      <alignment horizontal="center" vertical="center"/>
    </xf>
    <xf numFmtId="1" fontId="59" fillId="0" borderId="40" xfId="0" applyNumberFormat="1" applyFont="1" applyBorder="1" applyAlignment="1">
      <alignment horizontal="center" vertical="center" wrapText="1"/>
    </xf>
    <xf numFmtId="1" fontId="59" fillId="0" borderId="41" xfId="0" applyNumberFormat="1" applyFont="1" applyBorder="1" applyAlignment="1">
      <alignment horizontal="center" vertical="center"/>
    </xf>
    <xf numFmtId="0" fontId="61" fillId="0" borderId="57" xfId="0" applyFont="1" applyBorder="1" applyAlignment="1">
      <alignment horizontal="center" vertical="center"/>
    </xf>
    <xf numFmtId="0" fontId="61" fillId="0" borderId="33" xfId="0" applyFont="1" applyBorder="1" applyAlignment="1">
      <alignment horizontal="center" vertical="center"/>
    </xf>
    <xf numFmtId="0" fontId="61" fillId="0" borderId="58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37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61" fillId="0" borderId="44" xfId="0" applyFont="1" applyBorder="1" applyAlignment="1">
      <alignment horizontal="center" vertical="center"/>
    </xf>
    <xf numFmtId="0" fontId="60" fillId="34" borderId="31" xfId="0" applyFont="1" applyFill="1" applyBorder="1" applyAlignment="1">
      <alignment horizontal="left" vertical="center"/>
    </xf>
    <xf numFmtId="0" fontId="60" fillId="34" borderId="45" xfId="0" applyFont="1" applyFill="1" applyBorder="1" applyAlignment="1">
      <alignment horizontal="left" vertical="center"/>
    </xf>
    <xf numFmtId="0" fontId="59" fillId="0" borderId="0" xfId="0" applyFont="1" applyBorder="1" applyAlignment="1">
      <alignment horizontal="center" vertical="center" wrapText="1"/>
    </xf>
    <xf numFmtId="0" fontId="59" fillId="0" borderId="5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164" fontId="41" fillId="35" borderId="0" xfId="44" applyNumberFormat="1" applyFont="1" applyFill="1" applyBorder="1" applyAlignment="1">
      <alignment horizontal="left" vertical="center"/>
    </xf>
    <xf numFmtId="164" fontId="26" fillId="0" borderId="32" xfId="44" applyNumberFormat="1" applyFont="1" applyFill="1" applyBorder="1" applyAlignment="1">
      <alignment horizontal="center" vertical="center" wrapText="1"/>
    </xf>
    <xf numFmtId="164" fontId="30" fillId="36" borderId="0" xfId="44" applyNumberFormat="1" applyFont="1" applyFill="1" applyBorder="1" applyAlignment="1">
      <alignment horizontal="left" vertical="center"/>
    </xf>
    <xf numFmtId="164" fontId="30" fillId="38" borderId="0" xfId="44" applyNumberFormat="1" applyFont="1" applyFill="1" applyBorder="1" applyAlignment="1">
      <alignment horizontal="left" vertical="center"/>
    </xf>
    <xf numFmtId="0" fontId="26" fillId="0" borderId="48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/>
    </xf>
    <xf numFmtId="1" fontId="26" fillId="0" borderId="48" xfId="0" applyNumberFormat="1" applyFont="1" applyBorder="1" applyAlignment="1">
      <alignment horizontal="center" vertical="center"/>
    </xf>
    <xf numFmtId="1" fontId="61" fillId="0" borderId="33" xfId="0" applyNumberFormat="1" applyFont="1" applyBorder="1" applyAlignment="1">
      <alignment horizontal="center" vertical="center"/>
    </xf>
    <xf numFmtId="1" fontId="61" fillId="0" borderId="58" xfId="0" applyNumberFormat="1" applyFont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0" fontId="61" fillId="0" borderId="46" xfId="0" applyFont="1" applyBorder="1" applyAlignment="1">
      <alignment horizontal="center" vertical="center"/>
    </xf>
    <xf numFmtId="1" fontId="61" fillId="0" borderId="46" xfId="0" applyNumberFormat="1" applyFont="1" applyBorder="1" applyAlignment="1">
      <alignment horizontal="center" vertical="center"/>
    </xf>
    <xf numFmtId="1" fontId="61" fillId="0" borderId="47" xfId="0" applyNumberFormat="1" applyFont="1" applyBorder="1" applyAlignment="1">
      <alignment horizontal="center" vertical="center"/>
    </xf>
    <xf numFmtId="1" fontId="26" fillId="0" borderId="42" xfId="0" applyNumberFormat="1" applyFont="1" applyBorder="1" applyAlignment="1">
      <alignment horizontal="center" vertical="center"/>
    </xf>
    <xf numFmtId="1" fontId="61" fillId="0" borderId="44" xfId="0" applyNumberFormat="1" applyFont="1" applyBorder="1" applyAlignment="1">
      <alignment horizontal="center" vertical="center"/>
    </xf>
    <xf numFmtId="1" fontId="26" fillId="0" borderId="43" xfId="0" applyNumberFormat="1" applyFont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42" borderId="21" xfId="0" applyFont="1" applyFill="1" applyBorder="1" applyAlignment="1">
      <alignment horizontal="center" vertical="center"/>
    </xf>
    <xf numFmtId="0" fontId="19" fillId="42" borderId="12" xfId="0" applyFont="1" applyFill="1" applyBorder="1" applyAlignment="1">
      <alignment horizontal="center" vertical="center"/>
    </xf>
    <xf numFmtId="0" fontId="19" fillId="42" borderId="22" xfId="0" applyFont="1" applyFill="1" applyBorder="1" applyAlignment="1">
      <alignment horizontal="center" vertical="center"/>
    </xf>
    <xf numFmtId="0" fontId="19" fillId="41" borderId="21" xfId="0" applyFont="1" applyFill="1" applyBorder="1" applyAlignment="1">
      <alignment horizontal="center" vertical="center"/>
    </xf>
    <xf numFmtId="0" fontId="19" fillId="41" borderId="12" xfId="0" applyFont="1" applyFill="1" applyBorder="1" applyAlignment="1">
      <alignment horizontal="center" vertical="center"/>
    </xf>
    <xf numFmtId="0" fontId="19" fillId="41" borderId="22" xfId="0" applyFont="1" applyFill="1" applyBorder="1" applyAlignment="1">
      <alignment horizontal="center" vertical="center"/>
    </xf>
    <xf numFmtId="164" fontId="19" fillId="33" borderId="18" xfId="0" applyNumberFormat="1" applyFont="1" applyFill="1" applyBorder="1" applyAlignment="1">
      <alignment horizontal="center" vertical="center" wrapText="1"/>
    </xf>
    <xf numFmtId="164" fontId="19" fillId="33" borderId="16" xfId="0" applyNumberFormat="1" applyFont="1" applyFill="1" applyBorder="1" applyAlignment="1">
      <alignment horizontal="center" vertical="center" wrapText="1"/>
    </xf>
    <xf numFmtId="164" fontId="19" fillId="33" borderId="19" xfId="0" applyNumberFormat="1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/>
    </xf>
  </cellXfs>
  <cellStyles count="47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4"/>
    <cellStyle name="Normal 3" xfId="45"/>
    <cellStyle name="Normal 4" xfId="46"/>
    <cellStyle name="Normal 4 2" xfId="43"/>
    <cellStyle name="Normal 4 3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C17" sqref="C17"/>
    </sheetView>
  </sheetViews>
  <sheetFormatPr baseColWidth="10" defaultRowHeight="15"/>
  <cols>
    <col min="1" max="1" width="163.140625" customWidth="1"/>
  </cols>
  <sheetData>
    <row r="1" spans="1:1" s="524" customFormat="1" ht="18.75">
      <c r="A1" s="564" t="s">
        <v>648</v>
      </c>
    </row>
    <row r="2" spans="1:1" ht="31.5">
      <c r="A2" s="563" t="s">
        <v>596</v>
      </c>
    </row>
    <row r="3" spans="1:1" ht="31.5">
      <c r="A3" s="563" t="s">
        <v>597</v>
      </c>
    </row>
    <row r="4" spans="1:1" ht="31.5">
      <c r="A4" s="563" t="s">
        <v>598</v>
      </c>
    </row>
    <row r="5" spans="1:1" ht="31.5">
      <c r="A5" s="563" t="s">
        <v>599</v>
      </c>
    </row>
    <row r="6" spans="1:1" ht="31.5">
      <c r="A6" s="563" t="s">
        <v>600</v>
      </c>
    </row>
    <row r="7" spans="1:1" ht="31.5">
      <c r="A7" s="563" t="s">
        <v>601</v>
      </c>
    </row>
    <row r="8" spans="1:1" ht="31.5">
      <c r="A8" s="563" t="s">
        <v>602</v>
      </c>
    </row>
    <row r="9" spans="1:1" ht="15.75">
      <c r="A9" s="563" t="s">
        <v>603</v>
      </c>
    </row>
    <row r="10" spans="1:1" ht="31.5">
      <c r="A10" s="563" t="s">
        <v>604</v>
      </c>
    </row>
    <row r="11" spans="1:1" ht="31.5">
      <c r="A11" s="563" t="s">
        <v>605</v>
      </c>
    </row>
    <row r="12" spans="1:1" ht="31.5">
      <c r="A12" s="563" t="s">
        <v>606</v>
      </c>
    </row>
    <row r="13" spans="1:1" ht="31.5">
      <c r="A13" s="563" t="s">
        <v>607</v>
      </c>
    </row>
    <row r="14" spans="1:1" ht="15.75">
      <c r="A14" s="563" t="s">
        <v>608</v>
      </c>
    </row>
    <row r="15" spans="1:1" ht="31.5">
      <c r="A15" s="563" t="s">
        <v>609</v>
      </c>
    </row>
    <row r="16" spans="1:1" ht="31.5">
      <c r="A16" s="563" t="s">
        <v>610</v>
      </c>
    </row>
    <row r="17" spans="1:1" ht="31.5">
      <c r="A17" s="563" t="s">
        <v>611</v>
      </c>
    </row>
    <row r="18" spans="1:1" ht="31.5">
      <c r="A18" s="563" t="s">
        <v>612</v>
      </c>
    </row>
    <row r="19" spans="1:1" ht="31.5">
      <c r="A19" s="563" t="s">
        <v>613</v>
      </c>
    </row>
    <row r="20" spans="1:1" ht="31.5">
      <c r="A20" s="563" t="s">
        <v>614</v>
      </c>
    </row>
    <row r="21" spans="1:1" ht="15.75">
      <c r="A21" s="563" t="s">
        <v>615</v>
      </c>
    </row>
    <row r="22" spans="1:1" ht="31.5">
      <c r="A22" s="563" t="s">
        <v>616</v>
      </c>
    </row>
    <row r="23" spans="1:1" ht="31.5">
      <c r="A23" s="563" t="s">
        <v>617</v>
      </c>
    </row>
    <row r="24" spans="1:1" ht="31.5">
      <c r="A24" s="563" t="s">
        <v>618</v>
      </c>
    </row>
    <row r="25" spans="1:1" ht="31.5">
      <c r="A25" s="563" t="s">
        <v>619</v>
      </c>
    </row>
    <row r="26" spans="1:1" ht="47.25">
      <c r="A26" s="563" t="s">
        <v>620</v>
      </c>
    </row>
    <row r="27" spans="1:1" ht="47.25">
      <c r="A27" s="563" t="s">
        <v>621</v>
      </c>
    </row>
    <row r="28" spans="1:1" ht="31.5">
      <c r="A28" s="563" t="s">
        <v>622</v>
      </c>
    </row>
    <row r="29" spans="1:1" ht="31.5">
      <c r="A29" s="563" t="s">
        <v>623</v>
      </c>
    </row>
    <row r="30" spans="1:1" ht="31.5">
      <c r="A30" s="563" t="s">
        <v>624</v>
      </c>
    </row>
    <row r="31" spans="1:1" ht="31.5">
      <c r="A31" s="563" t="s">
        <v>625</v>
      </c>
    </row>
    <row r="32" spans="1:1" ht="31.5">
      <c r="A32" s="563" t="s">
        <v>626</v>
      </c>
    </row>
    <row r="33" spans="1:1" ht="31.5">
      <c r="A33" s="563" t="s">
        <v>627</v>
      </c>
    </row>
    <row r="34" spans="1:1" ht="31.5">
      <c r="A34" s="563" t="s">
        <v>628</v>
      </c>
    </row>
    <row r="35" spans="1:1" ht="31.5">
      <c r="A35" s="563" t="s">
        <v>629</v>
      </c>
    </row>
    <row r="36" spans="1:1" ht="31.5">
      <c r="A36" s="563" t="s">
        <v>630</v>
      </c>
    </row>
    <row r="37" spans="1:1" ht="31.5">
      <c r="A37" s="563" t="s">
        <v>631</v>
      </c>
    </row>
    <row r="38" spans="1:1" ht="31.5">
      <c r="A38" s="563" t="s">
        <v>632</v>
      </c>
    </row>
    <row r="39" spans="1:1" ht="31.5">
      <c r="A39" s="563" t="s">
        <v>633</v>
      </c>
    </row>
    <row r="40" spans="1:1" ht="31.5">
      <c r="A40" s="563" t="s">
        <v>634</v>
      </c>
    </row>
    <row r="41" spans="1:1" ht="31.5">
      <c r="A41" s="563" t="s">
        <v>635</v>
      </c>
    </row>
    <row r="42" spans="1:1" ht="31.5">
      <c r="A42" s="563" t="s">
        <v>636</v>
      </c>
    </row>
    <row r="43" spans="1:1" ht="31.5">
      <c r="A43" s="563" t="s">
        <v>637</v>
      </c>
    </row>
    <row r="44" spans="1:1" ht="31.5">
      <c r="A44" s="563" t="s">
        <v>638</v>
      </c>
    </row>
    <row r="45" spans="1:1" ht="31.5">
      <c r="A45" s="563" t="s">
        <v>639</v>
      </c>
    </row>
    <row r="46" spans="1:1" ht="31.5">
      <c r="A46" s="563" t="s">
        <v>640</v>
      </c>
    </row>
    <row r="47" spans="1:1" ht="31.5">
      <c r="A47" s="563" t="s">
        <v>641</v>
      </c>
    </row>
    <row r="48" spans="1:1" ht="31.5">
      <c r="A48" s="563" t="s">
        <v>642</v>
      </c>
    </row>
    <row r="49" spans="1:1" ht="31.5">
      <c r="A49" s="563" t="s">
        <v>643</v>
      </c>
    </row>
    <row r="50" spans="1:1" ht="31.5">
      <c r="A50" s="563" t="s">
        <v>644</v>
      </c>
    </row>
    <row r="51" spans="1:1" ht="31.5">
      <c r="A51" s="563" t="s">
        <v>645</v>
      </c>
    </row>
    <row r="52" spans="1:1" ht="31.5">
      <c r="A52" s="563" t="s">
        <v>646</v>
      </c>
    </row>
    <row r="53" spans="1:1" ht="31.5">
      <c r="A53" s="563" t="s">
        <v>647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DH58"/>
  <sheetViews>
    <sheetView zoomScale="85" zoomScaleNormal="85" workbookViewId="0">
      <pane xSplit="2" ySplit="4" topLeftCell="C5" activePane="bottomRight" state="frozen"/>
      <selection activeCell="E2" sqref="E2:I12"/>
      <selection pane="topRight" activeCell="E2" sqref="E2:I12"/>
      <selection pane="bottomLeft" activeCell="E2" sqref="E2:I12"/>
      <selection pane="bottomRight" activeCell="B1" sqref="B1:N1"/>
    </sheetView>
  </sheetViews>
  <sheetFormatPr baseColWidth="10" defaultRowHeight="15"/>
  <cols>
    <col min="1" max="1" width="11.42578125" style="497"/>
    <col min="2" max="2" width="4.85546875" style="497" bestFit="1" customWidth="1"/>
    <col min="3" max="3" width="18.42578125" style="497" bestFit="1" customWidth="1"/>
    <col min="4" max="4" width="10.42578125" style="497" bestFit="1" customWidth="1"/>
    <col min="5" max="5" width="11" style="497" customWidth="1"/>
    <col min="6" max="6" width="8" style="497" bestFit="1" customWidth="1"/>
    <col min="7" max="7" width="24.5703125" style="497" bestFit="1" customWidth="1"/>
    <col min="8" max="8" width="7.42578125" style="497" bestFit="1" customWidth="1"/>
    <col min="9" max="9" width="7.7109375" style="497" bestFit="1" customWidth="1"/>
    <col min="10" max="10" width="17.85546875" style="497" bestFit="1" customWidth="1"/>
    <col min="11" max="11" width="6.42578125" style="497" bestFit="1" customWidth="1"/>
    <col min="12" max="12" width="6.7109375" style="497" bestFit="1" customWidth="1"/>
    <col min="13" max="13" width="9.5703125" style="554" bestFit="1" customWidth="1"/>
    <col min="14" max="14" width="17.28515625" style="497" bestFit="1" customWidth="1"/>
    <col min="15" max="17" width="7.7109375" style="497" customWidth="1"/>
    <col min="18" max="21" width="7.7109375" style="604" customWidth="1"/>
    <col min="22" max="24" width="7.7109375" style="497" customWidth="1"/>
    <col min="25" max="28" width="7.7109375" style="604" customWidth="1"/>
    <col min="29" max="31" width="7.7109375" style="497" customWidth="1"/>
    <col min="32" max="35" width="7.7109375" style="604" customWidth="1"/>
    <col min="36" max="38" width="7.7109375" style="497" customWidth="1"/>
    <col min="39" max="42" width="7.7109375" style="604" customWidth="1"/>
    <col min="43" max="45" width="7.7109375" style="497" customWidth="1"/>
    <col min="46" max="49" width="7.7109375" style="604" customWidth="1"/>
    <col min="50" max="52" width="7.7109375" style="497" customWidth="1"/>
    <col min="53" max="56" width="7.7109375" style="604" customWidth="1"/>
    <col min="57" max="59" width="7.7109375" style="497" customWidth="1"/>
    <col min="60" max="63" width="7.7109375" style="604" customWidth="1"/>
    <col min="64" max="66" width="7.7109375" style="497" customWidth="1"/>
    <col min="67" max="70" width="7.7109375" style="604" customWidth="1"/>
    <col min="71" max="73" width="7.7109375" style="497" hidden="1" customWidth="1"/>
    <col min="74" max="77" width="7.7109375" style="604" hidden="1" customWidth="1"/>
    <col min="78" max="80" width="7.7109375" style="497" customWidth="1"/>
    <col min="81" max="84" width="7.7109375" style="604" customWidth="1"/>
    <col min="85" max="87" width="7.7109375" style="497" customWidth="1"/>
    <col min="88" max="91" width="7.7109375" style="604" customWidth="1"/>
    <col min="92" max="93" width="7.7109375" style="497" customWidth="1"/>
    <col min="94" max="94" width="7.7109375" style="454" customWidth="1"/>
    <col min="95" max="98" width="7.7109375" style="604" customWidth="1"/>
    <col min="99" max="101" width="7.7109375" style="497" customWidth="1"/>
    <col min="102" max="105" width="7.7109375" style="604" customWidth="1"/>
    <col min="106" max="108" width="7.7109375" style="497" customWidth="1"/>
    <col min="109" max="112" width="7.7109375" style="604" customWidth="1"/>
    <col min="113" max="16384" width="11.42578125" style="497"/>
  </cols>
  <sheetData>
    <row r="1" spans="2:112" ht="30" customHeight="1">
      <c r="B1" s="765" t="s">
        <v>686</v>
      </c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6"/>
      <c r="O1" s="764" t="s">
        <v>0</v>
      </c>
      <c r="P1" s="764"/>
      <c r="Q1" s="764"/>
      <c r="R1" s="764"/>
      <c r="S1" s="764"/>
      <c r="T1" s="764"/>
      <c r="U1" s="764"/>
      <c r="V1" s="764"/>
      <c r="W1" s="764"/>
      <c r="X1" s="764"/>
      <c r="Y1" s="764"/>
      <c r="Z1" s="764"/>
      <c r="AA1" s="764"/>
      <c r="AB1" s="764"/>
      <c r="AC1" s="764" t="s">
        <v>3</v>
      </c>
      <c r="AD1" s="764"/>
      <c r="AE1" s="764"/>
      <c r="AF1" s="764"/>
      <c r="AG1" s="764"/>
      <c r="AH1" s="764"/>
      <c r="AI1" s="764"/>
      <c r="AJ1" s="764"/>
      <c r="AK1" s="764"/>
      <c r="AL1" s="764"/>
      <c r="AM1" s="764"/>
      <c r="AN1" s="764"/>
      <c r="AO1" s="764"/>
      <c r="AP1" s="764"/>
      <c r="AQ1" s="764"/>
      <c r="AR1" s="764"/>
      <c r="AS1" s="764"/>
      <c r="AT1" s="764"/>
      <c r="AU1" s="764"/>
      <c r="AV1" s="764"/>
      <c r="AW1" s="764"/>
      <c r="AX1" s="764"/>
      <c r="AY1" s="764"/>
      <c r="AZ1" s="764"/>
      <c r="BA1" s="764"/>
      <c r="BB1" s="764"/>
      <c r="BC1" s="764"/>
      <c r="BD1" s="764"/>
      <c r="BE1" s="757" t="s">
        <v>244</v>
      </c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9"/>
      <c r="BS1" s="764" t="s">
        <v>45</v>
      </c>
      <c r="BT1" s="764"/>
      <c r="BU1" s="764"/>
      <c r="BV1" s="764"/>
      <c r="BW1" s="764"/>
      <c r="BX1" s="764"/>
      <c r="BY1" s="764"/>
      <c r="BZ1" s="757" t="s">
        <v>133</v>
      </c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9"/>
    </row>
    <row r="2" spans="2:112" ht="30" customHeight="1" thickBot="1">
      <c r="B2" s="761" t="s">
        <v>161</v>
      </c>
      <c r="C2" s="761" t="s">
        <v>162</v>
      </c>
      <c r="D2" s="761" t="s">
        <v>163</v>
      </c>
      <c r="E2" s="761" t="s">
        <v>164</v>
      </c>
      <c r="F2" s="761" t="s">
        <v>165</v>
      </c>
      <c r="G2" s="761"/>
      <c r="H2" s="761"/>
      <c r="I2" s="761"/>
      <c r="J2" s="761" t="s">
        <v>165</v>
      </c>
      <c r="K2" s="761"/>
      <c r="L2" s="761"/>
      <c r="M2" s="767" t="s">
        <v>578</v>
      </c>
      <c r="N2" s="768" t="s">
        <v>226</v>
      </c>
      <c r="O2" s="769" t="s">
        <v>237</v>
      </c>
      <c r="P2" s="750"/>
      <c r="Q2" s="750"/>
      <c r="R2" s="750"/>
      <c r="S2" s="750"/>
      <c r="T2" s="750"/>
      <c r="U2" s="750"/>
      <c r="V2" s="749" t="s">
        <v>239</v>
      </c>
      <c r="W2" s="750"/>
      <c r="X2" s="750"/>
      <c r="Y2" s="750"/>
      <c r="Z2" s="750"/>
      <c r="AA2" s="750"/>
      <c r="AB2" s="750"/>
      <c r="AC2" s="749" t="s">
        <v>240</v>
      </c>
      <c r="AD2" s="750"/>
      <c r="AE2" s="750"/>
      <c r="AF2" s="750"/>
      <c r="AG2" s="750"/>
      <c r="AH2" s="750"/>
      <c r="AI2" s="750"/>
      <c r="AJ2" s="749" t="s">
        <v>241</v>
      </c>
      <c r="AK2" s="750"/>
      <c r="AL2" s="750"/>
      <c r="AM2" s="750"/>
      <c r="AN2" s="750"/>
      <c r="AO2" s="750"/>
      <c r="AP2" s="750"/>
      <c r="AQ2" s="749" t="s">
        <v>242</v>
      </c>
      <c r="AR2" s="750"/>
      <c r="AS2" s="750"/>
      <c r="AT2" s="750"/>
      <c r="AU2" s="750"/>
      <c r="AV2" s="750"/>
      <c r="AW2" s="750"/>
      <c r="AX2" s="749" t="s">
        <v>243</v>
      </c>
      <c r="AY2" s="750"/>
      <c r="AZ2" s="750"/>
      <c r="BA2" s="750"/>
      <c r="BB2" s="750"/>
      <c r="BC2" s="750"/>
      <c r="BD2" s="750"/>
      <c r="BE2" s="749" t="s">
        <v>11</v>
      </c>
      <c r="BF2" s="750"/>
      <c r="BG2" s="750"/>
      <c r="BH2" s="750"/>
      <c r="BI2" s="750"/>
      <c r="BJ2" s="750"/>
      <c r="BK2" s="750"/>
      <c r="BL2" s="749" t="s">
        <v>564</v>
      </c>
      <c r="BM2" s="750"/>
      <c r="BN2" s="750"/>
      <c r="BO2" s="750"/>
      <c r="BP2" s="750"/>
      <c r="BQ2" s="750"/>
      <c r="BR2" s="750"/>
      <c r="BS2" s="749" t="s">
        <v>16</v>
      </c>
      <c r="BT2" s="750"/>
      <c r="BU2" s="750"/>
      <c r="BV2" s="750"/>
      <c r="BW2" s="750"/>
      <c r="BX2" s="750"/>
      <c r="BY2" s="750"/>
      <c r="BZ2" s="749" t="s">
        <v>245</v>
      </c>
      <c r="CA2" s="750"/>
      <c r="CB2" s="750"/>
      <c r="CC2" s="750"/>
      <c r="CD2" s="750"/>
      <c r="CE2" s="750"/>
      <c r="CF2" s="750"/>
      <c r="CG2" s="749" t="s">
        <v>246</v>
      </c>
      <c r="CH2" s="750"/>
      <c r="CI2" s="750"/>
      <c r="CJ2" s="750"/>
      <c r="CK2" s="750"/>
      <c r="CL2" s="750"/>
      <c r="CM2" s="750"/>
      <c r="CN2" s="749" t="s">
        <v>247</v>
      </c>
      <c r="CO2" s="750"/>
      <c r="CP2" s="750"/>
      <c r="CQ2" s="750"/>
      <c r="CR2" s="750"/>
      <c r="CS2" s="750"/>
      <c r="CT2" s="750"/>
      <c r="CU2" s="749" t="s">
        <v>249</v>
      </c>
      <c r="CV2" s="750"/>
      <c r="CW2" s="750"/>
      <c r="CX2" s="750"/>
      <c r="CY2" s="750"/>
      <c r="CZ2" s="750"/>
      <c r="DA2" s="760"/>
      <c r="DB2" s="749" t="s">
        <v>570</v>
      </c>
      <c r="DC2" s="750"/>
      <c r="DD2" s="750"/>
      <c r="DE2" s="750"/>
      <c r="DF2" s="750"/>
      <c r="DG2" s="750"/>
      <c r="DH2" s="750"/>
    </row>
    <row r="3" spans="2:112" ht="30" customHeight="1" thickBot="1">
      <c r="B3" s="761"/>
      <c r="C3" s="761"/>
      <c r="D3" s="761"/>
      <c r="E3" s="761"/>
      <c r="F3" s="751"/>
      <c r="G3" s="751"/>
      <c r="H3" s="751"/>
      <c r="I3" s="751"/>
      <c r="J3" s="751"/>
      <c r="K3" s="751"/>
      <c r="L3" s="751"/>
      <c r="M3" s="761"/>
      <c r="N3" s="762"/>
      <c r="O3" s="751" t="s">
        <v>683</v>
      </c>
      <c r="P3" s="751"/>
      <c r="Q3" s="751"/>
      <c r="R3" s="752" t="s">
        <v>571</v>
      </c>
      <c r="S3" s="753"/>
      <c r="T3" s="754"/>
      <c r="U3" s="755" t="s">
        <v>572</v>
      </c>
      <c r="V3" s="751" t="s">
        <v>683</v>
      </c>
      <c r="W3" s="751"/>
      <c r="X3" s="751"/>
      <c r="Y3" s="752" t="s">
        <v>571</v>
      </c>
      <c r="Z3" s="753"/>
      <c r="AA3" s="754"/>
      <c r="AB3" s="755" t="s">
        <v>572</v>
      </c>
      <c r="AC3" s="751" t="s">
        <v>683</v>
      </c>
      <c r="AD3" s="751"/>
      <c r="AE3" s="751"/>
      <c r="AF3" s="752" t="s">
        <v>571</v>
      </c>
      <c r="AG3" s="753"/>
      <c r="AH3" s="754"/>
      <c r="AI3" s="755" t="s">
        <v>572</v>
      </c>
      <c r="AJ3" s="751" t="s">
        <v>683</v>
      </c>
      <c r="AK3" s="751"/>
      <c r="AL3" s="751"/>
      <c r="AM3" s="752" t="s">
        <v>571</v>
      </c>
      <c r="AN3" s="753"/>
      <c r="AO3" s="754"/>
      <c r="AP3" s="755" t="s">
        <v>572</v>
      </c>
      <c r="AQ3" s="751" t="s">
        <v>683</v>
      </c>
      <c r="AR3" s="751"/>
      <c r="AS3" s="751"/>
      <c r="AT3" s="752" t="s">
        <v>571</v>
      </c>
      <c r="AU3" s="753"/>
      <c r="AV3" s="754"/>
      <c r="AW3" s="755" t="s">
        <v>572</v>
      </c>
      <c r="AX3" s="751" t="s">
        <v>683</v>
      </c>
      <c r="AY3" s="751"/>
      <c r="AZ3" s="751"/>
      <c r="BA3" s="752" t="s">
        <v>571</v>
      </c>
      <c r="BB3" s="753"/>
      <c r="BC3" s="754"/>
      <c r="BD3" s="755" t="s">
        <v>572</v>
      </c>
      <c r="BE3" s="751" t="s">
        <v>683</v>
      </c>
      <c r="BF3" s="751"/>
      <c r="BG3" s="751"/>
      <c r="BH3" s="752" t="s">
        <v>571</v>
      </c>
      <c r="BI3" s="753"/>
      <c r="BJ3" s="754"/>
      <c r="BK3" s="755" t="s">
        <v>572</v>
      </c>
      <c r="BL3" s="751" t="s">
        <v>683</v>
      </c>
      <c r="BM3" s="751"/>
      <c r="BN3" s="751"/>
      <c r="BO3" s="752" t="s">
        <v>571</v>
      </c>
      <c r="BP3" s="753"/>
      <c r="BQ3" s="754"/>
      <c r="BR3" s="755" t="s">
        <v>572</v>
      </c>
      <c r="BS3" s="751" t="s">
        <v>683</v>
      </c>
      <c r="BT3" s="751"/>
      <c r="BU3" s="751"/>
      <c r="BV3" s="752" t="s">
        <v>571</v>
      </c>
      <c r="BW3" s="753"/>
      <c r="BX3" s="754"/>
      <c r="BY3" s="755" t="s">
        <v>572</v>
      </c>
      <c r="BZ3" s="751" t="s">
        <v>683</v>
      </c>
      <c r="CA3" s="751"/>
      <c r="CB3" s="751"/>
      <c r="CC3" s="752" t="s">
        <v>571</v>
      </c>
      <c r="CD3" s="753"/>
      <c r="CE3" s="754"/>
      <c r="CF3" s="755" t="s">
        <v>572</v>
      </c>
      <c r="CG3" s="751" t="s">
        <v>683</v>
      </c>
      <c r="CH3" s="751"/>
      <c r="CI3" s="751"/>
      <c r="CJ3" s="752" t="s">
        <v>571</v>
      </c>
      <c r="CK3" s="753"/>
      <c r="CL3" s="754"/>
      <c r="CM3" s="755" t="s">
        <v>572</v>
      </c>
      <c r="CN3" s="751" t="s">
        <v>683</v>
      </c>
      <c r="CO3" s="751"/>
      <c r="CP3" s="751"/>
      <c r="CQ3" s="752" t="s">
        <v>571</v>
      </c>
      <c r="CR3" s="753"/>
      <c r="CS3" s="754"/>
      <c r="CT3" s="755" t="s">
        <v>572</v>
      </c>
      <c r="CU3" s="751" t="s">
        <v>683</v>
      </c>
      <c r="CV3" s="751"/>
      <c r="CW3" s="751"/>
      <c r="CX3" s="752" t="s">
        <v>571</v>
      </c>
      <c r="CY3" s="753"/>
      <c r="CZ3" s="754"/>
      <c r="DA3" s="755" t="s">
        <v>572</v>
      </c>
      <c r="DB3" s="751" t="s">
        <v>683</v>
      </c>
      <c r="DC3" s="751"/>
      <c r="DD3" s="751"/>
      <c r="DE3" s="752" t="s">
        <v>571</v>
      </c>
      <c r="DF3" s="753"/>
      <c r="DG3" s="754"/>
      <c r="DH3" s="755" t="s">
        <v>572</v>
      </c>
    </row>
    <row r="4" spans="2:112" ht="30" customHeight="1" thickBot="1">
      <c r="B4" s="751"/>
      <c r="C4" s="751"/>
      <c r="D4" s="751"/>
      <c r="E4" s="751"/>
      <c r="F4" s="549" t="s">
        <v>166</v>
      </c>
      <c r="G4" s="549" t="s">
        <v>167</v>
      </c>
      <c r="H4" s="550" t="s">
        <v>168</v>
      </c>
      <c r="I4" s="550" t="s">
        <v>169</v>
      </c>
      <c r="J4" s="550" t="s">
        <v>227</v>
      </c>
      <c r="K4" s="550" t="s">
        <v>228</v>
      </c>
      <c r="L4" s="550" t="s">
        <v>229</v>
      </c>
      <c r="M4" s="751"/>
      <c r="N4" s="763"/>
      <c r="O4" s="549" t="s">
        <v>24</v>
      </c>
      <c r="P4" s="551" t="s">
        <v>236</v>
      </c>
      <c r="Q4" s="549" t="s">
        <v>26</v>
      </c>
      <c r="R4" s="601" t="s">
        <v>24</v>
      </c>
      <c r="S4" s="602" t="s">
        <v>236</v>
      </c>
      <c r="T4" s="603" t="s">
        <v>26</v>
      </c>
      <c r="U4" s="756"/>
      <c r="V4" s="549" t="s">
        <v>24</v>
      </c>
      <c r="W4" s="551" t="s">
        <v>236</v>
      </c>
      <c r="X4" s="549" t="s">
        <v>26</v>
      </c>
      <c r="Y4" s="601" t="s">
        <v>24</v>
      </c>
      <c r="Z4" s="602" t="s">
        <v>236</v>
      </c>
      <c r="AA4" s="603" t="s">
        <v>26</v>
      </c>
      <c r="AB4" s="756"/>
      <c r="AC4" s="549" t="s">
        <v>24</v>
      </c>
      <c r="AD4" s="551" t="s">
        <v>236</v>
      </c>
      <c r="AE4" s="549" t="s">
        <v>26</v>
      </c>
      <c r="AF4" s="601" t="s">
        <v>24</v>
      </c>
      <c r="AG4" s="602" t="s">
        <v>236</v>
      </c>
      <c r="AH4" s="603" t="s">
        <v>26</v>
      </c>
      <c r="AI4" s="756"/>
      <c r="AJ4" s="549" t="s">
        <v>24</v>
      </c>
      <c r="AK4" s="551" t="s">
        <v>236</v>
      </c>
      <c r="AL4" s="549" t="s">
        <v>26</v>
      </c>
      <c r="AM4" s="601" t="s">
        <v>24</v>
      </c>
      <c r="AN4" s="602" t="s">
        <v>236</v>
      </c>
      <c r="AO4" s="603" t="s">
        <v>26</v>
      </c>
      <c r="AP4" s="756"/>
      <c r="AQ4" s="549" t="s">
        <v>24</v>
      </c>
      <c r="AR4" s="551" t="s">
        <v>236</v>
      </c>
      <c r="AS4" s="549" t="s">
        <v>26</v>
      </c>
      <c r="AT4" s="601" t="s">
        <v>24</v>
      </c>
      <c r="AU4" s="602" t="s">
        <v>236</v>
      </c>
      <c r="AV4" s="603" t="s">
        <v>26</v>
      </c>
      <c r="AW4" s="756"/>
      <c r="AX4" s="549" t="s">
        <v>24</v>
      </c>
      <c r="AY4" s="551" t="s">
        <v>236</v>
      </c>
      <c r="AZ4" s="549" t="s">
        <v>26</v>
      </c>
      <c r="BA4" s="601" t="s">
        <v>24</v>
      </c>
      <c r="BB4" s="602" t="s">
        <v>236</v>
      </c>
      <c r="BC4" s="603" t="s">
        <v>26</v>
      </c>
      <c r="BD4" s="756"/>
      <c r="BE4" s="549" t="s">
        <v>24</v>
      </c>
      <c r="BF4" s="551" t="s">
        <v>236</v>
      </c>
      <c r="BG4" s="549" t="s">
        <v>26</v>
      </c>
      <c r="BH4" s="601" t="s">
        <v>24</v>
      </c>
      <c r="BI4" s="602" t="s">
        <v>236</v>
      </c>
      <c r="BJ4" s="603" t="s">
        <v>26</v>
      </c>
      <c r="BK4" s="756"/>
      <c r="BL4" s="549" t="s">
        <v>24</v>
      </c>
      <c r="BM4" s="551" t="s">
        <v>236</v>
      </c>
      <c r="BN4" s="549" t="s">
        <v>26</v>
      </c>
      <c r="BO4" s="601" t="s">
        <v>24</v>
      </c>
      <c r="BP4" s="602" t="s">
        <v>236</v>
      </c>
      <c r="BQ4" s="603" t="s">
        <v>26</v>
      </c>
      <c r="BR4" s="756"/>
      <c r="BS4" s="549" t="s">
        <v>24</v>
      </c>
      <c r="BT4" s="551" t="s">
        <v>236</v>
      </c>
      <c r="BU4" s="549" t="s">
        <v>26</v>
      </c>
      <c r="BV4" s="601" t="s">
        <v>24</v>
      </c>
      <c r="BW4" s="602" t="s">
        <v>236</v>
      </c>
      <c r="BX4" s="603" t="s">
        <v>26</v>
      </c>
      <c r="BY4" s="756"/>
      <c r="BZ4" s="549" t="s">
        <v>24</v>
      </c>
      <c r="CA4" s="551" t="s">
        <v>236</v>
      </c>
      <c r="CB4" s="549" t="s">
        <v>26</v>
      </c>
      <c r="CC4" s="601" t="s">
        <v>24</v>
      </c>
      <c r="CD4" s="602" t="s">
        <v>236</v>
      </c>
      <c r="CE4" s="603" t="s">
        <v>26</v>
      </c>
      <c r="CF4" s="756"/>
      <c r="CG4" s="549" t="s">
        <v>24</v>
      </c>
      <c r="CH4" s="551" t="s">
        <v>236</v>
      </c>
      <c r="CI4" s="549" t="s">
        <v>26</v>
      </c>
      <c r="CJ4" s="601" t="s">
        <v>24</v>
      </c>
      <c r="CK4" s="602" t="s">
        <v>236</v>
      </c>
      <c r="CL4" s="603" t="s">
        <v>26</v>
      </c>
      <c r="CM4" s="756"/>
      <c r="CN4" s="549" t="s">
        <v>24</v>
      </c>
      <c r="CO4" s="551" t="s">
        <v>236</v>
      </c>
      <c r="CP4" s="552" t="s">
        <v>26</v>
      </c>
      <c r="CQ4" s="601" t="s">
        <v>24</v>
      </c>
      <c r="CR4" s="602" t="s">
        <v>236</v>
      </c>
      <c r="CS4" s="603" t="s">
        <v>26</v>
      </c>
      <c r="CT4" s="756"/>
      <c r="CU4" s="549" t="s">
        <v>24</v>
      </c>
      <c r="CV4" s="551" t="s">
        <v>236</v>
      </c>
      <c r="CW4" s="549" t="s">
        <v>26</v>
      </c>
      <c r="CX4" s="601" t="s">
        <v>24</v>
      </c>
      <c r="CY4" s="602" t="s">
        <v>236</v>
      </c>
      <c r="CZ4" s="603" t="s">
        <v>26</v>
      </c>
      <c r="DA4" s="756"/>
      <c r="DB4" s="549" t="s">
        <v>24</v>
      </c>
      <c r="DC4" s="551" t="s">
        <v>236</v>
      </c>
      <c r="DD4" s="549" t="s">
        <v>26</v>
      </c>
      <c r="DE4" s="601" t="s">
        <v>24</v>
      </c>
      <c r="DF4" s="602" t="s">
        <v>236</v>
      </c>
      <c r="DG4" s="603" t="s">
        <v>26</v>
      </c>
      <c r="DH4" s="756"/>
    </row>
    <row r="5" spans="2:112" ht="33.950000000000003" customHeight="1">
      <c r="B5" s="491" t="s">
        <v>291</v>
      </c>
      <c r="C5" s="492" t="s">
        <v>292</v>
      </c>
      <c r="D5" s="493">
        <v>48.342343</v>
      </c>
      <c r="E5" s="493">
        <v>-2.009862</v>
      </c>
      <c r="F5" s="492" t="s">
        <v>293</v>
      </c>
      <c r="G5" s="494" t="s">
        <v>294</v>
      </c>
      <c r="H5" s="492">
        <v>11.6</v>
      </c>
      <c r="I5" s="492">
        <v>16</v>
      </c>
      <c r="J5" s="494" t="s">
        <v>230</v>
      </c>
      <c r="K5" s="492">
        <v>0</v>
      </c>
      <c r="L5" s="492">
        <v>50</v>
      </c>
      <c r="M5" s="495">
        <v>23</v>
      </c>
      <c r="N5" s="498" t="s">
        <v>495</v>
      </c>
      <c r="O5" s="454">
        <f ca="1">LANGHIAN_PARAM_GTS12!$E$89</f>
        <v>24.65</v>
      </c>
      <c r="P5" s="453">
        <f ca="1">LANGHIAN_PARAM_GTS12!$E$84</f>
        <v>91.344516129032257</v>
      </c>
      <c r="Q5" s="454">
        <f ca="1">LANGHIAN_PARAM_GTS12!$E$90</f>
        <v>158.22999999999999</v>
      </c>
      <c r="R5" s="604">
        <f ca="1">$M5-Q5+$K5</f>
        <v>-135.22999999999999</v>
      </c>
      <c r="S5" s="605">
        <f ca="1" xml:space="preserve"> $M5 - P5 + (($K5) + ($L5))/2</f>
        <v>-43.344516129032257</v>
      </c>
      <c r="T5" s="604">
        <f ca="1">$M5-O5+$L5</f>
        <v>48.35</v>
      </c>
      <c r="U5" s="606">
        <f ca="1">T5-R5</f>
        <v>183.57999999999998</v>
      </c>
      <c r="V5" s="454">
        <f ca="1">LANGHIAN_PARAM_GTS12!$E$58</f>
        <v>66.084599999999995</v>
      </c>
      <c r="W5" s="453">
        <f ca="1">LANGHIAN_PARAM_GTS12!$E$53</f>
        <v>103.55200000000001</v>
      </c>
      <c r="X5" s="454">
        <f ca="1">LANGHIAN_PARAM_GTS12!$E$59</f>
        <v>138.35500000000002</v>
      </c>
      <c r="Y5" s="604">
        <f ca="1">$M5-X5+$K5</f>
        <v>-115.35500000000002</v>
      </c>
      <c r="Z5" s="605">
        <f ca="1" xml:space="preserve"> $M5 - W5 + (($K5) + ($L5))/2</f>
        <v>-55.552000000000007</v>
      </c>
      <c r="AA5" s="604">
        <f ca="1">$M5-V5+$L5</f>
        <v>6.9154000000000053</v>
      </c>
      <c r="AB5" s="606">
        <f ca="1">AA5-Y5</f>
        <v>122.27040000000002</v>
      </c>
      <c r="AC5" s="454">
        <f ca="1">LANGHIAN_PARAM_GTS12!$E$149</f>
        <v>-29</v>
      </c>
      <c r="AD5" s="453">
        <f ca="1">LANGHIAN_PARAM_GTS12!$E$144</f>
        <v>-0.29759290407446787</v>
      </c>
      <c r="AE5" s="454">
        <f ca="1">LANGHIAN_PARAM_GTS12!$E$150</f>
        <v>33.901600000000002</v>
      </c>
      <c r="AF5" s="604">
        <f ca="1">$M5-AE5+$K5</f>
        <v>-10.901600000000002</v>
      </c>
      <c r="AG5" s="605">
        <f ca="1" xml:space="preserve"> $M5 - AD5 + (($K5) + ($L5))/2</f>
        <v>48.297592904074463</v>
      </c>
      <c r="AH5" s="604">
        <f ca="1">$M5-AC5+$L5</f>
        <v>102</v>
      </c>
      <c r="AI5" s="606">
        <f ca="1">AH5-AF5</f>
        <v>112.9016</v>
      </c>
      <c r="AJ5" s="454">
        <f ca="1">LANGHIAN_PARAM_GTS12!$E$176</f>
        <v>8.3028000000000013</v>
      </c>
      <c r="AK5" s="453">
        <f ca="1">LANGHIAN_PARAM_GTS12!$E$171</f>
        <v>24.838583333333332</v>
      </c>
      <c r="AL5" s="454">
        <f ca="1">LANGHIAN_PARAM_GTS12!$E$177</f>
        <v>41.528500000000001</v>
      </c>
      <c r="AM5" s="604">
        <f ca="1">$M5-AL5+$K5</f>
        <v>-18.528500000000001</v>
      </c>
      <c r="AN5" s="605">
        <f ca="1" xml:space="preserve"> $M5 - AK5 + (($K5) + ($L5))/2</f>
        <v>23.161416666666668</v>
      </c>
      <c r="AO5" s="604">
        <f ca="1">$M5-AJ5+$L5</f>
        <v>64.697199999999995</v>
      </c>
      <c r="AP5" s="606">
        <f ca="1">AO5-AM5</f>
        <v>83.225699999999989</v>
      </c>
      <c r="AQ5" s="454">
        <f ca="1">LANGHIAN_PARAM_GTS12!$E$265</f>
        <v>-34</v>
      </c>
      <c r="AR5" s="453">
        <f ca="1">LANGHIAN_PARAM_GTS12!$E$260</f>
        <v>5.536607215978262</v>
      </c>
      <c r="AS5" s="454">
        <f ca="1">LANGHIAN_PARAM_GTS12!$E$266</f>
        <v>41.839550000000003</v>
      </c>
      <c r="AT5" s="604">
        <f t="shared" ref="AT5:AT58" ca="1" si="0">$M5-AS5+$K5</f>
        <v>-18.839550000000003</v>
      </c>
      <c r="AU5" s="605">
        <f t="shared" ref="AU5:AU58" ca="1" si="1" xml:space="preserve"> $M5 - AR5 + (($K5) + ($L5))/2</f>
        <v>42.463392784021735</v>
      </c>
      <c r="AV5" s="604">
        <f t="shared" ref="AV5:AV58" ca="1" si="2">$M5-AQ5+$L5</f>
        <v>107</v>
      </c>
      <c r="AW5" s="606">
        <f t="shared" ref="AW5:AW58" ca="1" si="3">AV5-AT5</f>
        <v>125.83955</v>
      </c>
      <c r="AX5" s="454">
        <f ca="1">LANGHIAN_PARAM_GTS12!$E$242</f>
        <v>-11</v>
      </c>
      <c r="AY5" s="453">
        <f ca="1">LANGHIAN_PARAM_GTS12!$E$237</f>
        <v>20.2</v>
      </c>
      <c r="AZ5" s="454">
        <f ca="1">LANGHIAN_PARAM_GTS12!$E$243</f>
        <v>50.2</v>
      </c>
      <c r="BA5" s="604">
        <f ca="1">$M5-AZ5+$K5</f>
        <v>-27.200000000000003</v>
      </c>
      <c r="BB5" s="605">
        <f ca="1" xml:space="preserve"> $M5 - AY5 + (($K5) + ($L5))/2</f>
        <v>27.8</v>
      </c>
      <c r="BC5" s="604">
        <f ca="1">$M5-AX5+$L5</f>
        <v>84</v>
      </c>
      <c r="BD5" s="606">
        <f t="shared" ref="BD5:BD58" ca="1" si="4">BC5-BA5</f>
        <v>111.2</v>
      </c>
      <c r="BE5" s="454">
        <f ca="1">LANGHIAN_PARAM_GTS12!$E$303</f>
        <v>35.430063999999788</v>
      </c>
      <c r="BF5" s="453">
        <f ca="1">LANGHIAN_PARAM_GTS12!$E$293</f>
        <v>61.433366666666679</v>
      </c>
      <c r="BG5" s="454">
        <f ca="1">LANGHIAN_PARAM_GTS12!$E$304</f>
        <v>86.76097100000004</v>
      </c>
      <c r="BH5" s="604">
        <f ca="1">$M5-BG5+$K5</f>
        <v>-63.76097100000004</v>
      </c>
      <c r="BI5" s="605">
        <f ca="1" xml:space="preserve"> $M5 - BF5 + (($K5) + ($L5))/2</f>
        <v>-13.433366666666679</v>
      </c>
      <c r="BJ5" s="604">
        <f ca="1">$M5-BE5+$L5</f>
        <v>37.569936000000212</v>
      </c>
      <c r="BK5" s="606">
        <f t="shared" ref="BK5:BK58" ca="1" si="5">BJ5-BH5</f>
        <v>101.33090700000025</v>
      </c>
      <c r="BL5" s="454">
        <f ca="1">LANGHIAN_PARAM_GTS12!$E$536</f>
        <v>14.9</v>
      </c>
      <c r="BM5" s="453">
        <f ca="1">LANGHIAN_PARAM_GTS12!$E$528</f>
        <v>27.900000000000002</v>
      </c>
      <c r="BN5" s="454">
        <f ca="1">LANGHIAN_PARAM_GTS12!$E$537</f>
        <v>43.4</v>
      </c>
      <c r="BO5" s="604">
        <f ca="1">$M5-BN5+$K5</f>
        <v>-20.399999999999999</v>
      </c>
      <c r="BP5" s="605">
        <f ca="1" xml:space="preserve"> $M5 - BM5 + (($K5) + ($L5))/2</f>
        <v>20.099999999999998</v>
      </c>
      <c r="BQ5" s="604">
        <f ca="1">$M5-BL5+$L5</f>
        <v>58.1</v>
      </c>
      <c r="BR5" s="606">
        <f t="shared" ref="BR5:BR58" ca="1" si="6">BQ5-BO5</f>
        <v>78.5</v>
      </c>
      <c r="BS5" s="454">
        <f ca="1">LANGHIAN_PARAM_GTS12!$E$346</f>
        <v>-8.1199999999999992</v>
      </c>
      <c r="BT5" s="453">
        <f ca="1">LANGHIAN_PARAM_GTS12!$E$336</f>
        <v>5.483777777777779</v>
      </c>
      <c r="BU5" s="454">
        <f ca="1">LANGHIAN_PARAM_GTS12!$E$347</f>
        <v>17.68</v>
      </c>
      <c r="BV5" s="604">
        <f ca="1">$M5-BU5+$K5</f>
        <v>5.32</v>
      </c>
      <c r="BW5" s="605">
        <f ca="1" xml:space="preserve"> $M5 - BT5 + (($K5) + ($L5))/2</f>
        <v>42.516222222222225</v>
      </c>
      <c r="BX5" s="604">
        <f ca="1">$M5-BS5+$L5</f>
        <v>81.12</v>
      </c>
      <c r="BY5" s="606">
        <f t="shared" ref="BY5:BY58" ca="1" si="7">BX5-BV5</f>
        <v>75.800000000000011</v>
      </c>
      <c r="BZ5" s="461">
        <f ca="1">LANGHIAN_PARAM_GTS12!$E$384</f>
        <v>33</v>
      </c>
      <c r="CA5" s="462">
        <f ca="1">LANGHIAN_PARAM_GTS12!$E$383</f>
        <v>33</v>
      </c>
      <c r="CB5" s="461">
        <f ca="1">LANGHIAN_PARAM_GTS12!$E$385</f>
        <v>33</v>
      </c>
      <c r="CC5" s="611">
        <f ca="1">$M5-CB5+$K5</f>
        <v>-10</v>
      </c>
      <c r="CD5" s="612">
        <f ca="1" xml:space="preserve"> $M5 - CA5 + (($K5) + ($L5))/2</f>
        <v>15</v>
      </c>
      <c r="CE5" s="611">
        <f ca="1">$M5-BZ5+$L5</f>
        <v>40</v>
      </c>
      <c r="CF5" s="613">
        <f t="shared" ref="CF5:CF58" ca="1" si="8">CE5-CC5</f>
        <v>50</v>
      </c>
      <c r="CG5" s="461">
        <f ca="1">LANGHIAN_PARAM_GTS12!$E$403</f>
        <v>-9</v>
      </c>
      <c r="CH5" s="462">
        <f ca="1">LANGHIAN_PARAM_GTS12!$E$402</f>
        <v>-9</v>
      </c>
      <c r="CI5" s="461">
        <f ca="1">LANGHIAN_PARAM_GTS12!$E$404</f>
        <v>-9</v>
      </c>
      <c r="CJ5" s="611">
        <f ca="1">$M5-CI5+$K5</f>
        <v>32</v>
      </c>
      <c r="CK5" s="612">
        <f ca="1" xml:space="preserve"> $M5 - CH5 + (($K5) + ($L5))/2</f>
        <v>57</v>
      </c>
      <c r="CL5" s="611">
        <f ca="1">$M5-CG5+$L5</f>
        <v>82</v>
      </c>
      <c r="CM5" s="613">
        <f t="shared" ref="CM5:CM58" ca="1" si="9">CL5-CJ5</f>
        <v>50</v>
      </c>
      <c r="CN5" s="451">
        <f ca="1">LANGHIAN_PARAM_GTS12!$E$426</f>
        <v>4</v>
      </c>
      <c r="CO5" s="452">
        <f ca="1">LANGHIAN_PARAM_GTS12!$E$425</f>
        <v>4</v>
      </c>
      <c r="CP5" s="451">
        <f ca="1">LANGHIAN_PARAM_GTS12!$E$427</f>
        <v>4</v>
      </c>
      <c r="CQ5" s="607">
        <f ca="1">$M5-CP5+$K5</f>
        <v>19</v>
      </c>
      <c r="CR5" s="608">
        <f ca="1" xml:space="preserve"> $M5 - CO5 + (($K5) + ($L5))/2</f>
        <v>44</v>
      </c>
      <c r="CS5" s="607">
        <f ca="1">$M5-CN5+$L5</f>
        <v>69</v>
      </c>
      <c r="CT5" s="609">
        <f t="shared" ref="CT5:CT58" ca="1" si="10">CS5-CQ5</f>
        <v>50</v>
      </c>
      <c r="CU5" s="451">
        <f ca="1">LANGHIAN_PARAM_GTS12!$E$449</f>
        <v>-1</v>
      </c>
      <c r="CV5" s="452">
        <f ca="1">LANGHIAN_PARAM_GTS12!$E$448</f>
        <v>-1</v>
      </c>
      <c r="CW5" s="451">
        <f ca="1">LANGHIAN_PARAM_GTS12!$E$450</f>
        <v>-1</v>
      </c>
      <c r="CX5" s="607">
        <f ca="1">$M5-CW5+$K5</f>
        <v>24</v>
      </c>
      <c r="CY5" s="608">
        <f ca="1" xml:space="preserve"> $M5 - CV5 + (($K5) + ($L5))/2</f>
        <v>49</v>
      </c>
      <c r="CZ5" s="607">
        <f ca="1">$M5-CU5+$L5</f>
        <v>74</v>
      </c>
      <c r="DA5" s="609">
        <f t="shared" ref="DA5:DA58" ca="1" si="11">CZ5-CX5</f>
        <v>50</v>
      </c>
      <c r="DB5" s="454">
        <f ca="1">LANGHIAN_PARAM_GTS12!$E$489</f>
        <v>-14.6</v>
      </c>
      <c r="DC5" s="453">
        <f ca="1">LANGHIAN_PARAM_GTS12!$E$481</f>
        <v>1.7670558749999998</v>
      </c>
      <c r="DD5" s="454">
        <f ca="1">LANGHIAN_PARAM_GTS12!$E$490</f>
        <v>33</v>
      </c>
      <c r="DE5" s="604">
        <f ca="1">$M5-DD5+$K5</f>
        <v>-10</v>
      </c>
      <c r="DF5" s="605">
        <f ca="1" xml:space="preserve"> $M5 - DC5 + (($K5) + ($L5))/2</f>
        <v>46.232944125000003</v>
      </c>
      <c r="DG5" s="604">
        <f ca="1">$M5-DB5+$L5</f>
        <v>87.6</v>
      </c>
      <c r="DH5" s="606">
        <f t="shared" ref="DH5:DH58" ca="1" si="12">DG5-DE5</f>
        <v>97.6</v>
      </c>
    </row>
    <row r="6" spans="2:112" ht="33.950000000000003" customHeight="1">
      <c r="B6" s="491" t="s">
        <v>295</v>
      </c>
      <c r="C6" s="492" t="s">
        <v>296</v>
      </c>
      <c r="D6" s="493">
        <v>48.345638000000001</v>
      </c>
      <c r="E6" s="493">
        <v>-1.330012</v>
      </c>
      <c r="F6" s="492" t="s">
        <v>293</v>
      </c>
      <c r="G6" s="494" t="s">
        <v>489</v>
      </c>
      <c r="H6" s="492">
        <v>11.6</v>
      </c>
      <c r="I6" s="492">
        <v>16</v>
      </c>
      <c r="J6" s="494" t="s">
        <v>231</v>
      </c>
      <c r="K6" s="492">
        <v>15</v>
      </c>
      <c r="L6" s="492">
        <v>50</v>
      </c>
      <c r="M6" s="495">
        <v>100</v>
      </c>
      <c r="N6" s="498" t="s">
        <v>581</v>
      </c>
      <c r="O6" s="454">
        <f ca="1">LANGHIAN_PARAM_GTS12!$E$89</f>
        <v>24.65</v>
      </c>
      <c r="P6" s="453">
        <f ca="1">LANGHIAN_PARAM_GTS12!$E$84</f>
        <v>91.344516129032257</v>
      </c>
      <c r="Q6" s="454">
        <f ca="1">LANGHIAN_PARAM_GTS12!$E$90</f>
        <v>158.22999999999999</v>
      </c>
      <c r="R6" s="604">
        <f t="shared" ref="R6:R55" ca="1" si="13">$M6-Q6+$K6</f>
        <v>-43.22999999999999</v>
      </c>
      <c r="S6" s="605">
        <f t="shared" ref="S6:S55" ca="1" si="14" xml:space="preserve"> $M6 - P6 + (($K6) + ($L6))/2</f>
        <v>41.155483870967743</v>
      </c>
      <c r="T6" s="604">
        <f t="shared" ref="T6:T55" ca="1" si="15">$M6-O6+$L6</f>
        <v>125.35</v>
      </c>
      <c r="U6" s="606">
        <f t="shared" ref="U6:U55" ca="1" si="16">T6-R6</f>
        <v>168.57999999999998</v>
      </c>
      <c r="V6" s="454">
        <f ca="1">LANGHIAN_PARAM_GTS12!$E$58</f>
        <v>66.084599999999995</v>
      </c>
      <c r="W6" s="453">
        <f ca="1">LANGHIAN_PARAM_GTS12!$E$53</f>
        <v>103.55200000000001</v>
      </c>
      <c r="X6" s="454">
        <f ca="1">LANGHIAN_PARAM_GTS12!$E$59</f>
        <v>138.35500000000002</v>
      </c>
      <c r="Y6" s="604">
        <f t="shared" ref="Y6:Y55" ca="1" si="17">$M6-X6+$K6</f>
        <v>-23.355000000000018</v>
      </c>
      <c r="Z6" s="605">
        <f t="shared" ref="Z6:Z55" ca="1" si="18" xml:space="preserve"> $M6 - W6 + (($K6) + ($L6))/2</f>
        <v>28.947999999999993</v>
      </c>
      <c r="AA6" s="604">
        <f t="shared" ref="AA6:AA55" ca="1" si="19">$M6-V6+$L6</f>
        <v>83.915400000000005</v>
      </c>
      <c r="AB6" s="606">
        <f t="shared" ref="AB6:AB55" ca="1" si="20">AA6-Y6</f>
        <v>107.27040000000002</v>
      </c>
      <c r="AC6" s="454">
        <f ca="1">LANGHIAN_PARAM_GTS12!$E$149</f>
        <v>-29</v>
      </c>
      <c r="AD6" s="453">
        <f ca="1">LANGHIAN_PARAM_GTS12!$E$144</f>
        <v>-0.29759290407446787</v>
      </c>
      <c r="AE6" s="454">
        <f ca="1">LANGHIAN_PARAM_GTS12!$E$150</f>
        <v>33.901600000000002</v>
      </c>
      <c r="AF6" s="604">
        <f t="shared" ref="AF6:AF55" ca="1" si="21">$M6-AE6+$K6</f>
        <v>81.098399999999998</v>
      </c>
      <c r="AG6" s="605">
        <f t="shared" ref="AG6:AG55" ca="1" si="22" xml:space="preserve"> $M6 - AD6 + (($K6) + ($L6))/2</f>
        <v>132.79759290407446</v>
      </c>
      <c r="AH6" s="604">
        <f t="shared" ref="AH6:AH55" ca="1" si="23">$M6-AC6+$L6</f>
        <v>179</v>
      </c>
      <c r="AI6" s="606">
        <f t="shared" ref="AI6:AI55" ca="1" si="24">AH6-AF6</f>
        <v>97.901600000000002</v>
      </c>
      <c r="AJ6" s="454">
        <f ca="1">LANGHIAN_PARAM_GTS12!$E$176</f>
        <v>8.3028000000000013</v>
      </c>
      <c r="AK6" s="453">
        <f ca="1">LANGHIAN_PARAM_GTS12!$E$171</f>
        <v>24.838583333333332</v>
      </c>
      <c r="AL6" s="454">
        <f ca="1">LANGHIAN_PARAM_GTS12!$E$177</f>
        <v>41.528500000000001</v>
      </c>
      <c r="AM6" s="604">
        <f t="shared" ref="AM6:AM55" ca="1" si="25">$M6-AL6+$K6</f>
        <v>73.471499999999992</v>
      </c>
      <c r="AN6" s="605">
        <f t="shared" ref="AN6:AN55" ca="1" si="26" xml:space="preserve"> $M6 - AK6 + (($K6) + ($L6))/2</f>
        <v>107.66141666666667</v>
      </c>
      <c r="AO6" s="604">
        <f t="shared" ref="AO6:AO55" ca="1" si="27">$M6-AJ6+$L6</f>
        <v>141.69720000000001</v>
      </c>
      <c r="AP6" s="606">
        <f t="shared" ref="AP6:AP55" ca="1" si="28">AO6-AM6</f>
        <v>68.225700000000018</v>
      </c>
      <c r="AQ6" s="454">
        <f ca="1">LANGHIAN_PARAM_GTS12!$E$265</f>
        <v>-34</v>
      </c>
      <c r="AR6" s="453">
        <f ca="1">LANGHIAN_PARAM_GTS12!$E$260</f>
        <v>5.536607215978262</v>
      </c>
      <c r="AS6" s="454">
        <f ca="1">LANGHIAN_PARAM_GTS12!$E$266</f>
        <v>41.839550000000003</v>
      </c>
      <c r="AT6" s="604">
        <f t="shared" ref="AT6:AT55" ca="1" si="29">$M6-AS6+$K6</f>
        <v>73.160449999999997</v>
      </c>
      <c r="AU6" s="605">
        <f t="shared" ref="AU6:AU55" ca="1" si="30" xml:space="preserve"> $M6 - AR6 + (($K6) + ($L6))/2</f>
        <v>126.96339278402174</v>
      </c>
      <c r="AV6" s="604">
        <f t="shared" ref="AV6:AV55" ca="1" si="31">$M6-AQ6+$L6</f>
        <v>184</v>
      </c>
      <c r="AW6" s="606">
        <f t="shared" ref="AW6:AW55" ca="1" si="32">AV6-AT6</f>
        <v>110.83955</v>
      </c>
      <c r="AX6" s="454">
        <f ca="1">LANGHIAN_PARAM_GTS12!$E$242</f>
        <v>-11</v>
      </c>
      <c r="AY6" s="453">
        <f ca="1">LANGHIAN_PARAM_GTS12!$E$237</f>
        <v>20.2</v>
      </c>
      <c r="AZ6" s="454">
        <f ca="1">LANGHIAN_PARAM_GTS12!$E$243</f>
        <v>50.2</v>
      </c>
      <c r="BA6" s="604">
        <f t="shared" ref="BA6:BA55" ca="1" si="33">$M6-AZ6+$K6</f>
        <v>64.8</v>
      </c>
      <c r="BB6" s="605">
        <f t="shared" ref="BB6:BB55" ca="1" si="34" xml:space="preserve"> $M6 - AY6 + (($K6) + ($L6))/2</f>
        <v>112.3</v>
      </c>
      <c r="BC6" s="604">
        <f t="shared" ref="BC6:BC55" ca="1" si="35">$M6-AX6+$L6</f>
        <v>161</v>
      </c>
      <c r="BD6" s="606">
        <f t="shared" ref="BD6:BD55" ca="1" si="36">BC6-BA6</f>
        <v>96.2</v>
      </c>
      <c r="BE6" s="454">
        <f ca="1">LANGHIAN_PARAM_GTS12!$E$303</f>
        <v>35.430063999999788</v>
      </c>
      <c r="BF6" s="453">
        <f ca="1">LANGHIAN_PARAM_GTS12!$E$293</f>
        <v>61.433366666666679</v>
      </c>
      <c r="BG6" s="454">
        <f ca="1">LANGHIAN_PARAM_GTS12!$E$304</f>
        <v>86.76097100000004</v>
      </c>
      <c r="BH6" s="604">
        <f t="shared" ref="BH6:BH55" ca="1" si="37">$M6-BG6+$K6</f>
        <v>28.23902899999996</v>
      </c>
      <c r="BI6" s="605">
        <f t="shared" ref="BI6:BI55" ca="1" si="38" xml:space="preserve"> $M6 - BF6 + (($K6) + ($L6))/2</f>
        <v>71.066633333333328</v>
      </c>
      <c r="BJ6" s="604">
        <f t="shared" ref="BJ6:BJ55" ca="1" si="39">$M6-BE6+$L6</f>
        <v>114.56993600000021</v>
      </c>
      <c r="BK6" s="606">
        <f t="shared" ref="BK6:BK55" ca="1" si="40">BJ6-BH6</f>
        <v>86.330907000000252</v>
      </c>
      <c r="BL6" s="454">
        <f ca="1">LANGHIAN_PARAM_GTS12!$E$536</f>
        <v>14.9</v>
      </c>
      <c r="BM6" s="453">
        <f ca="1">LANGHIAN_PARAM_GTS12!$E$528</f>
        <v>27.900000000000002</v>
      </c>
      <c r="BN6" s="454">
        <f ca="1">LANGHIAN_PARAM_GTS12!$E$537</f>
        <v>43.4</v>
      </c>
      <c r="BO6" s="604">
        <f t="shared" ref="BO6:BO58" ca="1" si="41">$M6-BN6+$K6</f>
        <v>71.599999999999994</v>
      </c>
      <c r="BP6" s="605">
        <f t="shared" ref="BP6:BP58" ca="1" si="42" xml:space="preserve"> $M6 - BM6 + (($K6) + ($L6))/2</f>
        <v>104.6</v>
      </c>
      <c r="BQ6" s="604">
        <f t="shared" ref="BQ6:BQ58" ca="1" si="43">$M6-BL6+$L6</f>
        <v>135.1</v>
      </c>
      <c r="BR6" s="606">
        <f t="shared" ca="1" si="6"/>
        <v>63.5</v>
      </c>
      <c r="BS6" s="454">
        <f ca="1">LANGHIAN_PARAM_GTS12!$E$346</f>
        <v>-8.1199999999999992</v>
      </c>
      <c r="BT6" s="453">
        <f ca="1">LANGHIAN_PARAM_GTS12!$E$336</f>
        <v>5.483777777777779</v>
      </c>
      <c r="BU6" s="454">
        <f ca="1">LANGHIAN_PARAM_GTS12!$E$347</f>
        <v>17.68</v>
      </c>
      <c r="BV6" s="604">
        <f t="shared" ref="BV6:BV55" ca="1" si="44">$M6-BU6+$K6</f>
        <v>97.32</v>
      </c>
      <c r="BW6" s="605">
        <f t="shared" ref="BW6:BW55" ca="1" si="45" xml:space="preserve"> $M6 - BT6 + (($K6) + ($L6))/2</f>
        <v>127.01622222222223</v>
      </c>
      <c r="BX6" s="604">
        <f t="shared" ref="BX6:BX55" ca="1" si="46">$M6-BS6+$L6</f>
        <v>158.12</v>
      </c>
      <c r="BY6" s="606">
        <f t="shared" ref="BY6:BY55" ca="1" si="47">BX6-BV6</f>
        <v>60.800000000000011</v>
      </c>
      <c r="BZ6" s="461">
        <f ca="1">LANGHIAN_PARAM_GTS12!$E$384</f>
        <v>33</v>
      </c>
      <c r="CA6" s="462">
        <f ca="1">LANGHIAN_PARAM_GTS12!$E$383</f>
        <v>33</v>
      </c>
      <c r="CB6" s="461">
        <f ca="1">LANGHIAN_PARAM_GTS12!$E$385</f>
        <v>33</v>
      </c>
      <c r="CC6" s="611">
        <f t="shared" ref="CC6:CC55" ca="1" si="48">$M6-CB6+$K6</f>
        <v>82</v>
      </c>
      <c r="CD6" s="612">
        <f t="shared" ref="CD6:CD55" ca="1" si="49" xml:space="preserve"> $M6 - CA6 + (($K6) + ($L6))/2</f>
        <v>99.5</v>
      </c>
      <c r="CE6" s="611">
        <f t="shared" ref="CE6:CE55" ca="1" si="50">$M6-BZ6+$L6</f>
        <v>117</v>
      </c>
      <c r="CF6" s="613">
        <f t="shared" ref="CF6:CF55" ca="1" si="51">CE6-CC6</f>
        <v>35</v>
      </c>
      <c r="CG6" s="461">
        <f ca="1">LANGHIAN_PARAM_GTS12!$E$403</f>
        <v>-9</v>
      </c>
      <c r="CH6" s="462">
        <f ca="1">LANGHIAN_PARAM_GTS12!$E$402</f>
        <v>-9</v>
      </c>
      <c r="CI6" s="461">
        <f ca="1">LANGHIAN_PARAM_GTS12!$E$404</f>
        <v>-9</v>
      </c>
      <c r="CJ6" s="611">
        <f t="shared" ref="CJ6:CJ55" ca="1" si="52">$M6-CI6+$K6</f>
        <v>124</v>
      </c>
      <c r="CK6" s="612">
        <f t="shared" ref="CK6:CK55" ca="1" si="53" xml:space="preserve"> $M6 - CH6 + (($K6) + ($L6))/2</f>
        <v>141.5</v>
      </c>
      <c r="CL6" s="611">
        <f t="shared" ref="CL6:CL55" ca="1" si="54">$M6-CG6+$L6</f>
        <v>159</v>
      </c>
      <c r="CM6" s="613">
        <f t="shared" ref="CM6:CM55" ca="1" si="55">CL6-CJ6</f>
        <v>35</v>
      </c>
      <c r="CN6" s="451">
        <f ca="1">LANGHIAN_PARAM_GTS12!$E$426</f>
        <v>4</v>
      </c>
      <c r="CO6" s="452">
        <f ca="1">LANGHIAN_PARAM_GTS12!$E$425</f>
        <v>4</v>
      </c>
      <c r="CP6" s="451">
        <f ca="1">LANGHIAN_PARAM_GTS12!$E$427</f>
        <v>4</v>
      </c>
      <c r="CQ6" s="607">
        <f t="shared" ref="CQ6:CQ55" ca="1" si="56">$M6-CP6+$K6</f>
        <v>111</v>
      </c>
      <c r="CR6" s="608">
        <f t="shared" ref="CR6:CR55" ca="1" si="57" xml:space="preserve"> $M6 - CO6 + (($K6) + ($L6))/2</f>
        <v>128.5</v>
      </c>
      <c r="CS6" s="607">
        <f t="shared" ref="CS6:CS55" ca="1" si="58">$M6-CN6+$L6</f>
        <v>146</v>
      </c>
      <c r="CT6" s="609">
        <f t="shared" ref="CT6:CT55" ca="1" si="59">CS6-CQ6</f>
        <v>35</v>
      </c>
      <c r="CU6" s="451">
        <f ca="1">LANGHIAN_PARAM_GTS12!$E$449</f>
        <v>-1</v>
      </c>
      <c r="CV6" s="452">
        <f ca="1">LANGHIAN_PARAM_GTS12!$E$448</f>
        <v>-1</v>
      </c>
      <c r="CW6" s="451">
        <f ca="1">LANGHIAN_PARAM_GTS12!$E$450</f>
        <v>-1</v>
      </c>
      <c r="CX6" s="607">
        <f t="shared" ref="CX6:CX55" ca="1" si="60">$M6-CW6+$K6</f>
        <v>116</v>
      </c>
      <c r="CY6" s="608">
        <f t="shared" ref="CY6:CY55" ca="1" si="61" xml:space="preserve"> $M6 - CV6 + (($K6) + ($L6))/2</f>
        <v>133.5</v>
      </c>
      <c r="CZ6" s="607">
        <f t="shared" ref="CZ6:CZ55" ca="1" si="62">$M6-CU6+$L6</f>
        <v>151</v>
      </c>
      <c r="DA6" s="609">
        <f t="shared" ref="DA6:DA55" ca="1" si="63">CZ6-CX6</f>
        <v>35</v>
      </c>
      <c r="DB6" s="454">
        <f ca="1">LANGHIAN_PARAM_GTS12!$E$489</f>
        <v>-14.6</v>
      </c>
      <c r="DC6" s="453">
        <f ca="1">LANGHIAN_PARAM_GTS12!$E$481</f>
        <v>1.7670558749999998</v>
      </c>
      <c r="DD6" s="454">
        <f ca="1">LANGHIAN_PARAM_GTS12!$E$490</f>
        <v>33</v>
      </c>
      <c r="DE6" s="604">
        <f t="shared" ref="DE6:DE58" ca="1" si="64">$M6-DD6+$K6</f>
        <v>82</v>
      </c>
      <c r="DF6" s="605">
        <f t="shared" ref="DF6:DF58" ca="1" si="65" xml:space="preserve"> $M6 - DC6 + (($K6) + ($L6))/2</f>
        <v>130.73294412500002</v>
      </c>
      <c r="DG6" s="604">
        <f t="shared" ref="DG6:DG58" ca="1" si="66">$M6-DB6+$L6</f>
        <v>164.6</v>
      </c>
      <c r="DH6" s="606">
        <f t="shared" ca="1" si="12"/>
        <v>82.6</v>
      </c>
    </row>
    <row r="7" spans="2:112" ht="33.950000000000003" customHeight="1">
      <c r="B7" s="491" t="s">
        <v>297</v>
      </c>
      <c r="C7" s="492" t="s">
        <v>225</v>
      </c>
      <c r="D7" s="493">
        <v>48.044097999999998</v>
      </c>
      <c r="E7" s="493">
        <v>-1.7190019999999999</v>
      </c>
      <c r="F7" s="492" t="s">
        <v>293</v>
      </c>
      <c r="G7" s="494" t="s">
        <v>298</v>
      </c>
      <c r="H7" s="492">
        <v>11.6</v>
      </c>
      <c r="I7" s="492">
        <v>16</v>
      </c>
      <c r="J7" s="494" t="s">
        <v>374</v>
      </c>
      <c r="K7" s="492">
        <v>0</v>
      </c>
      <c r="L7" s="492">
        <v>15</v>
      </c>
      <c r="M7" s="495">
        <v>39</v>
      </c>
      <c r="N7" s="498" t="s">
        <v>592</v>
      </c>
      <c r="O7" s="454">
        <f ca="1">LANGHIAN_PARAM_GTS12!$E$89</f>
        <v>24.65</v>
      </c>
      <c r="P7" s="453">
        <f ca="1">LANGHIAN_PARAM_GTS12!$E$84</f>
        <v>91.344516129032257</v>
      </c>
      <c r="Q7" s="454">
        <f ca="1">LANGHIAN_PARAM_GTS12!$E$90</f>
        <v>158.22999999999999</v>
      </c>
      <c r="R7" s="604">
        <f t="shared" ca="1" si="13"/>
        <v>-119.22999999999999</v>
      </c>
      <c r="S7" s="605">
        <f t="shared" ca="1" si="14"/>
        <v>-44.844516129032257</v>
      </c>
      <c r="T7" s="604">
        <f t="shared" ca="1" si="15"/>
        <v>29.35</v>
      </c>
      <c r="U7" s="606">
        <f t="shared" ca="1" si="16"/>
        <v>148.57999999999998</v>
      </c>
      <c r="V7" s="454">
        <f ca="1">LANGHIAN_PARAM_GTS12!$E$58</f>
        <v>66.084599999999995</v>
      </c>
      <c r="W7" s="453">
        <f ca="1">LANGHIAN_PARAM_GTS12!$E$53</f>
        <v>103.55200000000001</v>
      </c>
      <c r="X7" s="454">
        <f ca="1">LANGHIAN_PARAM_GTS12!$E$59</f>
        <v>138.35500000000002</v>
      </c>
      <c r="Y7" s="604">
        <f t="shared" ca="1" si="17"/>
        <v>-99.355000000000018</v>
      </c>
      <c r="Z7" s="605">
        <f t="shared" ca="1" si="18"/>
        <v>-57.052000000000007</v>
      </c>
      <c r="AA7" s="604">
        <f t="shared" ca="1" si="19"/>
        <v>-12.084599999999995</v>
      </c>
      <c r="AB7" s="606">
        <f t="shared" ca="1" si="20"/>
        <v>87.270400000000024</v>
      </c>
      <c r="AC7" s="454">
        <f ca="1">LANGHIAN_PARAM_GTS12!$E$149</f>
        <v>-29</v>
      </c>
      <c r="AD7" s="453">
        <f ca="1">LANGHIAN_PARAM_GTS12!$E$144</f>
        <v>-0.29759290407446787</v>
      </c>
      <c r="AE7" s="454">
        <f ca="1">LANGHIAN_PARAM_GTS12!$E$150</f>
        <v>33.901600000000002</v>
      </c>
      <c r="AF7" s="604">
        <f t="shared" ca="1" si="21"/>
        <v>5.098399999999998</v>
      </c>
      <c r="AG7" s="605">
        <f t="shared" ca="1" si="22"/>
        <v>46.79759290407447</v>
      </c>
      <c r="AH7" s="604">
        <f t="shared" ca="1" si="23"/>
        <v>83</v>
      </c>
      <c r="AI7" s="606">
        <f t="shared" ca="1" si="24"/>
        <v>77.901600000000002</v>
      </c>
      <c r="AJ7" s="454">
        <f ca="1">LANGHIAN_PARAM_GTS12!$E$176</f>
        <v>8.3028000000000013</v>
      </c>
      <c r="AK7" s="453">
        <f ca="1">LANGHIAN_PARAM_GTS12!$E$171</f>
        <v>24.838583333333332</v>
      </c>
      <c r="AL7" s="454">
        <f ca="1">LANGHIAN_PARAM_GTS12!$E$177</f>
        <v>41.528500000000001</v>
      </c>
      <c r="AM7" s="604">
        <f t="shared" ca="1" si="25"/>
        <v>-2.5285000000000011</v>
      </c>
      <c r="AN7" s="605">
        <f t="shared" ca="1" si="26"/>
        <v>21.661416666666668</v>
      </c>
      <c r="AO7" s="604">
        <f t="shared" ca="1" si="27"/>
        <v>45.697199999999995</v>
      </c>
      <c r="AP7" s="606">
        <f t="shared" ca="1" si="28"/>
        <v>48.225699999999996</v>
      </c>
      <c r="AQ7" s="454">
        <f ca="1">LANGHIAN_PARAM_GTS12!$E$265</f>
        <v>-34</v>
      </c>
      <c r="AR7" s="453">
        <f ca="1">LANGHIAN_PARAM_GTS12!$E$260</f>
        <v>5.536607215978262</v>
      </c>
      <c r="AS7" s="454">
        <f ca="1">LANGHIAN_PARAM_GTS12!$E$266</f>
        <v>41.839550000000003</v>
      </c>
      <c r="AT7" s="604">
        <f t="shared" ca="1" si="29"/>
        <v>-2.8395500000000027</v>
      </c>
      <c r="AU7" s="605">
        <f t="shared" ca="1" si="30"/>
        <v>40.963392784021735</v>
      </c>
      <c r="AV7" s="604">
        <f t="shared" ca="1" si="31"/>
        <v>88</v>
      </c>
      <c r="AW7" s="606">
        <f t="shared" ca="1" si="32"/>
        <v>90.839550000000003</v>
      </c>
      <c r="AX7" s="454">
        <f ca="1">LANGHIAN_PARAM_GTS12!$E$242</f>
        <v>-11</v>
      </c>
      <c r="AY7" s="453">
        <f ca="1">LANGHIAN_PARAM_GTS12!$E$237</f>
        <v>20.2</v>
      </c>
      <c r="AZ7" s="454">
        <f ca="1">LANGHIAN_PARAM_GTS12!$E$243</f>
        <v>50.2</v>
      </c>
      <c r="BA7" s="604">
        <f t="shared" ca="1" si="33"/>
        <v>-11.200000000000003</v>
      </c>
      <c r="BB7" s="605">
        <f t="shared" ca="1" si="34"/>
        <v>26.3</v>
      </c>
      <c r="BC7" s="604">
        <f t="shared" ca="1" si="35"/>
        <v>65</v>
      </c>
      <c r="BD7" s="606">
        <f t="shared" ca="1" si="36"/>
        <v>76.2</v>
      </c>
      <c r="BE7" s="454">
        <f ca="1">LANGHIAN_PARAM_GTS12!$E$303</f>
        <v>35.430063999999788</v>
      </c>
      <c r="BF7" s="453">
        <f ca="1">LANGHIAN_PARAM_GTS12!$E$293</f>
        <v>61.433366666666679</v>
      </c>
      <c r="BG7" s="454">
        <f ca="1">LANGHIAN_PARAM_GTS12!$E$304</f>
        <v>86.76097100000004</v>
      </c>
      <c r="BH7" s="604">
        <f t="shared" ca="1" si="37"/>
        <v>-47.76097100000004</v>
      </c>
      <c r="BI7" s="605">
        <f t="shared" ca="1" si="38"/>
        <v>-14.933366666666679</v>
      </c>
      <c r="BJ7" s="604">
        <f t="shared" ca="1" si="39"/>
        <v>18.569936000000212</v>
      </c>
      <c r="BK7" s="606">
        <f t="shared" ca="1" si="40"/>
        <v>66.330907000000252</v>
      </c>
      <c r="BL7" s="454">
        <f ca="1">LANGHIAN_PARAM_GTS12!$E$536</f>
        <v>14.9</v>
      </c>
      <c r="BM7" s="453">
        <f ca="1">LANGHIAN_PARAM_GTS12!$E$528</f>
        <v>27.900000000000002</v>
      </c>
      <c r="BN7" s="454">
        <f ca="1">LANGHIAN_PARAM_GTS12!$E$537</f>
        <v>43.4</v>
      </c>
      <c r="BO7" s="604">
        <f t="shared" ca="1" si="41"/>
        <v>-4.3999999999999986</v>
      </c>
      <c r="BP7" s="605">
        <f t="shared" ca="1" si="42"/>
        <v>18.599999999999998</v>
      </c>
      <c r="BQ7" s="604">
        <f t="shared" ca="1" si="43"/>
        <v>39.1</v>
      </c>
      <c r="BR7" s="606">
        <f t="shared" ca="1" si="6"/>
        <v>43.5</v>
      </c>
      <c r="BS7" s="454">
        <f ca="1">LANGHIAN_PARAM_GTS12!$E$346</f>
        <v>-8.1199999999999992</v>
      </c>
      <c r="BT7" s="453">
        <f ca="1">LANGHIAN_PARAM_GTS12!$E$336</f>
        <v>5.483777777777779</v>
      </c>
      <c r="BU7" s="454">
        <f ca="1">LANGHIAN_PARAM_GTS12!$E$347</f>
        <v>17.68</v>
      </c>
      <c r="BV7" s="604">
        <f t="shared" ca="1" si="44"/>
        <v>21.32</v>
      </c>
      <c r="BW7" s="605">
        <f t="shared" ca="1" si="45"/>
        <v>41.016222222222218</v>
      </c>
      <c r="BX7" s="604">
        <f t="shared" ca="1" si="46"/>
        <v>62.12</v>
      </c>
      <c r="BY7" s="606">
        <f t="shared" ca="1" si="47"/>
        <v>40.799999999999997</v>
      </c>
      <c r="BZ7" s="461">
        <f ca="1">LANGHIAN_PARAM_GTS12!$E$384</f>
        <v>33</v>
      </c>
      <c r="CA7" s="462">
        <f ca="1">LANGHIAN_PARAM_GTS12!$E$383</f>
        <v>33</v>
      </c>
      <c r="CB7" s="461">
        <f ca="1">LANGHIAN_PARAM_GTS12!$E$385</f>
        <v>33</v>
      </c>
      <c r="CC7" s="611">
        <f t="shared" ca="1" si="48"/>
        <v>6</v>
      </c>
      <c r="CD7" s="612">
        <f t="shared" ca="1" si="49"/>
        <v>13.5</v>
      </c>
      <c r="CE7" s="611">
        <f t="shared" ca="1" si="50"/>
        <v>21</v>
      </c>
      <c r="CF7" s="613">
        <f t="shared" ca="1" si="51"/>
        <v>15</v>
      </c>
      <c r="CG7" s="461">
        <f ca="1">LANGHIAN_PARAM_GTS12!$E$403</f>
        <v>-9</v>
      </c>
      <c r="CH7" s="462">
        <f ca="1">LANGHIAN_PARAM_GTS12!$E$402</f>
        <v>-9</v>
      </c>
      <c r="CI7" s="461">
        <f ca="1">LANGHIAN_PARAM_GTS12!$E$404</f>
        <v>-9</v>
      </c>
      <c r="CJ7" s="611">
        <f t="shared" ca="1" si="52"/>
        <v>48</v>
      </c>
      <c r="CK7" s="612">
        <f t="shared" ca="1" si="53"/>
        <v>55.5</v>
      </c>
      <c r="CL7" s="611">
        <f t="shared" ca="1" si="54"/>
        <v>63</v>
      </c>
      <c r="CM7" s="613">
        <f t="shared" ca="1" si="55"/>
        <v>15</v>
      </c>
      <c r="CN7" s="451">
        <f ca="1">LANGHIAN_PARAM_GTS12!$E$426</f>
        <v>4</v>
      </c>
      <c r="CO7" s="452">
        <f ca="1">LANGHIAN_PARAM_GTS12!$E$425</f>
        <v>4</v>
      </c>
      <c r="CP7" s="451">
        <f ca="1">LANGHIAN_PARAM_GTS12!$E$427</f>
        <v>4</v>
      </c>
      <c r="CQ7" s="607">
        <f t="shared" ca="1" si="56"/>
        <v>35</v>
      </c>
      <c r="CR7" s="608">
        <f t="shared" ca="1" si="57"/>
        <v>42.5</v>
      </c>
      <c r="CS7" s="607">
        <f t="shared" ca="1" si="58"/>
        <v>50</v>
      </c>
      <c r="CT7" s="609">
        <f t="shared" ca="1" si="59"/>
        <v>15</v>
      </c>
      <c r="CU7" s="451">
        <f ca="1">LANGHIAN_PARAM_GTS12!$E$449</f>
        <v>-1</v>
      </c>
      <c r="CV7" s="452">
        <f ca="1">LANGHIAN_PARAM_GTS12!$E$448</f>
        <v>-1</v>
      </c>
      <c r="CW7" s="451">
        <f ca="1">LANGHIAN_PARAM_GTS12!$E$450</f>
        <v>-1</v>
      </c>
      <c r="CX7" s="607">
        <f t="shared" ca="1" si="60"/>
        <v>40</v>
      </c>
      <c r="CY7" s="608">
        <f t="shared" ca="1" si="61"/>
        <v>47.5</v>
      </c>
      <c r="CZ7" s="607">
        <f t="shared" ca="1" si="62"/>
        <v>55</v>
      </c>
      <c r="DA7" s="609">
        <f t="shared" ca="1" si="63"/>
        <v>15</v>
      </c>
      <c r="DB7" s="454">
        <f ca="1">LANGHIAN_PARAM_GTS12!$E$489</f>
        <v>-14.6</v>
      </c>
      <c r="DC7" s="453">
        <f ca="1">LANGHIAN_PARAM_GTS12!$E$481</f>
        <v>1.7670558749999998</v>
      </c>
      <c r="DD7" s="454">
        <f ca="1">LANGHIAN_PARAM_GTS12!$E$490</f>
        <v>33</v>
      </c>
      <c r="DE7" s="604">
        <f t="shared" ca="1" si="64"/>
        <v>6</v>
      </c>
      <c r="DF7" s="605">
        <f t="shared" ca="1" si="65"/>
        <v>44.732944125000003</v>
      </c>
      <c r="DG7" s="604">
        <f t="shared" ca="1" si="66"/>
        <v>68.599999999999994</v>
      </c>
      <c r="DH7" s="606">
        <f t="shared" ca="1" si="12"/>
        <v>62.599999999999994</v>
      </c>
    </row>
    <row r="8" spans="2:112" ht="33.950000000000003" customHeight="1">
      <c r="B8" s="491" t="s">
        <v>299</v>
      </c>
      <c r="C8" s="494" t="s">
        <v>300</v>
      </c>
      <c r="D8" s="493">
        <v>49.123441999999997</v>
      </c>
      <c r="E8" s="493">
        <v>-1.634379</v>
      </c>
      <c r="F8" s="492" t="s">
        <v>293</v>
      </c>
      <c r="G8" s="494" t="s">
        <v>489</v>
      </c>
      <c r="H8" s="492">
        <v>11.6</v>
      </c>
      <c r="I8" s="492">
        <v>16</v>
      </c>
      <c r="J8" s="492" t="s">
        <v>231</v>
      </c>
      <c r="K8" s="492">
        <v>15</v>
      </c>
      <c r="L8" s="492">
        <v>50</v>
      </c>
      <c r="M8" s="495">
        <v>-10</v>
      </c>
      <c r="N8" s="498" t="s">
        <v>496</v>
      </c>
      <c r="O8" s="454">
        <f ca="1">LANGHIAN_PARAM_GTS12!$E$89</f>
        <v>24.65</v>
      </c>
      <c r="P8" s="453">
        <f ca="1">LANGHIAN_PARAM_GTS12!$E$84</f>
        <v>91.344516129032257</v>
      </c>
      <c r="Q8" s="454">
        <f ca="1">LANGHIAN_PARAM_GTS12!$E$90</f>
        <v>158.22999999999999</v>
      </c>
      <c r="R8" s="604">
        <f t="shared" ca="1" si="13"/>
        <v>-153.22999999999999</v>
      </c>
      <c r="S8" s="605">
        <f t="shared" ca="1" si="14"/>
        <v>-68.844516129032257</v>
      </c>
      <c r="T8" s="604">
        <f t="shared" ca="1" si="15"/>
        <v>15.350000000000001</v>
      </c>
      <c r="U8" s="606">
        <f t="shared" ca="1" si="16"/>
        <v>168.57999999999998</v>
      </c>
      <c r="V8" s="454">
        <f ca="1">LANGHIAN_PARAM_GTS12!$E$58</f>
        <v>66.084599999999995</v>
      </c>
      <c r="W8" s="453">
        <f ca="1">LANGHIAN_PARAM_GTS12!$E$53</f>
        <v>103.55200000000001</v>
      </c>
      <c r="X8" s="454">
        <f ca="1">LANGHIAN_PARAM_GTS12!$E$59</f>
        <v>138.35500000000002</v>
      </c>
      <c r="Y8" s="604">
        <f t="shared" ca="1" si="17"/>
        <v>-133.35500000000002</v>
      </c>
      <c r="Z8" s="605">
        <f t="shared" ca="1" si="18"/>
        <v>-81.052000000000007</v>
      </c>
      <c r="AA8" s="604">
        <f t="shared" ca="1" si="19"/>
        <v>-26.084599999999995</v>
      </c>
      <c r="AB8" s="606">
        <f t="shared" ca="1" si="20"/>
        <v>107.27040000000002</v>
      </c>
      <c r="AC8" s="454">
        <f ca="1">LANGHIAN_PARAM_GTS12!$E$149</f>
        <v>-29</v>
      </c>
      <c r="AD8" s="453">
        <f ca="1">LANGHIAN_PARAM_GTS12!$E$144</f>
        <v>-0.29759290407446787</v>
      </c>
      <c r="AE8" s="454">
        <f ca="1">LANGHIAN_PARAM_GTS12!$E$150</f>
        <v>33.901600000000002</v>
      </c>
      <c r="AF8" s="604">
        <f t="shared" ca="1" si="21"/>
        <v>-28.901600000000002</v>
      </c>
      <c r="AG8" s="605">
        <f t="shared" ca="1" si="22"/>
        <v>22.79759290407447</v>
      </c>
      <c r="AH8" s="604">
        <f t="shared" ca="1" si="23"/>
        <v>69</v>
      </c>
      <c r="AI8" s="606">
        <f t="shared" ca="1" si="24"/>
        <v>97.901600000000002</v>
      </c>
      <c r="AJ8" s="454">
        <f ca="1">LANGHIAN_PARAM_GTS12!$E$176</f>
        <v>8.3028000000000013</v>
      </c>
      <c r="AK8" s="453">
        <f ca="1">LANGHIAN_PARAM_GTS12!$E$171</f>
        <v>24.838583333333332</v>
      </c>
      <c r="AL8" s="454">
        <f ca="1">LANGHIAN_PARAM_GTS12!$E$177</f>
        <v>41.528500000000001</v>
      </c>
      <c r="AM8" s="604">
        <f t="shared" ca="1" si="25"/>
        <v>-36.528500000000001</v>
      </c>
      <c r="AN8" s="605">
        <f t="shared" ca="1" si="26"/>
        <v>-2.3385833333333323</v>
      </c>
      <c r="AO8" s="604">
        <f t="shared" ca="1" si="27"/>
        <v>31.697199999999999</v>
      </c>
      <c r="AP8" s="606">
        <f t="shared" ca="1" si="28"/>
        <v>68.225700000000003</v>
      </c>
      <c r="AQ8" s="454">
        <f ca="1">LANGHIAN_PARAM_GTS12!$E$265</f>
        <v>-34</v>
      </c>
      <c r="AR8" s="453">
        <f ca="1">LANGHIAN_PARAM_GTS12!$E$260</f>
        <v>5.536607215978262</v>
      </c>
      <c r="AS8" s="454">
        <f ca="1">LANGHIAN_PARAM_GTS12!$E$266</f>
        <v>41.839550000000003</v>
      </c>
      <c r="AT8" s="604">
        <f t="shared" ca="1" si="29"/>
        <v>-36.839550000000003</v>
      </c>
      <c r="AU8" s="605">
        <f t="shared" ca="1" si="30"/>
        <v>16.963392784021739</v>
      </c>
      <c r="AV8" s="604">
        <f t="shared" ca="1" si="31"/>
        <v>74</v>
      </c>
      <c r="AW8" s="606">
        <f t="shared" ca="1" si="32"/>
        <v>110.83955</v>
      </c>
      <c r="AX8" s="454">
        <f ca="1">LANGHIAN_PARAM_GTS12!$E$242</f>
        <v>-11</v>
      </c>
      <c r="AY8" s="453">
        <f ca="1">LANGHIAN_PARAM_GTS12!$E$237</f>
        <v>20.2</v>
      </c>
      <c r="AZ8" s="454">
        <f ca="1">LANGHIAN_PARAM_GTS12!$E$243</f>
        <v>50.2</v>
      </c>
      <c r="BA8" s="604">
        <f t="shared" ca="1" si="33"/>
        <v>-45.2</v>
      </c>
      <c r="BB8" s="605">
        <f t="shared" ca="1" si="34"/>
        <v>2.3000000000000007</v>
      </c>
      <c r="BC8" s="604">
        <f t="shared" ca="1" si="35"/>
        <v>51</v>
      </c>
      <c r="BD8" s="606">
        <f t="shared" ca="1" si="36"/>
        <v>96.2</v>
      </c>
      <c r="BE8" s="454">
        <f ca="1">LANGHIAN_PARAM_GTS12!$E$303</f>
        <v>35.430063999999788</v>
      </c>
      <c r="BF8" s="453">
        <f ca="1">LANGHIAN_PARAM_GTS12!$E$293</f>
        <v>61.433366666666679</v>
      </c>
      <c r="BG8" s="454">
        <f ca="1">LANGHIAN_PARAM_GTS12!$E$304</f>
        <v>86.76097100000004</v>
      </c>
      <c r="BH8" s="604">
        <f t="shared" ca="1" si="37"/>
        <v>-81.76097100000004</v>
      </c>
      <c r="BI8" s="605">
        <f t="shared" ca="1" si="38"/>
        <v>-38.933366666666672</v>
      </c>
      <c r="BJ8" s="604">
        <f t="shared" ca="1" si="39"/>
        <v>4.5699360000002116</v>
      </c>
      <c r="BK8" s="606">
        <f t="shared" ca="1" si="40"/>
        <v>86.330907000000252</v>
      </c>
      <c r="BL8" s="454">
        <f ca="1">LANGHIAN_PARAM_GTS12!$E$536</f>
        <v>14.9</v>
      </c>
      <c r="BM8" s="453">
        <f ca="1">LANGHIAN_PARAM_GTS12!$E$528</f>
        <v>27.900000000000002</v>
      </c>
      <c r="BN8" s="454">
        <f ca="1">LANGHIAN_PARAM_GTS12!$E$537</f>
        <v>43.4</v>
      </c>
      <c r="BO8" s="604">
        <f t="shared" ca="1" si="41"/>
        <v>-38.4</v>
      </c>
      <c r="BP8" s="605">
        <f t="shared" ca="1" si="42"/>
        <v>-5.4000000000000057</v>
      </c>
      <c r="BQ8" s="604">
        <f t="shared" ca="1" si="43"/>
        <v>25.1</v>
      </c>
      <c r="BR8" s="606">
        <f t="shared" ca="1" si="6"/>
        <v>63.5</v>
      </c>
      <c r="BS8" s="454">
        <f ca="1">LANGHIAN_PARAM_GTS12!$E$346</f>
        <v>-8.1199999999999992</v>
      </c>
      <c r="BT8" s="453">
        <f ca="1">LANGHIAN_PARAM_GTS12!$E$336</f>
        <v>5.483777777777779</v>
      </c>
      <c r="BU8" s="454">
        <f ca="1">LANGHIAN_PARAM_GTS12!$E$347</f>
        <v>17.68</v>
      </c>
      <c r="BV8" s="604">
        <f t="shared" ca="1" si="44"/>
        <v>-12.68</v>
      </c>
      <c r="BW8" s="605">
        <f t="shared" ca="1" si="45"/>
        <v>17.016222222222222</v>
      </c>
      <c r="BX8" s="604">
        <f t="shared" ca="1" si="46"/>
        <v>48.12</v>
      </c>
      <c r="BY8" s="606">
        <f t="shared" ca="1" si="47"/>
        <v>60.8</v>
      </c>
      <c r="BZ8" s="461">
        <f ca="1">LANGHIAN_PARAM_GTS12!$E$384</f>
        <v>33</v>
      </c>
      <c r="CA8" s="462">
        <f ca="1">LANGHIAN_PARAM_GTS12!$E$383</f>
        <v>33</v>
      </c>
      <c r="CB8" s="461">
        <f ca="1">LANGHIAN_PARAM_GTS12!$E$385</f>
        <v>33</v>
      </c>
      <c r="CC8" s="611">
        <f t="shared" ca="1" si="48"/>
        <v>-28</v>
      </c>
      <c r="CD8" s="612">
        <f t="shared" ca="1" si="49"/>
        <v>-10.5</v>
      </c>
      <c r="CE8" s="611">
        <f t="shared" ca="1" si="50"/>
        <v>7</v>
      </c>
      <c r="CF8" s="613">
        <f t="shared" ca="1" si="51"/>
        <v>35</v>
      </c>
      <c r="CG8" s="461">
        <f ca="1">LANGHIAN_PARAM_GTS12!$E$403</f>
        <v>-9</v>
      </c>
      <c r="CH8" s="462">
        <f ca="1">LANGHIAN_PARAM_GTS12!$E$402</f>
        <v>-9</v>
      </c>
      <c r="CI8" s="461">
        <f ca="1">LANGHIAN_PARAM_GTS12!$E$404</f>
        <v>-9</v>
      </c>
      <c r="CJ8" s="611">
        <f t="shared" ca="1" si="52"/>
        <v>14</v>
      </c>
      <c r="CK8" s="612">
        <f t="shared" ca="1" si="53"/>
        <v>31.5</v>
      </c>
      <c r="CL8" s="611">
        <f t="shared" ca="1" si="54"/>
        <v>49</v>
      </c>
      <c r="CM8" s="613">
        <f t="shared" ca="1" si="55"/>
        <v>35</v>
      </c>
      <c r="CN8" s="451">
        <f ca="1">LANGHIAN_PARAM_GTS12!$E$426</f>
        <v>4</v>
      </c>
      <c r="CO8" s="452">
        <f ca="1">LANGHIAN_PARAM_GTS12!$E$425</f>
        <v>4</v>
      </c>
      <c r="CP8" s="451">
        <f ca="1">LANGHIAN_PARAM_GTS12!$E$427</f>
        <v>4</v>
      </c>
      <c r="CQ8" s="607">
        <f t="shared" ca="1" si="56"/>
        <v>1</v>
      </c>
      <c r="CR8" s="608">
        <f t="shared" ca="1" si="57"/>
        <v>18.5</v>
      </c>
      <c r="CS8" s="607">
        <f t="shared" ca="1" si="58"/>
        <v>36</v>
      </c>
      <c r="CT8" s="609">
        <f t="shared" ca="1" si="59"/>
        <v>35</v>
      </c>
      <c r="CU8" s="451">
        <f ca="1">LANGHIAN_PARAM_GTS12!$E$449</f>
        <v>-1</v>
      </c>
      <c r="CV8" s="452">
        <f ca="1">LANGHIAN_PARAM_GTS12!$E$448</f>
        <v>-1</v>
      </c>
      <c r="CW8" s="451">
        <f ca="1">LANGHIAN_PARAM_GTS12!$E$450</f>
        <v>-1</v>
      </c>
      <c r="CX8" s="607">
        <f t="shared" ca="1" si="60"/>
        <v>6</v>
      </c>
      <c r="CY8" s="608">
        <f t="shared" ca="1" si="61"/>
        <v>23.5</v>
      </c>
      <c r="CZ8" s="607">
        <f t="shared" ca="1" si="62"/>
        <v>41</v>
      </c>
      <c r="DA8" s="609">
        <f t="shared" ca="1" si="63"/>
        <v>35</v>
      </c>
      <c r="DB8" s="454">
        <f ca="1">LANGHIAN_PARAM_GTS12!$E$489</f>
        <v>-14.6</v>
      </c>
      <c r="DC8" s="453">
        <f ca="1">LANGHIAN_PARAM_GTS12!$E$481</f>
        <v>1.7670558749999998</v>
      </c>
      <c r="DD8" s="454">
        <f ca="1">LANGHIAN_PARAM_GTS12!$E$490</f>
        <v>33</v>
      </c>
      <c r="DE8" s="604">
        <f t="shared" ca="1" si="64"/>
        <v>-28</v>
      </c>
      <c r="DF8" s="605">
        <f t="shared" ca="1" si="65"/>
        <v>20.732944125</v>
      </c>
      <c r="DG8" s="604">
        <f t="shared" ca="1" si="66"/>
        <v>54.6</v>
      </c>
      <c r="DH8" s="606">
        <f t="shared" ca="1" si="12"/>
        <v>82.6</v>
      </c>
    </row>
    <row r="9" spans="2:112" ht="33.950000000000003" customHeight="1">
      <c r="B9" s="491" t="s">
        <v>301</v>
      </c>
      <c r="C9" s="492" t="s">
        <v>302</v>
      </c>
      <c r="D9" s="493">
        <v>49.089236</v>
      </c>
      <c r="E9" s="493">
        <v>-1.634099</v>
      </c>
      <c r="F9" s="492" t="s">
        <v>293</v>
      </c>
      <c r="G9" s="494" t="s">
        <v>489</v>
      </c>
      <c r="H9" s="492">
        <v>11.6</v>
      </c>
      <c r="I9" s="492">
        <v>16</v>
      </c>
      <c r="J9" s="494" t="s">
        <v>231</v>
      </c>
      <c r="K9" s="492">
        <v>15</v>
      </c>
      <c r="L9" s="492">
        <v>50</v>
      </c>
      <c r="M9" s="495">
        <v>-6</v>
      </c>
      <c r="N9" s="498" t="s">
        <v>496</v>
      </c>
      <c r="O9" s="454">
        <f ca="1">LANGHIAN_PARAM_GTS12!$E$89</f>
        <v>24.65</v>
      </c>
      <c r="P9" s="453">
        <f ca="1">LANGHIAN_PARAM_GTS12!$E$84</f>
        <v>91.344516129032257</v>
      </c>
      <c r="Q9" s="454">
        <f ca="1">LANGHIAN_PARAM_GTS12!$E$90</f>
        <v>158.22999999999999</v>
      </c>
      <c r="R9" s="604">
        <f t="shared" ca="1" si="13"/>
        <v>-149.22999999999999</v>
      </c>
      <c r="S9" s="605">
        <f t="shared" ca="1" si="14"/>
        <v>-64.844516129032257</v>
      </c>
      <c r="T9" s="604">
        <f t="shared" ca="1" si="15"/>
        <v>19.350000000000001</v>
      </c>
      <c r="U9" s="606">
        <f t="shared" ca="1" si="16"/>
        <v>168.57999999999998</v>
      </c>
      <c r="V9" s="454">
        <f ca="1">LANGHIAN_PARAM_GTS12!$E$58</f>
        <v>66.084599999999995</v>
      </c>
      <c r="W9" s="453">
        <f ca="1">LANGHIAN_PARAM_GTS12!$E$53</f>
        <v>103.55200000000001</v>
      </c>
      <c r="X9" s="454">
        <f ca="1">LANGHIAN_PARAM_GTS12!$E$59</f>
        <v>138.35500000000002</v>
      </c>
      <c r="Y9" s="604">
        <f t="shared" ca="1" si="17"/>
        <v>-129.35500000000002</v>
      </c>
      <c r="Z9" s="605">
        <f t="shared" ca="1" si="18"/>
        <v>-77.052000000000007</v>
      </c>
      <c r="AA9" s="604">
        <f t="shared" ca="1" si="19"/>
        <v>-22.084599999999995</v>
      </c>
      <c r="AB9" s="606">
        <f t="shared" ca="1" si="20"/>
        <v>107.27040000000002</v>
      </c>
      <c r="AC9" s="454">
        <f ca="1">LANGHIAN_PARAM_GTS12!$E$149</f>
        <v>-29</v>
      </c>
      <c r="AD9" s="453">
        <f ca="1">LANGHIAN_PARAM_GTS12!$E$144</f>
        <v>-0.29759290407446787</v>
      </c>
      <c r="AE9" s="454">
        <f ca="1">LANGHIAN_PARAM_GTS12!$E$150</f>
        <v>33.901600000000002</v>
      </c>
      <c r="AF9" s="604">
        <f t="shared" ca="1" si="21"/>
        <v>-24.901600000000002</v>
      </c>
      <c r="AG9" s="605">
        <f t="shared" ca="1" si="22"/>
        <v>26.797592904074467</v>
      </c>
      <c r="AH9" s="604">
        <f t="shared" ca="1" si="23"/>
        <v>73</v>
      </c>
      <c r="AI9" s="606">
        <f t="shared" ca="1" si="24"/>
        <v>97.901600000000002</v>
      </c>
      <c r="AJ9" s="454">
        <f ca="1">LANGHIAN_PARAM_GTS12!$E$176</f>
        <v>8.3028000000000013</v>
      </c>
      <c r="AK9" s="453">
        <f ca="1">LANGHIAN_PARAM_GTS12!$E$171</f>
        <v>24.838583333333332</v>
      </c>
      <c r="AL9" s="454">
        <f ca="1">LANGHIAN_PARAM_GTS12!$E$177</f>
        <v>41.528500000000001</v>
      </c>
      <c r="AM9" s="604">
        <f t="shared" ca="1" si="25"/>
        <v>-32.528500000000001</v>
      </c>
      <c r="AN9" s="605">
        <f t="shared" ca="1" si="26"/>
        <v>1.6614166666666677</v>
      </c>
      <c r="AO9" s="604">
        <f t="shared" ca="1" si="27"/>
        <v>35.697199999999995</v>
      </c>
      <c r="AP9" s="606">
        <f t="shared" ca="1" si="28"/>
        <v>68.225699999999989</v>
      </c>
      <c r="AQ9" s="454">
        <f ca="1">LANGHIAN_PARAM_GTS12!$E$265</f>
        <v>-34</v>
      </c>
      <c r="AR9" s="453">
        <f ca="1">LANGHIAN_PARAM_GTS12!$E$260</f>
        <v>5.536607215978262</v>
      </c>
      <c r="AS9" s="454">
        <f ca="1">LANGHIAN_PARAM_GTS12!$E$266</f>
        <v>41.839550000000003</v>
      </c>
      <c r="AT9" s="604">
        <f t="shared" ca="1" si="29"/>
        <v>-32.839550000000003</v>
      </c>
      <c r="AU9" s="605">
        <f t="shared" ca="1" si="30"/>
        <v>20.963392784021739</v>
      </c>
      <c r="AV9" s="604">
        <f t="shared" ca="1" si="31"/>
        <v>78</v>
      </c>
      <c r="AW9" s="606">
        <f t="shared" ca="1" si="32"/>
        <v>110.83955</v>
      </c>
      <c r="AX9" s="454">
        <f ca="1">LANGHIAN_PARAM_GTS12!$E$242</f>
        <v>-11</v>
      </c>
      <c r="AY9" s="453">
        <f ca="1">LANGHIAN_PARAM_GTS12!$E$237</f>
        <v>20.2</v>
      </c>
      <c r="AZ9" s="454">
        <f ca="1">LANGHIAN_PARAM_GTS12!$E$243</f>
        <v>50.2</v>
      </c>
      <c r="BA9" s="604">
        <f t="shared" ca="1" si="33"/>
        <v>-41.2</v>
      </c>
      <c r="BB9" s="605">
        <f t="shared" ca="1" si="34"/>
        <v>6.3000000000000007</v>
      </c>
      <c r="BC9" s="604">
        <f t="shared" ca="1" si="35"/>
        <v>55</v>
      </c>
      <c r="BD9" s="606">
        <f t="shared" ca="1" si="36"/>
        <v>96.2</v>
      </c>
      <c r="BE9" s="454">
        <f ca="1">LANGHIAN_PARAM_GTS12!$E$303</f>
        <v>35.430063999999788</v>
      </c>
      <c r="BF9" s="453">
        <f ca="1">LANGHIAN_PARAM_GTS12!$E$293</f>
        <v>61.433366666666679</v>
      </c>
      <c r="BG9" s="454">
        <f ca="1">LANGHIAN_PARAM_GTS12!$E$304</f>
        <v>86.76097100000004</v>
      </c>
      <c r="BH9" s="604">
        <f t="shared" ca="1" si="37"/>
        <v>-77.76097100000004</v>
      </c>
      <c r="BI9" s="605">
        <f t="shared" ca="1" si="38"/>
        <v>-34.933366666666672</v>
      </c>
      <c r="BJ9" s="604">
        <f t="shared" ca="1" si="39"/>
        <v>8.5699360000002116</v>
      </c>
      <c r="BK9" s="606">
        <f t="shared" ca="1" si="40"/>
        <v>86.330907000000252</v>
      </c>
      <c r="BL9" s="454">
        <f ca="1">LANGHIAN_PARAM_GTS12!$E$536</f>
        <v>14.9</v>
      </c>
      <c r="BM9" s="453">
        <f ca="1">LANGHIAN_PARAM_GTS12!$E$528</f>
        <v>27.900000000000002</v>
      </c>
      <c r="BN9" s="454">
        <f ca="1">LANGHIAN_PARAM_GTS12!$E$537</f>
        <v>43.4</v>
      </c>
      <c r="BO9" s="604">
        <f t="shared" ca="1" si="41"/>
        <v>-34.4</v>
      </c>
      <c r="BP9" s="605">
        <f t="shared" ca="1" si="42"/>
        <v>-1.4000000000000057</v>
      </c>
      <c r="BQ9" s="604">
        <f t="shared" ca="1" si="43"/>
        <v>29.1</v>
      </c>
      <c r="BR9" s="606">
        <f t="shared" ca="1" si="6"/>
        <v>63.5</v>
      </c>
      <c r="BS9" s="454">
        <f ca="1">LANGHIAN_PARAM_GTS12!$E$346</f>
        <v>-8.1199999999999992</v>
      </c>
      <c r="BT9" s="453">
        <f ca="1">LANGHIAN_PARAM_GTS12!$E$336</f>
        <v>5.483777777777779</v>
      </c>
      <c r="BU9" s="454">
        <f ca="1">LANGHIAN_PARAM_GTS12!$E$347</f>
        <v>17.68</v>
      </c>
      <c r="BV9" s="604">
        <f t="shared" ca="1" si="44"/>
        <v>-8.68</v>
      </c>
      <c r="BW9" s="605">
        <f t="shared" ca="1" si="45"/>
        <v>21.016222222222222</v>
      </c>
      <c r="BX9" s="604">
        <f t="shared" ca="1" si="46"/>
        <v>52.12</v>
      </c>
      <c r="BY9" s="606">
        <f t="shared" ca="1" si="47"/>
        <v>60.8</v>
      </c>
      <c r="BZ9" s="461">
        <f ca="1">LANGHIAN_PARAM_GTS12!$E$384</f>
        <v>33</v>
      </c>
      <c r="CA9" s="462">
        <f ca="1">LANGHIAN_PARAM_GTS12!$E$383</f>
        <v>33</v>
      </c>
      <c r="CB9" s="461">
        <f ca="1">LANGHIAN_PARAM_GTS12!$E$385</f>
        <v>33</v>
      </c>
      <c r="CC9" s="611">
        <f t="shared" ca="1" si="48"/>
        <v>-24</v>
      </c>
      <c r="CD9" s="612">
        <f t="shared" ca="1" si="49"/>
        <v>-6.5</v>
      </c>
      <c r="CE9" s="611">
        <f t="shared" ca="1" si="50"/>
        <v>11</v>
      </c>
      <c r="CF9" s="613">
        <f t="shared" ca="1" si="51"/>
        <v>35</v>
      </c>
      <c r="CG9" s="461">
        <f ca="1">LANGHIAN_PARAM_GTS12!$E$403</f>
        <v>-9</v>
      </c>
      <c r="CH9" s="462">
        <f ca="1">LANGHIAN_PARAM_GTS12!$E$402</f>
        <v>-9</v>
      </c>
      <c r="CI9" s="461">
        <f ca="1">LANGHIAN_PARAM_GTS12!$E$404</f>
        <v>-9</v>
      </c>
      <c r="CJ9" s="611">
        <f t="shared" ca="1" si="52"/>
        <v>18</v>
      </c>
      <c r="CK9" s="612">
        <f t="shared" ca="1" si="53"/>
        <v>35.5</v>
      </c>
      <c r="CL9" s="611">
        <f t="shared" ca="1" si="54"/>
        <v>53</v>
      </c>
      <c r="CM9" s="613">
        <f t="shared" ca="1" si="55"/>
        <v>35</v>
      </c>
      <c r="CN9" s="451">
        <f ca="1">LANGHIAN_PARAM_GTS12!$E$426</f>
        <v>4</v>
      </c>
      <c r="CO9" s="452">
        <f ca="1">LANGHIAN_PARAM_GTS12!$E$425</f>
        <v>4</v>
      </c>
      <c r="CP9" s="451">
        <f ca="1">LANGHIAN_PARAM_GTS12!$E$427</f>
        <v>4</v>
      </c>
      <c r="CQ9" s="607">
        <f t="shared" ca="1" si="56"/>
        <v>5</v>
      </c>
      <c r="CR9" s="608">
        <f t="shared" ca="1" si="57"/>
        <v>22.5</v>
      </c>
      <c r="CS9" s="607">
        <f t="shared" ca="1" si="58"/>
        <v>40</v>
      </c>
      <c r="CT9" s="609">
        <f t="shared" ca="1" si="59"/>
        <v>35</v>
      </c>
      <c r="CU9" s="451">
        <f ca="1">LANGHIAN_PARAM_GTS12!$E$449</f>
        <v>-1</v>
      </c>
      <c r="CV9" s="452">
        <f ca="1">LANGHIAN_PARAM_GTS12!$E$448</f>
        <v>-1</v>
      </c>
      <c r="CW9" s="451">
        <f ca="1">LANGHIAN_PARAM_GTS12!$E$450</f>
        <v>-1</v>
      </c>
      <c r="CX9" s="607">
        <f t="shared" ca="1" si="60"/>
        <v>10</v>
      </c>
      <c r="CY9" s="608">
        <f t="shared" ca="1" si="61"/>
        <v>27.5</v>
      </c>
      <c r="CZ9" s="607">
        <f t="shared" ca="1" si="62"/>
        <v>45</v>
      </c>
      <c r="DA9" s="609">
        <f t="shared" ca="1" si="63"/>
        <v>35</v>
      </c>
      <c r="DB9" s="454">
        <f ca="1">LANGHIAN_PARAM_GTS12!$E$489</f>
        <v>-14.6</v>
      </c>
      <c r="DC9" s="453">
        <f ca="1">LANGHIAN_PARAM_GTS12!$E$481</f>
        <v>1.7670558749999998</v>
      </c>
      <c r="DD9" s="454">
        <f ca="1">LANGHIAN_PARAM_GTS12!$E$490</f>
        <v>33</v>
      </c>
      <c r="DE9" s="604">
        <f t="shared" ca="1" si="64"/>
        <v>-24</v>
      </c>
      <c r="DF9" s="605">
        <f t="shared" ca="1" si="65"/>
        <v>24.732944125</v>
      </c>
      <c r="DG9" s="604">
        <f t="shared" ca="1" si="66"/>
        <v>58.6</v>
      </c>
      <c r="DH9" s="606">
        <f t="shared" ca="1" si="12"/>
        <v>82.6</v>
      </c>
    </row>
    <row r="10" spans="2:112" ht="33.950000000000003" customHeight="1">
      <c r="B10" s="491" t="s">
        <v>303</v>
      </c>
      <c r="C10" s="494" t="s">
        <v>510</v>
      </c>
      <c r="D10" s="493">
        <v>49.237588219999999</v>
      </c>
      <c r="E10" s="493">
        <v>-1.306317</v>
      </c>
      <c r="F10" s="492" t="s">
        <v>293</v>
      </c>
      <c r="G10" s="494" t="s">
        <v>489</v>
      </c>
      <c r="H10" s="492">
        <v>11.6</v>
      </c>
      <c r="I10" s="492">
        <v>16</v>
      </c>
      <c r="J10" s="492" t="s">
        <v>231</v>
      </c>
      <c r="K10" s="492">
        <v>15</v>
      </c>
      <c r="L10" s="492">
        <v>50</v>
      </c>
      <c r="M10" s="556">
        <v>12</v>
      </c>
      <c r="N10" s="498" t="s">
        <v>497</v>
      </c>
      <c r="O10" s="454">
        <f ca="1">LANGHIAN_PARAM_GTS12!$E$89</f>
        <v>24.65</v>
      </c>
      <c r="P10" s="453">
        <f ca="1">LANGHIAN_PARAM_GTS12!$E$84</f>
        <v>91.344516129032257</v>
      </c>
      <c r="Q10" s="454">
        <f ca="1">LANGHIAN_PARAM_GTS12!$E$90</f>
        <v>158.22999999999999</v>
      </c>
      <c r="R10" s="604">
        <f t="shared" ca="1" si="13"/>
        <v>-131.22999999999999</v>
      </c>
      <c r="S10" s="605">
        <f t="shared" ca="1" si="14"/>
        <v>-46.844516129032257</v>
      </c>
      <c r="T10" s="604">
        <f t="shared" ca="1" si="15"/>
        <v>37.35</v>
      </c>
      <c r="U10" s="606">
        <f t="shared" ca="1" si="16"/>
        <v>168.57999999999998</v>
      </c>
      <c r="V10" s="454">
        <f ca="1">LANGHIAN_PARAM_GTS12!$E$58</f>
        <v>66.084599999999995</v>
      </c>
      <c r="W10" s="453">
        <f ca="1">LANGHIAN_PARAM_GTS12!$E$53</f>
        <v>103.55200000000001</v>
      </c>
      <c r="X10" s="454">
        <f ca="1">LANGHIAN_PARAM_GTS12!$E$59</f>
        <v>138.35500000000002</v>
      </c>
      <c r="Y10" s="604">
        <f t="shared" ca="1" si="17"/>
        <v>-111.35500000000002</v>
      </c>
      <c r="Z10" s="605">
        <f t="shared" ca="1" si="18"/>
        <v>-59.052000000000007</v>
      </c>
      <c r="AA10" s="604">
        <f t="shared" ca="1" si="19"/>
        <v>-4.0845999999999947</v>
      </c>
      <c r="AB10" s="606">
        <f t="shared" ca="1" si="20"/>
        <v>107.27040000000002</v>
      </c>
      <c r="AC10" s="454">
        <f ca="1">LANGHIAN_PARAM_GTS12!$E$149</f>
        <v>-29</v>
      </c>
      <c r="AD10" s="453">
        <f ca="1">LANGHIAN_PARAM_GTS12!$E$144</f>
        <v>-0.29759290407446787</v>
      </c>
      <c r="AE10" s="454">
        <f ca="1">LANGHIAN_PARAM_GTS12!$E$150</f>
        <v>33.901600000000002</v>
      </c>
      <c r="AF10" s="604">
        <f t="shared" ca="1" si="21"/>
        <v>-6.901600000000002</v>
      </c>
      <c r="AG10" s="605">
        <f t="shared" ca="1" si="22"/>
        <v>44.79759290407447</v>
      </c>
      <c r="AH10" s="604">
        <f t="shared" ca="1" si="23"/>
        <v>91</v>
      </c>
      <c r="AI10" s="606">
        <f t="shared" ca="1" si="24"/>
        <v>97.901600000000002</v>
      </c>
      <c r="AJ10" s="454">
        <f ca="1">LANGHIAN_PARAM_GTS12!$E$176</f>
        <v>8.3028000000000013</v>
      </c>
      <c r="AK10" s="453">
        <f ca="1">LANGHIAN_PARAM_GTS12!$E$171</f>
        <v>24.838583333333332</v>
      </c>
      <c r="AL10" s="454">
        <f ca="1">LANGHIAN_PARAM_GTS12!$E$177</f>
        <v>41.528500000000001</v>
      </c>
      <c r="AM10" s="604">
        <f t="shared" ca="1" si="25"/>
        <v>-14.528500000000001</v>
      </c>
      <c r="AN10" s="605">
        <f t="shared" ca="1" si="26"/>
        <v>19.661416666666668</v>
      </c>
      <c r="AO10" s="604">
        <f t="shared" ca="1" si="27"/>
        <v>53.697199999999995</v>
      </c>
      <c r="AP10" s="606">
        <f t="shared" ca="1" si="28"/>
        <v>68.225699999999989</v>
      </c>
      <c r="AQ10" s="454">
        <f ca="1">LANGHIAN_PARAM_GTS12!$E$265</f>
        <v>-34</v>
      </c>
      <c r="AR10" s="453">
        <f ca="1">LANGHIAN_PARAM_GTS12!$E$260</f>
        <v>5.536607215978262</v>
      </c>
      <c r="AS10" s="454">
        <f ca="1">LANGHIAN_PARAM_GTS12!$E$266</f>
        <v>41.839550000000003</v>
      </c>
      <c r="AT10" s="604">
        <f t="shared" ca="1" si="29"/>
        <v>-14.839550000000003</v>
      </c>
      <c r="AU10" s="605">
        <f t="shared" ca="1" si="30"/>
        <v>38.963392784021735</v>
      </c>
      <c r="AV10" s="604">
        <f t="shared" ca="1" si="31"/>
        <v>96</v>
      </c>
      <c r="AW10" s="606">
        <f t="shared" ca="1" si="32"/>
        <v>110.83955</v>
      </c>
      <c r="AX10" s="454">
        <f ca="1">LANGHIAN_PARAM_GTS12!$E$242</f>
        <v>-11</v>
      </c>
      <c r="AY10" s="453">
        <f ca="1">LANGHIAN_PARAM_GTS12!$E$237</f>
        <v>20.2</v>
      </c>
      <c r="AZ10" s="454">
        <f ca="1">LANGHIAN_PARAM_GTS12!$E$243</f>
        <v>50.2</v>
      </c>
      <c r="BA10" s="604">
        <f t="shared" ca="1" si="33"/>
        <v>-23.200000000000003</v>
      </c>
      <c r="BB10" s="605">
        <f t="shared" ca="1" si="34"/>
        <v>24.3</v>
      </c>
      <c r="BC10" s="604">
        <f t="shared" ca="1" si="35"/>
        <v>73</v>
      </c>
      <c r="BD10" s="606">
        <f t="shared" ca="1" si="36"/>
        <v>96.2</v>
      </c>
      <c r="BE10" s="454">
        <f ca="1">LANGHIAN_PARAM_GTS12!$E$303</f>
        <v>35.430063999999788</v>
      </c>
      <c r="BF10" s="453">
        <f ca="1">LANGHIAN_PARAM_GTS12!$E$293</f>
        <v>61.433366666666679</v>
      </c>
      <c r="BG10" s="454">
        <f ca="1">LANGHIAN_PARAM_GTS12!$E$304</f>
        <v>86.76097100000004</v>
      </c>
      <c r="BH10" s="604">
        <f t="shared" ca="1" si="37"/>
        <v>-59.76097100000004</v>
      </c>
      <c r="BI10" s="605">
        <f t="shared" ca="1" si="38"/>
        <v>-16.933366666666679</v>
      </c>
      <c r="BJ10" s="604">
        <f t="shared" ca="1" si="39"/>
        <v>26.569936000000212</v>
      </c>
      <c r="BK10" s="606">
        <f t="shared" ca="1" si="40"/>
        <v>86.330907000000252</v>
      </c>
      <c r="BL10" s="454">
        <f ca="1">LANGHIAN_PARAM_GTS12!$E$536</f>
        <v>14.9</v>
      </c>
      <c r="BM10" s="453">
        <f ca="1">LANGHIAN_PARAM_GTS12!$E$528</f>
        <v>27.900000000000002</v>
      </c>
      <c r="BN10" s="454">
        <f ca="1">LANGHIAN_PARAM_GTS12!$E$537</f>
        <v>43.4</v>
      </c>
      <c r="BO10" s="604">
        <f t="shared" ca="1" si="41"/>
        <v>-16.399999999999999</v>
      </c>
      <c r="BP10" s="605">
        <f t="shared" ca="1" si="42"/>
        <v>16.599999999999998</v>
      </c>
      <c r="BQ10" s="604">
        <f t="shared" ca="1" si="43"/>
        <v>47.1</v>
      </c>
      <c r="BR10" s="606">
        <f t="shared" ca="1" si="6"/>
        <v>63.5</v>
      </c>
      <c r="BS10" s="454">
        <f ca="1">LANGHIAN_PARAM_GTS12!$E$346</f>
        <v>-8.1199999999999992</v>
      </c>
      <c r="BT10" s="453">
        <f ca="1">LANGHIAN_PARAM_GTS12!$E$336</f>
        <v>5.483777777777779</v>
      </c>
      <c r="BU10" s="454">
        <f ca="1">LANGHIAN_PARAM_GTS12!$E$347</f>
        <v>17.68</v>
      </c>
      <c r="BV10" s="604">
        <f t="shared" ca="1" si="44"/>
        <v>9.32</v>
      </c>
      <c r="BW10" s="605">
        <f t="shared" ca="1" si="45"/>
        <v>39.016222222222218</v>
      </c>
      <c r="BX10" s="604">
        <f t="shared" ca="1" si="46"/>
        <v>70.12</v>
      </c>
      <c r="BY10" s="606">
        <f t="shared" ca="1" si="47"/>
        <v>60.800000000000004</v>
      </c>
      <c r="BZ10" s="461">
        <f ca="1">LANGHIAN_PARAM_GTS12!$E$384</f>
        <v>33</v>
      </c>
      <c r="CA10" s="462">
        <f ca="1">LANGHIAN_PARAM_GTS12!$E$383</f>
        <v>33</v>
      </c>
      <c r="CB10" s="461">
        <f ca="1">LANGHIAN_PARAM_GTS12!$E$385</f>
        <v>33</v>
      </c>
      <c r="CC10" s="611">
        <f t="shared" ca="1" si="48"/>
        <v>-6</v>
      </c>
      <c r="CD10" s="612">
        <f t="shared" ca="1" si="49"/>
        <v>11.5</v>
      </c>
      <c r="CE10" s="611">
        <f t="shared" ca="1" si="50"/>
        <v>29</v>
      </c>
      <c r="CF10" s="613">
        <f t="shared" ca="1" si="51"/>
        <v>35</v>
      </c>
      <c r="CG10" s="461">
        <f ca="1">LANGHIAN_PARAM_GTS12!$E$403</f>
        <v>-9</v>
      </c>
      <c r="CH10" s="462">
        <f ca="1">LANGHIAN_PARAM_GTS12!$E$402</f>
        <v>-9</v>
      </c>
      <c r="CI10" s="461">
        <f ca="1">LANGHIAN_PARAM_GTS12!$E$404</f>
        <v>-9</v>
      </c>
      <c r="CJ10" s="611">
        <f t="shared" ca="1" si="52"/>
        <v>36</v>
      </c>
      <c r="CK10" s="612">
        <f t="shared" ca="1" si="53"/>
        <v>53.5</v>
      </c>
      <c r="CL10" s="611">
        <f t="shared" ca="1" si="54"/>
        <v>71</v>
      </c>
      <c r="CM10" s="613">
        <f t="shared" ca="1" si="55"/>
        <v>35</v>
      </c>
      <c r="CN10" s="451">
        <f ca="1">LANGHIAN_PARAM_GTS12!$E$426</f>
        <v>4</v>
      </c>
      <c r="CO10" s="452">
        <f ca="1">LANGHIAN_PARAM_GTS12!$E$425</f>
        <v>4</v>
      </c>
      <c r="CP10" s="451">
        <f ca="1">LANGHIAN_PARAM_GTS12!$E$427</f>
        <v>4</v>
      </c>
      <c r="CQ10" s="607">
        <f t="shared" ca="1" si="56"/>
        <v>23</v>
      </c>
      <c r="CR10" s="608">
        <f t="shared" ca="1" si="57"/>
        <v>40.5</v>
      </c>
      <c r="CS10" s="607">
        <f t="shared" ca="1" si="58"/>
        <v>58</v>
      </c>
      <c r="CT10" s="609">
        <f t="shared" ca="1" si="59"/>
        <v>35</v>
      </c>
      <c r="CU10" s="451">
        <f ca="1">LANGHIAN_PARAM_GTS12!$E$449</f>
        <v>-1</v>
      </c>
      <c r="CV10" s="452">
        <f ca="1">LANGHIAN_PARAM_GTS12!$E$448</f>
        <v>-1</v>
      </c>
      <c r="CW10" s="451">
        <f ca="1">LANGHIAN_PARAM_GTS12!$E$450</f>
        <v>-1</v>
      </c>
      <c r="CX10" s="607">
        <f t="shared" ca="1" si="60"/>
        <v>28</v>
      </c>
      <c r="CY10" s="608">
        <f t="shared" ca="1" si="61"/>
        <v>45.5</v>
      </c>
      <c r="CZ10" s="607">
        <f t="shared" ca="1" si="62"/>
        <v>63</v>
      </c>
      <c r="DA10" s="609">
        <f t="shared" ca="1" si="63"/>
        <v>35</v>
      </c>
      <c r="DB10" s="454">
        <f ca="1">LANGHIAN_PARAM_GTS12!$E$489</f>
        <v>-14.6</v>
      </c>
      <c r="DC10" s="453">
        <f ca="1">LANGHIAN_PARAM_GTS12!$E$481</f>
        <v>1.7670558749999998</v>
      </c>
      <c r="DD10" s="454">
        <f ca="1">LANGHIAN_PARAM_GTS12!$E$490</f>
        <v>33</v>
      </c>
      <c r="DE10" s="604">
        <f t="shared" ca="1" si="64"/>
        <v>-6</v>
      </c>
      <c r="DF10" s="605">
        <f t="shared" ca="1" si="65"/>
        <v>42.732944125000003</v>
      </c>
      <c r="DG10" s="604">
        <f t="shared" ca="1" si="66"/>
        <v>76.599999999999994</v>
      </c>
      <c r="DH10" s="606">
        <f t="shared" ca="1" si="12"/>
        <v>82.6</v>
      </c>
    </row>
    <row r="11" spans="2:112" ht="33.950000000000003" customHeight="1">
      <c r="B11" s="491" t="s">
        <v>304</v>
      </c>
      <c r="C11" s="494" t="s">
        <v>511</v>
      </c>
      <c r="D11" s="493">
        <v>49.254158410000002</v>
      </c>
      <c r="E11" s="493">
        <v>-1.2976391599999999</v>
      </c>
      <c r="F11" s="492" t="s">
        <v>293</v>
      </c>
      <c r="G11" s="492" t="s">
        <v>490</v>
      </c>
      <c r="H11" s="492">
        <v>11.6</v>
      </c>
      <c r="I11" s="492">
        <v>16</v>
      </c>
      <c r="J11" s="492" t="s">
        <v>231</v>
      </c>
      <c r="K11" s="492">
        <v>15</v>
      </c>
      <c r="L11" s="492">
        <v>50</v>
      </c>
      <c r="M11" s="556">
        <v>19</v>
      </c>
      <c r="N11" s="498" t="s">
        <v>497</v>
      </c>
      <c r="O11" s="454">
        <f ca="1">LANGHIAN_PARAM_GTS12!$E$89</f>
        <v>24.65</v>
      </c>
      <c r="P11" s="453">
        <f ca="1">LANGHIAN_PARAM_GTS12!$E$84</f>
        <v>91.344516129032257</v>
      </c>
      <c r="Q11" s="454">
        <f ca="1">LANGHIAN_PARAM_GTS12!$E$90</f>
        <v>158.22999999999999</v>
      </c>
      <c r="R11" s="604">
        <f t="shared" ca="1" si="13"/>
        <v>-124.22999999999999</v>
      </c>
      <c r="S11" s="605">
        <f t="shared" ca="1" si="14"/>
        <v>-39.844516129032257</v>
      </c>
      <c r="T11" s="604">
        <f t="shared" ca="1" si="15"/>
        <v>44.35</v>
      </c>
      <c r="U11" s="606">
        <f t="shared" ca="1" si="16"/>
        <v>168.57999999999998</v>
      </c>
      <c r="V11" s="454">
        <f ca="1">LANGHIAN_PARAM_GTS12!$E$58</f>
        <v>66.084599999999995</v>
      </c>
      <c r="W11" s="453">
        <f ca="1">LANGHIAN_PARAM_GTS12!$E$53</f>
        <v>103.55200000000001</v>
      </c>
      <c r="X11" s="454">
        <f ca="1">LANGHIAN_PARAM_GTS12!$E$59</f>
        <v>138.35500000000002</v>
      </c>
      <c r="Y11" s="604">
        <f t="shared" ca="1" si="17"/>
        <v>-104.35500000000002</v>
      </c>
      <c r="Z11" s="605">
        <f t="shared" ca="1" si="18"/>
        <v>-52.052000000000007</v>
      </c>
      <c r="AA11" s="604">
        <f t="shared" ca="1" si="19"/>
        <v>2.9154000000000053</v>
      </c>
      <c r="AB11" s="606">
        <f t="shared" ca="1" si="20"/>
        <v>107.27040000000002</v>
      </c>
      <c r="AC11" s="454">
        <f ca="1">LANGHIAN_PARAM_GTS12!$E$149</f>
        <v>-29</v>
      </c>
      <c r="AD11" s="453">
        <f ca="1">LANGHIAN_PARAM_GTS12!$E$144</f>
        <v>-0.29759290407446787</v>
      </c>
      <c r="AE11" s="454">
        <f ca="1">LANGHIAN_PARAM_GTS12!$E$150</f>
        <v>33.901600000000002</v>
      </c>
      <c r="AF11" s="604">
        <f t="shared" ca="1" si="21"/>
        <v>9.8399999999998045E-2</v>
      </c>
      <c r="AG11" s="605">
        <f t="shared" ca="1" si="22"/>
        <v>51.797592904074463</v>
      </c>
      <c r="AH11" s="604">
        <f t="shared" ca="1" si="23"/>
        <v>98</v>
      </c>
      <c r="AI11" s="606">
        <f t="shared" ca="1" si="24"/>
        <v>97.901600000000002</v>
      </c>
      <c r="AJ11" s="454">
        <f ca="1">LANGHIAN_PARAM_GTS12!$E$176</f>
        <v>8.3028000000000013</v>
      </c>
      <c r="AK11" s="453">
        <f ca="1">LANGHIAN_PARAM_GTS12!$E$171</f>
        <v>24.838583333333332</v>
      </c>
      <c r="AL11" s="454">
        <f ca="1">LANGHIAN_PARAM_GTS12!$E$177</f>
        <v>41.528500000000001</v>
      </c>
      <c r="AM11" s="604">
        <f t="shared" ca="1" si="25"/>
        <v>-7.5285000000000011</v>
      </c>
      <c r="AN11" s="605">
        <f t="shared" ca="1" si="26"/>
        <v>26.661416666666668</v>
      </c>
      <c r="AO11" s="604">
        <f t="shared" ca="1" si="27"/>
        <v>60.697199999999995</v>
      </c>
      <c r="AP11" s="606">
        <f t="shared" ca="1" si="28"/>
        <v>68.225699999999989</v>
      </c>
      <c r="AQ11" s="454">
        <f ca="1">LANGHIAN_PARAM_GTS12!$E$265</f>
        <v>-34</v>
      </c>
      <c r="AR11" s="453">
        <f ca="1">LANGHIAN_PARAM_GTS12!$E$260</f>
        <v>5.536607215978262</v>
      </c>
      <c r="AS11" s="454">
        <f ca="1">LANGHIAN_PARAM_GTS12!$E$266</f>
        <v>41.839550000000003</v>
      </c>
      <c r="AT11" s="604">
        <f t="shared" ca="1" si="29"/>
        <v>-7.8395500000000027</v>
      </c>
      <c r="AU11" s="605">
        <f t="shared" ca="1" si="30"/>
        <v>45.963392784021735</v>
      </c>
      <c r="AV11" s="604">
        <f t="shared" ca="1" si="31"/>
        <v>103</v>
      </c>
      <c r="AW11" s="606">
        <f t="shared" ca="1" si="32"/>
        <v>110.83955</v>
      </c>
      <c r="AX11" s="454">
        <f ca="1">LANGHIAN_PARAM_GTS12!$E$242</f>
        <v>-11</v>
      </c>
      <c r="AY11" s="453">
        <f ca="1">LANGHIAN_PARAM_GTS12!$E$237</f>
        <v>20.2</v>
      </c>
      <c r="AZ11" s="454">
        <f ca="1">LANGHIAN_PARAM_GTS12!$E$243</f>
        <v>50.2</v>
      </c>
      <c r="BA11" s="604">
        <f t="shared" ca="1" si="33"/>
        <v>-16.200000000000003</v>
      </c>
      <c r="BB11" s="605">
        <f t="shared" ca="1" si="34"/>
        <v>31.3</v>
      </c>
      <c r="BC11" s="604">
        <f t="shared" ca="1" si="35"/>
        <v>80</v>
      </c>
      <c r="BD11" s="606">
        <f t="shared" ca="1" si="36"/>
        <v>96.2</v>
      </c>
      <c r="BE11" s="454">
        <f ca="1">LANGHIAN_PARAM_GTS12!$E$303</f>
        <v>35.430063999999788</v>
      </c>
      <c r="BF11" s="453">
        <f ca="1">LANGHIAN_PARAM_GTS12!$E$293</f>
        <v>61.433366666666679</v>
      </c>
      <c r="BG11" s="454">
        <f ca="1">LANGHIAN_PARAM_GTS12!$E$304</f>
        <v>86.76097100000004</v>
      </c>
      <c r="BH11" s="604">
        <f t="shared" ca="1" si="37"/>
        <v>-52.76097100000004</v>
      </c>
      <c r="BI11" s="605">
        <f t="shared" ca="1" si="38"/>
        <v>-9.9333666666666787</v>
      </c>
      <c r="BJ11" s="604">
        <f t="shared" ca="1" si="39"/>
        <v>33.569936000000212</v>
      </c>
      <c r="BK11" s="606">
        <f t="shared" ca="1" si="40"/>
        <v>86.330907000000252</v>
      </c>
      <c r="BL11" s="454">
        <f ca="1">LANGHIAN_PARAM_GTS12!$E$536</f>
        <v>14.9</v>
      </c>
      <c r="BM11" s="453">
        <f ca="1">LANGHIAN_PARAM_GTS12!$E$528</f>
        <v>27.900000000000002</v>
      </c>
      <c r="BN11" s="454">
        <f ca="1">LANGHIAN_PARAM_GTS12!$E$537</f>
        <v>43.4</v>
      </c>
      <c r="BO11" s="604">
        <f t="shared" ca="1" si="41"/>
        <v>-9.3999999999999986</v>
      </c>
      <c r="BP11" s="605">
        <f t="shared" ca="1" si="42"/>
        <v>23.599999999999998</v>
      </c>
      <c r="BQ11" s="604">
        <f t="shared" ca="1" si="43"/>
        <v>54.1</v>
      </c>
      <c r="BR11" s="606">
        <f t="shared" ca="1" si="6"/>
        <v>63.5</v>
      </c>
      <c r="BS11" s="454">
        <f ca="1">LANGHIAN_PARAM_GTS12!$E$346</f>
        <v>-8.1199999999999992</v>
      </c>
      <c r="BT11" s="453">
        <f ca="1">LANGHIAN_PARAM_GTS12!$E$336</f>
        <v>5.483777777777779</v>
      </c>
      <c r="BU11" s="454">
        <f ca="1">LANGHIAN_PARAM_GTS12!$E$347</f>
        <v>17.68</v>
      </c>
      <c r="BV11" s="604">
        <f t="shared" ca="1" si="44"/>
        <v>16.32</v>
      </c>
      <c r="BW11" s="605">
        <f t="shared" ca="1" si="45"/>
        <v>46.016222222222225</v>
      </c>
      <c r="BX11" s="604">
        <f t="shared" ca="1" si="46"/>
        <v>77.12</v>
      </c>
      <c r="BY11" s="606">
        <f t="shared" ca="1" si="47"/>
        <v>60.800000000000004</v>
      </c>
      <c r="BZ11" s="461">
        <f ca="1">LANGHIAN_PARAM_GTS12!$E$384</f>
        <v>33</v>
      </c>
      <c r="CA11" s="462">
        <f ca="1">LANGHIAN_PARAM_GTS12!$E$383</f>
        <v>33</v>
      </c>
      <c r="CB11" s="461">
        <f ca="1">LANGHIAN_PARAM_GTS12!$E$385</f>
        <v>33</v>
      </c>
      <c r="CC11" s="611">
        <f t="shared" ca="1" si="48"/>
        <v>1</v>
      </c>
      <c r="CD11" s="612">
        <f t="shared" ca="1" si="49"/>
        <v>18.5</v>
      </c>
      <c r="CE11" s="611">
        <f t="shared" ca="1" si="50"/>
        <v>36</v>
      </c>
      <c r="CF11" s="613">
        <f t="shared" ca="1" si="51"/>
        <v>35</v>
      </c>
      <c r="CG11" s="461">
        <f ca="1">LANGHIAN_PARAM_GTS12!$E$403</f>
        <v>-9</v>
      </c>
      <c r="CH11" s="462">
        <f ca="1">LANGHIAN_PARAM_GTS12!$E$402</f>
        <v>-9</v>
      </c>
      <c r="CI11" s="461">
        <f ca="1">LANGHIAN_PARAM_GTS12!$E$404</f>
        <v>-9</v>
      </c>
      <c r="CJ11" s="611">
        <f t="shared" ca="1" si="52"/>
        <v>43</v>
      </c>
      <c r="CK11" s="612">
        <f t="shared" ca="1" si="53"/>
        <v>60.5</v>
      </c>
      <c r="CL11" s="611">
        <f t="shared" ca="1" si="54"/>
        <v>78</v>
      </c>
      <c r="CM11" s="613">
        <f t="shared" ca="1" si="55"/>
        <v>35</v>
      </c>
      <c r="CN11" s="451">
        <f ca="1">LANGHIAN_PARAM_GTS12!$E$426</f>
        <v>4</v>
      </c>
      <c r="CO11" s="452">
        <f ca="1">LANGHIAN_PARAM_GTS12!$E$425</f>
        <v>4</v>
      </c>
      <c r="CP11" s="451">
        <f ca="1">LANGHIAN_PARAM_GTS12!$E$427</f>
        <v>4</v>
      </c>
      <c r="CQ11" s="607">
        <f t="shared" ca="1" si="56"/>
        <v>30</v>
      </c>
      <c r="CR11" s="608">
        <f t="shared" ca="1" si="57"/>
        <v>47.5</v>
      </c>
      <c r="CS11" s="607">
        <f t="shared" ca="1" si="58"/>
        <v>65</v>
      </c>
      <c r="CT11" s="609">
        <f t="shared" ca="1" si="59"/>
        <v>35</v>
      </c>
      <c r="CU11" s="451">
        <f ca="1">LANGHIAN_PARAM_GTS12!$E$449</f>
        <v>-1</v>
      </c>
      <c r="CV11" s="452">
        <f ca="1">LANGHIAN_PARAM_GTS12!$E$448</f>
        <v>-1</v>
      </c>
      <c r="CW11" s="451">
        <f ca="1">LANGHIAN_PARAM_GTS12!$E$450</f>
        <v>-1</v>
      </c>
      <c r="CX11" s="607">
        <f t="shared" ca="1" si="60"/>
        <v>35</v>
      </c>
      <c r="CY11" s="608">
        <f t="shared" ca="1" si="61"/>
        <v>52.5</v>
      </c>
      <c r="CZ11" s="607">
        <f t="shared" ca="1" si="62"/>
        <v>70</v>
      </c>
      <c r="DA11" s="609">
        <f t="shared" ca="1" si="63"/>
        <v>35</v>
      </c>
      <c r="DB11" s="454">
        <f ca="1">LANGHIAN_PARAM_GTS12!$E$489</f>
        <v>-14.6</v>
      </c>
      <c r="DC11" s="453">
        <f ca="1">LANGHIAN_PARAM_GTS12!$E$481</f>
        <v>1.7670558749999998</v>
      </c>
      <c r="DD11" s="454">
        <f ca="1">LANGHIAN_PARAM_GTS12!$E$490</f>
        <v>33</v>
      </c>
      <c r="DE11" s="604">
        <f t="shared" ca="1" si="64"/>
        <v>1</v>
      </c>
      <c r="DF11" s="605">
        <f t="shared" ca="1" si="65"/>
        <v>49.732944125000003</v>
      </c>
      <c r="DG11" s="604">
        <f t="shared" ca="1" si="66"/>
        <v>83.6</v>
      </c>
      <c r="DH11" s="606">
        <f t="shared" ca="1" si="12"/>
        <v>82.6</v>
      </c>
    </row>
    <row r="12" spans="2:112" ht="33.950000000000003" customHeight="1">
      <c r="B12" s="491" t="s">
        <v>305</v>
      </c>
      <c r="C12" s="494" t="s">
        <v>512</v>
      </c>
      <c r="D12" s="493">
        <v>49.237588219999999</v>
      </c>
      <c r="E12" s="493">
        <v>-1.306317</v>
      </c>
      <c r="F12" s="492" t="s">
        <v>293</v>
      </c>
      <c r="G12" s="494" t="s">
        <v>489</v>
      </c>
      <c r="H12" s="492">
        <v>11.6</v>
      </c>
      <c r="I12" s="492">
        <v>16</v>
      </c>
      <c r="J12" s="492" t="s">
        <v>231</v>
      </c>
      <c r="K12" s="492">
        <v>15</v>
      </c>
      <c r="L12" s="492">
        <v>50</v>
      </c>
      <c r="M12" s="556">
        <v>7</v>
      </c>
      <c r="N12" s="498" t="s">
        <v>497</v>
      </c>
      <c r="O12" s="454">
        <f ca="1">LANGHIAN_PARAM_GTS12!$E$89</f>
        <v>24.65</v>
      </c>
      <c r="P12" s="453">
        <f ca="1">LANGHIAN_PARAM_GTS12!$E$84</f>
        <v>91.344516129032257</v>
      </c>
      <c r="Q12" s="454">
        <f ca="1">LANGHIAN_PARAM_GTS12!$E$90</f>
        <v>158.22999999999999</v>
      </c>
      <c r="R12" s="604">
        <f t="shared" ca="1" si="13"/>
        <v>-136.22999999999999</v>
      </c>
      <c r="S12" s="605">
        <f t="shared" ca="1" si="14"/>
        <v>-51.844516129032257</v>
      </c>
      <c r="T12" s="604">
        <f t="shared" ca="1" si="15"/>
        <v>32.35</v>
      </c>
      <c r="U12" s="606">
        <f t="shared" ca="1" si="16"/>
        <v>168.57999999999998</v>
      </c>
      <c r="V12" s="454">
        <f ca="1">LANGHIAN_PARAM_GTS12!$E$58</f>
        <v>66.084599999999995</v>
      </c>
      <c r="W12" s="453">
        <f ca="1">LANGHIAN_PARAM_GTS12!$E$53</f>
        <v>103.55200000000001</v>
      </c>
      <c r="X12" s="454">
        <f ca="1">LANGHIAN_PARAM_GTS12!$E$59</f>
        <v>138.35500000000002</v>
      </c>
      <c r="Y12" s="604">
        <f t="shared" ca="1" si="17"/>
        <v>-116.35500000000002</v>
      </c>
      <c r="Z12" s="605">
        <f t="shared" ca="1" si="18"/>
        <v>-64.052000000000007</v>
      </c>
      <c r="AA12" s="604">
        <f t="shared" ca="1" si="19"/>
        <v>-9.0845999999999947</v>
      </c>
      <c r="AB12" s="606">
        <f t="shared" ca="1" si="20"/>
        <v>107.27040000000002</v>
      </c>
      <c r="AC12" s="454">
        <f ca="1">LANGHIAN_PARAM_GTS12!$E$149</f>
        <v>-29</v>
      </c>
      <c r="AD12" s="453">
        <f ca="1">LANGHIAN_PARAM_GTS12!$E$144</f>
        <v>-0.29759290407446787</v>
      </c>
      <c r="AE12" s="454">
        <f ca="1">LANGHIAN_PARAM_GTS12!$E$150</f>
        <v>33.901600000000002</v>
      </c>
      <c r="AF12" s="604">
        <f t="shared" ca="1" si="21"/>
        <v>-11.901600000000002</v>
      </c>
      <c r="AG12" s="605">
        <f t="shared" ca="1" si="22"/>
        <v>39.79759290407447</v>
      </c>
      <c r="AH12" s="604">
        <f t="shared" ca="1" si="23"/>
        <v>86</v>
      </c>
      <c r="AI12" s="606">
        <f t="shared" ca="1" si="24"/>
        <v>97.901600000000002</v>
      </c>
      <c r="AJ12" s="454">
        <f ca="1">LANGHIAN_PARAM_GTS12!$E$176</f>
        <v>8.3028000000000013</v>
      </c>
      <c r="AK12" s="453">
        <f ca="1">LANGHIAN_PARAM_GTS12!$E$171</f>
        <v>24.838583333333332</v>
      </c>
      <c r="AL12" s="454">
        <f ca="1">LANGHIAN_PARAM_GTS12!$E$177</f>
        <v>41.528500000000001</v>
      </c>
      <c r="AM12" s="604">
        <f t="shared" ca="1" si="25"/>
        <v>-19.528500000000001</v>
      </c>
      <c r="AN12" s="605">
        <f t="shared" ca="1" si="26"/>
        <v>14.661416666666668</v>
      </c>
      <c r="AO12" s="604">
        <f t="shared" ca="1" si="27"/>
        <v>48.697199999999995</v>
      </c>
      <c r="AP12" s="606">
        <f t="shared" ca="1" si="28"/>
        <v>68.225699999999989</v>
      </c>
      <c r="AQ12" s="454">
        <f ca="1">LANGHIAN_PARAM_GTS12!$E$265</f>
        <v>-34</v>
      </c>
      <c r="AR12" s="453">
        <f ca="1">LANGHIAN_PARAM_GTS12!$E$260</f>
        <v>5.536607215978262</v>
      </c>
      <c r="AS12" s="454">
        <f ca="1">LANGHIAN_PARAM_GTS12!$E$266</f>
        <v>41.839550000000003</v>
      </c>
      <c r="AT12" s="604">
        <f t="shared" ca="1" si="29"/>
        <v>-19.839550000000003</v>
      </c>
      <c r="AU12" s="605">
        <f t="shared" ca="1" si="30"/>
        <v>33.963392784021735</v>
      </c>
      <c r="AV12" s="604">
        <f t="shared" ca="1" si="31"/>
        <v>91</v>
      </c>
      <c r="AW12" s="606">
        <f t="shared" ca="1" si="32"/>
        <v>110.83955</v>
      </c>
      <c r="AX12" s="454">
        <f ca="1">LANGHIAN_PARAM_GTS12!$E$242</f>
        <v>-11</v>
      </c>
      <c r="AY12" s="453">
        <f ca="1">LANGHIAN_PARAM_GTS12!$E$237</f>
        <v>20.2</v>
      </c>
      <c r="AZ12" s="454">
        <f ca="1">LANGHIAN_PARAM_GTS12!$E$243</f>
        <v>50.2</v>
      </c>
      <c r="BA12" s="604">
        <f t="shared" ca="1" si="33"/>
        <v>-28.200000000000003</v>
      </c>
      <c r="BB12" s="605">
        <f t="shared" ca="1" si="34"/>
        <v>19.3</v>
      </c>
      <c r="BC12" s="604">
        <f t="shared" ca="1" si="35"/>
        <v>68</v>
      </c>
      <c r="BD12" s="606">
        <f t="shared" ca="1" si="36"/>
        <v>96.2</v>
      </c>
      <c r="BE12" s="454">
        <f ca="1">LANGHIAN_PARAM_GTS12!$E$303</f>
        <v>35.430063999999788</v>
      </c>
      <c r="BF12" s="453">
        <f ca="1">LANGHIAN_PARAM_GTS12!$E$293</f>
        <v>61.433366666666679</v>
      </c>
      <c r="BG12" s="454">
        <f ca="1">LANGHIAN_PARAM_GTS12!$E$304</f>
        <v>86.76097100000004</v>
      </c>
      <c r="BH12" s="604">
        <f t="shared" ca="1" si="37"/>
        <v>-64.76097100000004</v>
      </c>
      <c r="BI12" s="605">
        <f t="shared" ca="1" si="38"/>
        <v>-21.933366666666679</v>
      </c>
      <c r="BJ12" s="604">
        <f t="shared" ca="1" si="39"/>
        <v>21.569936000000212</v>
      </c>
      <c r="BK12" s="606">
        <f t="shared" ca="1" si="40"/>
        <v>86.330907000000252</v>
      </c>
      <c r="BL12" s="454">
        <f ca="1">LANGHIAN_PARAM_GTS12!$E$536</f>
        <v>14.9</v>
      </c>
      <c r="BM12" s="453">
        <f ca="1">LANGHIAN_PARAM_GTS12!$E$528</f>
        <v>27.900000000000002</v>
      </c>
      <c r="BN12" s="454">
        <f ca="1">LANGHIAN_PARAM_GTS12!$E$537</f>
        <v>43.4</v>
      </c>
      <c r="BO12" s="604">
        <f t="shared" ca="1" si="41"/>
        <v>-21.4</v>
      </c>
      <c r="BP12" s="605">
        <f t="shared" ca="1" si="42"/>
        <v>11.599999999999998</v>
      </c>
      <c r="BQ12" s="604">
        <f t="shared" ca="1" si="43"/>
        <v>42.1</v>
      </c>
      <c r="BR12" s="606">
        <f t="shared" ca="1" si="6"/>
        <v>63.5</v>
      </c>
      <c r="BS12" s="454">
        <f ca="1">LANGHIAN_PARAM_GTS12!$E$346</f>
        <v>-8.1199999999999992</v>
      </c>
      <c r="BT12" s="453">
        <f ca="1">LANGHIAN_PARAM_GTS12!$E$336</f>
        <v>5.483777777777779</v>
      </c>
      <c r="BU12" s="454">
        <f ca="1">LANGHIAN_PARAM_GTS12!$E$347</f>
        <v>17.68</v>
      </c>
      <c r="BV12" s="604">
        <f t="shared" ca="1" si="44"/>
        <v>4.32</v>
      </c>
      <c r="BW12" s="605">
        <f t="shared" ca="1" si="45"/>
        <v>34.016222222222218</v>
      </c>
      <c r="BX12" s="604">
        <f t="shared" ca="1" si="46"/>
        <v>65.12</v>
      </c>
      <c r="BY12" s="606">
        <f t="shared" ca="1" si="47"/>
        <v>60.800000000000004</v>
      </c>
      <c r="BZ12" s="461">
        <f ca="1">LANGHIAN_PARAM_GTS12!$E$384</f>
        <v>33</v>
      </c>
      <c r="CA12" s="462">
        <f ca="1">LANGHIAN_PARAM_GTS12!$E$383</f>
        <v>33</v>
      </c>
      <c r="CB12" s="461">
        <f ca="1">LANGHIAN_PARAM_GTS12!$E$385</f>
        <v>33</v>
      </c>
      <c r="CC12" s="611">
        <f t="shared" ca="1" si="48"/>
        <v>-11</v>
      </c>
      <c r="CD12" s="612">
        <f t="shared" ca="1" si="49"/>
        <v>6.5</v>
      </c>
      <c r="CE12" s="611">
        <f t="shared" ca="1" si="50"/>
        <v>24</v>
      </c>
      <c r="CF12" s="613">
        <f t="shared" ca="1" si="51"/>
        <v>35</v>
      </c>
      <c r="CG12" s="461">
        <f ca="1">LANGHIAN_PARAM_GTS12!$E$403</f>
        <v>-9</v>
      </c>
      <c r="CH12" s="462">
        <f ca="1">LANGHIAN_PARAM_GTS12!$E$402</f>
        <v>-9</v>
      </c>
      <c r="CI12" s="461">
        <f ca="1">LANGHIAN_PARAM_GTS12!$E$404</f>
        <v>-9</v>
      </c>
      <c r="CJ12" s="611">
        <f t="shared" ca="1" si="52"/>
        <v>31</v>
      </c>
      <c r="CK12" s="612">
        <f t="shared" ca="1" si="53"/>
        <v>48.5</v>
      </c>
      <c r="CL12" s="611">
        <f t="shared" ca="1" si="54"/>
        <v>66</v>
      </c>
      <c r="CM12" s="613">
        <f t="shared" ca="1" si="55"/>
        <v>35</v>
      </c>
      <c r="CN12" s="451">
        <f ca="1">LANGHIAN_PARAM_GTS12!$E$426</f>
        <v>4</v>
      </c>
      <c r="CO12" s="452">
        <f ca="1">LANGHIAN_PARAM_GTS12!$E$425</f>
        <v>4</v>
      </c>
      <c r="CP12" s="451">
        <f ca="1">LANGHIAN_PARAM_GTS12!$E$427</f>
        <v>4</v>
      </c>
      <c r="CQ12" s="607">
        <f t="shared" ca="1" si="56"/>
        <v>18</v>
      </c>
      <c r="CR12" s="608">
        <f t="shared" ca="1" si="57"/>
        <v>35.5</v>
      </c>
      <c r="CS12" s="607">
        <f t="shared" ca="1" si="58"/>
        <v>53</v>
      </c>
      <c r="CT12" s="609">
        <f t="shared" ca="1" si="59"/>
        <v>35</v>
      </c>
      <c r="CU12" s="451">
        <f ca="1">LANGHIAN_PARAM_GTS12!$E$449</f>
        <v>-1</v>
      </c>
      <c r="CV12" s="452">
        <f ca="1">LANGHIAN_PARAM_GTS12!$E$448</f>
        <v>-1</v>
      </c>
      <c r="CW12" s="451">
        <f ca="1">LANGHIAN_PARAM_GTS12!$E$450</f>
        <v>-1</v>
      </c>
      <c r="CX12" s="607">
        <f t="shared" ca="1" si="60"/>
        <v>23</v>
      </c>
      <c r="CY12" s="608">
        <f t="shared" ca="1" si="61"/>
        <v>40.5</v>
      </c>
      <c r="CZ12" s="607">
        <f t="shared" ca="1" si="62"/>
        <v>58</v>
      </c>
      <c r="DA12" s="609">
        <f t="shared" ca="1" si="63"/>
        <v>35</v>
      </c>
      <c r="DB12" s="454">
        <f ca="1">LANGHIAN_PARAM_GTS12!$E$489</f>
        <v>-14.6</v>
      </c>
      <c r="DC12" s="453">
        <f ca="1">LANGHIAN_PARAM_GTS12!$E$481</f>
        <v>1.7670558749999998</v>
      </c>
      <c r="DD12" s="454">
        <f ca="1">LANGHIAN_PARAM_GTS12!$E$490</f>
        <v>33</v>
      </c>
      <c r="DE12" s="604">
        <f t="shared" ca="1" si="64"/>
        <v>-11</v>
      </c>
      <c r="DF12" s="605">
        <f t="shared" ca="1" si="65"/>
        <v>37.732944125000003</v>
      </c>
      <c r="DG12" s="604">
        <f t="shared" ca="1" si="66"/>
        <v>71.599999999999994</v>
      </c>
      <c r="DH12" s="606">
        <f t="shared" ca="1" si="12"/>
        <v>82.6</v>
      </c>
    </row>
    <row r="13" spans="2:112" ht="33.950000000000003" customHeight="1">
      <c r="B13" s="491" t="s">
        <v>306</v>
      </c>
      <c r="C13" s="492" t="s">
        <v>307</v>
      </c>
      <c r="D13" s="493">
        <v>49.203752999999999</v>
      </c>
      <c r="E13" s="493">
        <v>-1.394147</v>
      </c>
      <c r="F13" s="492" t="s">
        <v>293</v>
      </c>
      <c r="G13" s="494" t="s">
        <v>489</v>
      </c>
      <c r="H13" s="492">
        <v>11.6</v>
      </c>
      <c r="I13" s="492">
        <v>16</v>
      </c>
      <c r="J13" s="492" t="s">
        <v>231</v>
      </c>
      <c r="K13" s="492">
        <v>15</v>
      </c>
      <c r="L13" s="492">
        <v>50</v>
      </c>
      <c r="M13" s="556">
        <v>15</v>
      </c>
      <c r="N13" s="496" t="s">
        <v>497</v>
      </c>
      <c r="O13" s="454">
        <f ca="1">LANGHIAN_PARAM_GTS12!$E$89</f>
        <v>24.65</v>
      </c>
      <c r="P13" s="453">
        <f ca="1">LANGHIAN_PARAM_GTS12!$E$84</f>
        <v>91.344516129032257</v>
      </c>
      <c r="Q13" s="454">
        <f ca="1">LANGHIAN_PARAM_GTS12!$E$90</f>
        <v>158.22999999999999</v>
      </c>
      <c r="R13" s="604">
        <f t="shared" ca="1" si="13"/>
        <v>-128.22999999999999</v>
      </c>
      <c r="S13" s="605">
        <f t="shared" ca="1" si="14"/>
        <v>-43.844516129032257</v>
      </c>
      <c r="T13" s="604">
        <f t="shared" ca="1" si="15"/>
        <v>40.35</v>
      </c>
      <c r="U13" s="606">
        <f t="shared" ca="1" si="16"/>
        <v>168.57999999999998</v>
      </c>
      <c r="V13" s="454">
        <f ca="1">LANGHIAN_PARAM_GTS12!$E$58</f>
        <v>66.084599999999995</v>
      </c>
      <c r="W13" s="453">
        <f ca="1">LANGHIAN_PARAM_GTS12!$E$53</f>
        <v>103.55200000000001</v>
      </c>
      <c r="X13" s="454">
        <f ca="1">LANGHIAN_PARAM_GTS12!$E$59</f>
        <v>138.35500000000002</v>
      </c>
      <c r="Y13" s="604">
        <f t="shared" ca="1" si="17"/>
        <v>-108.35500000000002</v>
      </c>
      <c r="Z13" s="605">
        <f t="shared" ca="1" si="18"/>
        <v>-56.052000000000007</v>
      </c>
      <c r="AA13" s="604">
        <f t="shared" ca="1" si="19"/>
        <v>-1.0845999999999947</v>
      </c>
      <c r="AB13" s="606">
        <f t="shared" ca="1" si="20"/>
        <v>107.27040000000002</v>
      </c>
      <c r="AC13" s="454">
        <f ca="1">LANGHIAN_PARAM_GTS12!$E$149</f>
        <v>-29</v>
      </c>
      <c r="AD13" s="453">
        <f ca="1">LANGHIAN_PARAM_GTS12!$E$144</f>
        <v>-0.29759290407446787</v>
      </c>
      <c r="AE13" s="454">
        <f ca="1">LANGHIAN_PARAM_GTS12!$E$150</f>
        <v>33.901600000000002</v>
      </c>
      <c r="AF13" s="604">
        <f t="shared" ca="1" si="21"/>
        <v>-3.901600000000002</v>
      </c>
      <c r="AG13" s="605">
        <f t="shared" ca="1" si="22"/>
        <v>47.79759290407447</v>
      </c>
      <c r="AH13" s="604">
        <f t="shared" ca="1" si="23"/>
        <v>94</v>
      </c>
      <c r="AI13" s="606">
        <f t="shared" ca="1" si="24"/>
        <v>97.901600000000002</v>
      </c>
      <c r="AJ13" s="454">
        <f ca="1">LANGHIAN_PARAM_GTS12!$E$176</f>
        <v>8.3028000000000013</v>
      </c>
      <c r="AK13" s="453">
        <f ca="1">LANGHIAN_PARAM_GTS12!$E$171</f>
        <v>24.838583333333332</v>
      </c>
      <c r="AL13" s="454">
        <f ca="1">LANGHIAN_PARAM_GTS12!$E$177</f>
        <v>41.528500000000001</v>
      </c>
      <c r="AM13" s="604">
        <f t="shared" ca="1" si="25"/>
        <v>-11.528500000000001</v>
      </c>
      <c r="AN13" s="605">
        <f t="shared" ca="1" si="26"/>
        <v>22.661416666666668</v>
      </c>
      <c r="AO13" s="604">
        <f t="shared" ca="1" si="27"/>
        <v>56.697199999999995</v>
      </c>
      <c r="AP13" s="606">
        <f t="shared" ca="1" si="28"/>
        <v>68.225699999999989</v>
      </c>
      <c r="AQ13" s="454">
        <f ca="1">LANGHIAN_PARAM_GTS12!$E$265</f>
        <v>-34</v>
      </c>
      <c r="AR13" s="453">
        <f ca="1">LANGHIAN_PARAM_GTS12!$E$260</f>
        <v>5.536607215978262</v>
      </c>
      <c r="AS13" s="454">
        <f ca="1">LANGHIAN_PARAM_GTS12!$E$266</f>
        <v>41.839550000000003</v>
      </c>
      <c r="AT13" s="604">
        <f t="shared" ca="1" si="29"/>
        <v>-11.839550000000003</v>
      </c>
      <c r="AU13" s="605">
        <f t="shared" ca="1" si="30"/>
        <v>41.963392784021735</v>
      </c>
      <c r="AV13" s="604">
        <f t="shared" ca="1" si="31"/>
        <v>99</v>
      </c>
      <c r="AW13" s="606">
        <f t="shared" ca="1" si="32"/>
        <v>110.83955</v>
      </c>
      <c r="AX13" s="454">
        <f ca="1">LANGHIAN_PARAM_GTS12!$E$242</f>
        <v>-11</v>
      </c>
      <c r="AY13" s="453">
        <f ca="1">LANGHIAN_PARAM_GTS12!$E$237</f>
        <v>20.2</v>
      </c>
      <c r="AZ13" s="454">
        <f ca="1">LANGHIAN_PARAM_GTS12!$E$243</f>
        <v>50.2</v>
      </c>
      <c r="BA13" s="604">
        <f t="shared" ca="1" si="33"/>
        <v>-20.200000000000003</v>
      </c>
      <c r="BB13" s="605">
        <f t="shared" ca="1" si="34"/>
        <v>27.3</v>
      </c>
      <c r="BC13" s="604">
        <f t="shared" ca="1" si="35"/>
        <v>76</v>
      </c>
      <c r="BD13" s="606">
        <f t="shared" ca="1" si="36"/>
        <v>96.2</v>
      </c>
      <c r="BE13" s="454">
        <f ca="1">LANGHIAN_PARAM_GTS12!$E$303</f>
        <v>35.430063999999788</v>
      </c>
      <c r="BF13" s="453">
        <f ca="1">LANGHIAN_PARAM_GTS12!$E$293</f>
        <v>61.433366666666679</v>
      </c>
      <c r="BG13" s="454">
        <f ca="1">LANGHIAN_PARAM_GTS12!$E$304</f>
        <v>86.76097100000004</v>
      </c>
      <c r="BH13" s="604">
        <f t="shared" ca="1" si="37"/>
        <v>-56.76097100000004</v>
      </c>
      <c r="BI13" s="605">
        <f t="shared" ca="1" si="38"/>
        <v>-13.933366666666679</v>
      </c>
      <c r="BJ13" s="604">
        <f t="shared" ca="1" si="39"/>
        <v>29.569936000000212</v>
      </c>
      <c r="BK13" s="606">
        <f t="shared" ca="1" si="40"/>
        <v>86.330907000000252</v>
      </c>
      <c r="BL13" s="454">
        <f ca="1">LANGHIAN_PARAM_GTS12!$E$536</f>
        <v>14.9</v>
      </c>
      <c r="BM13" s="453">
        <f ca="1">LANGHIAN_PARAM_GTS12!$E$528</f>
        <v>27.900000000000002</v>
      </c>
      <c r="BN13" s="454">
        <f ca="1">LANGHIAN_PARAM_GTS12!$E$537</f>
        <v>43.4</v>
      </c>
      <c r="BO13" s="604">
        <f t="shared" ca="1" si="41"/>
        <v>-13.399999999999999</v>
      </c>
      <c r="BP13" s="605">
        <f t="shared" ca="1" si="42"/>
        <v>19.599999999999998</v>
      </c>
      <c r="BQ13" s="604">
        <f t="shared" ca="1" si="43"/>
        <v>50.1</v>
      </c>
      <c r="BR13" s="606">
        <f t="shared" ca="1" si="6"/>
        <v>63.5</v>
      </c>
      <c r="BS13" s="454">
        <f ca="1">LANGHIAN_PARAM_GTS12!$E$346</f>
        <v>-8.1199999999999992</v>
      </c>
      <c r="BT13" s="453">
        <f ca="1">LANGHIAN_PARAM_GTS12!$E$336</f>
        <v>5.483777777777779</v>
      </c>
      <c r="BU13" s="454">
        <f ca="1">LANGHIAN_PARAM_GTS12!$E$347</f>
        <v>17.68</v>
      </c>
      <c r="BV13" s="604">
        <f t="shared" ca="1" si="44"/>
        <v>12.32</v>
      </c>
      <c r="BW13" s="605">
        <f t="shared" ca="1" si="45"/>
        <v>42.016222222222225</v>
      </c>
      <c r="BX13" s="604">
        <f t="shared" ca="1" si="46"/>
        <v>73.12</v>
      </c>
      <c r="BY13" s="606">
        <f t="shared" ca="1" si="47"/>
        <v>60.800000000000004</v>
      </c>
      <c r="BZ13" s="461">
        <f ca="1">LANGHIAN_PARAM_GTS12!$E$384</f>
        <v>33</v>
      </c>
      <c r="CA13" s="462">
        <f ca="1">LANGHIAN_PARAM_GTS12!$E$383</f>
        <v>33</v>
      </c>
      <c r="CB13" s="461">
        <f ca="1">LANGHIAN_PARAM_GTS12!$E$385</f>
        <v>33</v>
      </c>
      <c r="CC13" s="611">
        <f t="shared" ca="1" si="48"/>
        <v>-3</v>
      </c>
      <c r="CD13" s="612">
        <f t="shared" ca="1" si="49"/>
        <v>14.5</v>
      </c>
      <c r="CE13" s="611">
        <f t="shared" ca="1" si="50"/>
        <v>32</v>
      </c>
      <c r="CF13" s="613">
        <f t="shared" ca="1" si="51"/>
        <v>35</v>
      </c>
      <c r="CG13" s="461">
        <f ca="1">LANGHIAN_PARAM_GTS12!$E$403</f>
        <v>-9</v>
      </c>
      <c r="CH13" s="462">
        <f ca="1">LANGHIAN_PARAM_GTS12!$E$402</f>
        <v>-9</v>
      </c>
      <c r="CI13" s="461">
        <f ca="1">LANGHIAN_PARAM_GTS12!$E$404</f>
        <v>-9</v>
      </c>
      <c r="CJ13" s="611">
        <f t="shared" ca="1" si="52"/>
        <v>39</v>
      </c>
      <c r="CK13" s="612">
        <f t="shared" ca="1" si="53"/>
        <v>56.5</v>
      </c>
      <c r="CL13" s="611">
        <f t="shared" ca="1" si="54"/>
        <v>74</v>
      </c>
      <c r="CM13" s="613">
        <f t="shared" ca="1" si="55"/>
        <v>35</v>
      </c>
      <c r="CN13" s="451">
        <f ca="1">LANGHIAN_PARAM_GTS12!$E$426</f>
        <v>4</v>
      </c>
      <c r="CO13" s="452">
        <f ca="1">LANGHIAN_PARAM_GTS12!$E$425</f>
        <v>4</v>
      </c>
      <c r="CP13" s="451">
        <f ca="1">LANGHIAN_PARAM_GTS12!$E$427</f>
        <v>4</v>
      </c>
      <c r="CQ13" s="607">
        <f t="shared" ca="1" si="56"/>
        <v>26</v>
      </c>
      <c r="CR13" s="608">
        <f t="shared" ca="1" si="57"/>
        <v>43.5</v>
      </c>
      <c r="CS13" s="607">
        <f t="shared" ca="1" si="58"/>
        <v>61</v>
      </c>
      <c r="CT13" s="609">
        <f t="shared" ca="1" si="59"/>
        <v>35</v>
      </c>
      <c r="CU13" s="451">
        <f ca="1">LANGHIAN_PARAM_GTS12!$E$449</f>
        <v>-1</v>
      </c>
      <c r="CV13" s="452">
        <f ca="1">LANGHIAN_PARAM_GTS12!$E$448</f>
        <v>-1</v>
      </c>
      <c r="CW13" s="451">
        <f ca="1">LANGHIAN_PARAM_GTS12!$E$450</f>
        <v>-1</v>
      </c>
      <c r="CX13" s="607">
        <f t="shared" ca="1" si="60"/>
        <v>31</v>
      </c>
      <c r="CY13" s="608">
        <f t="shared" ca="1" si="61"/>
        <v>48.5</v>
      </c>
      <c r="CZ13" s="607">
        <f t="shared" ca="1" si="62"/>
        <v>66</v>
      </c>
      <c r="DA13" s="609">
        <f t="shared" ca="1" si="63"/>
        <v>35</v>
      </c>
      <c r="DB13" s="454">
        <f ca="1">LANGHIAN_PARAM_GTS12!$E$489</f>
        <v>-14.6</v>
      </c>
      <c r="DC13" s="453">
        <f ca="1">LANGHIAN_PARAM_GTS12!$E$481</f>
        <v>1.7670558749999998</v>
      </c>
      <c r="DD13" s="454">
        <f ca="1">LANGHIAN_PARAM_GTS12!$E$490</f>
        <v>33</v>
      </c>
      <c r="DE13" s="604">
        <f t="shared" ca="1" si="64"/>
        <v>-3</v>
      </c>
      <c r="DF13" s="605">
        <f t="shared" ca="1" si="65"/>
        <v>45.732944125000003</v>
      </c>
      <c r="DG13" s="604">
        <f t="shared" ca="1" si="66"/>
        <v>79.599999999999994</v>
      </c>
      <c r="DH13" s="606">
        <f t="shared" ca="1" si="12"/>
        <v>82.6</v>
      </c>
    </row>
    <row r="14" spans="2:112" ht="33.950000000000003" customHeight="1">
      <c r="B14" s="491" t="s">
        <v>308</v>
      </c>
      <c r="C14" s="494" t="s">
        <v>513</v>
      </c>
      <c r="D14" s="493">
        <v>49.287008229999998</v>
      </c>
      <c r="E14" s="493">
        <v>-1.35456661</v>
      </c>
      <c r="F14" s="492" t="s">
        <v>293</v>
      </c>
      <c r="G14" s="494" t="s">
        <v>489</v>
      </c>
      <c r="H14" s="492">
        <v>11.6</v>
      </c>
      <c r="I14" s="492">
        <v>16</v>
      </c>
      <c r="J14" s="492" t="s">
        <v>231</v>
      </c>
      <c r="K14" s="492">
        <v>15</v>
      </c>
      <c r="L14" s="492">
        <v>50</v>
      </c>
      <c r="M14" s="556">
        <v>1</v>
      </c>
      <c r="N14" s="498" t="s">
        <v>497</v>
      </c>
      <c r="O14" s="454">
        <f ca="1">LANGHIAN_PARAM_GTS12!$E$89</f>
        <v>24.65</v>
      </c>
      <c r="P14" s="453">
        <f ca="1">LANGHIAN_PARAM_GTS12!$E$84</f>
        <v>91.344516129032257</v>
      </c>
      <c r="Q14" s="454">
        <f ca="1">LANGHIAN_PARAM_GTS12!$E$90</f>
        <v>158.22999999999999</v>
      </c>
      <c r="R14" s="604">
        <f t="shared" ca="1" si="13"/>
        <v>-142.22999999999999</v>
      </c>
      <c r="S14" s="605">
        <f t="shared" ca="1" si="14"/>
        <v>-57.844516129032257</v>
      </c>
      <c r="T14" s="604">
        <f t="shared" ca="1" si="15"/>
        <v>26.35</v>
      </c>
      <c r="U14" s="606">
        <f t="shared" ca="1" si="16"/>
        <v>168.57999999999998</v>
      </c>
      <c r="V14" s="454">
        <f ca="1">LANGHIAN_PARAM_GTS12!$E$58</f>
        <v>66.084599999999995</v>
      </c>
      <c r="W14" s="453">
        <f ca="1">LANGHIAN_PARAM_GTS12!$E$53</f>
        <v>103.55200000000001</v>
      </c>
      <c r="X14" s="454">
        <f ca="1">LANGHIAN_PARAM_GTS12!$E$59</f>
        <v>138.35500000000002</v>
      </c>
      <c r="Y14" s="604">
        <f t="shared" ca="1" si="17"/>
        <v>-122.35500000000002</v>
      </c>
      <c r="Z14" s="605">
        <f t="shared" ca="1" si="18"/>
        <v>-70.052000000000007</v>
      </c>
      <c r="AA14" s="604">
        <f t="shared" ca="1" si="19"/>
        <v>-15.084599999999995</v>
      </c>
      <c r="AB14" s="606">
        <f t="shared" ca="1" si="20"/>
        <v>107.27040000000002</v>
      </c>
      <c r="AC14" s="454">
        <f ca="1">LANGHIAN_PARAM_GTS12!$E$149</f>
        <v>-29</v>
      </c>
      <c r="AD14" s="453">
        <f ca="1">LANGHIAN_PARAM_GTS12!$E$144</f>
        <v>-0.29759290407446787</v>
      </c>
      <c r="AE14" s="454">
        <f ca="1">LANGHIAN_PARAM_GTS12!$E$150</f>
        <v>33.901600000000002</v>
      </c>
      <c r="AF14" s="604">
        <f t="shared" ca="1" si="21"/>
        <v>-17.901600000000002</v>
      </c>
      <c r="AG14" s="605">
        <f t="shared" ca="1" si="22"/>
        <v>33.79759290407447</v>
      </c>
      <c r="AH14" s="604">
        <f t="shared" ca="1" si="23"/>
        <v>80</v>
      </c>
      <c r="AI14" s="606">
        <f t="shared" ca="1" si="24"/>
        <v>97.901600000000002</v>
      </c>
      <c r="AJ14" s="454">
        <f ca="1">LANGHIAN_PARAM_GTS12!$E$176</f>
        <v>8.3028000000000013</v>
      </c>
      <c r="AK14" s="453">
        <f ca="1">LANGHIAN_PARAM_GTS12!$E$171</f>
        <v>24.838583333333332</v>
      </c>
      <c r="AL14" s="454">
        <f ca="1">LANGHIAN_PARAM_GTS12!$E$177</f>
        <v>41.528500000000001</v>
      </c>
      <c r="AM14" s="604">
        <f t="shared" ca="1" si="25"/>
        <v>-25.528500000000001</v>
      </c>
      <c r="AN14" s="605">
        <f t="shared" ca="1" si="26"/>
        <v>8.6614166666666677</v>
      </c>
      <c r="AO14" s="604">
        <f t="shared" ca="1" si="27"/>
        <v>42.697199999999995</v>
      </c>
      <c r="AP14" s="606">
        <f t="shared" ca="1" si="28"/>
        <v>68.225699999999989</v>
      </c>
      <c r="AQ14" s="454">
        <f ca="1">LANGHIAN_PARAM_GTS12!$E$265</f>
        <v>-34</v>
      </c>
      <c r="AR14" s="453">
        <f ca="1">LANGHIAN_PARAM_GTS12!$E$260</f>
        <v>5.536607215978262</v>
      </c>
      <c r="AS14" s="454">
        <f ca="1">LANGHIAN_PARAM_GTS12!$E$266</f>
        <v>41.839550000000003</v>
      </c>
      <c r="AT14" s="604">
        <f t="shared" ca="1" si="29"/>
        <v>-25.839550000000003</v>
      </c>
      <c r="AU14" s="605">
        <f t="shared" ca="1" si="30"/>
        <v>27.963392784021739</v>
      </c>
      <c r="AV14" s="604">
        <f t="shared" ca="1" si="31"/>
        <v>85</v>
      </c>
      <c r="AW14" s="606">
        <f t="shared" ca="1" si="32"/>
        <v>110.83955</v>
      </c>
      <c r="AX14" s="454">
        <f ca="1">LANGHIAN_PARAM_GTS12!$E$242</f>
        <v>-11</v>
      </c>
      <c r="AY14" s="453">
        <f ca="1">LANGHIAN_PARAM_GTS12!$E$237</f>
        <v>20.2</v>
      </c>
      <c r="AZ14" s="454">
        <f ca="1">LANGHIAN_PARAM_GTS12!$E$243</f>
        <v>50.2</v>
      </c>
      <c r="BA14" s="604">
        <f t="shared" ca="1" si="33"/>
        <v>-34.200000000000003</v>
      </c>
      <c r="BB14" s="605">
        <f t="shared" ca="1" si="34"/>
        <v>13.3</v>
      </c>
      <c r="BC14" s="604">
        <f t="shared" ca="1" si="35"/>
        <v>62</v>
      </c>
      <c r="BD14" s="606">
        <f t="shared" ca="1" si="36"/>
        <v>96.2</v>
      </c>
      <c r="BE14" s="454">
        <f ca="1">LANGHIAN_PARAM_GTS12!$E$303</f>
        <v>35.430063999999788</v>
      </c>
      <c r="BF14" s="453">
        <f ca="1">LANGHIAN_PARAM_GTS12!$E$293</f>
        <v>61.433366666666679</v>
      </c>
      <c r="BG14" s="454">
        <f ca="1">LANGHIAN_PARAM_GTS12!$E$304</f>
        <v>86.76097100000004</v>
      </c>
      <c r="BH14" s="604">
        <f t="shared" ca="1" si="37"/>
        <v>-70.76097100000004</v>
      </c>
      <c r="BI14" s="605">
        <f t="shared" ca="1" si="38"/>
        <v>-27.933366666666679</v>
      </c>
      <c r="BJ14" s="604">
        <f t="shared" ca="1" si="39"/>
        <v>15.569936000000212</v>
      </c>
      <c r="BK14" s="606">
        <f t="shared" ca="1" si="40"/>
        <v>86.330907000000252</v>
      </c>
      <c r="BL14" s="454">
        <f ca="1">LANGHIAN_PARAM_GTS12!$E$536</f>
        <v>14.9</v>
      </c>
      <c r="BM14" s="453">
        <f ca="1">LANGHIAN_PARAM_GTS12!$E$528</f>
        <v>27.900000000000002</v>
      </c>
      <c r="BN14" s="454">
        <f ca="1">LANGHIAN_PARAM_GTS12!$E$537</f>
        <v>43.4</v>
      </c>
      <c r="BO14" s="604">
        <f t="shared" ca="1" si="41"/>
        <v>-27.4</v>
      </c>
      <c r="BP14" s="605">
        <f t="shared" ca="1" si="42"/>
        <v>5.5999999999999979</v>
      </c>
      <c r="BQ14" s="604">
        <f t="shared" ca="1" si="43"/>
        <v>36.1</v>
      </c>
      <c r="BR14" s="606">
        <f t="shared" ca="1" si="6"/>
        <v>63.5</v>
      </c>
      <c r="BS14" s="454">
        <f ca="1">LANGHIAN_PARAM_GTS12!$E$346</f>
        <v>-8.1199999999999992</v>
      </c>
      <c r="BT14" s="453">
        <f ca="1">LANGHIAN_PARAM_GTS12!$E$336</f>
        <v>5.483777777777779</v>
      </c>
      <c r="BU14" s="454">
        <f ca="1">LANGHIAN_PARAM_GTS12!$E$347</f>
        <v>17.68</v>
      </c>
      <c r="BV14" s="604">
        <f t="shared" ca="1" si="44"/>
        <v>-1.6799999999999997</v>
      </c>
      <c r="BW14" s="605">
        <f t="shared" ca="1" si="45"/>
        <v>28.016222222222222</v>
      </c>
      <c r="BX14" s="604">
        <f t="shared" ca="1" si="46"/>
        <v>59.12</v>
      </c>
      <c r="BY14" s="606">
        <f t="shared" ca="1" si="47"/>
        <v>60.8</v>
      </c>
      <c r="BZ14" s="461">
        <f ca="1">LANGHIAN_PARAM_GTS12!$E$384</f>
        <v>33</v>
      </c>
      <c r="CA14" s="462">
        <f ca="1">LANGHIAN_PARAM_GTS12!$E$383</f>
        <v>33</v>
      </c>
      <c r="CB14" s="461">
        <f ca="1">LANGHIAN_PARAM_GTS12!$E$385</f>
        <v>33</v>
      </c>
      <c r="CC14" s="611">
        <f t="shared" ca="1" si="48"/>
        <v>-17</v>
      </c>
      <c r="CD14" s="612">
        <f t="shared" ca="1" si="49"/>
        <v>0.5</v>
      </c>
      <c r="CE14" s="611">
        <f t="shared" ca="1" si="50"/>
        <v>18</v>
      </c>
      <c r="CF14" s="613">
        <f t="shared" ca="1" si="51"/>
        <v>35</v>
      </c>
      <c r="CG14" s="461">
        <f ca="1">LANGHIAN_PARAM_GTS12!$E$403</f>
        <v>-9</v>
      </c>
      <c r="CH14" s="462">
        <f ca="1">LANGHIAN_PARAM_GTS12!$E$402</f>
        <v>-9</v>
      </c>
      <c r="CI14" s="461">
        <f ca="1">LANGHIAN_PARAM_GTS12!$E$404</f>
        <v>-9</v>
      </c>
      <c r="CJ14" s="611">
        <f t="shared" ca="1" si="52"/>
        <v>25</v>
      </c>
      <c r="CK14" s="612">
        <f t="shared" ca="1" si="53"/>
        <v>42.5</v>
      </c>
      <c r="CL14" s="611">
        <f t="shared" ca="1" si="54"/>
        <v>60</v>
      </c>
      <c r="CM14" s="613">
        <f t="shared" ca="1" si="55"/>
        <v>35</v>
      </c>
      <c r="CN14" s="451">
        <f ca="1">LANGHIAN_PARAM_GTS12!$E$426</f>
        <v>4</v>
      </c>
      <c r="CO14" s="452">
        <f ca="1">LANGHIAN_PARAM_GTS12!$E$425</f>
        <v>4</v>
      </c>
      <c r="CP14" s="451">
        <f ca="1">LANGHIAN_PARAM_GTS12!$E$427</f>
        <v>4</v>
      </c>
      <c r="CQ14" s="607">
        <f t="shared" ca="1" si="56"/>
        <v>12</v>
      </c>
      <c r="CR14" s="608">
        <f t="shared" ca="1" si="57"/>
        <v>29.5</v>
      </c>
      <c r="CS14" s="607">
        <f t="shared" ca="1" si="58"/>
        <v>47</v>
      </c>
      <c r="CT14" s="609">
        <f t="shared" ca="1" si="59"/>
        <v>35</v>
      </c>
      <c r="CU14" s="451">
        <f ca="1">LANGHIAN_PARAM_GTS12!$E$449</f>
        <v>-1</v>
      </c>
      <c r="CV14" s="452">
        <f ca="1">LANGHIAN_PARAM_GTS12!$E$448</f>
        <v>-1</v>
      </c>
      <c r="CW14" s="451">
        <f ca="1">LANGHIAN_PARAM_GTS12!$E$450</f>
        <v>-1</v>
      </c>
      <c r="CX14" s="607">
        <f t="shared" ca="1" si="60"/>
        <v>17</v>
      </c>
      <c r="CY14" s="608">
        <f t="shared" ca="1" si="61"/>
        <v>34.5</v>
      </c>
      <c r="CZ14" s="607">
        <f t="shared" ca="1" si="62"/>
        <v>52</v>
      </c>
      <c r="DA14" s="609">
        <f t="shared" ca="1" si="63"/>
        <v>35</v>
      </c>
      <c r="DB14" s="454">
        <f ca="1">LANGHIAN_PARAM_GTS12!$E$489</f>
        <v>-14.6</v>
      </c>
      <c r="DC14" s="453">
        <f ca="1">LANGHIAN_PARAM_GTS12!$E$481</f>
        <v>1.7670558749999998</v>
      </c>
      <c r="DD14" s="454">
        <f ca="1">LANGHIAN_PARAM_GTS12!$E$490</f>
        <v>33</v>
      </c>
      <c r="DE14" s="604">
        <f t="shared" ca="1" si="64"/>
        <v>-17</v>
      </c>
      <c r="DF14" s="605">
        <f t="shared" ca="1" si="65"/>
        <v>31.732944125</v>
      </c>
      <c r="DG14" s="604">
        <f t="shared" ca="1" si="66"/>
        <v>65.599999999999994</v>
      </c>
      <c r="DH14" s="606">
        <f t="shared" ca="1" si="12"/>
        <v>82.6</v>
      </c>
    </row>
    <row r="15" spans="2:112" ht="33.950000000000003" customHeight="1">
      <c r="B15" s="491" t="s">
        <v>309</v>
      </c>
      <c r="C15" s="492" t="s">
        <v>310</v>
      </c>
      <c r="D15" s="493">
        <v>49.279637000000001</v>
      </c>
      <c r="E15" s="493">
        <v>-1.3555889999999999</v>
      </c>
      <c r="F15" s="492" t="s">
        <v>293</v>
      </c>
      <c r="G15" s="494" t="s">
        <v>489</v>
      </c>
      <c r="H15" s="492">
        <v>11.6</v>
      </c>
      <c r="I15" s="492">
        <v>16</v>
      </c>
      <c r="J15" s="492" t="s">
        <v>230</v>
      </c>
      <c r="K15" s="492">
        <v>15</v>
      </c>
      <c r="L15" s="492">
        <v>50</v>
      </c>
      <c r="M15" s="556">
        <v>1</v>
      </c>
      <c r="N15" s="498" t="s">
        <v>497</v>
      </c>
      <c r="O15" s="454">
        <f ca="1">LANGHIAN_PARAM_GTS12!$E$89</f>
        <v>24.65</v>
      </c>
      <c r="P15" s="453">
        <f ca="1">LANGHIAN_PARAM_GTS12!$E$84</f>
        <v>91.344516129032257</v>
      </c>
      <c r="Q15" s="454">
        <f ca="1">LANGHIAN_PARAM_GTS12!$E$90</f>
        <v>158.22999999999999</v>
      </c>
      <c r="R15" s="604">
        <f t="shared" ca="1" si="13"/>
        <v>-142.22999999999999</v>
      </c>
      <c r="S15" s="605">
        <f t="shared" ca="1" si="14"/>
        <v>-57.844516129032257</v>
      </c>
      <c r="T15" s="604">
        <f t="shared" ca="1" si="15"/>
        <v>26.35</v>
      </c>
      <c r="U15" s="606">
        <f t="shared" ca="1" si="16"/>
        <v>168.57999999999998</v>
      </c>
      <c r="V15" s="454">
        <f ca="1">LANGHIAN_PARAM_GTS12!$E$58</f>
        <v>66.084599999999995</v>
      </c>
      <c r="W15" s="453">
        <f ca="1">LANGHIAN_PARAM_GTS12!$E$53</f>
        <v>103.55200000000001</v>
      </c>
      <c r="X15" s="454">
        <f ca="1">LANGHIAN_PARAM_GTS12!$E$59</f>
        <v>138.35500000000002</v>
      </c>
      <c r="Y15" s="604">
        <f t="shared" ca="1" si="17"/>
        <v>-122.35500000000002</v>
      </c>
      <c r="Z15" s="605">
        <f t="shared" ca="1" si="18"/>
        <v>-70.052000000000007</v>
      </c>
      <c r="AA15" s="604">
        <f t="shared" ca="1" si="19"/>
        <v>-15.084599999999995</v>
      </c>
      <c r="AB15" s="606">
        <f t="shared" ca="1" si="20"/>
        <v>107.27040000000002</v>
      </c>
      <c r="AC15" s="454">
        <f ca="1">LANGHIAN_PARAM_GTS12!$E$149</f>
        <v>-29</v>
      </c>
      <c r="AD15" s="453">
        <f ca="1">LANGHIAN_PARAM_GTS12!$E$144</f>
        <v>-0.29759290407446787</v>
      </c>
      <c r="AE15" s="454">
        <f ca="1">LANGHIAN_PARAM_GTS12!$E$150</f>
        <v>33.901600000000002</v>
      </c>
      <c r="AF15" s="604">
        <f t="shared" ca="1" si="21"/>
        <v>-17.901600000000002</v>
      </c>
      <c r="AG15" s="605">
        <f t="shared" ca="1" si="22"/>
        <v>33.79759290407447</v>
      </c>
      <c r="AH15" s="604">
        <f t="shared" ca="1" si="23"/>
        <v>80</v>
      </c>
      <c r="AI15" s="606">
        <f t="shared" ca="1" si="24"/>
        <v>97.901600000000002</v>
      </c>
      <c r="AJ15" s="454">
        <f ca="1">LANGHIAN_PARAM_GTS12!$E$176</f>
        <v>8.3028000000000013</v>
      </c>
      <c r="AK15" s="453">
        <f ca="1">LANGHIAN_PARAM_GTS12!$E$171</f>
        <v>24.838583333333332</v>
      </c>
      <c r="AL15" s="454">
        <f ca="1">LANGHIAN_PARAM_GTS12!$E$177</f>
        <v>41.528500000000001</v>
      </c>
      <c r="AM15" s="604">
        <f t="shared" ca="1" si="25"/>
        <v>-25.528500000000001</v>
      </c>
      <c r="AN15" s="605">
        <f t="shared" ca="1" si="26"/>
        <v>8.6614166666666677</v>
      </c>
      <c r="AO15" s="604">
        <f t="shared" ca="1" si="27"/>
        <v>42.697199999999995</v>
      </c>
      <c r="AP15" s="606">
        <f t="shared" ca="1" si="28"/>
        <v>68.225699999999989</v>
      </c>
      <c r="AQ15" s="454">
        <f ca="1">LANGHIAN_PARAM_GTS12!$E$265</f>
        <v>-34</v>
      </c>
      <c r="AR15" s="453">
        <f ca="1">LANGHIAN_PARAM_GTS12!$E$260</f>
        <v>5.536607215978262</v>
      </c>
      <c r="AS15" s="454">
        <f ca="1">LANGHIAN_PARAM_GTS12!$E$266</f>
        <v>41.839550000000003</v>
      </c>
      <c r="AT15" s="604">
        <f t="shared" ca="1" si="29"/>
        <v>-25.839550000000003</v>
      </c>
      <c r="AU15" s="605">
        <f t="shared" ca="1" si="30"/>
        <v>27.963392784021739</v>
      </c>
      <c r="AV15" s="604">
        <f t="shared" ca="1" si="31"/>
        <v>85</v>
      </c>
      <c r="AW15" s="606">
        <f t="shared" ca="1" si="32"/>
        <v>110.83955</v>
      </c>
      <c r="AX15" s="454">
        <f ca="1">LANGHIAN_PARAM_GTS12!$E$242</f>
        <v>-11</v>
      </c>
      <c r="AY15" s="453">
        <f ca="1">LANGHIAN_PARAM_GTS12!$E$237</f>
        <v>20.2</v>
      </c>
      <c r="AZ15" s="454">
        <f ca="1">LANGHIAN_PARAM_GTS12!$E$243</f>
        <v>50.2</v>
      </c>
      <c r="BA15" s="604">
        <f t="shared" ca="1" si="33"/>
        <v>-34.200000000000003</v>
      </c>
      <c r="BB15" s="605">
        <f t="shared" ca="1" si="34"/>
        <v>13.3</v>
      </c>
      <c r="BC15" s="604">
        <f t="shared" ca="1" si="35"/>
        <v>62</v>
      </c>
      <c r="BD15" s="606">
        <f t="shared" ca="1" si="36"/>
        <v>96.2</v>
      </c>
      <c r="BE15" s="454">
        <f ca="1">LANGHIAN_PARAM_GTS12!$E$303</f>
        <v>35.430063999999788</v>
      </c>
      <c r="BF15" s="453">
        <f ca="1">LANGHIAN_PARAM_GTS12!$E$293</f>
        <v>61.433366666666679</v>
      </c>
      <c r="BG15" s="454">
        <f ca="1">LANGHIAN_PARAM_GTS12!$E$304</f>
        <v>86.76097100000004</v>
      </c>
      <c r="BH15" s="604">
        <f t="shared" ca="1" si="37"/>
        <v>-70.76097100000004</v>
      </c>
      <c r="BI15" s="605">
        <f t="shared" ca="1" si="38"/>
        <v>-27.933366666666679</v>
      </c>
      <c r="BJ15" s="604">
        <f t="shared" ca="1" si="39"/>
        <v>15.569936000000212</v>
      </c>
      <c r="BK15" s="606">
        <f t="shared" ca="1" si="40"/>
        <v>86.330907000000252</v>
      </c>
      <c r="BL15" s="454">
        <f ca="1">LANGHIAN_PARAM_GTS12!$E$536</f>
        <v>14.9</v>
      </c>
      <c r="BM15" s="453">
        <f ca="1">LANGHIAN_PARAM_GTS12!$E$528</f>
        <v>27.900000000000002</v>
      </c>
      <c r="BN15" s="454">
        <f ca="1">LANGHIAN_PARAM_GTS12!$E$537</f>
        <v>43.4</v>
      </c>
      <c r="BO15" s="604">
        <f t="shared" ca="1" si="41"/>
        <v>-27.4</v>
      </c>
      <c r="BP15" s="605">
        <f t="shared" ca="1" si="42"/>
        <v>5.5999999999999979</v>
      </c>
      <c r="BQ15" s="604">
        <f t="shared" ca="1" si="43"/>
        <v>36.1</v>
      </c>
      <c r="BR15" s="606">
        <f t="shared" ca="1" si="6"/>
        <v>63.5</v>
      </c>
      <c r="BS15" s="454">
        <f ca="1">LANGHIAN_PARAM_GTS12!$E$346</f>
        <v>-8.1199999999999992</v>
      </c>
      <c r="BT15" s="453">
        <f ca="1">LANGHIAN_PARAM_GTS12!$E$336</f>
        <v>5.483777777777779</v>
      </c>
      <c r="BU15" s="454">
        <f ca="1">LANGHIAN_PARAM_GTS12!$E$347</f>
        <v>17.68</v>
      </c>
      <c r="BV15" s="604">
        <f t="shared" ca="1" si="44"/>
        <v>-1.6799999999999997</v>
      </c>
      <c r="BW15" s="605">
        <f t="shared" ca="1" si="45"/>
        <v>28.016222222222222</v>
      </c>
      <c r="BX15" s="604">
        <f t="shared" ca="1" si="46"/>
        <v>59.12</v>
      </c>
      <c r="BY15" s="606">
        <f t="shared" ca="1" si="47"/>
        <v>60.8</v>
      </c>
      <c r="BZ15" s="461">
        <f ca="1">LANGHIAN_PARAM_GTS12!$E$384</f>
        <v>33</v>
      </c>
      <c r="CA15" s="462">
        <f ca="1">LANGHIAN_PARAM_GTS12!$E$383</f>
        <v>33</v>
      </c>
      <c r="CB15" s="461">
        <f ca="1">LANGHIAN_PARAM_GTS12!$E$385</f>
        <v>33</v>
      </c>
      <c r="CC15" s="611">
        <f t="shared" ca="1" si="48"/>
        <v>-17</v>
      </c>
      <c r="CD15" s="612">
        <f t="shared" ca="1" si="49"/>
        <v>0.5</v>
      </c>
      <c r="CE15" s="611">
        <f t="shared" ca="1" si="50"/>
        <v>18</v>
      </c>
      <c r="CF15" s="613">
        <f t="shared" ca="1" si="51"/>
        <v>35</v>
      </c>
      <c r="CG15" s="461">
        <f ca="1">LANGHIAN_PARAM_GTS12!$E$403</f>
        <v>-9</v>
      </c>
      <c r="CH15" s="462">
        <f ca="1">LANGHIAN_PARAM_GTS12!$E$402</f>
        <v>-9</v>
      </c>
      <c r="CI15" s="461">
        <f ca="1">LANGHIAN_PARAM_GTS12!$E$404</f>
        <v>-9</v>
      </c>
      <c r="CJ15" s="611">
        <f t="shared" ca="1" si="52"/>
        <v>25</v>
      </c>
      <c r="CK15" s="612">
        <f t="shared" ca="1" si="53"/>
        <v>42.5</v>
      </c>
      <c r="CL15" s="611">
        <f t="shared" ca="1" si="54"/>
        <v>60</v>
      </c>
      <c r="CM15" s="613">
        <f t="shared" ca="1" si="55"/>
        <v>35</v>
      </c>
      <c r="CN15" s="451">
        <f ca="1">LANGHIAN_PARAM_GTS12!$E$426</f>
        <v>4</v>
      </c>
      <c r="CO15" s="452">
        <f ca="1">LANGHIAN_PARAM_GTS12!$E$425</f>
        <v>4</v>
      </c>
      <c r="CP15" s="451">
        <f ca="1">LANGHIAN_PARAM_GTS12!$E$427</f>
        <v>4</v>
      </c>
      <c r="CQ15" s="607">
        <f t="shared" ca="1" si="56"/>
        <v>12</v>
      </c>
      <c r="CR15" s="608">
        <f t="shared" ca="1" si="57"/>
        <v>29.5</v>
      </c>
      <c r="CS15" s="607">
        <f t="shared" ca="1" si="58"/>
        <v>47</v>
      </c>
      <c r="CT15" s="609">
        <f t="shared" ca="1" si="59"/>
        <v>35</v>
      </c>
      <c r="CU15" s="451">
        <f ca="1">LANGHIAN_PARAM_GTS12!$E$449</f>
        <v>-1</v>
      </c>
      <c r="CV15" s="452">
        <f ca="1">LANGHIAN_PARAM_GTS12!$E$448</f>
        <v>-1</v>
      </c>
      <c r="CW15" s="451">
        <f ca="1">LANGHIAN_PARAM_GTS12!$E$450</f>
        <v>-1</v>
      </c>
      <c r="CX15" s="607">
        <f t="shared" ca="1" si="60"/>
        <v>17</v>
      </c>
      <c r="CY15" s="608">
        <f t="shared" ca="1" si="61"/>
        <v>34.5</v>
      </c>
      <c r="CZ15" s="607">
        <f t="shared" ca="1" si="62"/>
        <v>52</v>
      </c>
      <c r="DA15" s="609">
        <f t="shared" ca="1" si="63"/>
        <v>35</v>
      </c>
      <c r="DB15" s="454">
        <f ca="1">LANGHIAN_PARAM_GTS12!$E$489</f>
        <v>-14.6</v>
      </c>
      <c r="DC15" s="453">
        <f ca="1">LANGHIAN_PARAM_GTS12!$E$481</f>
        <v>1.7670558749999998</v>
      </c>
      <c r="DD15" s="454">
        <f ca="1">LANGHIAN_PARAM_GTS12!$E$490</f>
        <v>33</v>
      </c>
      <c r="DE15" s="604">
        <f t="shared" ca="1" si="64"/>
        <v>-17</v>
      </c>
      <c r="DF15" s="605">
        <f t="shared" ca="1" si="65"/>
        <v>31.732944125</v>
      </c>
      <c r="DG15" s="604">
        <f t="shared" ca="1" si="66"/>
        <v>65.599999999999994</v>
      </c>
      <c r="DH15" s="606">
        <f t="shared" ca="1" si="12"/>
        <v>82.6</v>
      </c>
    </row>
    <row r="16" spans="2:112" ht="33.950000000000003" customHeight="1">
      <c r="B16" s="491" t="s">
        <v>311</v>
      </c>
      <c r="C16" s="494" t="s">
        <v>312</v>
      </c>
      <c r="D16" s="493">
        <v>47.349471999999999</v>
      </c>
      <c r="E16" s="493">
        <v>-5.3496110000000003</v>
      </c>
      <c r="F16" s="492" t="s">
        <v>293</v>
      </c>
      <c r="G16" s="494"/>
      <c r="H16" s="492">
        <v>11.6</v>
      </c>
      <c r="I16" s="492">
        <v>16</v>
      </c>
      <c r="J16" s="494" t="s">
        <v>375</v>
      </c>
      <c r="K16" s="492">
        <v>50</v>
      </c>
      <c r="L16" s="492">
        <v>200</v>
      </c>
      <c r="M16" s="495">
        <v>-395</v>
      </c>
      <c r="N16" s="498" t="s">
        <v>498</v>
      </c>
      <c r="O16" s="454">
        <f ca="1">LANGHIAN_PARAM_GTS12!$E$89</f>
        <v>24.65</v>
      </c>
      <c r="P16" s="453">
        <f ca="1">LANGHIAN_PARAM_GTS12!$E$84</f>
        <v>91.344516129032257</v>
      </c>
      <c r="Q16" s="454">
        <f ca="1">LANGHIAN_PARAM_GTS12!$E$90</f>
        <v>158.22999999999999</v>
      </c>
      <c r="R16" s="604">
        <f t="shared" ca="1" si="13"/>
        <v>-503.23</v>
      </c>
      <c r="S16" s="605">
        <f t="shared" ca="1" si="14"/>
        <v>-361.34451612903229</v>
      </c>
      <c r="T16" s="604">
        <f t="shared" ca="1" si="15"/>
        <v>-219.64999999999998</v>
      </c>
      <c r="U16" s="606">
        <f t="shared" ca="1" si="16"/>
        <v>283.58000000000004</v>
      </c>
      <c r="V16" s="454">
        <f ca="1">LANGHIAN_PARAM_GTS12!$E$58</f>
        <v>66.084599999999995</v>
      </c>
      <c r="W16" s="453">
        <f ca="1">LANGHIAN_PARAM_GTS12!$E$53</f>
        <v>103.55200000000001</v>
      </c>
      <c r="X16" s="454">
        <f ca="1">LANGHIAN_PARAM_GTS12!$E$59</f>
        <v>138.35500000000002</v>
      </c>
      <c r="Y16" s="604">
        <f t="shared" ca="1" si="17"/>
        <v>-483.35500000000002</v>
      </c>
      <c r="Z16" s="605">
        <f t="shared" ca="1" si="18"/>
        <v>-373.55200000000002</v>
      </c>
      <c r="AA16" s="604">
        <f t="shared" ca="1" si="19"/>
        <v>-261.08460000000002</v>
      </c>
      <c r="AB16" s="606">
        <f t="shared" ca="1" si="20"/>
        <v>222.2704</v>
      </c>
      <c r="AC16" s="454">
        <f ca="1">LANGHIAN_PARAM_GTS12!$E$149</f>
        <v>-29</v>
      </c>
      <c r="AD16" s="453">
        <f ca="1">LANGHIAN_PARAM_GTS12!$E$144</f>
        <v>-0.29759290407446787</v>
      </c>
      <c r="AE16" s="454">
        <f ca="1">LANGHIAN_PARAM_GTS12!$E$150</f>
        <v>33.901600000000002</v>
      </c>
      <c r="AF16" s="604">
        <f t="shared" ca="1" si="21"/>
        <v>-378.90160000000003</v>
      </c>
      <c r="AG16" s="605">
        <f t="shared" ca="1" si="22"/>
        <v>-269.70240709592554</v>
      </c>
      <c r="AH16" s="604">
        <f t="shared" ca="1" si="23"/>
        <v>-166</v>
      </c>
      <c r="AI16" s="606">
        <f t="shared" ca="1" si="24"/>
        <v>212.90160000000003</v>
      </c>
      <c r="AJ16" s="454">
        <f ca="1">LANGHIAN_PARAM_GTS12!$E$176</f>
        <v>8.3028000000000013</v>
      </c>
      <c r="AK16" s="453">
        <f ca="1">LANGHIAN_PARAM_GTS12!$E$171</f>
        <v>24.838583333333332</v>
      </c>
      <c r="AL16" s="454">
        <f ca="1">LANGHIAN_PARAM_GTS12!$E$177</f>
        <v>41.528500000000001</v>
      </c>
      <c r="AM16" s="604">
        <f t="shared" ca="1" si="25"/>
        <v>-386.52850000000001</v>
      </c>
      <c r="AN16" s="605">
        <f t="shared" ca="1" si="26"/>
        <v>-294.8385833333333</v>
      </c>
      <c r="AO16" s="604">
        <f t="shared" ca="1" si="27"/>
        <v>-203.30279999999999</v>
      </c>
      <c r="AP16" s="606">
        <f t="shared" ca="1" si="28"/>
        <v>183.22570000000002</v>
      </c>
      <c r="AQ16" s="454">
        <f ca="1">LANGHIAN_PARAM_GTS12!$E$265</f>
        <v>-34</v>
      </c>
      <c r="AR16" s="453">
        <f ca="1">LANGHIAN_PARAM_GTS12!$E$260</f>
        <v>5.536607215978262</v>
      </c>
      <c r="AS16" s="454">
        <f ca="1">LANGHIAN_PARAM_GTS12!$E$266</f>
        <v>41.839550000000003</v>
      </c>
      <c r="AT16" s="604">
        <f t="shared" ca="1" si="29"/>
        <v>-386.83955000000003</v>
      </c>
      <c r="AU16" s="605">
        <f t="shared" ca="1" si="30"/>
        <v>-275.53660721597828</v>
      </c>
      <c r="AV16" s="604">
        <f t="shared" ca="1" si="31"/>
        <v>-161</v>
      </c>
      <c r="AW16" s="606">
        <f t="shared" ca="1" si="32"/>
        <v>225.83955000000003</v>
      </c>
      <c r="AX16" s="454">
        <f ca="1">LANGHIAN_PARAM_GTS12!$E$242</f>
        <v>-11</v>
      </c>
      <c r="AY16" s="453">
        <f ca="1">LANGHIAN_PARAM_GTS12!$E$237</f>
        <v>20.2</v>
      </c>
      <c r="AZ16" s="454">
        <f ca="1">LANGHIAN_PARAM_GTS12!$E$243</f>
        <v>50.2</v>
      </c>
      <c r="BA16" s="604">
        <f t="shared" ca="1" si="33"/>
        <v>-395.2</v>
      </c>
      <c r="BB16" s="605">
        <f t="shared" ca="1" si="34"/>
        <v>-290.2</v>
      </c>
      <c r="BC16" s="604">
        <f t="shared" ca="1" si="35"/>
        <v>-184</v>
      </c>
      <c r="BD16" s="606">
        <f t="shared" ca="1" si="36"/>
        <v>211.2</v>
      </c>
      <c r="BE16" s="454">
        <f ca="1">LANGHIAN_PARAM_GTS12!$E$303</f>
        <v>35.430063999999788</v>
      </c>
      <c r="BF16" s="453">
        <f ca="1">LANGHIAN_PARAM_GTS12!$E$293</f>
        <v>61.433366666666679</v>
      </c>
      <c r="BG16" s="454">
        <f ca="1">LANGHIAN_PARAM_GTS12!$E$304</f>
        <v>86.76097100000004</v>
      </c>
      <c r="BH16" s="604">
        <f t="shared" ca="1" si="37"/>
        <v>-431.76097100000004</v>
      </c>
      <c r="BI16" s="605">
        <f t="shared" ca="1" si="38"/>
        <v>-331.4333666666667</v>
      </c>
      <c r="BJ16" s="604">
        <f t="shared" ca="1" si="39"/>
        <v>-230.43006399999979</v>
      </c>
      <c r="BK16" s="606">
        <f t="shared" ca="1" si="40"/>
        <v>201.33090700000025</v>
      </c>
      <c r="BL16" s="454">
        <f ca="1">LANGHIAN_PARAM_GTS12!$E$536</f>
        <v>14.9</v>
      </c>
      <c r="BM16" s="453">
        <f ca="1">LANGHIAN_PARAM_GTS12!$E$528</f>
        <v>27.900000000000002</v>
      </c>
      <c r="BN16" s="454">
        <f ca="1">LANGHIAN_PARAM_GTS12!$E$537</f>
        <v>43.4</v>
      </c>
      <c r="BO16" s="604">
        <f t="shared" ca="1" si="41"/>
        <v>-388.4</v>
      </c>
      <c r="BP16" s="605">
        <f t="shared" ca="1" si="42"/>
        <v>-297.89999999999998</v>
      </c>
      <c r="BQ16" s="604">
        <f t="shared" ca="1" si="43"/>
        <v>-209.89999999999998</v>
      </c>
      <c r="BR16" s="606">
        <f t="shared" ca="1" si="6"/>
        <v>178.5</v>
      </c>
      <c r="BS16" s="454">
        <f ca="1">LANGHIAN_PARAM_GTS12!$E$346</f>
        <v>-8.1199999999999992</v>
      </c>
      <c r="BT16" s="453">
        <f ca="1">LANGHIAN_PARAM_GTS12!$E$336</f>
        <v>5.483777777777779</v>
      </c>
      <c r="BU16" s="454">
        <f ca="1">LANGHIAN_PARAM_GTS12!$E$347</f>
        <v>17.68</v>
      </c>
      <c r="BV16" s="604">
        <f t="shared" ca="1" si="44"/>
        <v>-362.68</v>
      </c>
      <c r="BW16" s="605">
        <f t="shared" ca="1" si="45"/>
        <v>-275.48377777777779</v>
      </c>
      <c r="BX16" s="604">
        <f t="shared" ca="1" si="46"/>
        <v>-186.88</v>
      </c>
      <c r="BY16" s="606">
        <f t="shared" ca="1" si="47"/>
        <v>175.8</v>
      </c>
      <c r="BZ16" s="461">
        <f ca="1">LANGHIAN_PARAM_GTS12!$E$384</f>
        <v>33</v>
      </c>
      <c r="CA16" s="462">
        <f ca="1">LANGHIAN_PARAM_GTS12!$E$383</f>
        <v>33</v>
      </c>
      <c r="CB16" s="461">
        <f ca="1">LANGHIAN_PARAM_GTS12!$E$385</f>
        <v>33</v>
      </c>
      <c r="CC16" s="611">
        <f t="shared" ca="1" si="48"/>
        <v>-378</v>
      </c>
      <c r="CD16" s="612">
        <f t="shared" ca="1" si="49"/>
        <v>-303</v>
      </c>
      <c r="CE16" s="611">
        <f t="shared" ca="1" si="50"/>
        <v>-228</v>
      </c>
      <c r="CF16" s="613">
        <f t="shared" ca="1" si="51"/>
        <v>150</v>
      </c>
      <c r="CG16" s="461">
        <f ca="1">LANGHIAN_PARAM_GTS12!$E$403</f>
        <v>-9</v>
      </c>
      <c r="CH16" s="462">
        <f ca="1">LANGHIAN_PARAM_GTS12!$E$402</f>
        <v>-9</v>
      </c>
      <c r="CI16" s="461">
        <f ca="1">LANGHIAN_PARAM_GTS12!$E$404</f>
        <v>-9</v>
      </c>
      <c r="CJ16" s="611">
        <f t="shared" ca="1" si="52"/>
        <v>-336</v>
      </c>
      <c r="CK16" s="612">
        <f t="shared" ca="1" si="53"/>
        <v>-261</v>
      </c>
      <c r="CL16" s="611">
        <f t="shared" ca="1" si="54"/>
        <v>-186</v>
      </c>
      <c r="CM16" s="613">
        <f t="shared" ca="1" si="55"/>
        <v>150</v>
      </c>
      <c r="CN16" s="451">
        <f ca="1">LANGHIAN_PARAM_GTS12!$E$426</f>
        <v>4</v>
      </c>
      <c r="CO16" s="452">
        <f ca="1">LANGHIAN_PARAM_GTS12!$E$425</f>
        <v>4</v>
      </c>
      <c r="CP16" s="451">
        <f ca="1">LANGHIAN_PARAM_GTS12!$E$427</f>
        <v>4</v>
      </c>
      <c r="CQ16" s="607">
        <f t="shared" ca="1" si="56"/>
        <v>-349</v>
      </c>
      <c r="CR16" s="608">
        <f t="shared" ca="1" si="57"/>
        <v>-274</v>
      </c>
      <c r="CS16" s="607">
        <f t="shared" ca="1" si="58"/>
        <v>-199</v>
      </c>
      <c r="CT16" s="609">
        <f t="shared" ca="1" si="59"/>
        <v>150</v>
      </c>
      <c r="CU16" s="451">
        <f ca="1">LANGHIAN_PARAM_GTS12!$E$449</f>
        <v>-1</v>
      </c>
      <c r="CV16" s="452">
        <f ca="1">LANGHIAN_PARAM_GTS12!$E$448</f>
        <v>-1</v>
      </c>
      <c r="CW16" s="451">
        <f ca="1">LANGHIAN_PARAM_GTS12!$E$450</f>
        <v>-1</v>
      </c>
      <c r="CX16" s="607">
        <f t="shared" ca="1" si="60"/>
        <v>-344</v>
      </c>
      <c r="CY16" s="608">
        <f t="shared" ca="1" si="61"/>
        <v>-269</v>
      </c>
      <c r="CZ16" s="607">
        <f t="shared" ca="1" si="62"/>
        <v>-194</v>
      </c>
      <c r="DA16" s="609">
        <f t="shared" ca="1" si="63"/>
        <v>150</v>
      </c>
      <c r="DB16" s="454">
        <f ca="1">LANGHIAN_PARAM_GTS12!$E$489</f>
        <v>-14.6</v>
      </c>
      <c r="DC16" s="453">
        <f ca="1">LANGHIAN_PARAM_GTS12!$E$481</f>
        <v>1.7670558749999998</v>
      </c>
      <c r="DD16" s="454">
        <f ca="1">LANGHIAN_PARAM_GTS12!$E$490</f>
        <v>33</v>
      </c>
      <c r="DE16" s="604">
        <f t="shared" ca="1" si="64"/>
        <v>-378</v>
      </c>
      <c r="DF16" s="605">
        <f t="shared" ca="1" si="65"/>
        <v>-271.76705587499998</v>
      </c>
      <c r="DG16" s="604">
        <f t="shared" ca="1" si="66"/>
        <v>-180.39999999999998</v>
      </c>
      <c r="DH16" s="606">
        <f t="shared" ca="1" si="12"/>
        <v>197.60000000000002</v>
      </c>
    </row>
    <row r="17" spans="2:112" ht="33.950000000000003" customHeight="1">
      <c r="B17" s="491" t="s">
        <v>313</v>
      </c>
      <c r="C17" s="494" t="s">
        <v>514</v>
      </c>
      <c r="D17" s="493">
        <v>48.331205009999998</v>
      </c>
      <c r="E17" s="493">
        <v>-1.7030137599999999</v>
      </c>
      <c r="F17" s="492" t="s">
        <v>293</v>
      </c>
      <c r="G17" s="494" t="s">
        <v>491</v>
      </c>
      <c r="H17" s="492">
        <v>11.6</v>
      </c>
      <c r="I17" s="492">
        <v>16</v>
      </c>
      <c r="J17" s="492" t="s">
        <v>374</v>
      </c>
      <c r="K17" s="492">
        <v>0</v>
      </c>
      <c r="L17" s="492">
        <v>20</v>
      </c>
      <c r="M17" s="495">
        <v>65</v>
      </c>
      <c r="N17" s="498" t="s">
        <v>582</v>
      </c>
      <c r="O17" s="454">
        <f ca="1">LANGHIAN_PARAM_GTS12!$E$89</f>
        <v>24.65</v>
      </c>
      <c r="P17" s="453">
        <f ca="1">LANGHIAN_PARAM_GTS12!$E$84</f>
        <v>91.344516129032257</v>
      </c>
      <c r="Q17" s="454">
        <f ca="1">LANGHIAN_PARAM_GTS12!$E$90</f>
        <v>158.22999999999999</v>
      </c>
      <c r="R17" s="604">
        <f t="shared" ca="1" si="13"/>
        <v>-93.22999999999999</v>
      </c>
      <c r="S17" s="605">
        <f t="shared" ca="1" si="14"/>
        <v>-16.344516129032257</v>
      </c>
      <c r="T17" s="604">
        <f t="shared" ca="1" si="15"/>
        <v>60.35</v>
      </c>
      <c r="U17" s="606">
        <f t="shared" ca="1" si="16"/>
        <v>153.57999999999998</v>
      </c>
      <c r="V17" s="454">
        <f ca="1">LANGHIAN_PARAM_GTS12!$E$58</f>
        <v>66.084599999999995</v>
      </c>
      <c r="W17" s="453">
        <f ca="1">LANGHIAN_PARAM_GTS12!$E$53</f>
        <v>103.55200000000001</v>
      </c>
      <c r="X17" s="454">
        <f ca="1">LANGHIAN_PARAM_GTS12!$E$59</f>
        <v>138.35500000000002</v>
      </c>
      <c r="Y17" s="604">
        <f t="shared" ca="1" si="17"/>
        <v>-73.355000000000018</v>
      </c>
      <c r="Z17" s="605">
        <f t="shared" ca="1" si="18"/>
        <v>-28.552000000000007</v>
      </c>
      <c r="AA17" s="604">
        <f t="shared" ca="1" si="19"/>
        <v>18.915400000000005</v>
      </c>
      <c r="AB17" s="606">
        <f t="shared" ca="1" si="20"/>
        <v>92.270400000000024</v>
      </c>
      <c r="AC17" s="454">
        <f ca="1">LANGHIAN_PARAM_GTS12!$E$149</f>
        <v>-29</v>
      </c>
      <c r="AD17" s="453">
        <f ca="1">LANGHIAN_PARAM_GTS12!$E$144</f>
        <v>-0.29759290407446787</v>
      </c>
      <c r="AE17" s="454">
        <f ca="1">LANGHIAN_PARAM_GTS12!$E$150</f>
        <v>33.901600000000002</v>
      </c>
      <c r="AF17" s="604">
        <f t="shared" ca="1" si="21"/>
        <v>31.098399999999998</v>
      </c>
      <c r="AG17" s="605">
        <f t="shared" ca="1" si="22"/>
        <v>75.297592904074463</v>
      </c>
      <c r="AH17" s="604">
        <f t="shared" ca="1" si="23"/>
        <v>114</v>
      </c>
      <c r="AI17" s="606">
        <f t="shared" ca="1" si="24"/>
        <v>82.901600000000002</v>
      </c>
      <c r="AJ17" s="454">
        <f ca="1">LANGHIAN_PARAM_GTS12!$E$176</f>
        <v>8.3028000000000013</v>
      </c>
      <c r="AK17" s="453">
        <f ca="1">LANGHIAN_PARAM_GTS12!$E$171</f>
        <v>24.838583333333332</v>
      </c>
      <c r="AL17" s="454">
        <f ca="1">LANGHIAN_PARAM_GTS12!$E$177</f>
        <v>41.528500000000001</v>
      </c>
      <c r="AM17" s="604">
        <f t="shared" ca="1" si="25"/>
        <v>23.471499999999999</v>
      </c>
      <c r="AN17" s="605">
        <f t="shared" ca="1" si="26"/>
        <v>50.161416666666668</v>
      </c>
      <c r="AO17" s="604">
        <f t="shared" ca="1" si="27"/>
        <v>76.697199999999995</v>
      </c>
      <c r="AP17" s="606">
        <f t="shared" ca="1" si="28"/>
        <v>53.225699999999996</v>
      </c>
      <c r="AQ17" s="454">
        <f ca="1">LANGHIAN_PARAM_GTS12!$E$265</f>
        <v>-34</v>
      </c>
      <c r="AR17" s="453">
        <f ca="1">LANGHIAN_PARAM_GTS12!$E$260</f>
        <v>5.536607215978262</v>
      </c>
      <c r="AS17" s="454">
        <f ca="1">LANGHIAN_PARAM_GTS12!$E$266</f>
        <v>41.839550000000003</v>
      </c>
      <c r="AT17" s="604">
        <f t="shared" ca="1" si="29"/>
        <v>23.160449999999997</v>
      </c>
      <c r="AU17" s="605">
        <f t="shared" ca="1" si="30"/>
        <v>69.463392784021735</v>
      </c>
      <c r="AV17" s="604">
        <f t="shared" ca="1" si="31"/>
        <v>119</v>
      </c>
      <c r="AW17" s="606">
        <f t="shared" ca="1" si="32"/>
        <v>95.839550000000003</v>
      </c>
      <c r="AX17" s="454">
        <f ca="1">LANGHIAN_PARAM_GTS12!$E$242</f>
        <v>-11</v>
      </c>
      <c r="AY17" s="453">
        <f ca="1">LANGHIAN_PARAM_GTS12!$E$237</f>
        <v>20.2</v>
      </c>
      <c r="AZ17" s="454">
        <f ca="1">LANGHIAN_PARAM_GTS12!$E$243</f>
        <v>50.2</v>
      </c>
      <c r="BA17" s="604">
        <f t="shared" ca="1" si="33"/>
        <v>14.799999999999997</v>
      </c>
      <c r="BB17" s="605">
        <f t="shared" ca="1" si="34"/>
        <v>54.8</v>
      </c>
      <c r="BC17" s="604">
        <f t="shared" ca="1" si="35"/>
        <v>96</v>
      </c>
      <c r="BD17" s="606">
        <f t="shared" ca="1" si="36"/>
        <v>81.2</v>
      </c>
      <c r="BE17" s="454">
        <f ca="1">LANGHIAN_PARAM_GTS12!$E$303</f>
        <v>35.430063999999788</v>
      </c>
      <c r="BF17" s="453">
        <f ca="1">LANGHIAN_PARAM_GTS12!$E$293</f>
        <v>61.433366666666679</v>
      </c>
      <c r="BG17" s="454">
        <f ca="1">LANGHIAN_PARAM_GTS12!$E$304</f>
        <v>86.76097100000004</v>
      </c>
      <c r="BH17" s="604">
        <f t="shared" ca="1" si="37"/>
        <v>-21.76097100000004</v>
      </c>
      <c r="BI17" s="605">
        <f t="shared" ca="1" si="38"/>
        <v>13.566633333333321</v>
      </c>
      <c r="BJ17" s="604">
        <f t="shared" ca="1" si="39"/>
        <v>49.569936000000212</v>
      </c>
      <c r="BK17" s="606">
        <f t="shared" ca="1" si="40"/>
        <v>71.330907000000252</v>
      </c>
      <c r="BL17" s="454">
        <f ca="1">LANGHIAN_PARAM_GTS12!$E$536</f>
        <v>14.9</v>
      </c>
      <c r="BM17" s="453">
        <f ca="1">LANGHIAN_PARAM_GTS12!$E$528</f>
        <v>27.900000000000002</v>
      </c>
      <c r="BN17" s="454">
        <f ca="1">LANGHIAN_PARAM_GTS12!$E$537</f>
        <v>43.4</v>
      </c>
      <c r="BO17" s="604">
        <f t="shared" ca="1" si="41"/>
        <v>21.6</v>
      </c>
      <c r="BP17" s="605">
        <f t="shared" ca="1" si="42"/>
        <v>47.099999999999994</v>
      </c>
      <c r="BQ17" s="604">
        <f t="shared" ca="1" si="43"/>
        <v>70.099999999999994</v>
      </c>
      <c r="BR17" s="606">
        <f t="shared" ca="1" si="6"/>
        <v>48.499999999999993</v>
      </c>
      <c r="BS17" s="454">
        <f ca="1">LANGHIAN_PARAM_GTS12!$E$346</f>
        <v>-8.1199999999999992</v>
      </c>
      <c r="BT17" s="453">
        <f ca="1">LANGHIAN_PARAM_GTS12!$E$336</f>
        <v>5.483777777777779</v>
      </c>
      <c r="BU17" s="454">
        <f ca="1">LANGHIAN_PARAM_GTS12!$E$347</f>
        <v>17.68</v>
      </c>
      <c r="BV17" s="604">
        <f t="shared" ca="1" si="44"/>
        <v>47.32</v>
      </c>
      <c r="BW17" s="605">
        <f t="shared" ca="1" si="45"/>
        <v>69.516222222222211</v>
      </c>
      <c r="BX17" s="604">
        <f t="shared" ca="1" si="46"/>
        <v>93.12</v>
      </c>
      <c r="BY17" s="606">
        <f t="shared" ca="1" si="47"/>
        <v>45.800000000000004</v>
      </c>
      <c r="BZ17" s="461">
        <f ca="1">LANGHIAN_PARAM_GTS12!$E$384</f>
        <v>33</v>
      </c>
      <c r="CA17" s="462">
        <f ca="1">LANGHIAN_PARAM_GTS12!$E$383</f>
        <v>33</v>
      </c>
      <c r="CB17" s="461">
        <f ca="1">LANGHIAN_PARAM_GTS12!$E$385</f>
        <v>33</v>
      </c>
      <c r="CC17" s="611">
        <f t="shared" ca="1" si="48"/>
        <v>32</v>
      </c>
      <c r="CD17" s="612">
        <f t="shared" ca="1" si="49"/>
        <v>42</v>
      </c>
      <c r="CE17" s="611">
        <f t="shared" ca="1" si="50"/>
        <v>52</v>
      </c>
      <c r="CF17" s="613">
        <f t="shared" ca="1" si="51"/>
        <v>20</v>
      </c>
      <c r="CG17" s="461">
        <f ca="1">LANGHIAN_PARAM_GTS12!$E$403</f>
        <v>-9</v>
      </c>
      <c r="CH17" s="462">
        <f ca="1">LANGHIAN_PARAM_GTS12!$E$402</f>
        <v>-9</v>
      </c>
      <c r="CI17" s="461">
        <f ca="1">LANGHIAN_PARAM_GTS12!$E$404</f>
        <v>-9</v>
      </c>
      <c r="CJ17" s="611">
        <f t="shared" ca="1" si="52"/>
        <v>74</v>
      </c>
      <c r="CK17" s="612">
        <f t="shared" ca="1" si="53"/>
        <v>84</v>
      </c>
      <c r="CL17" s="611">
        <f t="shared" ca="1" si="54"/>
        <v>94</v>
      </c>
      <c r="CM17" s="613">
        <f t="shared" ca="1" si="55"/>
        <v>20</v>
      </c>
      <c r="CN17" s="451">
        <f ca="1">LANGHIAN_PARAM_GTS12!$E$426</f>
        <v>4</v>
      </c>
      <c r="CO17" s="452">
        <f ca="1">LANGHIAN_PARAM_GTS12!$E$425</f>
        <v>4</v>
      </c>
      <c r="CP17" s="451">
        <f ca="1">LANGHIAN_PARAM_GTS12!$E$427</f>
        <v>4</v>
      </c>
      <c r="CQ17" s="607">
        <f t="shared" ca="1" si="56"/>
        <v>61</v>
      </c>
      <c r="CR17" s="608">
        <f t="shared" ca="1" si="57"/>
        <v>71</v>
      </c>
      <c r="CS17" s="607">
        <f t="shared" ca="1" si="58"/>
        <v>81</v>
      </c>
      <c r="CT17" s="609">
        <f t="shared" ca="1" si="59"/>
        <v>20</v>
      </c>
      <c r="CU17" s="451">
        <f ca="1">LANGHIAN_PARAM_GTS12!$E$449</f>
        <v>-1</v>
      </c>
      <c r="CV17" s="452">
        <f ca="1">LANGHIAN_PARAM_GTS12!$E$448</f>
        <v>-1</v>
      </c>
      <c r="CW17" s="451">
        <f ca="1">LANGHIAN_PARAM_GTS12!$E$450</f>
        <v>-1</v>
      </c>
      <c r="CX17" s="607">
        <f t="shared" ca="1" si="60"/>
        <v>66</v>
      </c>
      <c r="CY17" s="608">
        <f t="shared" ca="1" si="61"/>
        <v>76</v>
      </c>
      <c r="CZ17" s="607">
        <f t="shared" ca="1" si="62"/>
        <v>86</v>
      </c>
      <c r="DA17" s="609">
        <f t="shared" ca="1" si="63"/>
        <v>20</v>
      </c>
      <c r="DB17" s="454">
        <f ca="1">LANGHIAN_PARAM_GTS12!$E$489</f>
        <v>-14.6</v>
      </c>
      <c r="DC17" s="453">
        <f ca="1">LANGHIAN_PARAM_GTS12!$E$481</f>
        <v>1.7670558749999998</v>
      </c>
      <c r="DD17" s="454">
        <f ca="1">LANGHIAN_PARAM_GTS12!$E$490</f>
        <v>33</v>
      </c>
      <c r="DE17" s="604">
        <f t="shared" ca="1" si="64"/>
        <v>32</v>
      </c>
      <c r="DF17" s="605">
        <f t="shared" ca="1" si="65"/>
        <v>73.232944125000003</v>
      </c>
      <c r="DG17" s="604">
        <f t="shared" ca="1" si="66"/>
        <v>99.6</v>
      </c>
      <c r="DH17" s="606">
        <f t="shared" ca="1" si="12"/>
        <v>67.599999999999994</v>
      </c>
    </row>
    <row r="18" spans="2:112" ht="33.950000000000003" customHeight="1">
      <c r="B18" s="491" t="s">
        <v>314</v>
      </c>
      <c r="C18" s="494" t="s">
        <v>515</v>
      </c>
      <c r="D18" s="493">
        <v>48.343421710000001</v>
      </c>
      <c r="E18" s="493">
        <v>-1.7164250299999999</v>
      </c>
      <c r="F18" s="492" t="s">
        <v>293</v>
      </c>
      <c r="G18" s="494" t="s">
        <v>491</v>
      </c>
      <c r="H18" s="492">
        <v>11.6</v>
      </c>
      <c r="I18" s="492">
        <v>16</v>
      </c>
      <c r="J18" s="492" t="s">
        <v>374</v>
      </c>
      <c r="K18" s="492">
        <v>0</v>
      </c>
      <c r="L18" s="492">
        <v>20</v>
      </c>
      <c r="M18" s="495">
        <v>65</v>
      </c>
      <c r="N18" s="498" t="s">
        <v>582</v>
      </c>
      <c r="O18" s="454">
        <f ca="1">LANGHIAN_PARAM_GTS12!$E$89</f>
        <v>24.65</v>
      </c>
      <c r="P18" s="453">
        <f ca="1">LANGHIAN_PARAM_GTS12!$E$84</f>
        <v>91.344516129032257</v>
      </c>
      <c r="Q18" s="454">
        <f ca="1">LANGHIAN_PARAM_GTS12!$E$90</f>
        <v>158.22999999999999</v>
      </c>
      <c r="R18" s="604">
        <f t="shared" ca="1" si="13"/>
        <v>-93.22999999999999</v>
      </c>
      <c r="S18" s="605">
        <f t="shared" ca="1" si="14"/>
        <v>-16.344516129032257</v>
      </c>
      <c r="T18" s="604">
        <f t="shared" ca="1" si="15"/>
        <v>60.35</v>
      </c>
      <c r="U18" s="606">
        <f t="shared" ca="1" si="16"/>
        <v>153.57999999999998</v>
      </c>
      <c r="V18" s="454">
        <f ca="1">LANGHIAN_PARAM_GTS12!$E$58</f>
        <v>66.084599999999995</v>
      </c>
      <c r="W18" s="453">
        <f ca="1">LANGHIAN_PARAM_GTS12!$E$53</f>
        <v>103.55200000000001</v>
      </c>
      <c r="X18" s="454">
        <f ca="1">LANGHIAN_PARAM_GTS12!$E$59</f>
        <v>138.35500000000002</v>
      </c>
      <c r="Y18" s="604">
        <f t="shared" ca="1" si="17"/>
        <v>-73.355000000000018</v>
      </c>
      <c r="Z18" s="605">
        <f t="shared" ca="1" si="18"/>
        <v>-28.552000000000007</v>
      </c>
      <c r="AA18" s="604">
        <f t="shared" ca="1" si="19"/>
        <v>18.915400000000005</v>
      </c>
      <c r="AB18" s="606">
        <f t="shared" ca="1" si="20"/>
        <v>92.270400000000024</v>
      </c>
      <c r="AC18" s="454">
        <f ca="1">LANGHIAN_PARAM_GTS12!$E$149</f>
        <v>-29</v>
      </c>
      <c r="AD18" s="453">
        <f ca="1">LANGHIAN_PARAM_GTS12!$E$144</f>
        <v>-0.29759290407446787</v>
      </c>
      <c r="AE18" s="454">
        <f ca="1">LANGHIAN_PARAM_GTS12!$E$150</f>
        <v>33.901600000000002</v>
      </c>
      <c r="AF18" s="604">
        <f t="shared" ca="1" si="21"/>
        <v>31.098399999999998</v>
      </c>
      <c r="AG18" s="605">
        <f t="shared" ca="1" si="22"/>
        <v>75.297592904074463</v>
      </c>
      <c r="AH18" s="604">
        <f t="shared" ca="1" si="23"/>
        <v>114</v>
      </c>
      <c r="AI18" s="606">
        <f t="shared" ca="1" si="24"/>
        <v>82.901600000000002</v>
      </c>
      <c r="AJ18" s="454">
        <f ca="1">LANGHIAN_PARAM_GTS12!$E$176</f>
        <v>8.3028000000000013</v>
      </c>
      <c r="AK18" s="453">
        <f ca="1">LANGHIAN_PARAM_GTS12!$E$171</f>
        <v>24.838583333333332</v>
      </c>
      <c r="AL18" s="454">
        <f ca="1">LANGHIAN_PARAM_GTS12!$E$177</f>
        <v>41.528500000000001</v>
      </c>
      <c r="AM18" s="604">
        <f t="shared" ca="1" si="25"/>
        <v>23.471499999999999</v>
      </c>
      <c r="AN18" s="605">
        <f t="shared" ca="1" si="26"/>
        <v>50.161416666666668</v>
      </c>
      <c r="AO18" s="604">
        <f t="shared" ca="1" si="27"/>
        <v>76.697199999999995</v>
      </c>
      <c r="AP18" s="606">
        <f t="shared" ca="1" si="28"/>
        <v>53.225699999999996</v>
      </c>
      <c r="AQ18" s="454">
        <f ca="1">LANGHIAN_PARAM_GTS12!$E$265</f>
        <v>-34</v>
      </c>
      <c r="AR18" s="453">
        <f ca="1">LANGHIAN_PARAM_GTS12!$E$260</f>
        <v>5.536607215978262</v>
      </c>
      <c r="AS18" s="454">
        <f ca="1">LANGHIAN_PARAM_GTS12!$E$266</f>
        <v>41.839550000000003</v>
      </c>
      <c r="AT18" s="604">
        <f t="shared" ca="1" si="29"/>
        <v>23.160449999999997</v>
      </c>
      <c r="AU18" s="605">
        <f t="shared" ca="1" si="30"/>
        <v>69.463392784021735</v>
      </c>
      <c r="AV18" s="604">
        <f t="shared" ca="1" si="31"/>
        <v>119</v>
      </c>
      <c r="AW18" s="606">
        <f t="shared" ca="1" si="32"/>
        <v>95.839550000000003</v>
      </c>
      <c r="AX18" s="454">
        <f ca="1">LANGHIAN_PARAM_GTS12!$E$242</f>
        <v>-11</v>
      </c>
      <c r="AY18" s="453">
        <f ca="1">LANGHIAN_PARAM_GTS12!$E$237</f>
        <v>20.2</v>
      </c>
      <c r="AZ18" s="454">
        <f ca="1">LANGHIAN_PARAM_GTS12!$E$243</f>
        <v>50.2</v>
      </c>
      <c r="BA18" s="604">
        <f t="shared" ca="1" si="33"/>
        <v>14.799999999999997</v>
      </c>
      <c r="BB18" s="605">
        <f t="shared" ca="1" si="34"/>
        <v>54.8</v>
      </c>
      <c r="BC18" s="604">
        <f t="shared" ca="1" si="35"/>
        <v>96</v>
      </c>
      <c r="BD18" s="606">
        <f t="shared" ca="1" si="36"/>
        <v>81.2</v>
      </c>
      <c r="BE18" s="454">
        <f ca="1">LANGHIAN_PARAM_GTS12!$E$303</f>
        <v>35.430063999999788</v>
      </c>
      <c r="BF18" s="453">
        <f ca="1">LANGHIAN_PARAM_GTS12!$E$293</f>
        <v>61.433366666666679</v>
      </c>
      <c r="BG18" s="454">
        <f ca="1">LANGHIAN_PARAM_GTS12!$E$304</f>
        <v>86.76097100000004</v>
      </c>
      <c r="BH18" s="604">
        <f t="shared" ca="1" si="37"/>
        <v>-21.76097100000004</v>
      </c>
      <c r="BI18" s="605">
        <f t="shared" ca="1" si="38"/>
        <v>13.566633333333321</v>
      </c>
      <c r="BJ18" s="604">
        <f t="shared" ca="1" si="39"/>
        <v>49.569936000000212</v>
      </c>
      <c r="BK18" s="606">
        <f t="shared" ca="1" si="40"/>
        <v>71.330907000000252</v>
      </c>
      <c r="BL18" s="454">
        <f ca="1">LANGHIAN_PARAM_GTS12!$E$536</f>
        <v>14.9</v>
      </c>
      <c r="BM18" s="453">
        <f ca="1">LANGHIAN_PARAM_GTS12!$E$528</f>
        <v>27.900000000000002</v>
      </c>
      <c r="BN18" s="454">
        <f ca="1">LANGHIAN_PARAM_GTS12!$E$537</f>
        <v>43.4</v>
      </c>
      <c r="BO18" s="604">
        <f t="shared" ca="1" si="41"/>
        <v>21.6</v>
      </c>
      <c r="BP18" s="605">
        <f t="shared" ca="1" si="42"/>
        <v>47.099999999999994</v>
      </c>
      <c r="BQ18" s="604">
        <f t="shared" ca="1" si="43"/>
        <v>70.099999999999994</v>
      </c>
      <c r="BR18" s="606">
        <f t="shared" ca="1" si="6"/>
        <v>48.499999999999993</v>
      </c>
      <c r="BS18" s="454">
        <f ca="1">LANGHIAN_PARAM_GTS12!$E$346</f>
        <v>-8.1199999999999992</v>
      </c>
      <c r="BT18" s="453">
        <f ca="1">LANGHIAN_PARAM_GTS12!$E$336</f>
        <v>5.483777777777779</v>
      </c>
      <c r="BU18" s="454">
        <f ca="1">LANGHIAN_PARAM_GTS12!$E$347</f>
        <v>17.68</v>
      </c>
      <c r="BV18" s="604">
        <f t="shared" ca="1" si="44"/>
        <v>47.32</v>
      </c>
      <c r="BW18" s="605">
        <f t="shared" ca="1" si="45"/>
        <v>69.516222222222211</v>
      </c>
      <c r="BX18" s="604">
        <f t="shared" ca="1" si="46"/>
        <v>93.12</v>
      </c>
      <c r="BY18" s="606">
        <f t="shared" ca="1" si="47"/>
        <v>45.800000000000004</v>
      </c>
      <c r="BZ18" s="461">
        <f ca="1">LANGHIAN_PARAM_GTS12!$E$384</f>
        <v>33</v>
      </c>
      <c r="CA18" s="462">
        <f ca="1">LANGHIAN_PARAM_GTS12!$E$383</f>
        <v>33</v>
      </c>
      <c r="CB18" s="461">
        <f ca="1">LANGHIAN_PARAM_GTS12!$E$385</f>
        <v>33</v>
      </c>
      <c r="CC18" s="611">
        <f t="shared" ca="1" si="48"/>
        <v>32</v>
      </c>
      <c r="CD18" s="612">
        <f t="shared" ca="1" si="49"/>
        <v>42</v>
      </c>
      <c r="CE18" s="611">
        <f t="shared" ca="1" si="50"/>
        <v>52</v>
      </c>
      <c r="CF18" s="613">
        <f t="shared" ca="1" si="51"/>
        <v>20</v>
      </c>
      <c r="CG18" s="461">
        <f ca="1">LANGHIAN_PARAM_GTS12!$E$403</f>
        <v>-9</v>
      </c>
      <c r="CH18" s="462">
        <f ca="1">LANGHIAN_PARAM_GTS12!$E$402</f>
        <v>-9</v>
      </c>
      <c r="CI18" s="461">
        <f ca="1">LANGHIAN_PARAM_GTS12!$E$404</f>
        <v>-9</v>
      </c>
      <c r="CJ18" s="611">
        <f t="shared" ca="1" si="52"/>
        <v>74</v>
      </c>
      <c r="CK18" s="612">
        <f t="shared" ca="1" si="53"/>
        <v>84</v>
      </c>
      <c r="CL18" s="611">
        <f t="shared" ca="1" si="54"/>
        <v>94</v>
      </c>
      <c r="CM18" s="613">
        <f t="shared" ca="1" si="55"/>
        <v>20</v>
      </c>
      <c r="CN18" s="451">
        <f ca="1">LANGHIAN_PARAM_GTS12!$E$426</f>
        <v>4</v>
      </c>
      <c r="CO18" s="452">
        <f ca="1">LANGHIAN_PARAM_GTS12!$E$425</f>
        <v>4</v>
      </c>
      <c r="CP18" s="451">
        <f ca="1">LANGHIAN_PARAM_GTS12!$E$427</f>
        <v>4</v>
      </c>
      <c r="CQ18" s="607">
        <f t="shared" ca="1" si="56"/>
        <v>61</v>
      </c>
      <c r="CR18" s="608">
        <f t="shared" ca="1" si="57"/>
        <v>71</v>
      </c>
      <c r="CS18" s="607">
        <f t="shared" ca="1" si="58"/>
        <v>81</v>
      </c>
      <c r="CT18" s="609">
        <f t="shared" ca="1" si="59"/>
        <v>20</v>
      </c>
      <c r="CU18" s="451">
        <f ca="1">LANGHIAN_PARAM_GTS12!$E$449</f>
        <v>-1</v>
      </c>
      <c r="CV18" s="452">
        <f ca="1">LANGHIAN_PARAM_GTS12!$E$448</f>
        <v>-1</v>
      </c>
      <c r="CW18" s="451">
        <f ca="1">LANGHIAN_PARAM_GTS12!$E$450</f>
        <v>-1</v>
      </c>
      <c r="CX18" s="607">
        <f t="shared" ca="1" si="60"/>
        <v>66</v>
      </c>
      <c r="CY18" s="608">
        <f t="shared" ca="1" si="61"/>
        <v>76</v>
      </c>
      <c r="CZ18" s="607">
        <f t="shared" ca="1" si="62"/>
        <v>86</v>
      </c>
      <c r="DA18" s="609">
        <f t="shared" ca="1" si="63"/>
        <v>20</v>
      </c>
      <c r="DB18" s="454">
        <f ca="1">LANGHIAN_PARAM_GTS12!$E$489</f>
        <v>-14.6</v>
      </c>
      <c r="DC18" s="453">
        <f ca="1">LANGHIAN_PARAM_GTS12!$E$481</f>
        <v>1.7670558749999998</v>
      </c>
      <c r="DD18" s="454">
        <f ca="1">LANGHIAN_PARAM_GTS12!$E$490</f>
        <v>33</v>
      </c>
      <c r="DE18" s="604">
        <f t="shared" ca="1" si="64"/>
        <v>32</v>
      </c>
      <c r="DF18" s="605">
        <f t="shared" ca="1" si="65"/>
        <v>73.232944125000003</v>
      </c>
      <c r="DG18" s="604">
        <f t="shared" ca="1" si="66"/>
        <v>99.6</v>
      </c>
      <c r="DH18" s="606">
        <f t="shared" ca="1" si="12"/>
        <v>67.599999999999994</v>
      </c>
    </row>
    <row r="19" spans="2:112" ht="22.5">
      <c r="B19" s="491" t="s">
        <v>315</v>
      </c>
      <c r="C19" s="494" t="s">
        <v>516</v>
      </c>
      <c r="D19" s="493">
        <v>48.324829829999999</v>
      </c>
      <c r="E19" s="493">
        <v>-1.6261468400000001</v>
      </c>
      <c r="F19" s="492" t="s">
        <v>293</v>
      </c>
      <c r="G19" s="494" t="s">
        <v>298</v>
      </c>
      <c r="H19" s="492">
        <v>11.6</v>
      </c>
      <c r="I19" s="492">
        <v>16</v>
      </c>
      <c r="J19" s="492" t="s">
        <v>230</v>
      </c>
      <c r="K19" s="492">
        <v>0</v>
      </c>
      <c r="L19" s="492">
        <v>50</v>
      </c>
      <c r="M19" s="495">
        <v>84</v>
      </c>
      <c r="N19" s="498" t="s">
        <v>582</v>
      </c>
      <c r="O19" s="454">
        <f ca="1">LANGHIAN_PARAM_GTS12!$E$89</f>
        <v>24.65</v>
      </c>
      <c r="P19" s="453">
        <f ca="1">LANGHIAN_PARAM_GTS12!$E$84</f>
        <v>91.344516129032257</v>
      </c>
      <c r="Q19" s="454">
        <f ca="1">LANGHIAN_PARAM_GTS12!$E$90</f>
        <v>158.22999999999999</v>
      </c>
      <c r="R19" s="604">
        <f t="shared" ca="1" si="13"/>
        <v>-74.22999999999999</v>
      </c>
      <c r="S19" s="605">
        <f t="shared" ca="1" si="14"/>
        <v>17.655483870967743</v>
      </c>
      <c r="T19" s="604">
        <f t="shared" ca="1" si="15"/>
        <v>109.35</v>
      </c>
      <c r="U19" s="606">
        <f t="shared" ca="1" si="16"/>
        <v>183.57999999999998</v>
      </c>
      <c r="V19" s="454">
        <f ca="1">LANGHIAN_PARAM_GTS12!$E$58</f>
        <v>66.084599999999995</v>
      </c>
      <c r="W19" s="453">
        <f ca="1">LANGHIAN_PARAM_GTS12!$E$53</f>
        <v>103.55200000000001</v>
      </c>
      <c r="X19" s="454">
        <f ca="1">LANGHIAN_PARAM_GTS12!$E$59</f>
        <v>138.35500000000002</v>
      </c>
      <c r="Y19" s="604">
        <f t="shared" ca="1" si="17"/>
        <v>-54.355000000000018</v>
      </c>
      <c r="Z19" s="605">
        <f t="shared" ca="1" si="18"/>
        <v>5.4479999999999933</v>
      </c>
      <c r="AA19" s="604">
        <f t="shared" ca="1" si="19"/>
        <v>67.915400000000005</v>
      </c>
      <c r="AB19" s="606">
        <f t="shared" ca="1" si="20"/>
        <v>122.27040000000002</v>
      </c>
      <c r="AC19" s="454">
        <f ca="1">LANGHIAN_PARAM_GTS12!$E$149</f>
        <v>-29</v>
      </c>
      <c r="AD19" s="453">
        <f ca="1">LANGHIAN_PARAM_GTS12!$E$144</f>
        <v>-0.29759290407446787</v>
      </c>
      <c r="AE19" s="454">
        <f ca="1">LANGHIAN_PARAM_GTS12!$E$150</f>
        <v>33.901600000000002</v>
      </c>
      <c r="AF19" s="604">
        <f t="shared" ca="1" si="21"/>
        <v>50.098399999999998</v>
      </c>
      <c r="AG19" s="605">
        <f t="shared" ca="1" si="22"/>
        <v>109.29759290407446</v>
      </c>
      <c r="AH19" s="604">
        <f t="shared" ca="1" si="23"/>
        <v>163</v>
      </c>
      <c r="AI19" s="606">
        <f t="shared" ca="1" si="24"/>
        <v>112.9016</v>
      </c>
      <c r="AJ19" s="454">
        <f ca="1">LANGHIAN_PARAM_GTS12!$E$176</f>
        <v>8.3028000000000013</v>
      </c>
      <c r="AK19" s="453">
        <f ca="1">LANGHIAN_PARAM_GTS12!$E$171</f>
        <v>24.838583333333332</v>
      </c>
      <c r="AL19" s="454">
        <f ca="1">LANGHIAN_PARAM_GTS12!$E$177</f>
        <v>41.528500000000001</v>
      </c>
      <c r="AM19" s="604">
        <f t="shared" ca="1" si="25"/>
        <v>42.471499999999999</v>
      </c>
      <c r="AN19" s="605">
        <f t="shared" ca="1" si="26"/>
        <v>84.161416666666668</v>
      </c>
      <c r="AO19" s="604">
        <f t="shared" ca="1" si="27"/>
        <v>125.6972</v>
      </c>
      <c r="AP19" s="606">
        <f t="shared" ca="1" si="28"/>
        <v>83.225699999999989</v>
      </c>
      <c r="AQ19" s="454">
        <f ca="1">LANGHIAN_PARAM_GTS12!$E$265</f>
        <v>-34</v>
      </c>
      <c r="AR19" s="453">
        <f ca="1">LANGHIAN_PARAM_GTS12!$E$260</f>
        <v>5.536607215978262</v>
      </c>
      <c r="AS19" s="454">
        <f ca="1">LANGHIAN_PARAM_GTS12!$E$266</f>
        <v>41.839550000000003</v>
      </c>
      <c r="AT19" s="604">
        <f t="shared" ca="1" si="29"/>
        <v>42.160449999999997</v>
      </c>
      <c r="AU19" s="605">
        <f t="shared" ca="1" si="30"/>
        <v>103.46339278402174</v>
      </c>
      <c r="AV19" s="604">
        <f t="shared" ca="1" si="31"/>
        <v>168</v>
      </c>
      <c r="AW19" s="606">
        <f t="shared" ca="1" si="32"/>
        <v>125.83955</v>
      </c>
      <c r="AX19" s="454">
        <f ca="1">LANGHIAN_PARAM_GTS12!$E$242</f>
        <v>-11</v>
      </c>
      <c r="AY19" s="453">
        <f ca="1">LANGHIAN_PARAM_GTS12!$E$237</f>
        <v>20.2</v>
      </c>
      <c r="AZ19" s="454">
        <f ca="1">LANGHIAN_PARAM_GTS12!$E$243</f>
        <v>50.2</v>
      </c>
      <c r="BA19" s="604">
        <f t="shared" ca="1" si="33"/>
        <v>33.799999999999997</v>
      </c>
      <c r="BB19" s="605">
        <f t="shared" ca="1" si="34"/>
        <v>88.8</v>
      </c>
      <c r="BC19" s="604">
        <f t="shared" ca="1" si="35"/>
        <v>145</v>
      </c>
      <c r="BD19" s="606">
        <f t="shared" ca="1" si="36"/>
        <v>111.2</v>
      </c>
      <c r="BE19" s="454">
        <f ca="1">LANGHIAN_PARAM_GTS12!$E$303</f>
        <v>35.430063999999788</v>
      </c>
      <c r="BF19" s="453">
        <f ca="1">LANGHIAN_PARAM_GTS12!$E$293</f>
        <v>61.433366666666679</v>
      </c>
      <c r="BG19" s="454">
        <f ca="1">LANGHIAN_PARAM_GTS12!$E$304</f>
        <v>86.76097100000004</v>
      </c>
      <c r="BH19" s="604">
        <f t="shared" ca="1" si="37"/>
        <v>-2.7609710000000405</v>
      </c>
      <c r="BI19" s="605">
        <f t="shared" ca="1" si="38"/>
        <v>47.566633333333321</v>
      </c>
      <c r="BJ19" s="604">
        <f t="shared" ca="1" si="39"/>
        <v>98.569936000000212</v>
      </c>
      <c r="BK19" s="606">
        <f t="shared" ca="1" si="40"/>
        <v>101.33090700000025</v>
      </c>
      <c r="BL19" s="454">
        <f ca="1">LANGHIAN_PARAM_GTS12!$E$536</f>
        <v>14.9</v>
      </c>
      <c r="BM19" s="453">
        <f ca="1">LANGHIAN_PARAM_GTS12!$E$528</f>
        <v>27.900000000000002</v>
      </c>
      <c r="BN19" s="454">
        <f ca="1">LANGHIAN_PARAM_GTS12!$E$537</f>
        <v>43.4</v>
      </c>
      <c r="BO19" s="604">
        <f t="shared" ca="1" si="41"/>
        <v>40.6</v>
      </c>
      <c r="BP19" s="605">
        <f t="shared" ca="1" si="42"/>
        <v>81.099999999999994</v>
      </c>
      <c r="BQ19" s="604">
        <f t="shared" ca="1" si="43"/>
        <v>119.1</v>
      </c>
      <c r="BR19" s="606">
        <f t="shared" ca="1" si="6"/>
        <v>78.5</v>
      </c>
      <c r="BS19" s="454">
        <f ca="1">LANGHIAN_PARAM_GTS12!$E$346</f>
        <v>-8.1199999999999992</v>
      </c>
      <c r="BT19" s="453">
        <f ca="1">LANGHIAN_PARAM_GTS12!$E$336</f>
        <v>5.483777777777779</v>
      </c>
      <c r="BU19" s="454">
        <f ca="1">LANGHIAN_PARAM_GTS12!$E$347</f>
        <v>17.68</v>
      </c>
      <c r="BV19" s="604">
        <f t="shared" ca="1" si="44"/>
        <v>66.319999999999993</v>
      </c>
      <c r="BW19" s="605">
        <f t="shared" ca="1" si="45"/>
        <v>103.51622222222223</v>
      </c>
      <c r="BX19" s="604">
        <f t="shared" ca="1" si="46"/>
        <v>142.12</v>
      </c>
      <c r="BY19" s="606">
        <f t="shared" ca="1" si="47"/>
        <v>75.800000000000011</v>
      </c>
      <c r="BZ19" s="461">
        <f ca="1">LANGHIAN_PARAM_GTS12!$E$384</f>
        <v>33</v>
      </c>
      <c r="CA19" s="462">
        <f ca="1">LANGHIAN_PARAM_GTS12!$E$383</f>
        <v>33</v>
      </c>
      <c r="CB19" s="461">
        <f ca="1">LANGHIAN_PARAM_GTS12!$E$385</f>
        <v>33</v>
      </c>
      <c r="CC19" s="611">
        <f t="shared" ca="1" si="48"/>
        <v>51</v>
      </c>
      <c r="CD19" s="612">
        <f t="shared" ca="1" si="49"/>
        <v>76</v>
      </c>
      <c r="CE19" s="611">
        <f t="shared" ca="1" si="50"/>
        <v>101</v>
      </c>
      <c r="CF19" s="613">
        <f t="shared" ca="1" si="51"/>
        <v>50</v>
      </c>
      <c r="CG19" s="461">
        <f ca="1">LANGHIAN_PARAM_GTS12!$E$403</f>
        <v>-9</v>
      </c>
      <c r="CH19" s="462">
        <f ca="1">LANGHIAN_PARAM_GTS12!$E$402</f>
        <v>-9</v>
      </c>
      <c r="CI19" s="461">
        <f ca="1">LANGHIAN_PARAM_GTS12!$E$404</f>
        <v>-9</v>
      </c>
      <c r="CJ19" s="611">
        <f t="shared" ca="1" si="52"/>
        <v>93</v>
      </c>
      <c r="CK19" s="612">
        <f t="shared" ca="1" si="53"/>
        <v>118</v>
      </c>
      <c r="CL19" s="611">
        <f t="shared" ca="1" si="54"/>
        <v>143</v>
      </c>
      <c r="CM19" s="613">
        <f t="shared" ca="1" si="55"/>
        <v>50</v>
      </c>
      <c r="CN19" s="451">
        <f ca="1">LANGHIAN_PARAM_GTS12!$E$426</f>
        <v>4</v>
      </c>
      <c r="CO19" s="452">
        <f ca="1">LANGHIAN_PARAM_GTS12!$E$425</f>
        <v>4</v>
      </c>
      <c r="CP19" s="451">
        <f ca="1">LANGHIAN_PARAM_GTS12!$E$427</f>
        <v>4</v>
      </c>
      <c r="CQ19" s="607">
        <f t="shared" ca="1" si="56"/>
        <v>80</v>
      </c>
      <c r="CR19" s="608">
        <f t="shared" ca="1" si="57"/>
        <v>105</v>
      </c>
      <c r="CS19" s="607">
        <f t="shared" ca="1" si="58"/>
        <v>130</v>
      </c>
      <c r="CT19" s="609">
        <f t="shared" ca="1" si="59"/>
        <v>50</v>
      </c>
      <c r="CU19" s="451">
        <f ca="1">LANGHIAN_PARAM_GTS12!$E$449</f>
        <v>-1</v>
      </c>
      <c r="CV19" s="452">
        <f ca="1">LANGHIAN_PARAM_GTS12!$E$448</f>
        <v>-1</v>
      </c>
      <c r="CW19" s="451">
        <f ca="1">LANGHIAN_PARAM_GTS12!$E$450</f>
        <v>-1</v>
      </c>
      <c r="CX19" s="607">
        <f t="shared" ca="1" si="60"/>
        <v>85</v>
      </c>
      <c r="CY19" s="608">
        <f t="shared" ca="1" si="61"/>
        <v>110</v>
      </c>
      <c r="CZ19" s="607">
        <f t="shared" ca="1" si="62"/>
        <v>135</v>
      </c>
      <c r="DA19" s="609">
        <f t="shared" ca="1" si="63"/>
        <v>50</v>
      </c>
      <c r="DB19" s="454">
        <f ca="1">LANGHIAN_PARAM_GTS12!$E$489</f>
        <v>-14.6</v>
      </c>
      <c r="DC19" s="453">
        <f ca="1">LANGHIAN_PARAM_GTS12!$E$481</f>
        <v>1.7670558749999998</v>
      </c>
      <c r="DD19" s="454">
        <f ca="1">LANGHIAN_PARAM_GTS12!$E$490</f>
        <v>33</v>
      </c>
      <c r="DE19" s="604">
        <f t="shared" ca="1" si="64"/>
        <v>51</v>
      </c>
      <c r="DF19" s="605">
        <f t="shared" ca="1" si="65"/>
        <v>107.232944125</v>
      </c>
      <c r="DG19" s="604">
        <f t="shared" ca="1" si="66"/>
        <v>148.6</v>
      </c>
      <c r="DH19" s="606">
        <f t="shared" ca="1" si="12"/>
        <v>97.6</v>
      </c>
    </row>
    <row r="20" spans="2:112" ht="22.5">
      <c r="B20" s="491" t="s">
        <v>316</v>
      </c>
      <c r="C20" s="494" t="s">
        <v>317</v>
      </c>
      <c r="D20" s="493">
        <v>48.301879</v>
      </c>
      <c r="E20" s="493">
        <v>-1.7233400000000001</v>
      </c>
      <c r="F20" s="492" t="s">
        <v>293</v>
      </c>
      <c r="G20" s="494" t="s">
        <v>298</v>
      </c>
      <c r="H20" s="492">
        <v>11.6</v>
      </c>
      <c r="I20" s="492">
        <v>16</v>
      </c>
      <c r="J20" s="492" t="s">
        <v>230</v>
      </c>
      <c r="K20" s="492">
        <v>0</v>
      </c>
      <c r="L20" s="492">
        <v>50</v>
      </c>
      <c r="M20" s="495">
        <v>65</v>
      </c>
      <c r="N20" s="498" t="s">
        <v>582</v>
      </c>
      <c r="O20" s="454">
        <f ca="1">LANGHIAN_PARAM_GTS12!$E$89</f>
        <v>24.65</v>
      </c>
      <c r="P20" s="453">
        <f ca="1">LANGHIAN_PARAM_GTS12!$E$84</f>
        <v>91.344516129032257</v>
      </c>
      <c r="Q20" s="454">
        <f ca="1">LANGHIAN_PARAM_GTS12!$E$90</f>
        <v>158.22999999999999</v>
      </c>
      <c r="R20" s="604">
        <f t="shared" ca="1" si="13"/>
        <v>-93.22999999999999</v>
      </c>
      <c r="S20" s="605">
        <f t="shared" ca="1" si="14"/>
        <v>-1.3445161290322574</v>
      </c>
      <c r="T20" s="604">
        <f t="shared" ca="1" si="15"/>
        <v>90.35</v>
      </c>
      <c r="U20" s="606">
        <f t="shared" ca="1" si="16"/>
        <v>183.57999999999998</v>
      </c>
      <c r="V20" s="454">
        <f ca="1">LANGHIAN_PARAM_GTS12!$E$58</f>
        <v>66.084599999999995</v>
      </c>
      <c r="W20" s="453">
        <f ca="1">LANGHIAN_PARAM_GTS12!$E$53</f>
        <v>103.55200000000001</v>
      </c>
      <c r="X20" s="454">
        <f ca="1">LANGHIAN_PARAM_GTS12!$E$59</f>
        <v>138.35500000000002</v>
      </c>
      <c r="Y20" s="604">
        <f t="shared" ca="1" si="17"/>
        <v>-73.355000000000018</v>
      </c>
      <c r="Z20" s="605">
        <f t="shared" ca="1" si="18"/>
        <v>-13.552000000000007</v>
      </c>
      <c r="AA20" s="604">
        <f t="shared" ca="1" si="19"/>
        <v>48.915400000000005</v>
      </c>
      <c r="AB20" s="606">
        <f t="shared" ca="1" si="20"/>
        <v>122.27040000000002</v>
      </c>
      <c r="AC20" s="454">
        <f ca="1">LANGHIAN_PARAM_GTS12!$E$149</f>
        <v>-29</v>
      </c>
      <c r="AD20" s="453">
        <f ca="1">LANGHIAN_PARAM_GTS12!$E$144</f>
        <v>-0.29759290407446787</v>
      </c>
      <c r="AE20" s="454">
        <f ca="1">LANGHIAN_PARAM_GTS12!$E$150</f>
        <v>33.901600000000002</v>
      </c>
      <c r="AF20" s="604">
        <f t="shared" ca="1" si="21"/>
        <v>31.098399999999998</v>
      </c>
      <c r="AG20" s="605">
        <f t="shared" ca="1" si="22"/>
        <v>90.297592904074463</v>
      </c>
      <c r="AH20" s="604">
        <f t="shared" ca="1" si="23"/>
        <v>144</v>
      </c>
      <c r="AI20" s="606">
        <f t="shared" ca="1" si="24"/>
        <v>112.9016</v>
      </c>
      <c r="AJ20" s="454">
        <f ca="1">LANGHIAN_PARAM_GTS12!$E$176</f>
        <v>8.3028000000000013</v>
      </c>
      <c r="AK20" s="453">
        <f ca="1">LANGHIAN_PARAM_GTS12!$E$171</f>
        <v>24.838583333333332</v>
      </c>
      <c r="AL20" s="454">
        <f ca="1">LANGHIAN_PARAM_GTS12!$E$177</f>
        <v>41.528500000000001</v>
      </c>
      <c r="AM20" s="604">
        <f t="shared" ca="1" si="25"/>
        <v>23.471499999999999</v>
      </c>
      <c r="AN20" s="605">
        <f t="shared" ca="1" si="26"/>
        <v>65.161416666666668</v>
      </c>
      <c r="AO20" s="604">
        <f t="shared" ca="1" si="27"/>
        <v>106.6972</v>
      </c>
      <c r="AP20" s="606">
        <f t="shared" ca="1" si="28"/>
        <v>83.225699999999989</v>
      </c>
      <c r="AQ20" s="454">
        <f ca="1">LANGHIAN_PARAM_GTS12!$E$265</f>
        <v>-34</v>
      </c>
      <c r="AR20" s="453">
        <f ca="1">LANGHIAN_PARAM_GTS12!$E$260</f>
        <v>5.536607215978262</v>
      </c>
      <c r="AS20" s="454">
        <f ca="1">LANGHIAN_PARAM_GTS12!$E$266</f>
        <v>41.839550000000003</v>
      </c>
      <c r="AT20" s="604">
        <f t="shared" ca="1" si="29"/>
        <v>23.160449999999997</v>
      </c>
      <c r="AU20" s="605">
        <f t="shared" ca="1" si="30"/>
        <v>84.463392784021735</v>
      </c>
      <c r="AV20" s="604">
        <f t="shared" ca="1" si="31"/>
        <v>149</v>
      </c>
      <c r="AW20" s="606">
        <f t="shared" ca="1" si="32"/>
        <v>125.83955</v>
      </c>
      <c r="AX20" s="454">
        <f ca="1">LANGHIAN_PARAM_GTS12!$E$242</f>
        <v>-11</v>
      </c>
      <c r="AY20" s="453">
        <f ca="1">LANGHIAN_PARAM_GTS12!$E$237</f>
        <v>20.2</v>
      </c>
      <c r="AZ20" s="454">
        <f ca="1">LANGHIAN_PARAM_GTS12!$E$243</f>
        <v>50.2</v>
      </c>
      <c r="BA20" s="604">
        <f t="shared" ca="1" si="33"/>
        <v>14.799999999999997</v>
      </c>
      <c r="BB20" s="605">
        <f t="shared" ca="1" si="34"/>
        <v>69.8</v>
      </c>
      <c r="BC20" s="604">
        <f t="shared" ca="1" si="35"/>
        <v>126</v>
      </c>
      <c r="BD20" s="606">
        <f t="shared" ca="1" si="36"/>
        <v>111.2</v>
      </c>
      <c r="BE20" s="454">
        <f ca="1">LANGHIAN_PARAM_GTS12!$E$303</f>
        <v>35.430063999999788</v>
      </c>
      <c r="BF20" s="453">
        <f ca="1">LANGHIAN_PARAM_GTS12!$E$293</f>
        <v>61.433366666666679</v>
      </c>
      <c r="BG20" s="454">
        <f ca="1">LANGHIAN_PARAM_GTS12!$E$304</f>
        <v>86.76097100000004</v>
      </c>
      <c r="BH20" s="604">
        <f t="shared" ca="1" si="37"/>
        <v>-21.76097100000004</v>
      </c>
      <c r="BI20" s="605">
        <f t="shared" ca="1" si="38"/>
        <v>28.566633333333321</v>
      </c>
      <c r="BJ20" s="604">
        <f t="shared" ca="1" si="39"/>
        <v>79.569936000000212</v>
      </c>
      <c r="BK20" s="606">
        <f t="shared" ca="1" si="40"/>
        <v>101.33090700000025</v>
      </c>
      <c r="BL20" s="454">
        <f ca="1">LANGHIAN_PARAM_GTS12!$E$536</f>
        <v>14.9</v>
      </c>
      <c r="BM20" s="453">
        <f ca="1">LANGHIAN_PARAM_GTS12!$E$528</f>
        <v>27.900000000000002</v>
      </c>
      <c r="BN20" s="454">
        <f ca="1">LANGHIAN_PARAM_GTS12!$E$537</f>
        <v>43.4</v>
      </c>
      <c r="BO20" s="604">
        <f t="shared" ca="1" si="41"/>
        <v>21.6</v>
      </c>
      <c r="BP20" s="605">
        <f t="shared" ca="1" si="42"/>
        <v>62.099999999999994</v>
      </c>
      <c r="BQ20" s="604">
        <f t="shared" ca="1" si="43"/>
        <v>100.1</v>
      </c>
      <c r="BR20" s="606">
        <f t="shared" ca="1" si="6"/>
        <v>78.5</v>
      </c>
      <c r="BS20" s="454">
        <f ca="1">LANGHIAN_PARAM_GTS12!$E$346</f>
        <v>-8.1199999999999992</v>
      </c>
      <c r="BT20" s="453">
        <f ca="1">LANGHIAN_PARAM_GTS12!$E$336</f>
        <v>5.483777777777779</v>
      </c>
      <c r="BU20" s="454">
        <f ca="1">LANGHIAN_PARAM_GTS12!$E$347</f>
        <v>17.68</v>
      </c>
      <c r="BV20" s="604">
        <f t="shared" ca="1" si="44"/>
        <v>47.32</v>
      </c>
      <c r="BW20" s="605">
        <f t="shared" ca="1" si="45"/>
        <v>84.516222222222211</v>
      </c>
      <c r="BX20" s="604">
        <f t="shared" ca="1" si="46"/>
        <v>123.12</v>
      </c>
      <c r="BY20" s="606">
        <f t="shared" ca="1" si="47"/>
        <v>75.800000000000011</v>
      </c>
      <c r="BZ20" s="461">
        <f ca="1">LANGHIAN_PARAM_GTS12!$E$384</f>
        <v>33</v>
      </c>
      <c r="CA20" s="462">
        <f ca="1">LANGHIAN_PARAM_GTS12!$E$383</f>
        <v>33</v>
      </c>
      <c r="CB20" s="461">
        <f ca="1">LANGHIAN_PARAM_GTS12!$E$385</f>
        <v>33</v>
      </c>
      <c r="CC20" s="611">
        <f t="shared" ca="1" si="48"/>
        <v>32</v>
      </c>
      <c r="CD20" s="612">
        <f t="shared" ca="1" si="49"/>
        <v>57</v>
      </c>
      <c r="CE20" s="611">
        <f t="shared" ca="1" si="50"/>
        <v>82</v>
      </c>
      <c r="CF20" s="613">
        <f t="shared" ca="1" si="51"/>
        <v>50</v>
      </c>
      <c r="CG20" s="461">
        <f ca="1">LANGHIAN_PARAM_GTS12!$E$403</f>
        <v>-9</v>
      </c>
      <c r="CH20" s="462">
        <f ca="1">LANGHIAN_PARAM_GTS12!$E$402</f>
        <v>-9</v>
      </c>
      <c r="CI20" s="461">
        <f ca="1">LANGHIAN_PARAM_GTS12!$E$404</f>
        <v>-9</v>
      </c>
      <c r="CJ20" s="611">
        <f t="shared" ca="1" si="52"/>
        <v>74</v>
      </c>
      <c r="CK20" s="612">
        <f t="shared" ca="1" si="53"/>
        <v>99</v>
      </c>
      <c r="CL20" s="611">
        <f t="shared" ca="1" si="54"/>
        <v>124</v>
      </c>
      <c r="CM20" s="613">
        <f t="shared" ca="1" si="55"/>
        <v>50</v>
      </c>
      <c r="CN20" s="451">
        <f ca="1">LANGHIAN_PARAM_GTS12!$E$426</f>
        <v>4</v>
      </c>
      <c r="CO20" s="452">
        <f ca="1">LANGHIAN_PARAM_GTS12!$E$425</f>
        <v>4</v>
      </c>
      <c r="CP20" s="451">
        <f ca="1">LANGHIAN_PARAM_GTS12!$E$427</f>
        <v>4</v>
      </c>
      <c r="CQ20" s="607">
        <f t="shared" ca="1" si="56"/>
        <v>61</v>
      </c>
      <c r="CR20" s="608">
        <f t="shared" ca="1" si="57"/>
        <v>86</v>
      </c>
      <c r="CS20" s="607">
        <f t="shared" ca="1" si="58"/>
        <v>111</v>
      </c>
      <c r="CT20" s="609">
        <f t="shared" ca="1" si="59"/>
        <v>50</v>
      </c>
      <c r="CU20" s="451">
        <f ca="1">LANGHIAN_PARAM_GTS12!$E$449</f>
        <v>-1</v>
      </c>
      <c r="CV20" s="452">
        <f ca="1">LANGHIAN_PARAM_GTS12!$E$448</f>
        <v>-1</v>
      </c>
      <c r="CW20" s="451">
        <f ca="1">LANGHIAN_PARAM_GTS12!$E$450</f>
        <v>-1</v>
      </c>
      <c r="CX20" s="607">
        <f t="shared" ca="1" si="60"/>
        <v>66</v>
      </c>
      <c r="CY20" s="608">
        <f t="shared" ca="1" si="61"/>
        <v>91</v>
      </c>
      <c r="CZ20" s="607">
        <f t="shared" ca="1" si="62"/>
        <v>116</v>
      </c>
      <c r="DA20" s="609">
        <f t="shared" ca="1" si="63"/>
        <v>50</v>
      </c>
      <c r="DB20" s="454">
        <f ca="1">LANGHIAN_PARAM_GTS12!$E$489</f>
        <v>-14.6</v>
      </c>
      <c r="DC20" s="453">
        <f ca="1">LANGHIAN_PARAM_GTS12!$E$481</f>
        <v>1.7670558749999998</v>
      </c>
      <c r="DD20" s="454">
        <f ca="1">LANGHIAN_PARAM_GTS12!$E$490</f>
        <v>33</v>
      </c>
      <c r="DE20" s="604">
        <f t="shared" ca="1" si="64"/>
        <v>32</v>
      </c>
      <c r="DF20" s="605">
        <f t="shared" ca="1" si="65"/>
        <v>88.232944125000003</v>
      </c>
      <c r="DG20" s="604">
        <f t="shared" ca="1" si="66"/>
        <v>129.6</v>
      </c>
      <c r="DH20" s="606">
        <f t="shared" ca="1" si="12"/>
        <v>97.6</v>
      </c>
    </row>
    <row r="21" spans="2:112" ht="22.5">
      <c r="B21" s="491" t="s">
        <v>318</v>
      </c>
      <c r="C21" s="494" t="s">
        <v>319</v>
      </c>
      <c r="D21" s="493">
        <v>48.316679000000001</v>
      </c>
      <c r="E21" s="493">
        <v>-1.5018560000000001</v>
      </c>
      <c r="F21" s="492" t="s">
        <v>293</v>
      </c>
      <c r="G21" s="494" t="s">
        <v>298</v>
      </c>
      <c r="H21" s="492">
        <v>11.6</v>
      </c>
      <c r="I21" s="492">
        <v>16</v>
      </c>
      <c r="J21" s="492" t="s">
        <v>230</v>
      </c>
      <c r="K21" s="492">
        <v>0</v>
      </c>
      <c r="L21" s="492">
        <v>50</v>
      </c>
      <c r="M21" s="495">
        <v>70</v>
      </c>
      <c r="N21" s="498" t="s">
        <v>582</v>
      </c>
      <c r="O21" s="454">
        <f ca="1">LANGHIAN_PARAM_GTS12!$E$89</f>
        <v>24.65</v>
      </c>
      <c r="P21" s="453">
        <f ca="1">LANGHIAN_PARAM_GTS12!$E$84</f>
        <v>91.344516129032257</v>
      </c>
      <c r="Q21" s="454">
        <f ca="1">LANGHIAN_PARAM_GTS12!$E$90</f>
        <v>158.22999999999999</v>
      </c>
      <c r="R21" s="604">
        <f t="shared" ca="1" si="13"/>
        <v>-88.22999999999999</v>
      </c>
      <c r="S21" s="605">
        <f t="shared" ca="1" si="14"/>
        <v>3.6554838709677426</v>
      </c>
      <c r="T21" s="604">
        <f t="shared" ca="1" si="15"/>
        <v>95.35</v>
      </c>
      <c r="U21" s="606">
        <f t="shared" ca="1" si="16"/>
        <v>183.57999999999998</v>
      </c>
      <c r="V21" s="454">
        <f ca="1">LANGHIAN_PARAM_GTS12!$E$58</f>
        <v>66.084599999999995</v>
      </c>
      <c r="W21" s="453">
        <f ca="1">LANGHIAN_PARAM_GTS12!$E$53</f>
        <v>103.55200000000001</v>
      </c>
      <c r="X21" s="454">
        <f ca="1">LANGHIAN_PARAM_GTS12!$E$59</f>
        <v>138.35500000000002</v>
      </c>
      <c r="Y21" s="604">
        <f t="shared" ca="1" si="17"/>
        <v>-68.355000000000018</v>
      </c>
      <c r="Z21" s="605">
        <f t="shared" ca="1" si="18"/>
        <v>-8.5520000000000067</v>
      </c>
      <c r="AA21" s="604">
        <f t="shared" ca="1" si="19"/>
        <v>53.915400000000005</v>
      </c>
      <c r="AB21" s="606">
        <f t="shared" ca="1" si="20"/>
        <v>122.27040000000002</v>
      </c>
      <c r="AC21" s="454">
        <f ca="1">LANGHIAN_PARAM_GTS12!$E$149</f>
        <v>-29</v>
      </c>
      <c r="AD21" s="453">
        <f ca="1">LANGHIAN_PARAM_GTS12!$E$144</f>
        <v>-0.29759290407446787</v>
      </c>
      <c r="AE21" s="454">
        <f ca="1">LANGHIAN_PARAM_GTS12!$E$150</f>
        <v>33.901600000000002</v>
      </c>
      <c r="AF21" s="604">
        <f t="shared" ca="1" si="21"/>
        <v>36.098399999999998</v>
      </c>
      <c r="AG21" s="605">
        <f t="shared" ca="1" si="22"/>
        <v>95.297592904074463</v>
      </c>
      <c r="AH21" s="604">
        <f t="shared" ca="1" si="23"/>
        <v>149</v>
      </c>
      <c r="AI21" s="606">
        <f t="shared" ca="1" si="24"/>
        <v>112.9016</v>
      </c>
      <c r="AJ21" s="454">
        <f ca="1">LANGHIAN_PARAM_GTS12!$E$176</f>
        <v>8.3028000000000013</v>
      </c>
      <c r="AK21" s="453">
        <f ca="1">LANGHIAN_PARAM_GTS12!$E$171</f>
        <v>24.838583333333332</v>
      </c>
      <c r="AL21" s="454">
        <f ca="1">LANGHIAN_PARAM_GTS12!$E$177</f>
        <v>41.528500000000001</v>
      </c>
      <c r="AM21" s="604">
        <f t="shared" ca="1" si="25"/>
        <v>28.471499999999999</v>
      </c>
      <c r="AN21" s="605">
        <f t="shared" ca="1" si="26"/>
        <v>70.161416666666668</v>
      </c>
      <c r="AO21" s="604">
        <f t="shared" ca="1" si="27"/>
        <v>111.6972</v>
      </c>
      <c r="AP21" s="606">
        <f t="shared" ca="1" si="28"/>
        <v>83.225699999999989</v>
      </c>
      <c r="AQ21" s="454">
        <f ca="1">LANGHIAN_PARAM_GTS12!$E$265</f>
        <v>-34</v>
      </c>
      <c r="AR21" s="453">
        <f ca="1">LANGHIAN_PARAM_GTS12!$E$260</f>
        <v>5.536607215978262</v>
      </c>
      <c r="AS21" s="454">
        <f ca="1">LANGHIAN_PARAM_GTS12!$E$266</f>
        <v>41.839550000000003</v>
      </c>
      <c r="AT21" s="604">
        <f t="shared" ca="1" si="29"/>
        <v>28.160449999999997</v>
      </c>
      <c r="AU21" s="605">
        <f t="shared" ca="1" si="30"/>
        <v>89.463392784021735</v>
      </c>
      <c r="AV21" s="604">
        <f t="shared" ca="1" si="31"/>
        <v>154</v>
      </c>
      <c r="AW21" s="606">
        <f t="shared" ca="1" si="32"/>
        <v>125.83955</v>
      </c>
      <c r="AX21" s="454">
        <f ca="1">LANGHIAN_PARAM_GTS12!$E$242</f>
        <v>-11</v>
      </c>
      <c r="AY21" s="453">
        <f ca="1">LANGHIAN_PARAM_GTS12!$E$237</f>
        <v>20.2</v>
      </c>
      <c r="AZ21" s="454">
        <f ca="1">LANGHIAN_PARAM_GTS12!$E$243</f>
        <v>50.2</v>
      </c>
      <c r="BA21" s="604">
        <f t="shared" ca="1" si="33"/>
        <v>19.799999999999997</v>
      </c>
      <c r="BB21" s="605">
        <f t="shared" ca="1" si="34"/>
        <v>74.8</v>
      </c>
      <c r="BC21" s="604">
        <f t="shared" ca="1" si="35"/>
        <v>131</v>
      </c>
      <c r="BD21" s="606">
        <f t="shared" ca="1" si="36"/>
        <v>111.2</v>
      </c>
      <c r="BE21" s="454">
        <f ca="1">LANGHIAN_PARAM_GTS12!$E$303</f>
        <v>35.430063999999788</v>
      </c>
      <c r="BF21" s="453">
        <f ca="1">LANGHIAN_PARAM_GTS12!$E$293</f>
        <v>61.433366666666679</v>
      </c>
      <c r="BG21" s="454">
        <f ca="1">LANGHIAN_PARAM_GTS12!$E$304</f>
        <v>86.76097100000004</v>
      </c>
      <c r="BH21" s="604">
        <f t="shared" ca="1" si="37"/>
        <v>-16.76097100000004</v>
      </c>
      <c r="BI21" s="605">
        <f t="shared" ca="1" si="38"/>
        <v>33.566633333333321</v>
      </c>
      <c r="BJ21" s="604">
        <f t="shared" ca="1" si="39"/>
        <v>84.569936000000212</v>
      </c>
      <c r="BK21" s="606">
        <f t="shared" ca="1" si="40"/>
        <v>101.33090700000025</v>
      </c>
      <c r="BL21" s="454">
        <f ca="1">LANGHIAN_PARAM_GTS12!$E$536</f>
        <v>14.9</v>
      </c>
      <c r="BM21" s="453">
        <f ca="1">LANGHIAN_PARAM_GTS12!$E$528</f>
        <v>27.900000000000002</v>
      </c>
      <c r="BN21" s="454">
        <f ca="1">LANGHIAN_PARAM_GTS12!$E$537</f>
        <v>43.4</v>
      </c>
      <c r="BO21" s="604">
        <f t="shared" ca="1" si="41"/>
        <v>26.6</v>
      </c>
      <c r="BP21" s="605">
        <f t="shared" ca="1" si="42"/>
        <v>67.099999999999994</v>
      </c>
      <c r="BQ21" s="604">
        <f t="shared" ca="1" si="43"/>
        <v>105.1</v>
      </c>
      <c r="BR21" s="606">
        <f t="shared" ca="1" si="6"/>
        <v>78.5</v>
      </c>
      <c r="BS21" s="454">
        <f ca="1">LANGHIAN_PARAM_GTS12!$E$346</f>
        <v>-8.1199999999999992</v>
      </c>
      <c r="BT21" s="453">
        <f ca="1">LANGHIAN_PARAM_GTS12!$E$336</f>
        <v>5.483777777777779</v>
      </c>
      <c r="BU21" s="454">
        <f ca="1">LANGHIAN_PARAM_GTS12!$E$347</f>
        <v>17.68</v>
      </c>
      <c r="BV21" s="604">
        <f t="shared" ca="1" si="44"/>
        <v>52.32</v>
      </c>
      <c r="BW21" s="605">
        <f t="shared" ca="1" si="45"/>
        <v>89.516222222222225</v>
      </c>
      <c r="BX21" s="604">
        <f t="shared" ca="1" si="46"/>
        <v>128.12</v>
      </c>
      <c r="BY21" s="606">
        <f t="shared" ca="1" si="47"/>
        <v>75.800000000000011</v>
      </c>
      <c r="BZ21" s="461">
        <f ca="1">LANGHIAN_PARAM_GTS12!$E$384</f>
        <v>33</v>
      </c>
      <c r="CA21" s="462">
        <f ca="1">LANGHIAN_PARAM_GTS12!$E$383</f>
        <v>33</v>
      </c>
      <c r="CB21" s="461">
        <f ca="1">LANGHIAN_PARAM_GTS12!$E$385</f>
        <v>33</v>
      </c>
      <c r="CC21" s="611">
        <f t="shared" ca="1" si="48"/>
        <v>37</v>
      </c>
      <c r="CD21" s="612">
        <f t="shared" ca="1" si="49"/>
        <v>62</v>
      </c>
      <c r="CE21" s="611">
        <f t="shared" ca="1" si="50"/>
        <v>87</v>
      </c>
      <c r="CF21" s="613">
        <f t="shared" ca="1" si="51"/>
        <v>50</v>
      </c>
      <c r="CG21" s="461">
        <f ca="1">LANGHIAN_PARAM_GTS12!$E$403</f>
        <v>-9</v>
      </c>
      <c r="CH21" s="462">
        <f ca="1">LANGHIAN_PARAM_GTS12!$E$402</f>
        <v>-9</v>
      </c>
      <c r="CI21" s="461">
        <f ca="1">LANGHIAN_PARAM_GTS12!$E$404</f>
        <v>-9</v>
      </c>
      <c r="CJ21" s="611">
        <f t="shared" ca="1" si="52"/>
        <v>79</v>
      </c>
      <c r="CK21" s="612">
        <f t="shared" ca="1" si="53"/>
        <v>104</v>
      </c>
      <c r="CL21" s="611">
        <f t="shared" ca="1" si="54"/>
        <v>129</v>
      </c>
      <c r="CM21" s="613">
        <f t="shared" ca="1" si="55"/>
        <v>50</v>
      </c>
      <c r="CN21" s="451">
        <f ca="1">LANGHIAN_PARAM_GTS12!$E$426</f>
        <v>4</v>
      </c>
      <c r="CO21" s="452">
        <f ca="1">LANGHIAN_PARAM_GTS12!$E$425</f>
        <v>4</v>
      </c>
      <c r="CP21" s="451">
        <f ca="1">LANGHIAN_PARAM_GTS12!$E$427</f>
        <v>4</v>
      </c>
      <c r="CQ21" s="607">
        <f t="shared" ca="1" si="56"/>
        <v>66</v>
      </c>
      <c r="CR21" s="608">
        <f t="shared" ca="1" si="57"/>
        <v>91</v>
      </c>
      <c r="CS21" s="607">
        <f t="shared" ca="1" si="58"/>
        <v>116</v>
      </c>
      <c r="CT21" s="609">
        <f t="shared" ca="1" si="59"/>
        <v>50</v>
      </c>
      <c r="CU21" s="451">
        <f ca="1">LANGHIAN_PARAM_GTS12!$E$449</f>
        <v>-1</v>
      </c>
      <c r="CV21" s="452">
        <f ca="1">LANGHIAN_PARAM_GTS12!$E$448</f>
        <v>-1</v>
      </c>
      <c r="CW21" s="451">
        <f ca="1">LANGHIAN_PARAM_GTS12!$E$450</f>
        <v>-1</v>
      </c>
      <c r="CX21" s="607">
        <f t="shared" ca="1" si="60"/>
        <v>71</v>
      </c>
      <c r="CY21" s="608">
        <f t="shared" ca="1" si="61"/>
        <v>96</v>
      </c>
      <c r="CZ21" s="607">
        <f t="shared" ca="1" si="62"/>
        <v>121</v>
      </c>
      <c r="DA21" s="609">
        <f t="shared" ca="1" si="63"/>
        <v>50</v>
      </c>
      <c r="DB21" s="454">
        <f ca="1">LANGHIAN_PARAM_GTS12!$E$489</f>
        <v>-14.6</v>
      </c>
      <c r="DC21" s="453">
        <f ca="1">LANGHIAN_PARAM_GTS12!$E$481</f>
        <v>1.7670558749999998</v>
      </c>
      <c r="DD21" s="454">
        <f ca="1">LANGHIAN_PARAM_GTS12!$E$490</f>
        <v>33</v>
      </c>
      <c r="DE21" s="604">
        <f t="shared" ca="1" si="64"/>
        <v>37</v>
      </c>
      <c r="DF21" s="605">
        <f t="shared" ca="1" si="65"/>
        <v>93.232944125000003</v>
      </c>
      <c r="DG21" s="604">
        <f t="shared" ca="1" si="66"/>
        <v>134.6</v>
      </c>
      <c r="DH21" s="606">
        <f t="shared" ca="1" si="12"/>
        <v>97.6</v>
      </c>
    </row>
    <row r="22" spans="2:112" ht="33.75">
      <c r="B22" s="491" t="s">
        <v>320</v>
      </c>
      <c r="C22" s="494" t="s">
        <v>517</v>
      </c>
      <c r="D22" s="493">
        <v>48.288617039999998</v>
      </c>
      <c r="E22" s="493">
        <v>-1.4936426199999999</v>
      </c>
      <c r="F22" s="492" t="s">
        <v>293</v>
      </c>
      <c r="G22" s="494" t="s">
        <v>298</v>
      </c>
      <c r="H22" s="492">
        <v>11.6</v>
      </c>
      <c r="I22" s="492">
        <v>16</v>
      </c>
      <c r="J22" s="492" t="s">
        <v>230</v>
      </c>
      <c r="K22" s="492">
        <v>0</v>
      </c>
      <c r="L22" s="492">
        <v>50</v>
      </c>
      <c r="M22" s="495">
        <v>44.5</v>
      </c>
      <c r="N22" s="498" t="s">
        <v>582</v>
      </c>
      <c r="O22" s="454">
        <f ca="1">LANGHIAN_PARAM_GTS12!$E$89</f>
        <v>24.65</v>
      </c>
      <c r="P22" s="453">
        <f ca="1">LANGHIAN_PARAM_GTS12!$E$84</f>
        <v>91.344516129032257</v>
      </c>
      <c r="Q22" s="454">
        <f ca="1">LANGHIAN_PARAM_GTS12!$E$90</f>
        <v>158.22999999999999</v>
      </c>
      <c r="R22" s="604">
        <f t="shared" ca="1" si="13"/>
        <v>-113.72999999999999</v>
      </c>
      <c r="S22" s="605">
        <f t="shared" ca="1" si="14"/>
        <v>-21.844516129032257</v>
      </c>
      <c r="T22" s="604">
        <f t="shared" ca="1" si="15"/>
        <v>69.849999999999994</v>
      </c>
      <c r="U22" s="606">
        <f t="shared" ca="1" si="16"/>
        <v>183.57999999999998</v>
      </c>
      <c r="V22" s="454">
        <f ca="1">LANGHIAN_PARAM_GTS12!$E$58</f>
        <v>66.084599999999995</v>
      </c>
      <c r="W22" s="453">
        <f ca="1">LANGHIAN_PARAM_GTS12!$E$53</f>
        <v>103.55200000000001</v>
      </c>
      <c r="X22" s="454">
        <f ca="1">LANGHIAN_PARAM_GTS12!$E$59</f>
        <v>138.35500000000002</v>
      </c>
      <c r="Y22" s="604">
        <f t="shared" ca="1" si="17"/>
        <v>-93.855000000000018</v>
      </c>
      <c r="Z22" s="605">
        <f t="shared" ca="1" si="18"/>
        <v>-34.052000000000007</v>
      </c>
      <c r="AA22" s="604">
        <f t="shared" ca="1" si="19"/>
        <v>28.415400000000005</v>
      </c>
      <c r="AB22" s="606">
        <f t="shared" ca="1" si="20"/>
        <v>122.27040000000002</v>
      </c>
      <c r="AC22" s="454">
        <f ca="1">LANGHIAN_PARAM_GTS12!$E$149</f>
        <v>-29</v>
      </c>
      <c r="AD22" s="453">
        <f ca="1">LANGHIAN_PARAM_GTS12!$E$144</f>
        <v>-0.29759290407446787</v>
      </c>
      <c r="AE22" s="454">
        <f ca="1">LANGHIAN_PARAM_GTS12!$E$150</f>
        <v>33.901600000000002</v>
      </c>
      <c r="AF22" s="604">
        <f t="shared" ca="1" si="21"/>
        <v>10.598399999999998</v>
      </c>
      <c r="AG22" s="605">
        <f t="shared" ca="1" si="22"/>
        <v>69.797592904074463</v>
      </c>
      <c r="AH22" s="604">
        <f t="shared" ca="1" si="23"/>
        <v>123.5</v>
      </c>
      <c r="AI22" s="606">
        <f t="shared" ca="1" si="24"/>
        <v>112.9016</v>
      </c>
      <c r="AJ22" s="454">
        <f ca="1">LANGHIAN_PARAM_GTS12!$E$176</f>
        <v>8.3028000000000013</v>
      </c>
      <c r="AK22" s="453">
        <f ca="1">LANGHIAN_PARAM_GTS12!$E$171</f>
        <v>24.838583333333332</v>
      </c>
      <c r="AL22" s="454">
        <f ca="1">LANGHIAN_PARAM_GTS12!$E$177</f>
        <v>41.528500000000001</v>
      </c>
      <c r="AM22" s="604">
        <f t="shared" ca="1" si="25"/>
        <v>2.9714999999999989</v>
      </c>
      <c r="AN22" s="605">
        <f t="shared" ca="1" si="26"/>
        <v>44.661416666666668</v>
      </c>
      <c r="AO22" s="604">
        <f t="shared" ca="1" si="27"/>
        <v>86.197199999999995</v>
      </c>
      <c r="AP22" s="606">
        <f t="shared" ca="1" si="28"/>
        <v>83.225699999999989</v>
      </c>
      <c r="AQ22" s="454">
        <f ca="1">LANGHIAN_PARAM_GTS12!$E$265</f>
        <v>-34</v>
      </c>
      <c r="AR22" s="453">
        <f ca="1">LANGHIAN_PARAM_GTS12!$E$260</f>
        <v>5.536607215978262</v>
      </c>
      <c r="AS22" s="454">
        <f ca="1">LANGHIAN_PARAM_GTS12!$E$266</f>
        <v>41.839550000000003</v>
      </c>
      <c r="AT22" s="604">
        <f t="shared" ca="1" si="29"/>
        <v>2.6604499999999973</v>
      </c>
      <c r="AU22" s="605">
        <f t="shared" ca="1" si="30"/>
        <v>63.963392784021735</v>
      </c>
      <c r="AV22" s="604">
        <f t="shared" ca="1" si="31"/>
        <v>128.5</v>
      </c>
      <c r="AW22" s="606">
        <f t="shared" ca="1" si="32"/>
        <v>125.83955</v>
      </c>
      <c r="AX22" s="454">
        <f ca="1">LANGHIAN_PARAM_GTS12!$E$242</f>
        <v>-11</v>
      </c>
      <c r="AY22" s="453">
        <f ca="1">LANGHIAN_PARAM_GTS12!$E$237</f>
        <v>20.2</v>
      </c>
      <c r="AZ22" s="454">
        <f ca="1">LANGHIAN_PARAM_GTS12!$E$243</f>
        <v>50.2</v>
      </c>
      <c r="BA22" s="604">
        <f t="shared" ca="1" si="33"/>
        <v>-5.7000000000000028</v>
      </c>
      <c r="BB22" s="605">
        <f t="shared" ca="1" si="34"/>
        <v>49.3</v>
      </c>
      <c r="BC22" s="604">
        <f t="shared" ca="1" si="35"/>
        <v>105.5</v>
      </c>
      <c r="BD22" s="606">
        <f t="shared" ca="1" si="36"/>
        <v>111.2</v>
      </c>
      <c r="BE22" s="454">
        <f ca="1">LANGHIAN_PARAM_GTS12!$E$303</f>
        <v>35.430063999999788</v>
      </c>
      <c r="BF22" s="453">
        <f ca="1">LANGHIAN_PARAM_GTS12!$E$293</f>
        <v>61.433366666666679</v>
      </c>
      <c r="BG22" s="454">
        <f ca="1">LANGHIAN_PARAM_GTS12!$E$304</f>
        <v>86.76097100000004</v>
      </c>
      <c r="BH22" s="604">
        <f t="shared" ca="1" si="37"/>
        <v>-42.26097100000004</v>
      </c>
      <c r="BI22" s="605">
        <f t="shared" ca="1" si="38"/>
        <v>8.0666333333333213</v>
      </c>
      <c r="BJ22" s="604">
        <f t="shared" ca="1" si="39"/>
        <v>59.069936000000212</v>
      </c>
      <c r="BK22" s="606">
        <f t="shared" ca="1" si="40"/>
        <v>101.33090700000025</v>
      </c>
      <c r="BL22" s="454">
        <f ca="1">LANGHIAN_PARAM_GTS12!$E$536</f>
        <v>14.9</v>
      </c>
      <c r="BM22" s="453">
        <f ca="1">LANGHIAN_PARAM_GTS12!$E$528</f>
        <v>27.900000000000002</v>
      </c>
      <c r="BN22" s="454">
        <f ca="1">LANGHIAN_PARAM_GTS12!$E$537</f>
        <v>43.4</v>
      </c>
      <c r="BO22" s="604">
        <f t="shared" ca="1" si="41"/>
        <v>1.1000000000000014</v>
      </c>
      <c r="BP22" s="605">
        <f t="shared" ca="1" si="42"/>
        <v>41.599999999999994</v>
      </c>
      <c r="BQ22" s="604">
        <f t="shared" ca="1" si="43"/>
        <v>79.599999999999994</v>
      </c>
      <c r="BR22" s="606">
        <f t="shared" ca="1" si="6"/>
        <v>78.5</v>
      </c>
      <c r="BS22" s="454">
        <f ca="1">LANGHIAN_PARAM_GTS12!$E$346</f>
        <v>-8.1199999999999992</v>
      </c>
      <c r="BT22" s="453">
        <f ca="1">LANGHIAN_PARAM_GTS12!$E$336</f>
        <v>5.483777777777779</v>
      </c>
      <c r="BU22" s="454">
        <f ca="1">LANGHIAN_PARAM_GTS12!$E$347</f>
        <v>17.68</v>
      </c>
      <c r="BV22" s="604">
        <f t="shared" ca="1" si="44"/>
        <v>26.82</v>
      </c>
      <c r="BW22" s="605">
        <f t="shared" ca="1" si="45"/>
        <v>64.016222222222211</v>
      </c>
      <c r="BX22" s="604">
        <f t="shared" ca="1" si="46"/>
        <v>102.62</v>
      </c>
      <c r="BY22" s="606">
        <f t="shared" ca="1" si="47"/>
        <v>75.800000000000011</v>
      </c>
      <c r="BZ22" s="461">
        <f ca="1">LANGHIAN_PARAM_GTS12!$E$384</f>
        <v>33</v>
      </c>
      <c r="CA22" s="462">
        <f ca="1">LANGHIAN_PARAM_GTS12!$E$383</f>
        <v>33</v>
      </c>
      <c r="CB22" s="461">
        <f ca="1">LANGHIAN_PARAM_GTS12!$E$385</f>
        <v>33</v>
      </c>
      <c r="CC22" s="611">
        <f t="shared" ca="1" si="48"/>
        <v>11.5</v>
      </c>
      <c r="CD22" s="612">
        <f t="shared" ca="1" si="49"/>
        <v>36.5</v>
      </c>
      <c r="CE22" s="611">
        <f t="shared" ca="1" si="50"/>
        <v>61.5</v>
      </c>
      <c r="CF22" s="613">
        <f t="shared" ca="1" si="51"/>
        <v>50</v>
      </c>
      <c r="CG22" s="461">
        <f ca="1">LANGHIAN_PARAM_GTS12!$E$403</f>
        <v>-9</v>
      </c>
      <c r="CH22" s="462">
        <f ca="1">LANGHIAN_PARAM_GTS12!$E$402</f>
        <v>-9</v>
      </c>
      <c r="CI22" s="461">
        <f ca="1">LANGHIAN_PARAM_GTS12!$E$404</f>
        <v>-9</v>
      </c>
      <c r="CJ22" s="611">
        <f t="shared" ca="1" si="52"/>
        <v>53.5</v>
      </c>
      <c r="CK22" s="612">
        <f t="shared" ca="1" si="53"/>
        <v>78.5</v>
      </c>
      <c r="CL22" s="611">
        <f t="shared" ca="1" si="54"/>
        <v>103.5</v>
      </c>
      <c r="CM22" s="613">
        <f t="shared" ca="1" si="55"/>
        <v>50</v>
      </c>
      <c r="CN22" s="451">
        <f ca="1">LANGHIAN_PARAM_GTS12!$E$426</f>
        <v>4</v>
      </c>
      <c r="CO22" s="452">
        <f ca="1">LANGHIAN_PARAM_GTS12!$E$425</f>
        <v>4</v>
      </c>
      <c r="CP22" s="451">
        <f ca="1">LANGHIAN_PARAM_GTS12!$E$427</f>
        <v>4</v>
      </c>
      <c r="CQ22" s="607">
        <f t="shared" ca="1" si="56"/>
        <v>40.5</v>
      </c>
      <c r="CR22" s="608">
        <f t="shared" ca="1" si="57"/>
        <v>65.5</v>
      </c>
      <c r="CS22" s="607">
        <f t="shared" ca="1" si="58"/>
        <v>90.5</v>
      </c>
      <c r="CT22" s="609">
        <f t="shared" ca="1" si="59"/>
        <v>50</v>
      </c>
      <c r="CU22" s="451">
        <f ca="1">LANGHIAN_PARAM_GTS12!$E$449</f>
        <v>-1</v>
      </c>
      <c r="CV22" s="452">
        <f ca="1">LANGHIAN_PARAM_GTS12!$E$448</f>
        <v>-1</v>
      </c>
      <c r="CW22" s="451">
        <f ca="1">LANGHIAN_PARAM_GTS12!$E$450</f>
        <v>-1</v>
      </c>
      <c r="CX22" s="607">
        <f t="shared" ca="1" si="60"/>
        <v>45.5</v>
      </c>
      <c r="CY22" s="608">
        <f t="shared" ca="1" si="61"/>
        <v>70.5</v>
      </c>
      <c r="CZ22" s="607">
        <f t="shared" ca="1" si="62"/>
        <v>95.5</v>
      </c>
      <c r="DA22" s="609">
        <f t="shared" ca="1" si="63"/>
        <v>50</v>
      </c>
      <c r="DB22" s="454">
        <f ca="1">LANGHIAN_PARAM_GTS12!$E$489</f>
        <v>-14.6</v>
      </c>
      <c r="DC22" s="453">
        <f ca="1">LANGHIAN_PARAM_GTS12!$E$481</f>
        <v>1.7670558749999998</v>
      </c>
      <c r="DD22" s="454">
        <f ca="1">LANGHIAN_PARAM_GTS12!$E$490</f>
        <v>33</v>
      </c>
      <c r="DE22" s="604">
        <f t="shared" ca="1" si="64"/>
        <v>11.5</v>
      </c>
      <c r="DF22" s="605">
        <f t="shared" ca="1" si="65"/>
        <v>67.732944125000003</v>
      </c>
      <c r="DG22" s="604">
        <f t="shared" ca="1" si="66"/>
        <v>109.1</v>
      </c>
      <c r="DH22" s="606">
        <f t="shared" ca="1" si="12"/>
        <v>97.6</v>
      </c>
    </row>
    <row r="23" spans="2:112" ht="33.75">
      <c r="B23" s="491" t="s">
        <v>321</v>
      </c>
      <c r="C23" s="494" t="s">
        <v>322</v>
      </c>
      <c r="D23" s="493">
        <v>48.267583999999999</v>
      </c>
      <c r="E23" s="493">
        <v>-1.5617810000000001</v>
      </c>
      <c r="F23" s="492" t="s">
        <v>293</v>
      </c>
      <c r="G23" s="494" t="s">
        <v>298</v>
      </c>
      <c r="H23" s="492">
        <v>11.6</v>
      </c>
      <c r="I23" s="492">
        <v>16</v>
      </c>
      <c r="J23" s="492" t="s">
        <v>230</v>
      </c>
      <c r="K23" s="492">
        <v>0</v>
      </c>
      <c r="L23" s="492">
        <v>50</v>
      </c>
      <c r="M23" s="495">
        <v>70</v>
      </c>
      <c r="N23" s="498" t="s">
        <v>582</v>
      </c>
      <c r="O23" s="454">
        <f ca="1">LANGHIAN_PARAM_GTS12!$E$89</f>
        <v>24.65</v>
      </c>
      <c r="P23" s="453">
        <f ca="1">LANGHIAN_PARAM_GTS12!$E$84</f>
        <v>91.344516129032257</v>
      </c>
      <c r="Q23" s="454">
        <f ca="1">LANGHIAN_PARAM_GTS12!$E$90</f>
        <v>158.22999999999999</v>
      </c>
      <c r="R23" s="604">
        <f t="shared" ca="1" si="13"/>
        <v>-88.22999999999999</v>
      </c>
      <c r="S23" s="605">
        <f t="shared" ca="1" si="14"/>
        <v>3.6554838709677426</v>
      </c>
      <c r="T23" s="604">
        <f t="shared" ca="1" si="15"/>
        <v>95.35</v>
      </c>
      <c r="U23" s="606">
        <f t="shared" ca="1" si="16"/>
        <v>183.57999999999998</v>
      </c>
      <c r="V23" s="454">
        <f ca="1">LANGHIAN_PARAM_GTS12!$E$58</f>
        <v>66.084599999999995</v>
      </c>
      <c r="W23" s="453">
        <f ca="1">LANGHIAN_PARAM_GTS12!$E$53</f>
        <v>103.55200000000001</v>
      </c>
      <c r="X23" s="454">
        <f ca="1">LANGHIAN_PARAM_GTS12!$E$59</f>
        <v>138.35500000000002</v>
      </c>
      <c r="Y23" s="604">
        <f t="shared" ca="1" si="17"/>
        <v>-68.355000000000018</v>
      </c>
      <c r="Z23" s="605">
        <f t="shared" ca="1" si="18"/>
        <v>-8.5520000000000067</v>
      </c>
      <c r="AA23" s="604">
        <f t="shared" ca="1" si="19"/>
        <v>53.915400000000005</v>
      </c>
      <c r="AB23" s="606">
        <f t="shared" ca="1" si="20"/>
        <v>122.27040000000002</v>
      </c>
      <c r="AC23" s="454">
        <f ca="1">LANGHIAN_PARAM_GTS12!$E$149</f>
        <v>-29</v>
      </c>
      <c r="AD23" s="453">
        <f ca="1">LANGHIAN_PARAM_GTS12!$E$144</f>
        <v>-0.29759290407446787</v>
      </c>
      <c r="AE23" s="454">
        <f ca="1">LANGHIAN_PARAM_GTS12!$E$150</f>
        <v>33.901600000000002</v>
      </c>
      <c r="AF23" s="604">
        <f t="shared" ca="1" si="21"/>
        <v>36.098399999999998</v>
      </c>
      <c r="AG23" s="605">
        <f t="shared" ca="1" si="22"/>
        <v>95.297592904074463</v>
      </c>
      <c r="AH23" s="604">
        <f t="shared" ca="1" si="23"/>
        <v>149</v>
      </c>
      <c r="AI23" s="606">
        <f t="shared" ca="1" si="24"/>
        <v>112.9016</v>
      </c>
      <c r="AJ23" s="454">
        <f ca="1">LANGHIAN_PARAM_GTS12!$E$176</f>
        <v>8.3028000000000013</v>
      </c>
      <c r="AK23" s="453">
        <f ca="1">LANGHIAN_PARAM_GTS12!$E$171</f>
        <v>24.838583333333332</v>
      </c>
      <c r="AL23" s="454">
        <f ca="1">LANGHIAN_PARAM_GTS12!$E$177</f>
        <v>41.528500000000001</v>
      </c>
      <c r="AM23" s="604">
        <f t="shared" ca="1" si="25"/>
        <v>28.471499999999999</v>
      </c>
      <c r="AN23" s="605">
        <f t="shared" ca="1" si="26"/>
        <v>70.161416666666668</v>
      </c>
      <c r="AO23" s="604">
        <f t="shared" ca="1" si="27"/>
        <v>111.6972</v>
      </c>
      <c r="AP23" s="606">
        <f t="shared" ca="1" si="28"/>
        <v>83.225699999999989</v>
      </c>
      <c r="AQ23" s="454">
        <f ca="1">LANGHIAN_PARAM_GTS12!$E$265</f>
        <v>-34</v>
      </c>
      <c r="AR23" s="453">
        <f ca="1">LANGHIAN_PARAM_GTS12!$E$260</f>
        <v>5.536607215978262</v>
      </c>
      <c r="AS23" s="454">
        <f ca="1">LANGHIAN_PARAM_GTS12!$E$266</f>
        <v>41.839550000000003</v>
      </c>
      <c r="AT23" s="604">
        <f t="shared" ca="1" si="29"/>
        <v>28.160449999999997</v>
      </c>
      <c r="AU23" s="605">
        <f t="shared" ca="1" si="30"/>
        <v>89.463392784021735</v>
      </c>
      <c r="AV23" s="604">
        <f t="shared" ca="1" si="31"/>
        <v>154</v>
      </c>
      <c r="AW23" s="606">
        <f t="shared" ca="1" si="32"/>
        <v>125.83955</v>
      </c>
      <c r="AX23" s="454">
        <f ca="1">LANGHIAN_PARAM_GTS12!$E$242</f>
        <v>-11</v>
      </c>
      <c r="AY23" s="453">
        <f ca="1">LANGHIAN_PARAM_GTS12!$E$237</f>
        <v>20.2</v>
      </c>
      <c r="AZ23" s="454">
        <f ca="1">LANGHIAN_PARAM_GTS12!$E$243</f>
        <v>50.2</v>
      </c>
      <c r="BA23" s="604">
        <f t="shared" ca="1" si="33"/>
        <v>19.799999999999997</v>
      </c>
      <c r="BB23" s="605">
        <f t="shared" ca="1" si="34"/>
        <v>74.8</v>
      </c>
      <c r="BC23" s="604">
        <f t="shared" ca="1" si="35"/>
        <v>131</v>
      </c>
      <c r="BD23" s="606">
        <f t="shared" ca="1" si="36"/>
        <v>111.2</v>
      </c>
      <c r="BE23" s="454">
        <f ca="1">LANGHIAN_PARAM_GTS12!$E$303</f>
        <v>35.430063999999788</v>
      </c>
      <c r="BF23" s="453">
        <f ca="1">LANGHIAN_PARAM_GTS12!$E$293</f>
        <v>61.433366666666679</v>
      </c>
      <c r="BG23" s="454">
        <f ca="1">LANGHIAN_PARAM_GTS12!$E$304</f>
        <v>86.76097100000004</v>
      </c>
      <c r="BH23" s="604">
        <f t="shared" ca="1" si="37"/>
        <v>-16.76097100000004</v>
      </c>
      <c r="BI23" s="605">
        <f t="shared" ca="1" si="38"/>
        <v>33.566633333333321</v>
      </c>
      <c r="BJ23" s="604">
        <f t="shared" ca="1" si="39"/>
        <v>84.569936000000212</v>
      </c>
      <c r="BK23" s="606">
        <f t="shared" ca="1" si="40"/>
        <v>101.33090700000025</v>
      </c>
      <c r="BL23" s="454">
        <f ca="1">LANGHIAN_PARAM_GTS12!$E$536</f>
        <v>14.9</v>
      </c>
      <c r="BM23" s="453">
        <f ca="1">LANGHIAN_PARAM_GTS12!$E$528</f>
        <v>27.900000000000002</v>
      </c>
      <c r="BN23" s="454">
        <f ca="1">LANGHIAN_PARAM_GTS12!$E$537</f>
        <v>43.4</v>
      </c>
      <c r="BO23" s="604">
        <f t="shared" ca="1" si="41"/>
        <v>26.6</v>
      </c>
      <c r="BP23" s="605">
        <f t="shared" ca="1" si="42"/>
        <v>67.099999999999994</v>
      </c>
      <c r="BQ23" s="604">
        <f t="shared" ca="1" si="43"/>
        <v>105.1</v>
      </c>
      <c r="BR23" s="606">
        <f t="shared" ca="1" si="6"/>
        <v>78.5</v>
      </c>
      <c r="BS23" s="454">
        <f ca="1">LANGHIAN_PARAM_GTS12!$E$346</f>
        <v>-8.1199999999999992</v>
      </c>
      <c r="BT23" s="453">
        <f ca="1">LANGHIAN_PARAM_GTS12!$E$336</f>
        <v>5.483777777777779</v>
      </c>
      <c r="BU23" s="454">
        <f ca="1">LANGHIAN_PARAM_GTS12!$E$347</f>
        <v>17.68</v>
      </c>
      <c r="BV23" s="604">
        <f t="shared" ca="1" si="44"/>
        <v>52.32</v>
      </c>
      <c r="BW23" s="605">
        <f t="shared" ca="1" si="45"/>
        <v>89.516222222222225</v>
      </c>
      <c r="BX23" s="604">
        <f t="shared" ca="1" si="46"/>
        <v>128.12</v>
      </c>
      <c r="BY23" s="606">
        <f t="shared" ca="1" si="47"/>
        <v>75.800000000000011</v>
      </c>
      <c r="BZ23" s="461">
        <f ca="1">LANGHIAN_PARAM_GTS12!$E$384</f>
        <v>33</v>
      </c>
      <c r="CA23" s="462">
        <f ca="1">LANGHIAN_PARAM_GTS12!$E$383</f>
        <v>33</v>
      </c>
      <c r="CB23" s="461">
        <f ca="1">LANGHIAN_PARAM_GTS12!$E$385</f>
        <v>33</v>
      </c>
      <c r="CC23" s="611">
        <f t="shared" ca="1" si="48"/>
        <v>37</v>
      </c>
      <c r="CD23" s="612">
        <f t="shared" ca="1" si="49"/>
        <v>62</v>
      </c>
      <c r="CE23" s="611">
        <f t="shared" ca="1" si="50"/>
        <v>87</v>
      </c>
      <c r="CF23" s="613">
        <f t="shared" ca="1" si="51"/>
        <v>50</v>
      </c>
      <c r="CG23" s="461">
        <f ca="1">LANGHIAN_PARAM_GTS12!$E$403</f>
        <v>-9</v>
      </c>
      <c r="CH23" s="462">
        <f ca="1">LANGHIAN_PARAM_GTS12!$E$402</f>
        <v>-9</v>
      </c>
      <c r="CI23" s="461">
        <f ca="1">LANGHIAN_PARAM_GTS12!$E$404</f>
        <v>-9</v>
      </c>
      <c r="CJ23" s="611">
        <f t="shared" ca="1" si="52"/>
        <v>79</v>
      </c>
      <c r="CK23" s="612">
        <f t="shared" ca="1" si="53"/>
        <v>104</v>
      </c>
      <c r="CL23" s="611">
        <f t="shared" ca="1" si="54"/>
        <v>129</v>
      </c>
      <c r="CM23" s="613">
        <f t="shared" ca="1" si="55"/>
        <v>50</v>
      </c>
      <c r="CN23" s="451">
        <f ca="1">LANGHIAN_PARAM_GTS12!$E$426</f>
        <v>4</v>
      </c>
      <c r="CO23" s="452">
        <f ca="1">LANGHIAN_PARAM_GTS12!$E$425</f>
        <v>4</v>
      </c>
      <c r="CP23" s="451">
        <f ca="1">LANGHIAN_PARAM_GTS12!$E$427</f>
        <v>4</v>
      </c>
      <c r="CQ23" s="607">
        <f t="shared" ca="1" si="56"/>
        <v>66</v>
      </c>
      <c r="CR23" s="608">
        <f t="shared" ca="1" si="57"/>
        <v>91</v>
      </c>
      <c r="CS23" s="607">
        <f t="shared" ca="1" si="58"/>
        <v>116</v>
      </c>
      <c r="CT23" s="609">
        <f t="shared" ca="1" si="59"/>
        <v>50</v>
      </c>
      <c r="CU23" s="451">
        <f ca="1">LANGHIAN_PARAM_GTS12!$E$449</f>
        <v>-1</v>
      </c>
      <c r="CV23" s="452">
        <f ca="1">LANGHIAN_PARAM_GTS12!$E$448</f>
        <v>-1</v>
      </c>
      <c r="CW23" s="451">
        <f ca="1">LANGHIAN_PARAM_GTS12!$E$450</f>
        <v>-1</v>
      </c>
      <c r="CX23" s="607">
        <f t="shared" ca="1" si="60"/>
        <v>71</v>
      </c>
      <c r="CY23" s="608">
        <f t="shared" ca="1" si="61"/>
        <v>96</v>
      </c>
      <c r="CZ23" s="607">
        <f t="shared" ca="1" si="62"/>
        <v>121</v>
      </c>
      <c r="DA23" s="609">
        <f t="shared" ca="1" si="63"/>
        <v>50</v>
      </c>
      <c r="DB23" s="454">
        <f ca="1">LANGHIAN_PARAM_GTS12!$E$489</f>
        <v>-14.6</v>
      </c>
      <c r="DC23" s="453">
        <f ca="1">LANGHIAN_PARAM_GTS12!$E$481</f>
        <v>1.7670558749999998</v>
      </c>
      <c r="DD23" s="454">
        <f ca="1">LANGHIAN_PARAM_GTS12!$E$490</f>
        <v>33</v>
      </c>
      <c r="DE23" s="604">
        <f t="shared" ca="1" si="64"/>
        <v>37</v>
      </c>
      <c r="DF23" s="605">
        <f t="shared" ca="1" si="65"/>
        <v>93.232944125000003</v>
      </c>
      <c r="DG23" s="604">
        <f t="shared" ca="1" si="66"/>
        <v>134.6</v>
      </c>
      <c r="DH23" s="606">
        <f t="shared" ca="1" si="12"/>
        <v>97.6</v>
      </c>
    </row>
    <row r="24" spans="2:112" ht="33.75">
      <c r="B24" s="491" t="s">
        <v>323</v>
      </c>
      <c r="C24" s="494" t="s">
        <v>518</v>
      </c>
      <c r="D24" s="493">
        <v>48.257091000000003</v>
      </c>
      <c r="E24" s="493">
        <v>-1.5699909999999999</v>
      </c>
      <c r="F24" s="492" t="s">
        <v>293</v>
      </c>
      <c r="G24" s="494" t="s">
        <v>298</v>
      </c>
      <c r="H24" s="492">
        <v>11.6</v>
      </c>
      <c r="I24" s="492">
        <v>16</v>
      </c>
      <c r="J24" s="492" t="s">
        <v>230</v>
      </c>
      <c r="K24" s="492">
        <v>0</v>
      </c>
      <c r="L24" s="492">
        <v>50</v>
      </c>
      <c r="M24" s="495">
        <v>55</v>
      </c>
      <c r="N24" s="498" t="s">
        <v>583</v>
      </c>
      <c r="O24" s="454">
        <f ca="1">LANGHIAN_PARAM_GTS12!$E$89</f>
        <v>24.65</v>
      </c>
      <c r="P24" s="453">
        <f ca="1">LANGHIAN_PARAM_GTS12!$E$84</f>
        <v>91.344516129032257</v>
      </c>
      <c r="Q24" s="454">
        <f ca="1">LANGHIAN_PARAM_GTS12!$E$90</f>
        <v>158.22999999999999</v>
      </c>
      <c r="R24" s="604">
        <f t="shared" ca="1" si="13"/>
        <v>-103.22999999999999</v>
      </c>
      <c r="S24" s="605">
        <f t="shared" ca="1" si="14"/>
        <v>-11.344516129032257</v>
      </c>
      <c r="T24" s="604">
        <f t="shared" ca="1" si="15"/>
        <v>80.349999999999994</v>
      </c>
      <c r="U24" s="606">
        <f t="shared" ca="1" si="16"/>
        <v>183.57999999999998</v>
      </c>
      <c r="V24" s="454">
        <f ca="1">LANGHIAN_PARAM_GTS12!$E$58</f>
        <v>66.084599999999995</v>
      </c>
      <c r="W24" s="453">
        <f ca="1">LANGHIAN_PARAM_GTS12!$E$53</f>
        <v>103.55200000000001</v>
      </c>
      <c r="X24" s="454">
        <f ca="1">LANGHIAN_PARAM_GTS12!$E$59</f>
        <v>138.35500000000002</v>
      </c>
      <c r="Y24" s="604">
        <f t="shared" ca="1" si="17"/>
        <v>-83.355000000000018</v>
      </c>
      <c r="Z24" s="605">
        <f t="shared" ca="1" si="18"/>
        <v>-23.552000000000007</v>
      </c>
      <c r="AA24" s="604">
        <f t="shared" ca="1" si="19"/>
        <v>38.915400000000005</v>
      </c>
      <c r="AB24" s="606">
        <f t="shared" ca="1" si="20"/>
        <v>122.27040000000002</v>
      </c>
      <c r="AC24" s="454">
        <f ca="1">LANGHIAN_PARAM_GTS12!$E$149</f>
        <v>-29</v>
      </c>
      <c r="AD24" s="453">
        <f ca="1">LANGHIAN_PARAM_GTS12!$E$144</f>
        <v>-0.29759290407446787</v>
      </c>
      <c r="AE24" s="454">
        <f ca="1">LANGHIAN_PARAM_GTS12!$E$150</f>
        <v>33.901600000000002</v>
      </c>
      <c r="AF24" s="604">
        <f t="shared" ca="1" si="21"/>
        <v>21.098399999999998</v>
      </c>
      <c r="AG24" s="605">
        <f t="shared" ca="1" si="22"/>
        <v>80.297592904074463</v>
      </c>
      <c r="AH24" s="604">
        <f t="shared" ca="1" si="23"/>
        <v>134</v>
      </c>
      <c r="AI24" s="606">
        <f t="shared" ca="1" si="24"/>
        <v>112.9016</v>
      </c>
      <c r="AJ24" s="454">
        <f ca="1">LANGHIAN_PARAM_GTS12!$E$176</f>
        <v>8.3028000000000013</v>
      </c>
      <c r="AK24" s="453">
        <f ca="1">LANGHIAN_PARAM_GTS12!$E$171</f>
        <v>24.838583333333332</v>
      </c>
      <c r="AL24" s="454">
        <f ca="1">LANGHIAN_PARAM_GTS12!$E$177</f>
        <v>41.528500000000001</v>
      </c>
      <c r="AM24" s="604">
        <f t="shared" ca="1" si="25"/>
        <v>13.471499999999999</v>
      </c>
      <c r="AN24" s="605">
        <f t="shared" ca="1" si="26"/>
        <v>55.161416666666668</v>
      </c>
      <c r="AO24" s="604">
        <f t="shared" ca="1" si="27"/>
        <v>96.697199999999995</v>
      </c>
      <c r="AP24" s="606">
        <f t="shared" ca="1" si="28"/>
        <v>83.225699999999989</v>
      </c>
      <c r="AQ24" s="454">
        <f ca="1">LANGHIAN_PARAM_GTS12!$E$265</f>
        <v>-34</v>
      </c>
      <c r="AR24" s="453">
        <f ca="1">LANGHIAN_PARAM_GTS12!$E$260</f>
        <v>5.536607215978262</v>
      </c>
      <c r="AS24" s="454">
        <f ca="1">LANGHIAN_PARAM_GTS12!$E$266</f>
        <v>41.839550000000003</v>
      </c>
      <c r="AT24" s="604">
        <f t="shared" ca="1" si="29"/>
        <v>13.160449999999997</v>
      </c>
      <c r="AU24" s="605">
        <f t="shared" ca="1" si="30"/>
        <v>74.463392784021735</v>
      </c>
      <c r="AV24" s="604">
        <f t="shared" ca="1" si="31"/>
        <v>139</v>
      </c>
      <c r="AW24" s="606">
        <f t="shared" ca="1" si="32"/>
        <v>125.83955</v>
      </c>
      <c r="AX24" s="454">
        <f ca="1">LANGHIAN_PARAM_GTS12!$E$242</f>
        <v>-11</v>
      </c>
      <c r="AY24" s="453">
        <f ca="1">LANGHIAN_PARAM_GTS12!$E$237</f>
        <v>20.2</v>
      </c>
      <c r="AZ24" s="454">
        <f ca="1">LANGHIAN_PARAM_GTS12!$E$243</f>
        <v>50.2</v>
      </c>
      <c r="BA24" s="604">
        <f t="shared" ca="1" si="33"/>
        <v>4.7999999999999972</v>
      </c>
      <c r="BB24" s="605">
        <f t="shared" ca="1" si="34"/>
        <v>59.8</v>
      </c>
      <c r="BC24" s="604">
        <f t="shared" ca="1" si="35"/>
        <v>116</v>
      </c>
      <c r="BD24" s="606">
        <f t="shared" ca="1" si="36"/>
        <v>111.2</v>
      </c>
      <c r="BE24" s="454">
        <f ca="1">LANGHIAN_PARAM_GTS12!$E$303</f>
        <v>35.430063999999788</v>
      </c>
      <c r="BF24" s="453">
        <f ca="1">LANGHIAN_PARAM_GTS12!$E$293</f>
        <v>61.433366666666679</v>
      </c>
      <c r="BG24" s="454">
        <f ca="1">LANGHIAN_PARAM_GTS12!$E$304</f>
        <v>86.76097100000004</v>
      </c>
      <c r="BH24" s="604">
        <f t="shared" ca="1" si="37"/>
        <v>-31.76097100000004</v>
      </c>
      <c r="BI24" s="605">
        <f t="shared" ca="1" si="38"/>
        <v>18.566633333333321</v>
      </c>
      <c r="BJ24" s="604">
        <f t="shared" ca="1" si="39"/>
        <v>69.569936000000212</v>
      </c>
      <c r="BK24" s="606">
        <f t="shared" ca="1" si="40"/>
        <v>101.33090700000025</v>
      </c>
      <c r="BL24" s="454">
        <f ca="1">LANGHIAN_PARAM_GTS12!$E$536</f>
        <v>14.9</v>
      </c>
      <c r="BM24" s="453">
        <f ca="1">LANGHIAN_PARAM_GTS12!$E$528</f>
        <v>27.900000000000002</v>
      </c>
      <c r="BN24" s="454">
        <f ca="1">LANGHIAN_PARAM_GTS12!$E$537</f>
        <v>43.4</v>
      </c>
      <c r="BO24" s="604">
        <f t="shared" ca="1" si="41"/>
        <v>11.600000000000001</v>
      </c>
      <c r="BP24" s="605">
        <f t="shared" ca="1" si="42"/>
        <v>52.099999999999994</v>
      </c>
      <c r="BQ24" s="604">
        <f t="shared" ca="1" si="43"/>
        <v>90.1</v>
      </c>
      <c r="BR24" s="606">
        <f t="shared" ca="1" si="6"/>
        <v>78.5</v>
      </c>
      <c r="BS24" s="454">
        <f ca="1">LANGHIAN_PARAM_GTS12!$E$346</f>
        <v>-8.1199999999999992</v>
      </c>
      <c r="BT24" s="453">
        <f ca="1">LANGHIAN_PARAM_GTS12!$E$336</f>
        <v>5.483777777777779</v>
      </c>
      <c r="BU24" s="454">
        <f ca="1">LANGHIAN_PARAM_GTS12!$E$347</f>
        <v>17.68</v>
      </c>
      <c r="BV24" s="604">
        <f t="shared" ca="1" si="44"/>
        <v>37.32</v>
      </c>
      <c r="BW24" s="605">
        <f t="shared" ca="1" si="45"/>
        <v>74.516222222222211</v>
      </c>
      <c r="BX24" s="604">
        <f t="shared" ca="1" si="46"/>
        <v>113.12</v>
      </c>
      <c r="BY24" s="606">
        <f t="shared" ca="1" si="47"/>
        <v>75.800000000000011</v>
      </c>
      <c r="BZ24" s="461">
        <f ca="1">LANGHIAN_PARAM_GTS12!$E$384</f>
        <v>33</v>
      </c>
      <c r="CA24" s="462">
        <f ca="1">LANGHIAN_PARAM_GTS12!$E$383</f>
        <v>33</v>
      </c>
      <c r="CB24" s="461">
        <f ca="1">LANGHIAN_PARAM_GTS12!$E$385</f>
        <v>33</v>
      </c>
      <c r="CC24" s="611">
        <f t="shared" ca="1" si="48"/>
        <v>22</v>
      </c>
      <c r="CD24" s="612">
        <f t="shared" ca="1" si="49"/>
        <v>47</v>
      </c>
      <c r="CE24" s="611">
        <f t="shared" ca="1" si="50"/>
        <v>72</v>
      </c>
      <c r="CF24" s="613">
        <f t="shared" ca="1" si="51"/>
        <v>50</v>
      </c>
      <c r="CG24" s="461">
        <f ca="1">LANGHIAN_PARAM_GTS12!$E$403</f>
        <v>-9</v>
      </c>
      <c r="CH24" s="462">
        <f ca="1">LANGHIAN_PARAM_GTS12!$E$402</f>
        <v>-9</v>
      </c>
      <c r="CI24" s="461">
        <f ca="1">LANGHIAN_PARAM_GTS12!$E$404</f>
        <v>-9</v>
      </c>
      <c r="CJ24" s="611">
        <f t="shared" ca="1" si="52"/>
        <v>64</v>
      </c>
      <c r="CK24" s="612">
        <f t="shared" ca="1" si="53"/>
        <v>89</v>
      </c>
      <c r="CL24" s="611">
        <f t="shared" ca="1" si="54"/>
        <v>114</v>
      </c>
      <c r="CM24" s="613">
        <f t="shared" ca="1" si="55"/>
        <v>50</v>
      </c>
      <c r="CN24" s="451">
        <f ca="1">LANGHIAN_PARAM_GTS12!$E$426</f>
        <v>4</v>
      </c>
      <c r="CO24" s="452">
        <f ca="1">LANGHIAN_PARAM_GTS12!$E$425</f>
        <v>4</v>
      </c>
      <c r="CP24" s="451">
        <f ca="1">LANGHIAN_PARAM_GTS12!$E$427</f>
        <v>4</v>
      </c>
      <c r="CQ24" s="607">
        <f t="shared" ca="1" si="56"/>
        <v>51</v>
      </c>
      <c r="CR24" s="608">
        <f t="shared" ca="1" si="57"/>
        <v>76</v>
      </c>
      <c r="CS24" s="607">
        <f t="shared" ca="1" si="58"/>
        <v>101</v>
      </c>
      <c r="CT24" s="609">
        <f t="shared" ca="1" si="59"/>
        <v>50</v>
      </c>
      <c r="CU24" s="451">
        <f ca="1">LANGHIAN_PARAM_GTS12!$E$449</f>
        <v>-1</v>
      </c>
      <c r="CV24" s="452">
        <f ca="1">LANGHIAN_PARAM_GTS12!$E$448</f>
        <v>-1</v>
      </c>
      <c r="CW24" s="451">
        <f ca="1">LANGHIAN_PARAM_GTS12!$E$450</f>
        <v>-1</v>
      </c>
      <c r="CX24" s="607">
        <f t="shared" ca="1" si="60"/>
        <v>56</v>
      </c>
      <c r="CY24" s="608">
        <f t="shared" ca="1" si="61"/>
        <v>81</v>
      </c>
      <c r="CZ24" s="607">
        <f t="shared" ca="1" si="62"/>
        <v>106</v>
      </c>
      <c r="DA24" s="609">
        <f t="shared" ca="1" si="63"/>
        <v>50</v>
      </c>
      <c r="DB24" s="454">
        <f ca="1">LANGHIAN_PARAM_GTS12!$E$489</f>
        <v>-14.6</v>
      </c>
      <c r="DC24" s="453">
        <f ca="1">LANGHIAN_PARAM_GTS12!$E$481</f>
        <v>1.7670558749999998</v>
      </c>
      <c r="DD24" s="454">
        <f ca="1">LANGHIAN_PARAM_GTS12!$E$490</f>
        <v>33</v>
      </c>
      <c r="DE24" s="604">
        <f t="shared" ca="1" si="64"/>
        <v>22</v>
      </c>
      <c r="DF24" s="605">
        <f t="shared" ca="1" si="65"/>
        <v>78.232944125000003</v>
      </c>
      <c r="DG24" s="604">
        <f t="shared" ca="1" si="66"/>
        <v>119.6</v>
      </c>
      <c r="DH24" s="606">
        <f t="shared" ca="1" si="12"/>
        <v>97.6</v>
      </c>
    </row>
    <row r="25" spans="2:112" ht="33.75">
      <c r="B25" s="491" t="s">
        <v>324</v>
      </c>
      <c r="C25" s="494" t="s">
        <v>519</v>
      </c>
      <c r="D25" s="493">
        <v>48.258446759999998</v>
      </c>
      <c r="E25" s="493">
        <v>-1.57216139</v>
      </c>
      <c r="F25" s="492" t="s">
        <v>293</v>
      </c>
      <c r="G25" s="494" t="s">
        <v>298</v>
      </c>
      <c r="H25" s="492">
        <v>11.6</v>
      </c>
      <c r="I25" s="492">
        <v>16</v>
      </c>
      <c r="J25" s="492" t="s">
        <v>230</v>
      </c>
      <c r="K25" s="492">
        <v>0</v>
      </c>
      <c r="L25" s="492">
        <v>50</v>
      </c>
      <c r="M25" s="495">
        <v>57</v>
      </c>
      <c r="N25" s="498" t="s">
        <v>583</v>
      </c>
      <c r="O25" s="454">
        <f ca="1">LANGHIAN_PARAM_GTS12!$E$89</f>
        <v>24.65</v>
      </c>
      <c r="P25" s="453">
        <f ca="1">LANGHIAN_PARAM_GTS12!$E$84</f>
        <v>91.344516129032257</v>
      </c>
      <c r="Q25" s="454">
        <f ca="1">LANGHIAN_PARAM_GTS12!$E$90</f>
        <v>158.22999999999999</v>
      </c>
      <c r="R25" s="604">
        <f t="shared" ca="1" si="13"/>
        <v>-101.22999999999999</v>
      </c>
      <c r="S25" s="605">
        <f t="shared" ca="1" si="14"/>
        <v>-9.3445161290322574</v>
      </c>
      <c r="T25" s="604">
        <f t="shared" ca="1" si="15"/>
        <v>82.35</v>
      </c>
      <c r="U25" s="606">
        <f t="shared" ca="1" si="16"/>
        <v>183.57999999999998</v>
      </c>
      <c r="V25" s="454">
        <f ca="1">LANGHIAN_PARAM_GTS12!$E$58</f>
        <v>66.084599999999995</v>
      </c>
      <c r="W25" s="453">
        <f ca="1">LANGHIAN_PARAM_GTS12!$E$53</f>
        <v>103.55200000000001</v>
      </c>
      <c r="X25" s="454">
        <f ca="1">LANGHIAN_PARAM_GTS12!$E$59</f>
        <v>138.35500000000002</v>
      </c>
      <c r="Y25" s="604">
        <f t="shared" ca="1" si="17"/>
        <v>-81.355000000000018</v>
      </c>
      <c r="Z25" s="605">
        <f t="shared" ca="1" si="18"/>
        <v>-21.552000000000007</v>
      </c>
      <c r="AA25" s="604">
        <f t="shared" ca="1" si="19"/>
        <v>40.915400000000005</v>
      </c>
      <c r="AB25" s="606">
        <f t="shared" ca="1" si="20"/>
        <v>122.27040000000002</v>
      </c>
      <c r="AC25" s="454">
        <f ca="1">LANGHIAN_PARAM_GTS12!$E$149</f>
        <v>-29</v>
      </c>
      <c r="AD25" s="453">
        <f ca="1">LANGHIAN_PARAM_GTS12!$E$144</f>
        <v>-0.29759290407446787</v>
      </c>
      <c r="AE25" s="454">
        <f ca="1">LANGHIAN_PARAM_GTS12!$E$150</f>
        <v>33.901600000000002</v>
      </c>
      <c r="AF25" s="604">
        <f t="shared" ca="1" si="21"/>
        <v>23.098399999999998</v>
      </c>
      <c r="AG25" s="605">
        <f t="shared" ca="1" si="22"/>
        <v>82.297592904074463</v>
      </c>
      <c r="AH25" s="604">
        <f t="shared" ca="1" si="23"/>
        <v>136</v>
      </c>
      <c r="AI25" s="606">
        <f t="shared" ca="1" si="24"/>
        <v>112.9016</v>
      </c>
      <c r="AJ25" s="454">
        <f ca="1">LANGHIAN_PARAM_GTS12!$E$176</f>
        <v>8.3028000000000013</v>
      </c>
      <c r="AK25" s="453">
        <f ca="1">LANGHIAN_PARAM_GTS12!$E$171</f>
        <v>24.838583333333332</v>
      </c>
      <c r="AL25" s="454">
        <f ca="1">LANGHIAN_PARAM_GTS12!$E$177</f>
        <v>41.528500000000001</v>
      </c>
      <c r="AM25" s="604">
        <f t="shared" ca="1" si="25"/>
        <v>15.471499999999999</v>
      </c>
      <c r="AN25" s="605">
        <f t="shared" ca="1" si="26"/>
        <v>57.161416666666668</v>
      </c>
      <c r="AO25" s="604">
        <f t="shared" ca="1" si="27"/>
        <v>98.697199999999995</v>
      </c>
      <c r="AP25" s="606">
        <f t="shared" ca="1" si="28"/>
        <v>83.225699999999989</v>
      </c>
      <c r="AQ25" s="454">
        <f ca="1">LANGHIAN_PARAM_GTS12!$E$265</f>
        <v>-34</v>
      </c>
      <c r="AR25" s="453">
        <f ca="1">LANGHIAN_PARAM_GTS12!$E$260</f>
        <v>5.536607215978262</v>
      </c>
      <c r="AS25" s="454">
        <f ca="1">LANGHIAN_PARAM_GTS12!$E$266</f>
        <v>41.839550000000003</v>
      </c>
      <c r="AT25" s="604">
        <f t="shared" ca="1" si="29"/>
        <v>15.160449999999997</v>
      </c>
      <c r="AU25" s="605">
        <f t="shared" ca="1" si="30"/>
        <v>76.463392784021735</v>
      </c>
      <c r="AV25" s="604">
        <f t="shared" ca="1" si="31"/>
        <v>141</v>
      </c>
      <c r="AW25" s="606">
        <f t="shared" ca="1" si="32"/>
        <v>125.83955</v>
      </c>
      <c r="AX25" s="454">
        <f ca="1">LANGHIAN_PARAM_GTS12!$E$242</f>
        <v>-11</v>
      </c>
      <c r="AY25" s="453">
        <f ca="1">LANGHIAN_PARAM_GTS12!$E$237</f>
        <v>20.2</v>
      </c>
      <c r="AZ25" s="454">
        <f ca="1">LANGHIAN_PARAM_GTS12!$E$243</f>
        <v>50.2</v>
      </c>
      <c r="BA25" s="604">
        <f t="shared" ca="1" si="33"/>
        <v>6.7999999999999972</v>
      </c>
      <c r="BB25" s="605">
        <f t="shared" ca="1" si="34"/>
        <v>61.8</v>
      </c>
      <c r="BC25" s="604">
        <f t="shared" ca="1" si="35"/>
        <v>118</v>
      </c>
      <c r="BD25" s="606">
        <f t="shared" ca="1" si="36"/>
        <v>111.2</v>
      </c>
      <c r="BE25" s="454">
        <f ca="1">LANGHIAN_PARAM_GTS12!$E$303</f>
        <v>35.430063999999788</v>
      </c>
      <c r="BF25" s="453">
        <f ca="1">LANGHIAN_PARAM_GTS12!$E$293</f>
        <v>61.433366666666679</v>
      </c>
      <c r="BG25" s="454">
        <f ca="1">LANGHIAN_PARAM_GTS12!$E$304</f>
        <v>86.76097100000004</v>
      </c>
      <c r="BH25" s="604">
        <f t="shared" ca="1" si="37"/>
        <v>-29.76097100000004</v>
      </c>
      <c r="BI25" s="605">
        <f t="shared" ca="1" si="38"/>
        <v>20.566633333333321</v>
      </c>
      <c r="BJ25" s="604">
        <f t="shared" ca="1" si="39"/>
        <v>71.569936000000212</v>
      </c>
      <c r="BK25" s="606">
        <f t="shared" ca="1" si="40"/>
        <v>101.33090700000025</v>
      </c>
      <c r="BL25" s="454">
        <f ca="1">LANGHIAN_PARAM_GTS12!$E$536</f>
        <v>14.9</v>
      </c>
      <c r="BM25" s="453">
        <f ca="1">LANGHIAN_PARAM_GTS12!$E$528</f>
        <v>27.900000000000002</v>
      </c>
      <c r="BN25" s="454">
        <f ca="1">LANGHIAN_PARAM_GTS12!$E$537</f>
        <v>43.4</v>
      </c>
      <c r="BO25" s="604">
        <f t="shared" ca="1" si="41"/>
        <v>13.600000000000001</v>
      </c>
      <c r="BP25" s="605">
        <f t="shared" ca="1" si="42"/>
        <v>54.099999999999994</v>
      </c>
      <c r="BQ25" s="604">
        <f t="shared" ca="1" si="43"/>
        <v>92.1</v>
      </c>
      <c r="BR25" s="606">
        <f t="shared" ca="1" si="6"/>
        <v>78.5</v>
      </c>
      <c r="BS25" s="454">
        <f ca="1">LANGHIAN_PARAM_GTS12!$E$346</f>
        <v>-8.1199999999999992</v>
      </c>
      <c r="BT25" s="453">
        <f ca="1">LANGHIAN_PARAM_GTS12!$E$336</f>
        <v>5.483777777777779</v>
      </c>
      <c r="BU25" s="454">
        <f ca="1">LANGHIAN_PARAM_GTS12!$E$347</f>
        <v>17.68</v>
      </c>
      <c r="BV25" s="604">
        <f t="shared" ca="1" si="44"/>
        <v>39.32</v>
      </c>
      <c r="BW25" s="605">
        <f t="shared" ca="1" si="45"/>
        <v>76.516222222222211</v>
      </c>
      <c r="BX25" s="604">
        <f t="shared" ca="1" si="46"/>
        <v>115.12</v>
      </c>
      <c r="BY25" s="606">
        <f t="shared" ca="1" si="47"/>
        <v>75.800000000000011</v>
      </c>
      <c r="BZ25" s="461">
        <f ca="1">LANGHIAN_PARAM_GTS12!$E$384</f>
        <v>33</v>
      </c>
      <c r="CA25" s="462">
        <f ca="1">LANGHIAN_PARAM_GTS12!$E$383</f>
        <v>33</v>
      </c>
      <c r="CB25" s="461">
        <f ca="1">LANGHIAN_PARAM_GTS12!$E$385</f>
        <v>33</v>
      </c>
      <c r="CC25" s="611">
        <f t="shared" ca="1" si="48"/>
        <v>24</v>
      </c>
      <c r="CD25" s="612">
        <f t="shared" ca="1" si="49"/>
        <v>49</v>
      </c>
      <c r="CE25" s="611">
        <f t="shared" ca="1" si="50"/>
        <v>74</v>
      </c>
      <c r="CF25" s="613">
        <f t="shared" ca="1" si="51"/>
        <v>50</v>
      </c>
      <c r="CG25" s="461">
        <f ca="1">LANGHIAN_PARAM_GTS12!$E$403</f>
        <v>-9</v>
      </c>
      <c r="CH25" s="462">
        <f ca="1">LANGHIAN_PARAM_GTS12!$E$402</f>
        <v>-9</v>
      </c>
      <c r="CI25" s="461">
        <f ca="1">LANGHIAN_PARAM_GTS12!$E$404</f>
        <v>-9</v>
      </c>
      <c r="CJ25" s="611">
        <f t="shared" ca="1" si="52"/>
        <v>66</v>
      </c>
      <c r="CK25" s="612">
        <f t="shared" ca="1" si="53"/>
        <v>91</v>
      </c>
      <c r="CL25" s="611">
        <f t="shared" ca="1" si="54"/>
        <v>116</v>
      </c>
      <c r="CM25" s="613">
        <f t="shared" ca="1" si="55"/>
        <v>50</v>
      </c>
      <c r="CN25" s="451">
        <f ca="1">LANGHIAN_PARAM_GTS12!$E$426</f>
        <v>4</v>
      </c>
      <c r="CO25" s="452">
        <f ca="1">LANGHIAN_PARAM_GTS12!$E$425</f>
        <v>4</v>
      </c>
      <c r="CP25" s="451">
        <f ca="1">LANGHIAN_PARAM_GTS12!$E$427</f>
        <v>4</v>
      </c>
      <c r="CQ25" s="607">
        <f t="shared" ca="1" si="56"/>
        <v>53</v>
      </c>
      <c r="CR25" s="608">
        <f t="shared" ca="1" si="57"/>
        <v>78</v>
      </c>
      <c r="CS25" s="607">
        <f t="shared" ca="1" si="58"/>
        <v>103</v>
      </c>
      <c r="CT25" s="609">
        <f t="shared" ca="1" si="59"/>
        <v>50</v>
      </c>
      <c r="CU25" s="451">
        <f ca="1">LANGHIAN_PARAM_GTS12!$E$449</f>
        <v>-1</v>
      </c>
      <c r="CV25" s="452">
        <f ca="1">LANGHIAN_PARAM_GTS12!$E$448</f>
        <v>-1</v>
      </c>
      <c r="CW25" s="451">
        <f ca="1">LANGHIAN_PARAM_GTS12!$E$450</f>
        <v>-1</v>
      </c>
      <c r="CX25" s="607">
        <f t="shared" ca="1" si="60"/>
        <v>58</v>
      </c>
      <c r="CY25" s="608">
        <f t="shared" ca="1" si="61"/>
        <v>83</v>
      </c>
      <c r="CZ25" s="607">
        <f t="shared" ca="1" si="62"/>
        <v>108</v>
      </c>
      <c r="DA25" s="609">
        <f t="shared" ca="1" si="63"/>
        <v>50</v>
      </c>
      <c r="DB25" s="454">
        <f ca="1">LANGHIAN_PARAM_GTS12!$E$489</f>
        <v>-14.6</v>
      </c>
      <c r="DC25" s="453">
        <f ca="1">LANGHIAN_PARAM_GTS12!$E$481</f>
        <v>1.7670558749999998</v>
      </c>
      <c r="DD25" s="454">
        <f ca="1">LANGHIAN_PARAM_GTS12!$E$490</f>
        <v>33</v>
      </c>
      <c r="DE25" s="604">
        <f t="shared" ca="1" si="64"/>
        <v>24</v>
      </c>
      <c r="DF25" s="605">
        <f t="shared" ca="1" si="65"/>
        <v>80.232944125000003</v>
      </c>
      <c r="DG25" s="604">
        <f t="shared" ca="1" si="66"/>
        <v>121.6</v>
      </c>
      <c r="DH25" s="606">
        <f t="shared" ca="1" si="12"/>
        <v>97.6</v>
      </c>
    </row>
    <row r="26" spans="2:112" ht="22.5">
      <c r="B26" s="491" t="s">
        <v>325</v>
      </c>
      <c r="C26" s="494" t="s">
        <v>520</v>
      </c>
      <c r="D26" s="493">
        <v>48.2178532</v>
      </c>
      <c r="E26" s="493">
        <v>-2.0014336099999999</v>
      </c>
      <c r="F26" s="492" t="s">
        <v>293</v>
      </c>
      <c r="G26" s="494" t="s">
        <v>298</v>
      </c>
      <c r="H26" s="492">
        <v>11.6</v>
      </c>
      <c r="I26" s="492">
        <v>16</v>
      </c>
      <c r="J26" s="492" t="s">
        <v>230</v>
      </c>
      <c r="K26" s="492">
        <v>0</v>
      </c>
      <c r="L26" s="492">
        <v>50</v>
      </c>
      <c r="M26" s="495">
        <v>80</v>
      </c>
      <c r="N26" s="498" t="s">
        <v>584</v>
      </c>
      <c r="O26" s="454">
        <f ca="1">LANGHIAN_PARAM_GTS12!$E$89</f>
        <v>24.65</v>
      </c>
      <c r="P26" s="453">
        <f ca="1">LANGHIAN_PARAM_GTS12!$E$84</f>
        <v>91.344516129032257</v>
      </c>
      <c r="Q26" s="454">
        <f ca="1">LANGHIAN_PARAM_GTS12!$E$90</f>
        <v>158.22999999999999</v>
      </c>
      <c r="R26" s="604">
        <f t="shared" ca="1" si="13"/>
        <v>-78.22999999999999</v>
      </c>
      <c r="S26" s="605">
        <f t="shared" ca="1" si="14"/>
        <v>13.655483870967743</v>
      </c>
      <c r="T26" s="604">
        <f t="shared" ca="1" si="15"/>
        <v>105.35</v>
      </c>
      <c r="U26" s="606">
        <f t="shared" ca="1" si="16"/>
        <v>183.57999999999998</v>
      </c>
      <c r="V26" s="454">
        <f ca="1">LANGHIAN_PARAM_GTS12!$E$58</f>
        <v>66.084599999999995</v>
      </c>
      <c r="W26" s="453">
        <f ca="1">LANGHIAN_PARAM_GTS12!$E$53</f>
        <v>103.55200000000001</v>
      </c>
      <c r="X26" s="454">
        <f ca="1">LANGHIAN_PARAM_GTS12!$E$59</f>
        <v>138.35500000000002</v>
      </c>
      <c r="Y26" s="604">
        <f t="shared" ca="1" si="17"/>
        <v>-58.355000000000018</v>
      </c>
      <c r="Z26" s="605">
        <f t="shared" ca="1" si="18"/>
        <v>1.4479999999999933</v>
      </c>
      <c r="AA26" s="604">
        <f t="shared" ca="1" si="19"/>
        <v>63.915400000000005</v>
      </c>
      <c r="AB26" s="606">
        <f t="shared" ca="1" si="20"/>
        <v>122.27040000000002</v>
      </c>
      <c r="AC26" s="454">
        <f ca="1">LANGHIAN_PARAM_GTS12!$E$149</f>
        <v>-29</v>
      </c>
      <c r="AD26" s="453">
        <f ca="1">LANGHIAN_PARAM_GTS12!$E$144</f>
        <v>-0.29759290407446787</v>
      </c>
      <c r="AE26" s="454">
        <f ca="1">LANGHIAN_PARAM_GTS12!$E$150</f>
        <v>33.901600000000002</v>
      </c>
      <c r="AF26" s="604">
        <f t="shared" ca="1" si="21"/>
        <v>46.098399999999998</v>
      </c>
      <c r="AG26" s="605">
        <f t="shared" ca="1" si="22"/>
        <v>105.29759290407446</v>
      </c>
      <c r="AH26" s="604">
        <f t="shared" ca="1" si="23"/>
        <v>159</v>
      </c>
      <c r="AI26" s="606">
        <f t="shared" ca="1" si="24"/>
        <v>112.9016</v>
      </c>
      <c r="AJ26" s="454">
        <f ca="1">LANGHIAN_PARAM_GTS12!$E$176</f>
        <v>8.3028000000000013</v>
      </c>
      <c r="AK26" s="453">
        <f ca="1">LANGHIAN_PARAM_GTS12!$E$171</f>
        <v>24.838583333333332</v>
      </c>
      <c r="AL26" s="454">
        <f ca="1">LANGHIAN_PARAM_GTS12!$E$177</f>
        <v>41.528500000000001</v>
      </c>
      <c r="AM26" s="604">
        <f t="shared" ca="1" si="25"/>
        <v>38.471499999999999</v>
      </c>
      <c r="AN26" s="605">
        <f t="shared" ca="1" si="26"/>
        <v>80.161416666666668</v>
      </c>
      <c r="AO26" s="604">
        <f t="shared" ca="1" si="27"/>
        <v>121.6972</v>
      </c>
      <c r="AP26" s="606">
        <f t="shared" ca="1" si="28"/>
        <v>83.225699999999989</v>
      </c>
      <c r="AQ26" s="454">
        <f ca="1">LANGHIAN_PARAM_GTS12!$E$265</f>
        <v>-34</v>
      </c>
      <c r="AR26" s="453">
        <f ca="1">LANGHIAN_PARAM_GTS12!$E$260</f>
        <v>5.536607215978262</v>
      </c>
      <c r="AS26" s="454">
        <f ca="1">LANGHIAN_PARAM_GTS12!$E$266</f>
        <v>41.839550000000003</v>
      </c>
      <c r="AT26" s="604">
        <f t="shared" ca="1" si="29"/>
        <v>38.160449999999997</v>
      </c>
      <c r="AU26" s="605">
        <f t="shared" ca="1" si="30"/>
        <v>99.463392784021735</v>
      </c>
      <c r="AV26" s="604">
        <f t="shared" ca="1" si="31"/>
        <v>164</v>
      </c>
      <c r="AW26" s="606">
        <f t="shared" ca="1" si="32"/>
        <v>125.83955</v>
      </c>
      <c r="AX26" s="454">
        <f ca="1">LANGHIAN_PARAM_GTS12!$E$242</f>
        <v>-11</v>
      </c>
      <c r="AY26" s="453">
        <f ca="1">LANGHIAN_PARAM_GTS12!$E$237</f>
        <v>20.2</v>
      </c>
      <c r="AZ26" s="454">
        <f ca="1">LANGHIAN_PARAM_GTS12!$E$243</f>
        <v>50.2</v>
      </c>
      <c r="BA26" s="604">
        <f t="shared" ca="1" si="33"/>
        <v>29.799999999999997</v>
      </c>
      <c r="BB26" s="605">
        <f t="shared" ca="1" si="34"/>
        <v>84.8</v>
      </c>
      <c r="BC26" s="604">
        <f t="shared" ca="1" si="35"/>
        <v>141</v>
      </c>
      <c r="BD26" s="606">
        <f t="shared" ca="1" si="36"/>
        <v>111.2</v>
      </c>
      <c r="BE26" s="454">
        <f ca="1">LANGHIAN_PARAM_GTS12!$E$303</f>
        <v>35.430063999999788</v>
      </c>
      <c r="BF26" s="453">
        <f ca="1">LANGHIAN_PARAM_GTS12!$E$293</f>
        <v>61.433366666666679</v>
      </c>
      <c r="BG26" s="454">
        <f ca="1">LANGHIAN_PARAM_GTS12!$E$304</f>
        <v>86.76097100000004</v>
      </c>
      <c r="BH26" s="604">
        <f t="shared" ca="1" si="37"/>
        <v>-6.7609710000000405</v>
      </c>
      <c r="BI26" s="605">
        <f t="shared" ca="1" si="38"/>
        <v>43.566633333333321</v>
      </c>
      <c r="BJ26" s="604">
        <f t="shared" ca="1" si="39"/>
        <v>94.569936000000212</v>
      </c>
      <c r="BK26" s="606">
        <f t="shared" ca="1" si="40"/>
        <v>101.33090700000025</v>
      </c>
      <c r="BL26" s="454">
        <f ca="1">LANGHIAN_PARAM_GTS12!$E$536</f>
        <v>14.9</v>
      </c>
      <c r="BM26" s="453">
        <f ca="1">LANGHIAN_PARAM_GTS12!$E$528</f>
        <v>27.900000000000002</v>
      </c>
      <c r="BN26" s="454">
        <f ca="1">LANGHIAN_PARAM_GTS12!$E$537</f>
        <v>43.4</v>
      </c>
      <c r="BO26" s="604">
        <f t="shared" ca="1" si="41"/>
        <v>36.6</v>
      </c>
      <c r="BP26" s="605">
        <f t="shared" ca="1" si="42"/>
        <v>77.099999999999994</v>
      </c>
      <c r="BQ26" s="604">
        <f t="shared" ca="1" si="43"/>
        <v>115.1</v>
      </c>
      <c r="BR26" s="606">
        <f t="shared" ca="1" si="6"/>
        <v>78.5</v>
      </c>
      <c r="BS26" s="454">
        <f ca="1">LANGHIAN_PARAM_GTS12!$E$346</f>
        <v>-8.1199999999999992</v>
      </c>
      <c r="BT26" s="453">
        <f ca="1">LANGHIAN_PARAM_GTS12!$E$336</f>
        <v>5.483777777777779</v>
      </c>
      <c r="BU26" s="454">
        <f ca="1">LANGHIAN_PARAM_GTS12!$E$347</f>
        <v>17.68</v>
      </c>
      <c r="BV26" s="604">
        <f t="shared" ca="1" si="44"/>
        <v>62.32</v>
      </c>
      <c r="BW26" s="605">
        <f t="shared" ca="1" si="45"/>
        <v>99.516222222222225</v>
      </c>
      <c r="BX26" s="604">
        <f t="shared" ca="1" si="46"/>
        <v>138.12</v>
      </c>
      <c r="BY26" s="606">
        <f t="shared" ca="1" si="47"/>
        <v>75.800000000000011</v>
      </c>
      <c r="BZ26" s="461">
        <f ca="1">LANGHIAN_PARAM_GTS12!$E$384</f>
        <v>33</v>
      </c>
      <c r="CA26" s="462">
        <f ca="1">LANGHIAN_PARAM_GTS12!$E$383</f>
        <v>33</v>
      </c>
      <c r="CB26" s="461">
        <f ca="1">LANGHIAN_PARAM_GTS12!$E$385</f>
        <v>33</v>
      </c>
      <c r="CC26" s="611">
        <f t="shared" ca="1" si="48"/>
        <v>47</v>
      </c>
      <c r="CD26" s="612">
        <f t="shared" ca="1" si="49"/>
        <v>72</v>
      </c>
      <c r="CE26" s="611">
        <f t="shared" ca="1" si="50"/>
        <v>97</v>
      </c>
      <c r="CF26" s="613">
        <f t="shared" ca="1" si="51"/>
        <v>50</v>
      </c>
      <c r="CG26" s="461">
        <f ca="1">LANGHIAN_PARAM_GTS12!$E$403</f>
        <v>-9</v>
      </c>
      <c r="CH26" s="462">
        <f ca="1">LANGHIAN_PARAM_GTS12!$E$402</f>
        <v>-9</v>
      </c>
      <c r="CI26" s="461">
        <f ca="1">LANGHIAN_PARAM_GTS12!$E$404</f>
        <v>-9</v>
      </c>
      <c r="CJ26" s="611">
        <f t="shared" ca="1" si="52"/>
        <v>89</v>
      </c>
      <c r="CK26" s="612">
        <f t="shared" ca="1" si="53"/>
        <v>114</v>
      </c>
      <c r="CL26" s="611">
        <f t="shared" ca="1" si="54"/>
        <v>139</v>
      </c>
      <c r="CM26" s="613">
        <f t="shared" ca="1" si="55"/>
        <v>50</v>
      </c>
      <c r="CN26" s="451">
        <f ca="1">LANGHIAN_PARAM_GTS12!$E$426</f>
        <v>4</v>
      </c>
      <c r="CO26" s="452">
        <f ca="1">LANGHIAN_PARAM_GTS12!$E$425</f>
        <v>4</v>
      </c>
      <c r="CP26" s="451">
        <f ca="1">LANGHIAN_PARAM_GTS12!$E$427</f>
        <v>4</v>
      </c>
      <c r="CQ26" s="607">
        <f t="shared" ca="1" si="56"/>
        <v>76</v>
      </c>
      <c r="CR26" s="608">
        <f t="shared" ca="1" si="57"/>
        <v>101</v>
      </c>
      <c r="CS26" s="607">
        <f t="shared" ca="1" si="58"/>
        <v>126</v>
      </c>
      <c r="CT26" s="609">
        <f t="shared" ca="1" si="59"/>
        <v>50</v>
      </c>
      <c r="CU26" s="451">
        <f ca="1">LANGHIAN_PARAM_GTS12!$E$449</f>
        <v>-1</v>
      </c>
      <c r="CV26" s="452">
        <f ca="1">LANGHIAN_PARAM_GTS12!$E$448</f>
        <v>-1</v>
      </c>
      <c r="CW26" s="451">
        <f ca="1">LANGHIAN_PARAM_GTS12!$E$450</f>
        <v>-1</v>
      </c>
      <c r="CX26" s="607">
        <f t="shared" ca="1" si="60"/>
        <v>81</v>
      </c>
      <c r="CY26" s="608">
        <f t="shared" ca="1" si="61"/>
        <v>106</v>
      </c>
      <c r="CZ26" s="607">
        <f t="shared" ca="1" si="62"/>
        <v>131</v>
      </c>
      <c r="DA26" s="609">
        <f t="shared" ca="1" si="63"/>
        <v>50</v>
      </c>
      <c r="DB26" s="454">
        <f ca="1">LANGHIAN_PARAM_GTS12!$E$489</f>
        <v>-14.6</v>
      </c>
      <c r="DC26" s="453">
        <f ca="1">LANGHIAN_PARAM_GTS12!$E$481</f>
        <v>1.7670558749999998</v>
      </c>
      <c r="DD26" s="454">
        <f ca="1">LANGHIAN_PARAM_GTS12!$E$490</f>
        <v>33</v>
      </c>
      <c r="DE26" s="604">
        <f t="shared" ca="1" si="64"/>
        <v>47</v>
      </c>
      <c r="DF26" s="605">
        <f t="shared" ca="1" si="65"/>
        <v>103.232944125</v>
      </c>
      <c r="DG26" s="604">
        <f t="shared" ca="1" si="66"/>
        <v>144.6</v>
      </c>
      <c r="DH26" s="606">
        <f t="shared" ca="1" si="12"/>
        <v>97.6</v>
      </c>
    </row>
    <row r="27" spans="2:112" ht="22.5">
      <c r="B27" s="491" t="s">
        <v>326</v>
      </c>
      <c r="C27" s="494" t="s">
        <v>521</v>
      </c>
      <c r="D27" s="493">
        <v>48.227681490000002</v>
      </c>
      <c r="E27" s="493">
        <v>-2.0034947500000002</v>
      </c>
      <c r="F27" s="492" t="s">
        <v>293</v>
      </c>
      <c r="G27" s="494" t="s">
        <v>298</v>
      </c>
      <c r="H27" s="492">
        <v>11.6</v>
      </c>
      <c r="I27" s="492">
        <v>16</v>
      </c>
      <c r="J27" s="494" t="s">
        <v>230</v>
      </c>
      <c r="K27" s="492">
        <v>0</v>
      </c>
      <c r="L27" s="492">
        <v>50</v>
      </c>
      <c r="M27" s="495">
        <v>75</v>
      </c>
      <c r="N27" s="498" t="s">
        <v>584</v>
      </c>
      <c r="O27" s="454">
        <f ca="1">LANGHIAN_PARAM_GTS12!$E$89</f>
        <v>24.65</v>
      </c>
      <c r="P27" s="453">
        <f ca="1">LANGHIAN_PARAM_GTS12!$E$84</f>
        <v>91.344516129032257</v>
      </c>
      <c r="Q27" s="454">
        <f ca="1">LANGHIAN_PARAM_GTS12!$E$90</f>
        <v>158.22999999999999</v>
      </c>
      <c r="R27" s="604">
        <f t="shared" ca="1" si="13"/>
        <v>-83.22999999999999</v>
      </c>
      <c r="S27" s="605">
        <f t="shared" ca="1" si="14"/>
        <v>8.6554838709677426</v>
      </c>
      <c r="T27" s="604">
        <f t="shared" ca="1" si="15"/>
        <v>100.35</v>
      </c>
      <c r="U27" s="606">
        <f t="shared" ca="1" si="16"/>
        <v>183.57999999999998</v>
      </c>
      <c r="V27" s="454">
        <f ca="1">LANGHIAN_PARAM_GTS12!$E$58</f>
        <v>66.084599999999995</v>
      </c>
      <c r="W27" s="453">
        <f ca="1">LANGHIAN_PARAM_GTS12!$E$53</f>
        <v>103.55200000000001</v>
      </c>
      <c r="X27" s="454">
        <f ca="1">LANGHIAN_PARAM_GTS12!$E$59</f>
        <v>138.35500000000002</v>
      </c>
      <c r="Y27" s="604">
        <f t="shared" ca="1" si="17"/>
        <v>-63.355000000000018</v>
      </c>
      <c r="Z27" s="605">
        <f t="shared" ca="1" si="18"/>
        <v>-3.5520000000000067</v>
      </c>
      <c r="AA27" s="604">
        <f t="shared" ca="1" si="19"/>
        <v>58.915400000000005</v>
      </c>
      <c r="AB27" s="606">
        <f t="shared" ca="1" si="20"/>
        <v>122.27040000000002</v>
      </c>
      <c r="AC27" s="454">
        <f ca="1">LANGHIAN_PARAM_GTS12!$E$149</f>
        <v>-29</v>
      </c>
      <c r="AD27" s="453">
        <f ca="1">LANGHIAN_PARAM_GTS12!$E$144</f>
        <v>-0.29759290407446787</v>
      </c>
      <c r="AE27" s="454">
        <f ca="1">LANGHIAN_PARAM_GTS12!$E$150</f>
        <v>33.901600000000002</v>
      </c>
      <c r="AF27" s="604">
        <f t="shared" ca="1" si="21"/>
        <v>41.098399999999998</v>
      </c>
      <c r="AG27" s="605">
        <f t="shared" ca="1" si="22"/>
        <v>100.29759290407446</v>
      </c>
      <c r="AH27" s="604">
        <f t="shared" ca="1" si="23"/>
        <v>154</v>
      </c>
      <c r="AI27" s="606">
        <f t="shared" ca="1" si="24"/>
        <v>112.9016</v>
      </c>
      <c r="AJ27" s="454">
        <f ca="1">LANGHIAN_PARAM_GTS12!$E$176</f>
        <v>8.3028000000000013</v>
      </c>
      <c r="AK27" s="453">
        <f ca="1">LANGHIAN_PARAM_GTS12!$E$171</f>
        <v>24.838583333333332</v>
      </c>
      <c r="AL27" s="454">
        <f ca="1">LANGHIAN_PARAM_GTS12!$E$177</f>
        <v>41.528500000000001</v>
      </c>
      <c r="AM27" s="604">
        <f t="shared" ca="1" si="25"/>
        <v>33.471499999999999</v>
      </c>
      <c r="AN27" s="605">
        <f t="shared" ca="1" si="26"/>
        <v>75.161416666666668</v>
      </c>
      <c r="AO27" s="604">
        <f t="shared" ca="1" si="27"/>
        <v>116.6972</v>
      </c>
      <c r="AP27" s="606">
        <f t="shared" ca="1" si="28"/>
        <v>83.225699999999989</v>
      </c>
      <c r="AQ27" s="454">
        <f ca="1">LANGHIAN_PARAM_GTS12!$E$265</f>
        <v>-34</v>
      </c>
      <c r="AR27" s="453">
        <f ca="1">LANGHIAN_PARAM_GTS12!$E$260</f>
        <v>5.536607215978262</v>
      </c>
      <c r="AS27" s="454">
        <f ca="1">LANGHIAN_PARAM_GTS12!$E$266</f>
        <v>41.839550000000003</v>
      </c>
      <c r="AT27" s="604">
        <f t="shared" ca="1" si="29"/>
        <v>33.160449999999997</v>
      </c>
      <c r="AU27" s="605">
        <f t="shared" ca="1" si="30"/>
        <v>94.463392784021735</v>
      </c>
      <c r="AV27" s="604">
        <f t="shared" ca="1" si="31"/>
        <v>159</v>
      </c>
      <c r="AW27" s="606">
        <f t="shared" ca="1" si="32"/>
        <v>125.83955</v>
      </c>
      <c r="AX27" s="454">
        <f ca="1">LANGHIAN_PARAM_GTS12!$E$242</f>
        <v>-11</v>
      </c>
      <c r="AY27" s="453">
        <f ca="1">LANGHIAN_PARAM_GTS12!$E$237</f>
        <v>20.2</v>
      </c>
      <c r="AZ27" s="454">
        <f ca="1">LANGHIAN_PARAM_GTS12!$E$243</f>
        <v>50.2</v>
      </c>
      <c r="BA27" s="604">
        <f t="shared" ca="1" si="33"/>
        <v>24.799999999999997</v>
      </c>
      <c r="BB27" s="605">
        <f t="shared" ca="1" si="34"/>
        <v>79.8</v>
      </c>
      <c r="BC27" s="604">
        <f t="shared" ca="1" si="35"/>
        <v>136</v>
      </c>
      <c r="BD27" s="606">
        <f t="shared" ca="1" si="36"/>
        <v>111.2</v>
      </c>
      <c r="BE27" s="454">
        <f ca="1">LANGHIAN_PARAM_GTS12!$E$303</f>
        <v>35.430063999999788</v>
      </c>
      <c r="BF27" s="453">
        <f ca="1">LANGHIAN_PARAM_GTS12!$E$293</f>
        <v>61.433366666666679</v>
      </c>
      <c r="BG27" s="454">
        <f ca="1">LANGHIAN_PARAM_GTS12!$E$304</f>
        <v>86.76097100000004</v>
      </c>
      <c r="BH27" s="604">
        <f t="shared" ca="1" si="37"/>
        <v>-11.76097100000004</v>
      </c>
      <c r="BI27" s="605">
        <f t="shared" ca="1" si="38"/>
        <v>38.566633333333321</v>
      </c>
      <c r="BJ27" s="604">
        <f t="shared" ca="1" si="39"/>
        <v>89.569936000000212</v>
      </c>
      <c r="BK27" s="606">
        <f t="shared" ca="1" si="40"/>
        <v>101.33090700000025</v>
      </c>
      <c r="BL27" s="454">
        <f ca="1">LANGHIAN_PARAM_GTS12!$E$536</f>
        <v>14.9</v>
      </c>
      <c r="BM27" s="453">
        <f ca="1">LANGHIAN_PARAM_GTS12!$E$528</f>
        <v>27.900000000000002</v>
      </c>
      <c r="BN27" s="454">
        <f ca="1">LANGHIAN_PARAM_GTS12!$E$537</f>
        <v>43.4</v>
      </c>
      <c r="BO27" s="604">
        <f t="shared" ca="1" si="41"/>
        <v>31.6</v>
      </c>
      <c r="BP27" s="605">
        <f t="shared" ca="1" si="42"/>
        <v>72.099999999999994</v>
      </c>
      <c r="BQ27" s="604">
        <f t="shared" ca="1" si="43"/>
        <v>110.1</v>
      </c>
      <c r="BR27" s="606">
        <f t="shared" ca="1" si="6"/>
        <v>78.5</v>
      </c>
      <c r="BS27" s="454">
        <f ca="1">LANGHIAN_PARAM_GTS12!$E$346</f>
        <v>-8.1199999999999992</v>
      </c>
      <c r="BT27" s="453">
        <f ca="1">LANGHIAN_PARAM_GTS12!$E$336</f>
        <v>5.483777777777779</v>
      </c>
      <c r="BU27" s="454">
        <f ca="1">LANGHIAN_PARAM_GTS12!$E$347</f>
        <v>17.68</v>
      </c>
      <c r="BV27" s="604">
        <f t="shared" ca="1" si="44"/>
        <v>57.32</v>
      </c>
      <c r="BW27" s="605">
        <f t="shared" ca="1" si="45"/>
        <v>94.516222222222225</v>
      </c>
      <c r="BX27" s="604">
        <f t="shared" ca="1" si="46"/>
        <v>133.12</v>
      </c>
      <c r="BY27" s="606">
        <f t="shared" ca="1" si="47"/>
        <v>75.800000000000011</v>
      </c>
      <c r="BZ27" s="461">
        <f ca="1">LANGHIAN_PARAM_GTS12!$E$384</f>
        <v>33</v>
      </c>
      <c r="CA27" s="462">
        <f ca="1">LANGHIAN_PARAM_GTS12!$E$383</f>
        <v>33</v>
      </c>
      <c r="CB27" s="461">
        <f ca="1">LANGHIAN_PARAM_GTS12!$E$385</f>
        <v>33</v>
      </c>
      <c r="CC27" s="611">
        <f t="shared" ca="1" si="48"/>
        <v>42</v>
      </c>
      <c r="CD27" s="612">
        <f t="shared" ca="1" si="49"/>
        <v>67</v>
      </c>
      <c r="CE27" s="611">
        <f t="shared" ca="1" si="50"/>
        <v>92</v>
      </c>
      <c r="CF27" s="613">
        <f t="shared" ca="1" si="51"/>
        <v>50</v>
      </c>
      <c r="CG27" s="461">
        <f ca="1">LANGHIAN_PARAM_GTS12!$E$403</f>
        <v>-9</v>
      </c>
      <c r="CH27" s="462">
        <f ca="1">LANGHIAN_PARAM_GTS12!$E$402</f>
        <v>-9</v>
      </c>
      <c r="CI27" s="461">
        <f ca="1">LANGHIAN_PARAM_GTS12!$E$404</f>
        <v>-9</v>
      </c>
      <c r="CJ27" s="611">
        <f t="shared" ca="1" si="52"/>
        <v>84</v>
      </c>
      <c r="CK27" s="612">
        <f t="shared" ca="1" si="53"/>
        <v>109</v>
      </c>
      <c r="CL27" s="611">
        <f t="shared" ca="1" si="54"/>
        <v>134</v>
      </c>
      <c r="CM27" s="613">
        <f t="shared" ca="1" si="55"/>
        <v>50</v>
      </c>
      <c r="CN27" s="451">
        <f ca="1">LANGHIAN_PARAM_GTS12!$E$426</f>
        <v>4</v>
      </c>
      <c r="CO27" s="452">
        <f ca="1">LANGHIAN_PARAM_GTS12!$E$425</f>
        <v>4</v>
      </c>
      <c r="CP27" s="451">
        <f ca="1">LANGHIAN_PARAM_GTS12!$E$427</f>
        <v>4</v>
      </c>
      <c r="CQ27" s="607">
        <f t="shared" ca="1" si="56"/>
        <v>71</v>
      </c>
      <c r="CR27" s="608">
        <f t="shared" ca="1" si="57"/>
        <v>96</v>
      </c>
      <c r="CS27" s="607">
        <f t="shared" ca="1" si="58"/>
        <v>121</v>
      </c>
      <c r="CT27" s="609">
        <f t="shared" ca="1" si="59"/>
        <v>50</v>
      </c>
      <c r="CU27" s="451">
        <f ca="1">LANGHIAN_PARAM_GTS12!$E$449</f>
        <v>-1</v>
      </c>
      <c r="CV27" s="452">
        <f ca="1">LANGHIAN_PARAM_GTS12!$E$448</f>
        <v>-1</v>
      </c>
      <c r="CW27" s="451">
        <f ca="1">LANGHIAN_PARAM_GTS12!$E$450</f>
        <v>-1</v>
      </c>
      <c r="CX27" s="607">
        <f t="shared" ca="1" si="60"/>
        <v>76</v>
      </c>
      <c r="CY27" s="608">
        <f t="shared" ca="1" si="61"/>
        <v>101</v>
      </c>
      <c r="CZ27" s="607">
        <f t="shared" ca="1" si="62"/>
        <v>126</v>
      </c>
      <c r="DA27" s="609">
        <f t="shared" ca="1" si="63"/>
        <v>50</v>
      </c>
      <c r="DB27" s="454">
        <f ca="1">LANGHIAN_PARAM_GTS12!$E$489</f>
        <v>-14.6</v>
      </c>
      <c r="DC27" s="453">
        <f ca="1">LANGHIAN_PARAM_GTS12!$E$481</f>
        <v>1.7670558749999998</v>
      </c>
      <c r="DD27" s="454">
        <f ca="1">LANGHIAN_PARAM_GTS12!$E$490</f>
        <v>33</v>
      </c>
      <c r="DE27" s="604">
        <f t="shared" ca="1" si="64"/>
        <v>42</v>
      </c>
      <c r="DF27" s="605">
        <f t="shared" ca="1" si="65"/>
        <v>98.232944125000003</v>
      </c>
      <c r="DG27" s="604">
        <f t="shared" ca="1" si="66"/>
        <v>139.6</v>
      </c>
      <c r="DH27" s="606">
        <f t="shared" ca="1" si="12"/>
        <v>97.6</v>
      </c>
    </row>
    <row r="28" spans="2:112" ht="22.5">
      <c r="B28" s="491" t="s">
        <v>327</v>
      </c>
      <c r="C28" s="494" t="s">
        <v>522</v>
      </c>
      <c r="D28" s="493">
        <v>48.241804940000002</v>
      </c>
      <c r="E28" s="493">
        <v>-2.0086245100000002</v>
      </c>
      <c r="F28" s="492" t="s">
        <v>293</v>
      </c>
      <c r="G28" s="494" t="s">
        <v>298</v>
      </c>
      <c r="H28" s="492">
        <v>11.6</v>
      </c>
      <c r="I28" s="492">
        <v>16</v>
      </c>
      <c r="J28" s="494" t="s">
        <v>230</v>
      </c>
      <c r="K28" s="492">
        <v>0</v>
      </c>
      <c r="L28" s="492">
        <v>50</v>
      </c>
      <c r="M28" s="495">
        <v>70</v>
      </c>
      <c r="N28" s="498" t="s">
        <v>584</v>
      </c>
      <c r="O28" s="454">
        <f ca="1">LANGHIAN_PARAM_GTS12!$E$89</f>
        <v>24.65</v>
      </c>
      <c r="P28" s="453">
        <f ca="1">LANGHIAN_PARAM_GTS12!$E$84</f>
        <v>91.344516129032257</v>
      </c>
      <c r="Q28" s="454">
        <f ca="1">LANGHIAN_PARAM_GTS12!$E$90</f>
        <v>158.22999999999999</v>
      </c>
      <c r="R28" s="604">
        <f t="shared" ca="1" si="13"/>
        <v>-88.22999999999999</v>
      </c>
      <c r="S28" s="605">
        <f t="shared" ca="1" si="14"/>
        <v>3.6554838709677426</v>
      </c>
      <c r="T28" s="604">
        <f t="shared" ca="1" si="15"/>
        <v>95.35</v>
      </c>
      <c r="U28" s="606">
        <f t="shared" ca="1" si="16"/>
        <v>183.57999999999998</v>
      </c>
      <c r="V28" s="454">
        <f ca="1">LANGHIAN_PARAM_GTS12!$E$58</f>
        <v>66.084599999999995</v>
      </c>
      <c r="W28" s="453">
        <f ca="1">LANGHIAN_PARAM_GTS12!$E$53</f>
        <v>103.55200000000001</v>
      </c>
      <c r="X28" s="454">
        <f ca="1">LANGHIAN_PARAM_GTS12!$E$59</f>
        <v>138.35500000000002</v>
      </c>
      <c r="Y28" s="604">
        <f t="shared" ca="1" si="17"/>
        <v>-68.355000000000018</v>
      </c>
      <c r="Z28" s="605">
        <f t="shared" ca="1" si="18"/>
        <v>-8.5520000000000067</v>
      </c>
      <c r="AA28" s="604">
        <f t="shared" ca="1" si="19"/>
        <v>53.915400000000005</v>
      </c>
      <c r="AB28" s="606">
        <f t="shared" ca="1" si="20"/>
        <v>122.27040000000002</v>
      </c>
      <c r="AC28" s="454">
        <f ca="1">LANGHIAN_PARAM_GTS12!$E$149</f>
        <v>-29</v>
      </c>
      <c r="AD28" s="453">
        <f ca="1">LANGHIAN_PARAM_GTS12!$E$144</f>
        <v>-0.29759290407446787</v>
      </c>
      <c r="AE28" s="454">
        <f ca="1">LANGHIAN_PARAM_GTS12!$E$150</f>
        <v>33.901600000000002</v>
      </c>
      <c r="AF28" s="604">
        <f t="shared" ca="1" si="21"/>
        <v>36.098399999999998</v>
      </c>
      <c r="AG28" s="605">
        <f t="shared" ca="1" si="22"/>
        <v>95.297592904074463</v>
      </c>
      <c r="AH28" s="604">
        <f t="shared" ca="1" si="23"/>
        <v>149</v>
      </c>
      <c r="AI28" s="606">
        <f t="shared" ca="1" si="24"/>
        <v>112.9016</v>
      </c>
      <c r="AJ28" s="454">
        <f ca="1">LANGHIAN_PARAM_GTS12!$E$176</f>
        <v>8.3028000000000013</v>
      </c>
      <c r="AK28" s="453">
        <f ca="1">LANGHIAN_PARAM_GTS12!$E$171</f>
        <v>24.838583333333332</v>
      </c>
      <c r="AL28" s="454">
        <f ca="1">LANGHIAN_PARAM_GTS12!$E$177</f>
        <v>41.528500000000001</v>
      </c>
      <c r="AM28" s="604">
        <f t="shared" ca="1" si="25"/>
        <v>28.471499999999999</v>
      </c>
      <c r="AN28" s="605">
        <f t="shared" ca="1" si="26"/>
        <v>70.161416666666668</v>
      </c>
      <c r="AO28" s="604">
        <f t="shared" ca="1" si="27"/>
        <v>111.6972</v>
      </c>
      <c r="AP28" s="606">
        <f t="shared" ca="1" si="28"/>
        <v>83.225699999999989</v>
      </c>
      <c r="AQ28" s="454">
        <f ca="1">LANGHIAN_PARAM_GTS12!$E$265</f>
        <v>-34</v>
      </c>
      <c r="AR28" s="453">
        <f ca="1">LANGHIAN_PARAM_GTS12!$E$260</f>
        <v>5.536607215978262</v>
      </c>
      <c r="AS28" s="454">
        <f ca="1">LANGHIAN_PARAM_GTS12!$E$266</f>
        <v>41.839550000000003</v>
      </c>
      <c r="AT28" s="604">
        <f t="shared" ca="1" si="29"/>
        <v>28.160449999999997</v>
      </c>
      <c r="AU28" s="605">
        <f t="shared" ca="1" si="30"/>
        <v>89.463392784021735</v>
      </c>
      <c r="AV28" s="604">
        <f t="shared" ca="1" si="31"/>
        <v>154</v>
      </c>
      <c r="AW28" s="606">
        <f t="shared" ca="1" si="32"/>
        <v>125.83955</v>
      </c>
      <c r="AX28" s="454">
        <f ca="1">LANGHIAN_PARAM_GTS12!$E$242</f>
        <v>-11</v>
      </c>
      <c r="AY28" s="453">
        <f ca="1">LANGHIAN_PARAM_GTS12!$E$237</f>
        <v>20.2</v>
      </c>
      <c r="AZ28" s="454">
        <f ca="1">LANGHIAN_PARAM_GTS12!$E$243</f>
        <v>50.2</v>
      </c>
      <c r="BA28" s="604">
        <f t="shared" ca="1" si="33"/>
        <v>19.799999999999997</v>
      </c>
      <c r="BB28" s="605">
        <f t="shared" ca="1" si="34"/>
        <v>74.8</v>
      </c>
      <c r="BC28" s="604">
        <f t="shared" ca="1" si="35"/>
        <v>131</v>
      </c>
      <c r="BD28" s="606">
        <f t="shared" ca="1" si="36"/>
        <v>111.2</v>
      </c>
      <c r="BE28" s="454">
        <f ca="1">LANGHIAN_PARAM_GTS12!$E$303</f>
        <v>35.430063999999788</v>
      </c>
      <c r="BF28" s="453">
        <f ca="1">LANGHIAN_PARAM_GTS12!$E$293</f>
        <v>61.433366666666679</v>
      </c>
      <c r="BG28" s="454">
        <f ca="1">LANGHIAN_PARAM_GTS12!$E$304</f>
        <v>86.76097100000004</v>
      </c>
      <c r="BH28" s="604">
        <f t="shared" ca="1" si="37"/>
        <v>-16.76097100000004</v>
      </c>
      <c r="BI28" s="605">
        <f t="shared" ca="1" si="38"/>
        <v>33.566633333333321</v>
      </c>
      <c r="BJ28" s="604">
        <f t="shared" ca="1" si="39"/>
        <v>84.569936000000212</v>
      </c>
      <c r="BK28" s="606">
        <f t="shared" ca="1" si="40"/>
        <v>101.33090700000025</v>
      </c>
      <c r="BL28" s="454">
        <f ca="1">LANGHIAN_PARAM_GTS12!$E$536</f>
        <v>14.9</v>
      </c>
      <c r="BM28" s="453">
        <f ca="1">LANGHIAN_PARAM_GTS12!$E$528</f>
        <v>27.900000000000002</v>
      </c>
      <c r="BN28" s="454">
        <f ca="1">LANGHIAN_PARAM_GTS12!$E$537</f>
        <v>43.4</v>
      </c>
      <c r="BO28" s="604">
        <f t="shared" ca="1" si="41"/>
        <v>26.6</v>
      </c>
      <c r="BP28" s="605">
        <f t="shared" ca="1" si="42"/>
        <v>67.099999999999994</v>
      </c>
      <c r="BQ28" s="604">
        <f t="shared" ca="1" si="43"/>
        <v>105.1</v>
      </c>
      <c r="BR28" s="606">
        <f t="shared" ca="1" si="6"/>
        <v>78.5</v>
      </c>
      <c r="BS28" s="454">
        <f ca="1">LANGHIAN_PARAM_GTS12!$E$346</f>
        <v>-8.1199999999999992</v>
      </c>
      <c r="BT28" s="453">
        <f ca="1">LANGHIAN_PARAM_GTS12!$E$336</f>
        <v>5.483777777777779</v>
      </c>
      <c r="BU28" s="454">
        <f ca="1">LANGHIAN_PARAM_GTS12!$E$347</f>
        <v>17.68</v>
      </c>
      <c r="BV28" s="604">
        <f t="shared" ca="1" si="44"/>
        <v>52.32</v>
      </c>
      <c r="BW28" s="605">
        <f t="shared" ca="1" si="45"/>
        <v>89.516222222222225</v>
      </c>
      <c r="BX28" s="604">
        <f t="shared" ca="1" si="46"/>
        <v>128.12</v>
      </c>
      <c r="BY28" s="606">
        <f t="shared" ca="1" si="47"/>
        <v>75.800000000000011</v>
      </c>
      <c r="BZ28" s="461">
        <f ca="1">LANGHIAN_PARAM_GTS12!$E$384</f>
        <v>33</v>
      </c>
      <c r="CA28" s="462">
        <f ca="1">LANGHIAN_PARAM_GTS12!$E$383</f>
        <v>33</v>
      </c>
      <c r="CB28" s="461">
        <f ca="1">LANGHIAN_PARAM_GTS12!$E$385</f>
        <v>33</v>
      </c>
      <c r="CC28" s="611">
        <f t="shared" ca="1" si="48"/>
        <v>37</v>
      </c>
      <c r="CD28" s="612">
        <f t="shared" ca="1" si="49"/>
        <v>62</v>
      </c>
      <c r="CE28" s="611">
        <f t="shared" ca="1" si="50"/>
        <v>87</v>
      </c>
      <c r="CF28" s="613">
        <f t="shared" ca="1" si="51"/>
        <v>50</v>
      </c>
      <c r="CG28" s="461">
        <f ca="1">LANGHIAN_PARAM_GTS12!$E$403</f>
        <v>-9</v>
      </c>
      <c r="CH28" s="462">
        <f ca="1">LANGHIAN_PARAM_GTS12!$E$402</f>
        <v>-9</v>
      </c>
      <c r="CI28" s="461">
        <f ca="1">LANGHIAN_PARAM_GTS12!$E$404</f>
        <v>-9</v>
      </c>
      <c r="CJ28" s="611">
        <f t="shared" ca="1" si="52"/>
        <v>79</v>
      </c>
      <c r="CK28" s="612">
        <f t="shared" ca="1" si="53"/>
        <v>104</v>
      </c>
      <c r="CL28" s="611">
        <f t="shared" ca="1" si="54"/>
        <v>129</v>
      </c>
      <c r="CM28" s="613">
        <f t="shared" ca="1" si="55"/>
        <v>50</v>
      </c>
      <c r="CN28" s="451">
        <f ca="1">LANGHIAN_PARAM_GTS12!$E$426</f>
        <v>4</v>
      </c>
      <c r="CO28" s="452">
        <f ca="1">LANGHIAN_PARAM_GTS12!$E$425</f>
        <v>4</v>
      </c>
      <c r="CP28" s="451">
        <f ca="1">LANGHIAN_PARAM_GTS12!$E$427</f>
        <v>4</v>
      </c>
      <c r="CQ28" s="607">
        <f t="shared" ca="1" si="56"/>
        <v>66</v>
      </c>
      <c r="CR28" s="608">
        <f t="shared" ca="1" si="57"/>
        <v>91</v>
      </c>
      <c r="CS28" s="607">
        <f t="shared" ca="1" si="58"/>
        <v>116</v>
      </c>
      <c r="CT28" s="609">
        <f t="shared" ca="1" si="59"/>
        <v>50</v>
      </c>
      <c r="CU28" s="451">
        <f ca="1">LANGHIAN_PARAM_GTS12!$E$449</f>
        <v>-1</v>
      </c>
      <c r="CV28" s="452">
        <f ca="1">LANGHIAN_PARAM_GTS12!$E$448</f>
        <v>-1</v>
      </c>
      <c r="CW28" s="451">
        <f ca="1">LANGHIAN_PARAM_GTS12!$E$450</f>
        <v>-1</v>
      </c>
      <c r="CX28" s="607">
        <f t="shared" ca="1" si="60"/>
        <v>71</v>
      </c>
      <c r="CY28" s="608">
        <f t="shared" ca="1" si="61"/>
        <v>96</v>
      </c>
      <c r="CZ28" s="607">
        <f t="shared" ca="1" si="62"/>
        <v>121</v>
      </c>
      <c r="DA28" s="609">
        <f t="shared" ca="1" si="63"/>
        <v>50</v>
      </c>
      <c r="DB28" s="454">
        <f ca="1">LANGHIAN_PARAM_GTS12!$E$489</f>
        <v>-14.6</v>
      </c>
      <c r="DC28" s="453">
        <f ca="1">LANGHIAN_PARAM_GTS12!$E$481</f>
        <v>1.7670558749999998</v>
      </c>
      <c r="DD28" s="454">
        <f ca="1">LANGHIAN_PARAM_GTS12!$E$490</f>
        <v>33</v>
      </c>
      <c r="DE28" s="604">
        <f t="shared" ca="1" si="64"/>
        <v>37</v>
      </c>
      <c r="DF28" s="605">
        <f t="shared" ca="1" si="65"/>
        <v>93.232944125000003</v>
      </c>
      <c r="DG28" s="604">
        <f t="shared" ca="1" si="66"/>
        <v>134.6</v>
      </c>
      <c r="DH28" s="606">
        <f t="shared" ca="1" si="12"/>
        <v>97.6</v>
      </c>
    </row>
    <row r="29" spans="2:112" ht="33.75">
      <c r="B29" s="491" t="s">
        <v>328</v>
      </c>
      <c r="C29" s="494" t="s">
        <v>523</v>
      </c>
      <c r="D29" s="493">
        <v>48.25590923</v>
      </c>
      <c r="E29" s="493">
        <v>-2.05604079</v>
      </c>
      <c r="F29" s="492" t="s">
        <v>293</v>
      </c>
      <c r="G29" s="494" t="s">
        <v>298</v>
      </c>
      <c r="H29" s="492">
        <v>11.6</v>
      </c>
      <c r="I29" s="492">
        <v>16</v>
      </c>
      <c r="J29" s="492" t="s">
        <v>230</v>
      </c>
      <c r="K29" s="492">
        <v>0</v>
      </c>
      <c r="L29" s="492">
        <v>50</v>
      </c>
      <c r="M29" s="495">
        <v>65</v>
      </c>
      <c r="N29" s="498" t="s">
        <v>584</v>
      </c>
      <c r="O29" s="454">
        <f ca="1">LANGHIAN_PARAM_GTS12!$E$89</f>
        <v>24.65</v>
      </c>
      <c r="P29" s="453">
        <f ca="1">LANGHIAN_PARAM_GTS12!$E$84</f>
        <v>91.344516129032257</v>
      </c>
      <c r="Q29" s="454">
        <f ca="1">LANGHIAN_PARAM_GTS12!$E$90</f>
        <v>158.22999999999999</v>
      </c>
      <c r="R29" s="604">
        <f t="shared" ca="1" si="13"/>
        <v>-93.22999999999999</v>
      </c>
      <c r="S29" s="605">
        <f t="shared" ca="1" si="14"/>
        <v>-1.3445161290322574</v>
      </c>
      <c r="T29" s="604">
        <f t="shared" ca="1" si="15"/>
        <v>90.35</v>
      </c>
      <c r="U29" s="606">
        <f t="shared" ca="1" si="16"/>
        <v>183.57999999999998</v>
      </c>
      <c r="V29" s="454">
        <f ca="1">LANGHIAN_PARAM_GTS12!$E$58</f>
        <v>66.084599999999995</v>
      </c>
      <c r="W29" s="453">
        <f ca="1">LANGHIAN_PARAM_GTS12!$E$53</f>
        <v>103.55200000000001</v>
      </c>
      <c r="X29" s="454">
        <f ca="1">LANGHIAN_PARAM_GTS12!$E$59</f>
        <v>138.35500000000002</v>
      </c>
      <c r="Y29" s="604">
        <f t="shared" ca="1" si="17"/>
        <v>-73.355000000000018</v>
      </c>
      <c r="Z29" s="605">
        <f t="shared" ca="1" si="18"/>
        <v>-13.552000000000007</v>
      </c>
      <c r="AA29" s="604">
        <f t="shared" ca="1" si="19"/>
        <v>48.915400000000005</v>
      </c>
      <c r="AB29" s="606">
        <f t="shared" ca="1" si="20"/>
        <v>122.27040000000002</v>
      </c>
      <c r="AC29" s="454">
        <f ca="1">LANGHIAN_PARAM_GTS12!$E$149</f>
        <v>-29</v>
      </c>
      <c r="AD29" s="453">
        <f ca="1">LANGHIAN_PARAM_GTS12!$E$144</f>
        <v>-0.29759290407446787</v>
      </c>
      <c r="AE29" s="454">
        <f ca="1">LANGHIAN_PARAM_GTS12!$E$150</f>
        <v>33.901600000000002</v>
      </c>
      <c r="AF29" s="604">
        <f t="shared" ca="1" si="21"/>
        <v>31.098399999999998</v>
      </c>
      <c r="AG29" s="605">
        <f t="shared" ca="1" si="22"/>
        <v>90.297592904074463</v>
      </c>
      <c r="AH29" s="604">
        <f t="shared" ca="1" si="23"/>
        <v>144</v>
      </c>
      <c r="AI29" s="606">
        <f t="shared" ca="1" si="24"/>
        <v>112.9016</v>
      </c>
      <c r="AJ29" s="454">
        <f ca="1">LANGHIAN_PARAM_GTS12!$E$176</f>
        <v>8.3028000000000013</v>
      </c>
      <c r="AK29" s="453">
        <f ca="1">LANGHIAN_PARAM_GTS12!$E$171</f>
        <v>24.838583333333332</v>
      </c>
      <c r="AL29" s="454">
        <f ca="1">LANGHIAN_PARAM_GTS12!$E$177</f>
        <v>41.528500000000001</v>
      </c>
      <c r="AM29" s="604">
        <f t="shared" ca="1" si="25"/>
        <v>23.471499999999999</v>
      </c>
      <c r="AN29" s="605">
        <f t="shared" ca="1" si="26"/>
        <v>65.161416666666668</v>
      </c>
      <c r="AO29" s="604">
        <f t="shared" ca="1" si="27"/>
        <v>106.6972</v>
      </c>
      <c r="AP29" s="606">
        <f t="shared" ca="1" si="28"/>
        <v>83.225699999999989</v>
      </c>
      <c r="AQ29" s="454">
        <f ca="1">LANGHIAN_PARAM_GTS12!$E$265</f>
        <v>-34</v>
      </c>
      <c r="AR29" s="453">
        <f ca="1">LANGHIAN_PARAM_GTS12!$E$260</f>
        <v>5.536607215978262</v>
      </c>
      <c r="AS29" s="454">
        <f ca="1">LANGHIAN_PARAM_GTS12!$E$266</f>
        <v>41.839550000000003</v>
      </c>
      <c r="AT29" s="604">
        <f t="shared" ca="1" si="29"/>
        <v>23.160449999999997</v>
      </c>
      <c r="AU29" s="605">
        <f t="shared" ca="1" si="30"/>
        <v>84.463392784021735</v>
      </c>
      <c r="AV29" s="604">
        <f t="shared" ca="1" si="31"/>
        <v>149</v>
      </c>
      <c r="AW29" s="606">
        <f t="shared" ca="1" si="32"/>
        <v>125.83955</v>
      </c>
      <c r="AX29" s="454">
        <f ca="1">LANGHIAN_PARAM_GTS12!$E$242</f>
        <v>-11</v>
      </c>
      <c r="AY29" s="453">
        <f ca="1">LANGHIAN_PARAM_GTS12!$E$237</f>
        <v>20.2</v>
      </c>
      <c r="AZ29" s="454">
        <f ca="1">LANGHIAN_PARAM_GTS12!$E$243</f>
        <v>50.2</v>
      </c>
      <c r="BA29" s="604">
        <f t="shared" ca="1" si="33"/>
        <v>14.799999999999997</v>
      </c>
      <c r="BB29" s="605">
        <f t="shared" ca="1" si="34"/>
        <v>69.8</v>
      </c>
      <c r="BC29" s="604">
        <f t="shared" ca="1" si="35"/>
        <v>126</v>
      </c>
      <c r="BD29" s="606">
        <f t="shared" ca="1" si="36"/>
        <v>111.2</v>
      </c>
      <c r="BE29" s="454">
        <f ca="1">LANGHIAN_PARAM_GTS12!$E$303</f>
        <v>35.430063999999788</v>
      </c>
      <c r="BF29" s="453">
        <f ca="1">LANGHIAN_PARAM_GTS12!$E$293</f>
        <v>61.433366666666679</v>
      </c>
      <c r="BG29" s="454">
        <f ca="1">LANGHIAN_PARAM_GTS12!$E$304</f>
        <v>86.76097100000004</v>
      </c>
      <c r="BH29" s="604">
        <f t="shared" ca="1" si="37"/>
        <v>-21.76097100000004</v>
      </c>
      <c r="BI29" s="605">
        <f t="shared" ca="1" si="38"/>
        <v>28.566633333333321</v>
      </c>
      <c r="BJ29" s="604">
        <f t="shared" ca="1" si="39"/>
        <v>79.569936000000212</v>
      </c>
      <c r="BK29" s="606">
        <f t="shared" ca="1" si="40"/>
        <v>101.33090700000025</v>
      </c>
      <c r="BL29" s="454">
        <f ca="1">LANGHIAN_PARAM_GTS12!$E$536</f>
        <v>14.9</v>
      </c>
      <c r="BM29" s="453">
        <f ca="1">LANGHIAN_PARAM_GTS12!$E$528</f>
        <v>27.900000000000002</v>
      </c>
      <c r="BN29" s="454">
        <f ca="1">LANGHIAN_PARAM_GTS12!$E$537</f>
        <v>43.4</v>
      </c>
      <c r="BO29" s="604">
        <f t="shared" ca="1" si="41"/>
        <v>21.6</v>
      </c>
      <c r="BP29" s="605">
        <f t="shared" ca="1" si="42"/>
        <v>62.099999999999994</v>
      </c>
      <c r="BQ29" s="604">
        <f t="shared" ca="1" si="43"/>
        <v>100.1</v>
      </c>
      <c r="BR29" s="606">
        <f t="shared" ca="1" si="6"/>
        <v>78.5</v>
      </c>
      <c r="BS29" s="454">
        <f ca="1">LANGHIAN_PARAM_GTS12!$E$346</f>
        <v>-8.1199999999999992</v>
      </c>
      <c r="BT29" s="453">
        <f ca="1">LANGHIAN_PARAM_GTS12!$E$336</f>
        <v>5.483777777777779</v>
      </c>
      <c r="BU29" s="454">
        <f ca="1">LANGHIAN_PARAM_GTS12!$E$347</f>
        <v>17.68</v>
      </c>
      <c r="BV29" s="604">
        <f t="shared" ca="1" si="44"/>
        <v>47.32</v>
      </c>
      <c r="BW29" s="605">
        <f t="shared" ca="1" si="45"/>
        <v>84.516222222222211</v>
      </c>
      <c r="BX29" s="604">
        <f t="shared" ca="1" si="46"/>
        <v>123.12</v>
      </c>
      <c r="BY29" s="606">
        <f t="shared" ca="1" si="47"/>
        <v>75.800000000000011</v>
      </c>
      <c r="BZ29" s="461">
        <f ca="1">LANGHIAN_PARAM_GTS12!$E$384</f>
        <v>33</v>
      </c>
      <c r="CA29" s="462">
        <f ca="1">LANGHIAN_PARAM_GTS12!$E$383</f>
        <v>33</v>
      </c>
      <c r="CB29" s="461">
        <f ca="1">LANGHIAN_PARAM_GTS12!$E$385</f>
        <v>33</v>
      </c>
      <c r="CC29" s="611">
        <f t="shared" ca="1" si="48"/>
        <v>32</v>
      </c>
      <c r="CD29" s="612">
        <f t="shared" ca="1" si="49"/>
        <v>57</v>
      </c>
      <c r="CE29" s="611">
        <f t="shared" ca="1" si="50"/>
        <v>82</v>
      </c>
      <c r="CF29" s="613">
        <f t="shared" ca="1" si="51"/>
        <v>50</v>
      </c>
      <c r="CG29" s="461">
        <f ca="1">LANGHIAN_PARAM_GTS12!$E$403</f>
        <v>-9</v>
      </c>
      <c r="CH29" s="462">
        <f ca="1">LANGHIAN_PARAM_GTS12!$E$402</f>
        <v>-9</v>
      </c>
      <c r="CI29" s="461">
        <f ca="1">LANGHIAN_PARAM_GTS12!$E$404</f>
        <v>-9</v>
      </c>
      <c r="CJ29" s="611">
        <f t="shared" ca="1" si="52"/>
        <v>74</v>
      </c>
      <c r="CK29" s="612">
        <f t="shared" ca="1" si="53"/>
        <v>99</v>
      </c>
      <c r="CL29" s="611">
        <f t="shared" ca="1" si="54"/>
        <v>124</v>
      </c>
      <c r="CM29" s="613">
        <f t="shared" ca="1" si="55"/>
        <v>50</v>
      </c>
      <c r="CN29" s="451">
        <f ca="1">LANGHIAN_PARAM_GTS12!$E$426</f>
        <v>4</v>
      </c>
      <c r="CO29" s="452">
        <f ca="1">LANGHIAN_PARAM_GTS12!$E$425</f>
        <v>4</v>
      </c>
      <c r="CP29" s="451">
        <f ca="1">LANGHIAN_PARAM_GTS12!$E$427</f>
        <v>4</v>
      </c>
      <c r="CQ29" s="607">
        <f t="shared" ca="1" si="56"/>
        <v>61</v>
      </c>
      <c r="CR29" s="608">
        <f t="shared" ca="1" si="57"/>
        <v>86</v>
      </c>
      <c r="CS29" s="607">
        <f t="shared" ca="1" si="58"/>
        <v>111</v>
      </c>
      <c r="CT29" s="609">
        <f t="shared" ca="1" si="59"/>
        <v>50</v>
      </c>
      <c r="CU29" s="451">
        <f ca="1">LANGHIAN_PARAM_GTS12!$E$449</f>
        <v>-1</v>
      </c>
      <c r="CV29" s="452">
        <f ca="1">LANGHIAN_PARAM_GTS12!$E$448</f>
        <v>-1</v>
      </c>
      <c r="CW29" s="451">
        <f ca="1">LANGHIAN_PARAM_GTS12!$E$450</f>
        <v>-1</v>
      </c>
      <c r="CX29" s="607">
        <f t="shared" ca="1" si="60"/>
        <v>66</v>
      </c>
      <c r="CY29" s="608">
        <f t="shared" ca="1" si="61"/>
        <v>91</v>
      </c>
      <c r="CZ29" s="607">
        <f t="shared" ca="1" si="62"/>
        <v>116</v>
      </c>
      <c r="DA29" s="609">
        <f t="shared" ca="1" si="63"/>
        <v>50</v>
      </c>
      <c r="DB29" s="454">
        <f ca="1">LANGHIAN_PARAM_GTS12!$E$489</f>
        <v>-14.6</v>
      </c>
      <c r="DC29" s="453">
        <f ca="1">LANGHIAN_PARAM_GTS12!$E$481</f>
        <v>1.7670558749999998</v>
      </c>
      <c r="DD29" s="454">
        <f ca="1">LANGHIAN_PARAM_GTS12!$E$490</f>
        <v>33</v>
      </c>
      <c r="DE29" s="604">
        <f t="shared" ca="1" si="64"/>
        <v>32</v>
      </c>
      <c r="DF29" s="605">
        <f t="shared" ca="1" si="65"/>
        <v>88.232944125000003</v>
      </c>
      <c r="DG29" s="604">
        <f t="shared" ca="1" si="66"/>
        <v>129.6</v>
      </c>
      <c r="DH29" s="606">
        <f t="shared" ca="1" si="12"/>
        <v>97.6</v>
      </c>
    </row>
    <row r="30" spans="2:112" ht="33.75">
      <c r="B30" s="491" t="s">
        <v>329</v>
      </c>
      <c r="C30" s="494" t="s">
        <v>524</v>
      </c>
      <c r="D30" s="493">
        <v>48.253396029999998</v>
      </c>
      <c r="E30" s="493">
        <v>-2.0582584900000001</v>
      </c>
      <c r="F30" s="492" t="s">
        <v>293</v>
      </c>
      <c r="G30" s="494" t="s">
        <v>298</v>
      </c>
      <c r="H30" s="492">
        <v>11.6</v>
      </c>
      <c r="I30" s="492">
        <v>16</v>
      </c>
      <c r="J30" s="492" t="s">
        <v>230</v>
      </c>
      <c r="K30" s="492">
        <v>0</v>
      </c>
      <c r="L30" s="492">
        <v>50</v>
      </c>
      <c r="M30" s="495">
        <v>70</v>
      </c>
      <c r="N30" s="498" t="s">
        <v>584</v>
      </c>
      <c r="O30" s="454">
        <f ca="1">LANGHIAN_PARAM_GTS12!$E$89</f>
        <v>24.65</v>
      </c>
      <c r="P30" s="453">
        <f ca="1">LANGHIAN_PARAM_GTS12!$E$84</f>
        <v>91.344516129032257</v>
      </c>
      <c r="Q30" s="454">
        <f ca="1">LANGHIAN_PARAM_GTS12!$E$90</f>
        <v>158.22999999999999</v>
      </c>
      <c r="R30" s="604">
        <f t="shared" ca="1" si="13"/>
        <v>-88.22999999999999</v>
      </c>
      <c r="S30" s="605">
        <f t="shared" ca="1" si="14"/>
        <v>3.6554838709677426</v>
      </c>
      <c r="T30" s="604">
        <f t="shared" ca="1" si="15"/>
        <v>95.35</v>
      </c>
      <c r="U30" s="606">
        <f t="shared" ca="1" si="16"/>
        <v>183.57999999999998</v>
      </c>
      <c r="V30" s="454">
        <f ca="1">LANGHIAN_PARAM_GTS12!$E$58</f>
        <v>66.084599999999995</v>
      </c>
      <c r="W30" s="453">
        <f ca="1">LANGHIAN_PARAM_GTS12!$E$53</f>
        <v>103.55200000000001</v>
      </c>
      <c r="X30" s="454">
        <f ca="1">LANGHIAN_PARAM_GTS12!$E$59</f>
        <v>138.35500000000002</v>
      </c>
      <c r="Y30" s="604">
        <f t="shared" ca="1" si="17"/>
        <v>-68.355000000000018</v>
      </c>
      <c r="Z30" s="605">
        <f t="shared" ca="1" si="18"/>
        <v>-8.5520000000000067</v>
      </c>
      <c r="AA30" s="604">
        <f t="shared" ca="1" si="19"/>
        <v>53.915400000000005</v>
      </c>
      <c r="AB30" s="606">
        <f t="shared" ca="1" si="20"/>
        <v>122.27040000000002</v>
      </c>
      <c r="AC30" s="454">
        <f ca="1">LANGHIAN_PARAM_GTS12!$E$149</f>
        <v>-29</v>
      </c>
      <c r="AD30" s="453">
        <f ca="1">LANGHIAN_PARAM_GTS12!$E$144</f>
        <v>-0.29759290407446787</v>
      </c>
      <c r="AE30" s="454">
        <f ca="1">LANGHIAN_PARAM_GTS12!$E$150</f>
        <v>33.901600000000002</v>
      </c>
      <c r="AF30" s="604">
        <f t="shared" ca="1" si="21"/>
        <v>36.098399999999998</v>
      </c>
      <c r="AG30" s="605">
        <f t="shared" ca="1" si="22"/>
        <v>95.297592904074463</v>
      </c>
      <c r="AH30" s="604">
        <f t="shared" ca="1" si="23"/>
        <v>149</v>
      </c>
      <c r="AI30" s="606">
        <f t="shared" ca="1" si="24"/>
        <v>112.9016</v>
      </c>
      <c r="AJ30" s="454">
        <f ca="1">LANGHIAN_PARAM_GTS12!$E$176</f>
        <v>8.3028000000000013</v>
      </c>
      <c r="AK30" s="453">
        <f ca="1">LANGHIAN_PARAM_GTS12!$E$171</f>
        <v>24.838583333333332</v>
      </c>
      <c r="AL30" s="454">
        <f ca="1">LANGHIAN_PARAM_GTS12!$E$177</f>
        <v>41.528500000000001</v>
      </c>
      <c r="AM30" s="604">
        <f t="shared" ca="1" si="25"/>
        <v>28.471499999999999</v>
      </c>
      <c r="AN30" s="605">
        <f t="shared" ca="1" si="26"/>
        <v>70.161416666666668</v>
      </c>
      <c r="AO30" s="604">
        <f t="shared" ca="1" si="27"/>
        <v>111.6972</v>
      </c>
      <c r="AP30" s="606">
        <f t="shared" ca="1" si="28"/>
        <v>83.225699999999989</v>
      </c>
      <c r="AQ30" s="454">
        <f ca="1">LANGHIAN_PARAM_GTS12!$E$265</f>
        <v>-34</v>
      </c>
      <c r="AR30" s="453">
        <f ca="1">LANGHIAN_PARAM_GTS12!$E$260</f>
        <v>5.536607215978262</v>
      </c>
      <c r="AS30" s="454">
        <f ca="1">LANGHIAN_PARAM_GTS12!$E$266</f>
        <v>41.839550000000003</v>
      </c>
      <c r="AT30" s="604">
        <f t="shared" ca="1" si="29"/>
        <v>28.160449999999997</v>
      </c>
      <c r="AU30" s="605">
        <f t="shared" ca="1" si="30"/>
        <v>89.463392784021735</v>
      </c>
      <c r="AV30" s="604">
        <f t="shared" ca="1" si="31"/>
        <v>154</v>
      </c>
      <c r="AW30" s="606">
        <f t="shared" ca="1" si="32"/>
        <v>125.83955</v>
      </c>
      <c r="AX30" s="454">
        <f ca="1">LANGHIAN_PARAM_GTS12!$E$242</f>
        <v>-11</v>
      </c>
      <c r="AY30" s="453">
        <f ca="1">LANGHIAN_PARAM_GTS12!$E$237</f>
        <v>20.2</v>
      </c>
      <c r="AZ30" s="454">
        <f ca="1">LANGHIAN_PARAM_GTS12!$E$243</f>
        <v>50.2</v>
      </c>
      <c r="BA30" s="604">
        <f t="shared" ca="1" si="33"/>
        <v>19.799999999999997</v>
      </c>
      <c r="BB30" s="605">
        <f t="shared" ca="1" si="34"/>
        <v>74.8</v>
      </c>
      <c r="BC30" s="604">
        <f t="shared" ca="1" si="35"/>
        <v>131</v>
      </c>
      <c r="BD30" s="606">
        <f t="shared" ca="1" si="36"/>
        <v>111.2</v>
      </c>
      <c r="BE30" s="454">
        <f ca="1">LANGHIAN_PARAM_GTS12!$E$303</f>
        <v>35.430063999999788</v>
      </c>
      <c r="BF30" s="453">
        <f ca="1">LANGHIAN_PARAM_GTS12!$E$293</f>
        <v>61.433366666666679</v>
      </c>
      <c r="BG30" s="454">
        <f ca="1">LANGHIAN_PARAM_GTS12!$E$304</f>
        <v>86.76097100000004</v>
      </c>
      <c r="BH30" s="604">
        <f t="shared" ca="1" si="37"/>
        <v>-16.76097100000004</v>
      </c>
      <c r="BI30" s="605">
        <f t="shared" ca="1" si="38"/>
        <v>33.566633333333321</v>
      </c>
      <c r="BJ30" s="604">
        <f t="shared" ca="1" si="39"/>
        <v>84.569936000000212</v>
      </c>
      <c r="BK30" s="606">
        <f t="shared" ca="1" si="40"/>
        <v>101.33090700000025</v>
      </c>
      <c r="BL30" s="454">
        <f ca="1">LANGHIAN_PARAM_GTS12!$E$536</f>
        <v>14.9</v>
      </c>
      <c r="BM30" s="453">
        <f ca="1">LANGHIAN_PARAM_GTS12!$E$528</f>
        <v>27.900000000000002</v>
      </c>
      <c r="BN30" s="454">
        <f ca="1">LANGHIAN_PARAM_GTS12!$E$537</f>
        <v>43.4</v>
      </c>
      <c r="BO30" s="604">
        <f t="shared" ca="1" si="41"/>
        <v>26.6</v>
      </c>
      <c r="BP30" s="605">
        <f t="shared" ca="1" si="42"/>
        <v>67.099999999999994</v>
      </c>
      <c r="BQ30" s="604">
        <f t="shared" ca="1" si="43"/>
        <v>105.1</v>
      </c>
      <c r="BR30" s="606">
        <f t="shared" ca="1" si="6"/>
        <v>78.5</v>
      </c>
      <c r="BS30" s="454">
        <f ca="1">LANGHIAN_PARAM_GTS12!$E$346</f>
        <v>-8.1199999999999992</v>
      </c>
      <c r="BT30" s="453">
        <f ca="1">LANGHIAN_PARAM_GTS12!$E$336</f>
        <v>5.483777777777779</v>
      </c>
      <c r="BU30" s="454">
        <f ca="1">LANGHIAN_PARAM_GTS12!$E$347</f>
        <v>17.68</v>
      </c>
      <c r="BV30" s="604">
        <f t="shared" ca="1" si="44"/>
        <v>52.32</v>
      </c>
      <c r="BW30" s="605">
        <f t="shared" ca="1" si="45"/>
        <v>89.516222222222225</v>
      </c>
      <c r="BX30" s="604">
        <f t="shared" ca="1" si="46"/>
        <v>128.12</v>
      </c>
      <c r="BY30" s="606">
        <f t="shared" ca="1" si="47"/>
        <v>75.800000000000011</v>
      </c>
      <c r="BZ30" s="461">
        <f ca="1">LANGHIAN_PARAM_GTS12!$E$384</f>
        <v>33</v>
      </c>
      <c r="CA30" s="462">
        <f ca="1">LANGHIAN_PARAM_GTS12!$E$383</f>
        <v>33</v>
      </c>
      <c r="CB30" s="461">
        <f ca="1">LANGHIAN_PARAM_GTS12!$E$385</f>
        <v>33</v>
      </c>
      <c r="CC30" s="611">
        <f t="shared" ca="1" si="48"/>
        <v>37</v>
      </c>
      <c r="CD30" s="612">
        <f t="shared" ca="1" si="49"/>
        <v>62</v>
      </c>
      <c r="CE30" s="611">
        <f t="shared" ca="1" si="50"/>
        <v>87</v>
      </c>
      <c r="CF30" s="613">
        <f t="shared" ca="1" si="51"/>
        <v>50</v>
      </c>
      <c r="CG30" s="461">
        <f ca="1">LANGHIAN_PARAM_GTS12!$E$403</f>
        <v>-9</v>
      </c>
      <c r="CH30" s="462">
        <f ca="1">LANGHIAN_PARAM_GTS12!$E$402</f>
        <v>-9</v>
      </c>
      <c r="CI30" s="461">
        <f ca="1">LANGHIAN_PARAM_GTS12!$E$404</f>
        <v>-9</v>
      </c>
      <c r="CJ30" s="611">
        <f t="shared" ca="1" si="52"/>
        <v>79</v>
      </c>
      <c r="CK30" s="612">
        <f t="shared" ca="1" si="53"/>
        <v>104</v>
      </c>
      <c r="CL30" s="611">
        <f t="shared" ca="1" si="54"/>
        <v>129</v>
      </c>
      <c r="CM30" s="613">
        <f t="shared" ca="1" si="55"/>
        <v>50</v>
      </c>
      <c r="CN30" s="451">
        <f ca="1">LANGHIAN_PARAM_GTS12!$E$426</f>
        <v>4</v>
      </c>
      <c r="CO30" s="452">
        <f ca="1">LANGHIAN_PARAM_GTS12!$E$425</f>
        <v>4</v>
      </c>
      <c r="CP30" s="451">
        <f ca="1">LANGHIAN_PARAM_GTS12!$E$427</f>
        <v>4</v>
      </c>
      <c r="CQ30" s="607">
        <f t="shared" ca="1" si="56"/>
        <v>66</v>
      </c>
      <c r="CR30" s="608">
        <f t="shared" ca="1" si="57"/>
        <v>91</v>
      </c>
      <c r="CS30" s="607">
        <f t="shared" ca="1" si="58"/>
        <v>116</v>
      </c>
      <c r="CT30" s="609">
        <f t="shared" ca="1" si="59"/>
        <v>50</v>
      </c>
      <c r="CU30" s="451">
        <f ca="1">LANGHIAN_PARAM_GTS12!$E$449</f>
        <v>-1</v>
      </c>
      <c r="CV30" s="452">
        <f ca="1">LANGHIAN_PARAM_GTS12!$E$448</f>
        <v>-1</v>
      </c>
      <c r="CW30" s="451">
        <f ca="1">LANGHIAN_PARAM_GTS12!$E$450</f>
        <v>-1</v>
      </c>
      <c r="CX30" s="607">
        <f t="shared" ca="1" si="60"/>
        <v>71</v>
      </c>
      <c r="CY30" s="608">
        <f t="shared" ca="1" si="61"/>
        <v>96</v>
      </c>
      <c r="CZ30" s="607">
        <f t="shared" ca="1" si="62"/>
        <v>121</v>
      </c>
      <c r="DA30" s="609">
        <f t="shared" ca="1" si="63"/>
        <v>50</v>
      </c>
      <c r="DB30" s="454">
        <f ca="1">LANGHIAN_PARAM_GTS12!$E$489</f>
        <v>-14.6</v>
      </c>
      <c r="DC30" s="453">
        <f ca="1">LANGHIAN_PARAM_GTS12!$E$481</f>
        <v>1.7670558749999998</v>
      </c>
      <c r="DD30" s="454">
        <f ca="1">LANGHIAN_PARAM_GTS12!$E$490</f>
        <v>33</v>
      </c>
      <c r="DE30" s="604">
        <f t="shared" ca="1" si="64"/>
        <v>37</v>
      </c>
      <c r="DF30" s="605">
        <f t="shared" ca="1" si="65"/>
        <v>93.232944125000003</v>
      </c>
      <c r="DG30" s="604">
        <f t="shared" ca="1" si="66"/>
        <v>134.6</v>
      </c>
      <c r="DH30" s="606">
        <f t="shared" ca="1" si="12"/>
        <v>97.6</v>
      </c>
    </row>
    <row r="31" spans="2:112" ht="22.5">
      <c r="B31" s="491" t="s">
        <v>330</v>
      </c>
      <c r="C31" s="494" t="s">
        <v>525</v>
      </c>
      <c r="D31" s="493">
        <v>47.86538298</v>
      </c>
      <c r="E31" s="493">
        <v>-1.8853017400000001</v>
      </c>
      <c r="F31" s="492" t="s">
        <v>293</v>
      </c>
      <c r="G31" s="494" t="s">
        <v>298</v>
      </c>
      <c r="H31" s="492">
        <v>11.6</v>
      </c>
      <c r="I31" s="492">
        <v>16</v>
      </c>
      <c r="J31" s="492" t="s">
        <v>376</v>
      </c>
      <c r="K31" s="492">
        <v>0</v>
      </c>
      <c r="L31" s="492">
        <v>20</v>
      </c>
      <c r="M31" s="495">
        <v>40</v>
      </c>
      <c r="N31" s="498" t="s">
        <v>585</v>
      </c>
      <c r="O31" s="454">
        <f ca="1">LANGHIAN_PARAM_GTS12!$E$89</f>
        <v>24.65</v>
      </c>
      <c r="P31" s="453">
        <f ca="1">LANGHIAN_PARAM_GTS12!$E$84</f>
        <v>91.344516129032257</v>
      </c>
      <c r="Q31" s="454">
        <f ca="1">LANGHIAN_PARAM_GTS12!$E$90</f>
        <v>158.22999999999999</v>
      </c>
      <c r="R31" s="604">
        <f t="shared" ca="1" si="13"/>
        <v>-118.22999999999999</v>
      </c>
      <c r="S31" s="605">
        <f t="shared" ca="1" si="14"/>
        <v>-41.344516129032257</v>
      </c>
      <c r="T31" s="604">
        <f t="shared" ca="1" si="15"/>
        <v>35.35</v>
      </c>
      <c r="U31" s="606">
        <f t="shared" ca="1" si="16"/>
        <v>153.57999999999998</v>
      </c>
      <c r="V31" s="454">
        <f ca="1">LANGHIAN_PARAM_GTS12!$E$58</f>
        <v>66.084599999999995</v>
      </c>
      <c r="W31" s="453">
        <f ca="1">LANGHIAN_PARAM_GTS12!$E$53</f>
        <v>103.55200000000001</v>
      </c>
      <c r="X31" s="454">
        <f ca="1">LANGHIAN_PARAM_GTS12!$E$59</f>
        <v>138.35500000000002</v>
      </c>
      <c r="Y31" s="604">
        <f t="shared" ca="1" si="17"/>
        <v>-98.355000000000018</v>
      </c>
      <c r="Z31" s="605">
        <f t="shared" ca="1" si="18"/>
        <v>-53.552000000000007</v>
      </c>
      <c r="AA31" s="604">
        <f t="shared" ca="1" si="19"/>
        <v>-6.0845999999999947</v>
      </c>
      <c r="AB31" s="606">
        <f t="shared" ca="1" si="20"/>
        <v>92.270400000000024</v>
      </c>
      <c r="AC31" s="454">
        <f ca="1">LANGHIAN_PARAM_GTS12!$E$149</f>
        <v>-29</v>
      </c>
      <c r="AD31" s="453">
        <f ca="1">LANGHIAN_PARAM_GTS12!$E$144</f>
        <v>-0.29759290407446787</v>
      </c>
      <c r="AE31" s="454">
        <f ca="1">LANGHIAN_PARAM_GTS12!$E$150</f>
        <v>33.901600000000002</v>
      </c>
      <c r="AF31" s="604">
        <f t="shared" ca="1" si="21"/>
        <v>6.098399999999998</v>
      </c>
      <c r="AG31" s="605">
        <f t="shared" ca="1" si="22"/>
        <v>50.29759290407447</v>
      </c>
      <c r="AH31" s="604">
        <f t="shared" ca="1" si="23"/>
        <v>89</v>
      </c>
      <c r="AI31" s="606">
        <f t="shared" ca="1" si="24"/>
        <v>82.901600000000002</v>
      </c>
      <c r="AJ31" s="454">
        <f ca="1">LANGHIAN_PARAM_GTS12!$E$176</f>
        <v>8.3028000000000013</v>
      </c>
      <c r="AK31" s="453">
        <f ca="1">LANGHIAN_PARAM_GTS12!$E$171</f>
        <v>24.838583333333332</v>
      </c>
      <c r="AL31" s="454">
        <f ca="1">LANGHIAN_PARAM_GTS12!$E$177</f>
        <v>41.528500000000001</v>
      </c>
      <c r="AM31" s="604">
        <f t="shared" ca="1" si="25"/>
        <v>-1.5285000000000011</v>
      </c>
      <c r="AN31" s="605">
        <f t="shared" ca="1" si="26"/>
        <v>25.161416666666668</v>
      </c>
      <c r="AO31" s="604">
        <f t="shared" ca="1" si="27"/>
        <v>51.697199999999995</v>
      </c>
      <c r="AP31" s="606">
        <f t="shared" ca="1" si="28"/>
        <v>53.225699999999996</v>
      </c>
      <c r="AQ31" s="454">
        <f ca="1">LANGHIAN_PARAM_GTS12!$E$265</f>
        <v>-34</v>
      </c>
      <c r="AR31" s="453">
        <f ca="1">LANGHIAN_PARAM_GTS12!$E$260</f>
        <v>5.536607215978262</v>
      </c>
      <c r="AS31" s="454">
        <f ca="1">LANGHIAN_PARAM_GTS12!$E$266</f>
        <v>41.839550000000003</v>
      </c>
      <c r="AT31" s="604">
        <f t="shared" ca="1" si="29"/>
        <v>-1.8395500000000027</v>
      </c>
      <c r="AU31" s="605">
        <f t="shared" ca="1" si="30"/>
        <v>44.463392784021735</v>
      </c>
      <c r="AV31" s="604">
        <f t="shared" ca="1" si="31"/>
        <v>94</v>
      </c>
      <c r="AW31" s="606">
        <f t="shared" ca="1" si="32"/>
        <v>95.839550000000003</v>
      </c>
      <c r="AX31" s="454">
        <f ca="1">LANGHIAN_PARAM_GTS12!$E$242</f>
        <v>-11</v>
      </c>
      <c r="AY31" s="453">
        <f ca="1">LANGHIAN_PARAM_GTS12!$E$237</f>
        <v>20.2</v>
      </c>
      <c r="AZ31" s="454">
        <f ca="1">LANGHIAN_PARAM_GTS12!$E$243</f>
        <v>50.2</v>
      </c>
      <c r="BA31" s="604">
        <f t="shared" ca="1" si="33"/>
        <v>-10.200000000000003</v>
      </c>
      <c r="BB31" s="605">
        <f t="shared" ca="1" si="34"/>
        <v>29.8</v>
      </c>
      <c r="BC31" s="604">
        <f t="shared" ca="1" si="35"/>
        <v>71</v>
      </c>
      <c r="BD31" s="606">
        <f t="shared" ca="1" si="36"/>
        <v>81.2</v>
      </c>
      <c r="BE31" s="454">
        <f ca="1">LANGHIAN_PARAM_GTS12!$E$303</f>
        <v>35.430063999999788</v>
      </c>
      <c r="BF31" s="453">
        <f ca="1">LANGHIAN_PARAM_GTS12!$E$293</f>
        <v>61.433366666666679</v>
      </c>
      <c r="BG31" s="454">
        <f ca="1">LANGHIAN_PARAM_GTS12!$E$304</f>
        <v>86.76097100000004</v>
      </c>
      <c r="BH31" s="604">
        <f t="shared" ca="1" si="37"/>
        <v>-46.76097100000004</v>
      </c>
      <c r="BI31" s="605">
        <f t="shared" ca="1" si="38"/>
        <v>-11.433366666666679</v>
      </c>
      <c r="BJ31" s="604">
        <f t="shared" ca="1" si="39"/>
        <v>24.569936000000212</v>
      </c>
      <c r="BK31" s="606">
        <f t="shared" ca="1" si="40"/>
        <v>71.330907000000252</v>
      </c>
      <c r="BL31" s="454">
        <f ca="1">LANGHIAN_PARAM_GTS12!$E$536</f>
        <v>14.9</v>
      </c>
      <c r="BM31" s="453">
        <f ca="1">LANGHIAN_PARAM_GTS12!$E$528</f>
        <v>27.900000000000002</v>
      </c>
      <c r="BN31" s="454">
        <f ca="1">LANGHIAN_PARAM_GTS12!$E$537</f>
        <v>43.4</v>
      </c>
      <c r="BO31" s="604">
        <f t="shared" ca="1" si="41"/>
        <v>-3.3999999999999986</v>
      </c>
      <c r="BP31" s="605">
        <f t="shared" ca="1" si="42"/>
        <v>22.099999999999998</v>
      </c>
      <c r="BQ31" s="604">
        <f t="shared" ca="1" si="43"/>
        <v>45.1</v>
      </c>
      <c r="BR31" s="606">
        <f t="shared" ca="1" si="6"/>
        <v>48.5</v>
      </c>
      <c r="BS31" s="454">
        <f ca="1">LANGHIAN_PARAM_GTS12!$E$346</f>
        <v>-8.1199999999999992</v>
      </c>
      <c r="BT31" s="453">
        <f ca="1">LANGHIAN_PARAM_GTS12!$E$336</f>
        <v>5.483777777777779</v>
      </c>
      <c r="BU31" s="454">
        <f ca="1">LANGHIAN_PARAM_GTS12!$E$347</f>
        <v>17.68</v>
      </c>
      <c r="BV31" s="604">
        <f t="shared" ca="1" si="44"/>
        <v>22.32</v>
      </c>
      <c r="BW31" s="605">
        <f t="shared" ca="1" si="45"/>
        <v>44.516222222222218</v>
      </c>
      <c r="BX31" s="604">
        <f t="shared" ca="1" si="46"/>
        <v>68.12</v>
      </c>
      <c r="BY31" s="606">
        <f t="shared" ca="1" si="47"/>
        <v>45.800000000000004</v>
      </c>
      <c r="BZ31" s="461">
        <f ca="1">LANGHIAN_PARAM_GTS12!$E$384</f>
        <v>33</v>
      </c>
      <c r="CA31" s="462">
        <f ca="1">LANGHIAN_PARAM_GTS12!$E$383</f>
        <v>33</v>
      </c>
      <c r="CB31" s="461">
        <f ca="1">LANGHIAN_PARAM_GTS12!$E$385</f>
        <v>33</v>
      </c>
      <c r="CC31" s="611">
        <f t="shared" ca="1" si="48"/>
        <v>7</v>
      </c>
      <c r="CD31" s="612">
        <f t="shared" ca="1" si="49"/>
        <v>17</v>
      </c>
      <c r="CE31" s="611">
        <f t="shared" ca="1" si="50"/>
        <v>27</v>
      </c>
      <c r="CF31" s="613">
        <f t="shared" ca="1" si="51"/>
        <v>20</v>
      </c>
      <c r="CG31" s="461">
        <f ca="1">LANGHIAN_PARAM_GTS12!$E$403</f>
        <v>-9</v>
      </c>
      <c r="CH31" s="462">
        <f ca="1">LANGHIAN_PARAM_GTS12!$E$402</f>
        <v>-9</v>
      </c>
      <c r="CI31" s="461">
        <f ca="1">LANGHIAN_PARAM_GTS12!$E$404</f>
        <v>-9</v>
      </c>
      <c r="CJ31" s="611">
        <f t="shared" ca="1" si="52"/>
        <v>49</v>
      </c>
      <c r="CK31" s="612">
        <f t="shared" ca="1" si="53"/>
        <v>59</v>
      </c>
      <c r="CL31" s="611">
        <f t="shared" ca="1" si="54"/>
        <v>69</v>
      </c>
      <c r="CM31" s="613">
        <f t="shared" ca="1" si="55"/>
        <v>20</v>
      </c>
      <c r="CN31" s="451">
        <f ca="1">LANGHIAN_PARAM_GTS12!$E$426</f>
        <v>4</v>
      </c>
      <c r="CO31" s="452">
        <f ca="1">LANGHIAN_PARAM_GTS12!$E$425</f>
        <v>4</v>
      </c>
      <c r="CP31" s="451">
        <f ca="1">LANGHIAN_PARAM_GTS12!$E$427</f>
        <v>4</v>
      </c>
      <c r="CQ31" s="607">
        <f t="shared" ca="1" si="56"/>
        <v>36</v>
      </c>
      <c r="CR31" s="608">
        <f t="shared" ca="1" si="57"/>
        <v>46</v>
      </c>
      <c r="CS31" s="607">
        <f t="shared" ca="1" si="58"/>
        <v>56</v>
      </c>
      <c r="CT31" s="609">
        <f t="shared" ca="1" si="59"/>
        <v>20</v>
      </c>
      <c r="CU31" s="451">
        <f ca="1">LANGHIAN_PARAM_GTS12!$E$449</f>
        <v>-1</v>
      </c>
      <c r="CV31" s="452">
        <f ca="1">LANGHIAN_PARAM_GTS12!$E$448</f>
        <v>-1</v>
      </c>
      <c r="CW31" s="451">
        <f ca="1">LANGHIAN_PARAM_GTS12!$E$450</f>
        <v>-1</v>
      </c>
      <c r="CX31" s="607">
        <f t="shared" ca="1" si="60"/>
        <v>41</v>
      </c>
      <c r="CY31" s="608">
        <f t="shared" ca="1" si="61"/>
        <v>51</v>
      </c>
      <c r="CZ31" s="607">
        <f t="shared" ca="1" si="62"/>
        <v>61</v>
      </c>
      <c r="DA31" s="609">
        <f t="shared" ca="1" si="63"/>
        <v>20</v>
      </c>
      <c r="DB31" s="454">
        <f ca="1">LANGHIAN_PARAM_GTS12!$E$489</f>
        <v>-14.6</v>
      </c>
      <c r="DC31" s="453">
        <f ca="1">LANGHIAN_PARAM_GTS12!$E$481</f>
        <v>1.7670558749999998</v>
      </c>
      <c r="DD31" s="454">
        <f ca="1">LANGHIAN_PARAM_GTS12!$E$490</f>
        <v>33</v>
      </c>
      <c r="DE31" s="604">
        <f t="shared" ca="1" si="64"/>
        <v>7</v>
      </c>
      <c r="DF31" s="605">
        <f t="shared" ca="1" si="65"/>
        <v>48.232944125000003</v>
      </c>
      <c r="DG31" s="604">
        <f t="shared" ca="1" si="66"/>
        <v>74.599999999999994</v>
      </c>
      <c r="DH31" s="606">
        <f t="shared" ca="1" si="12"/>
        <v>67.599999999999994</v>
      </c>
    </row>
    <row r="32" spans="2:112" ht="22.5">
      <c r="B32" s="491" t="s">
        <v>331</v>
      </c>
      <c r="C32" s="494" t="s">
        <v>526</v>
      </c>
      <c r="D32" s="493">
        <v>48.024469420000003</v>
      </c>
      <c r="E32" s="493">
        <v>-1.72636364</v>
      </c>
      <c r="F32" s="492" t="s">
        <v>293</v>
      </c>
      <c r="G32" s="494" t="s">
        <v>492</v>
      </c>
      <c r="H32" s="492">
        <v>11.6</v>
      </c>
      <c r="I32" s="492">
        <v>16</v>
      </c>
      <c r="J32" s="492" t="s">
        <v>527</v>
      </c>
      <c r="K32" s="492">
        <v>15</v>
      </c>
      <c r="L32" s="492">
        <v>30</v>
      </c>
      <c r="M32" s="495">
        <v>11</v>
      </c>
      <c r="N32" s="498" t="s">
        <v>499</v>
      </c>
      <c r="O32" s="454">
        <f ca="1">LANGHIAN_PARAM_GTS12!$E$89</f>
        <v>24.65</v>
      </c>
      <c r="P32" s="453">
        <f ca="1">LANGHIAN_PARAM_GTS12!$E$84</f>
        <v>91.344516129032257</v>
      </c>
      <c r="Q32" s="454">
        <f ca="1">LANGHIAN_PARAM_GTS12!$E$90</f>
        <v>158.22999999999999</v>
      </c>
      <c r="R32" s="604">
        <f t="shared" ca="1" si="13"/>
        <v>-132.22999999999999</v>
      </c>
      <c r="S32" s="605">
        <f t="shared" ca="1" si="14"/>
        <v>-57.844516129032257</v>
      </c>
      <c r="T32" s="604">
        <f t="shared" ca="1" si="15"/>
        <v>16.350000000000001</v>
      </c>
      <c r="U32" s="606">
        <f t="shared" ca="1" si="16"/>
        <v>148.57999999999998</v>
      </c>
      <c r="V32" s="454">
        <f ca="1">LANGHIAN_PARAM_GTS12!$E$58</f>
        <v>66.084599999999995</v>
      </c>
      <c r="W32" s="453">
        <f ca="1">LANGHIAN_PARAM_GTS12!$E$53</f>
        <v>103.55200000000001</v>
      </c>
      <c r="X32" s="454">
        <f ca="1">LANGHIAN_PARAM_GTS12!$E$59</f>
        <v>138.35500000000002</v>
      </c>
      <c r="Y32" s="604">
        <f t="shared" ca="1" si="17"/>
        <v>-112.35500000000002</v>
      </c>
      <c r="Z32" s="605">
        <f t="shared" ca="1" si="18"/>
        <v>-70.052000000000007</v>
      </c>
      <c r="AA32" s="604">
        <f t="shared" ca="1" si="19"/>
        <v>-25.084599999999995</v>
      </c>
      <c r="AB32" s="606">
        <f t="shared" ca="1" si="20"/>
        <v>87.270400000000024</v>
      </c>
      <c r="AC32" s="454">
        <f ca="1">LANGHIAN_PARAM_GTS12!$E$149</f>
        <v>-29</v>
      </c>
      <c r="AD32" s="453">
        <f ca="1">LANGHIAN_PARAM_GTS12!$E$144</f>
        <v>-0.29759290407446787</v>
      </c>
      <c r="AE32" s="454">
        <f ca="1">LANGHIAN_PARAM_GTS12!$E$150</f>
        <v>33.901600000000002</v>
      </c>
      <c r="AF32" s="604">
        <f t="shared" ca="1" si="21"/>
        <v>-7.901600000000002</v>
      </c>
      <c r="AG32" s="605">
        <f t="shared" ca="1" si="22"/>
        <v>33.79759290407447</v>
      </c>
      <c r="AH32" s="604">
        <f t="shared" ca="1" si="23"/>
        <v>70</v>
      </c>
      <c r="AI32" s="606">
        <f t="shared" ca="1" si="24"/>
        <v>77.901600000000002</v>
      </c>
      <c r="AJ32" s="454">
        <f ca="1">LANGHIAN_PARAM_GTS12!$E$176</f>
        <v>8.3028000000000013</v>
      </c>
      <c r="AK32" s="453">
        <f ca="1">LANGHIAN_PARAM_GTS12!$E$171</f>
        <v>24.838583333333332</v>
      </c>
      <c r="AL32" s="454">
        <f ca="1">LANGHIAN_PARAM_GTS12!$E$177</f>
        <v>41.528500000000001</v>
      </c>
      <c r="AM32" s="604">
        <f t="shared" ca="1" si="25"/>
        <v>-15.528500000000001</v>
      </c>
      <c r="AN32" s="605">
        <f t="shared" ca="1" si="26"/>
        <v>8.6614166666666677</v>
      </c>
      <c r="AO32" s="604">
        <f t="shared" ca="1" si="27"/>
        <v>32.697199999999995</v>
      </c>
      <c r="AP32" s="606">
        <f t="shared" ca="1" si="28"/>
        <v>48.225699999999996</v>
      </c>
      <c r="AQ32" s="454">
        <f ca="1">LANGHIAN_PARAM_GTS12!$E$265</f>
        <v>-34</v>
      </c>
      <c r="AR32" s="453">
        <f ca="1">LANGHIAN_PARAM_GTS12!$E$260</f>
        <v>5.536607215978262</v>
      </c>
      <c r="AS32" s="454">
        <f ca="1">LANGHIAN_PARAM_GTS12!$E$266</f>
        <v>41.839550000000003</v>
      </c>
      <c r="AT32" s="604">
        <f t="shared" ca="1" si="29"/>
        <v>-15.839550000000003</v>
      </c>
      <c r="AU32" s="605">
        <f t="shared" ca="1" si="30"/>
        <v>27.963392784021739</v>
      </c>
      <c r="AV32" s="604">
        <f t="shared" ca="1" si="31"/>
        <v>75</v>
      </c>
      <c r="AW32" s="606">
        <f t="shared" ca="1" si="32"/>
        <v>90.839550000000003</v>
      </c>
      <c r="AX32" s="454">
        <f ca="1">LANGHIAN_PARAM_GTS12!$E$242</f>
        <v>-11</v>
      </c>
      <c r="AY32" s="453">
        <f ca="1">LANGHIAN_PARAM_GTS12!$E$237</f>
        <v>20.2</v>
      </c>
      <c r="AZ32" s="454">
        <f ca="1">LANGHIAN_PARAM_GTS12!$E$243</f>
        <v>50.2</v>
      </c>
      <c r="BA32" s="604">
        <f t="shared" ca="1" si="33"/>
        <v>-24.200000000000003</v>
      </c>
      <c r="BB32" s="605">
        <f t="shared" ca="1" si="34"/>
        <v>13.3</v>
      </c>
      <c r="BC32" s="604">
        <f t="shared" ca="1" si="35"/>
        <v>52</v>
      </c>
      <c r="BD32" s="606">
        <f t="shared" ca="1" si="36"/>
        <v>76.2</v>
      </c>
      <c r="BE32" s="454">
        <f ca="1">LANGHIAN_PARAM_GTS12!$E$303</f>
        <v>35.430063999999788</v>
      </c>
      <c r="BF32" s="453">
        <f ca="1">LANGHIAN_PARAM_GTS12!$E$293</f>
        <v>61.433366666666679</v>
      </c>
      <c r="BG32" s="454">
        <f ca="1">LANGHIAN_PARAM_GTS12!$E$304</f>
        <v>86.76097100000004</v>
      </c>
      <c r="BH32" s="604">
        <f t="shared" ca="1" si="37"/>
        <v>-60.76097100000004</v>
      </c>
      <c r="BI32" s="605">
        <f t="shared" ca="1" si="38"/>
        <v>-27.933366666666679</v>
      </c>
      <c r="BJ32" s="604">
        <f t="shared" ca="1" si="39"/>
        <v>5.5699360000002116</v>
      </c>
      <c r="BK32" s="606">
        <f t="shared" ca="1" si="40"/>
        <v>66.330907000000252</v>
      </c>
      <c r="BL32" s="454">
        <f ca="1">LANGHIAN_PARAM_GTS12!$E$536</f>
        <v>14.9</v>
      </c>
      <c r="BM32" s="453">
        <f ca="1">LANGHIAN_PARAM_GTS12!$E$528</f>
        <v>27.900000000000002</v>
      </c>
      <c r="BN32" s="454">
        <f ca="1">LANGHIAN_PARAM_GTS12!$E$537</f>
        <v>43.4</v>
      </c>
      <c r="BO32" s="604">
        <f t="shared" ca="1" si="41"/>
        <v>-17.399999999999999</v>
      </c>
      <c r="BP32" s="605">
        <f t="shared" ca="1" si="42"/>
        <v>5.5999999999999979</v>
      </c>
      <c r="BQ32" s="604">
        <f t="shared" ca="1" si="43"/>
        <v>26.1</v>
      </c>
      <c r="BR32" s="606">
        <f t="shared" ca="1" si="6"/>
        <v>43.5</v>
      </c>
      <c r="BS32" s="454">
        <f ca="1">LANGHIAN_PARAM_GTS12!$E$346</f>
        <v>-8.1199999999999992</v>
      </c>
      <c r="BT32" s="453">
        <f ca="1">LANGHIAN_PARAM_GTS12!$E$336</f>
        <v>5.483777777777779</v>
      </c>
      <c r="BU32" s="454">
        <f ca="1">LANGHIAN_PARAM_GTS12!$E$347</f>
        <v>17.68</v>
      </c>
      <c r="BV32" s="604">
        <f t="shared" ca="1" si="44"/>
        <v>8.32</v>
      </c>
      <c r="BW32" s="605">
        <f t="shared" ca="1" si="45"/>
        <v>28.016222222222222</v>
      </c>
      <c r="BX32" s="604">
        <f t="shared" ca="1" si="46"/>
        <v>49.12</v>
      </c>
      <c r="BY32" s="606">
        <f t="shared" ca="1" si="47"/>
        <v>40.799999999999997</v>
      </c>
      <c r="BZ32" s="461">
        <f ca="1">LANGHIAN_PARAM_GTS12!$E$384</f>
        <v>33</v>
      </c>
      <c r="CA32" s="462">
        <f ca="1">LANGHIAN_PARAM_GTS12!$E$383</f>
        <v>33</v>
      </c>
      <c r="CB32" s="461">
        <f ca="1">LANGHIAN_PARAM_GTS12!$E$385</f>
        <v>33</v>
      </c>
      <c r="CC32" s="611">
        <f t="shared" ca="1" si="48"/>
        <v>-7</v>
      </c>
      <c r="CD32" s="612">
        <f t="shared" ca="1" si="49"/>
        <v>0.5</v>
      </c>
      <c r="CE32" s="611">
        <f t="shared" ca="1" si="50"/>
        <v>8</v>
      </c>
      <c r="CF32" s="613">
        <f t="shared" ca="1" si="51"/>
        <v>15</v>
      </c>
      <c r="CG32" s="461">
        <f ca="1">LANGHIAN_PARAM_GTS12!$E$403</f>
        <v>-9</v>
      </c>
      <c r="CH32" s="462">
        <f ca="1">LANGHIAN_PARAM_GTS12!$E$402</f>
        <v>-9</v>
      </c>
      <c r="CI32" s="461">
        <f ca="1">LANGHIAN_PARAM_GTS12!$E$404</f>
        <v>-9</v>
      </c>
      <c r="CJ32" s="611">
        <f t="shared" ca="1" si="52"/>
        <v>35</v>
      </c>
      <c r="CK32" s="612">
        <f t="shared" ca="1" si="53"/>
        <v>42.5</v>
      </c>
      <c r="CL32" s="611">
        <f t="shared" ca="1" si="54"/>
        <v>50</v>
      </c>
      <c r="CM32" s="613">
        <f t="shared" ca="1" si="55"/>
        <v>15</v>
      </c>
      <c r="CN32" s="451">
        <f ca="1">LANGHIAN_PARAM_GTS12!$E$426</f>
        <v>4</v>
      </c>
      <c r="CO32" s="452">
        <f ca="1">LANGHIAN_PARAM_GTS12!$E$425</f>
        <v>4</v>
      </c>
      <c r="CP32" s="451">
        <f ca="1">LANGHIAN_PARAM_GTS12!$E$427</f>
        <v>4</v>
      </c>
      <c r="CQ32" s="607">
        <f t="shared" ca="1" si="56"/>
        <v>22</v>
      </c>
      <c r="CR32" s="608">
        <f t="shared" ca="1" si="57"/>
        <v>29.5</v>
      </c>
      <c r="CS32" s="607">
        <f t="shared" ca="1" si="58"/>
        <v>37</v>
      </c>
      <c r="CT32" s="609">
        <f t="shared" ca="1" si="59"/>
        <v>15</v>
      </c>
      <c r="CU32" s="451">
        <f ca="1">LANGHIAN_PARAM_GTS12!$E$449</f>
        <v>-1</v>
      </c>
      <c r="CV32" s="452">
        <f ca="1">LANGHIAN_PARAM_GTS12!$E$448</f>
        <v>-1</v>
      </c>
      <c r="CW32" s="451">
        <f ca="1">LANGHIAN_PARAM_GTS12!$E$450</f>
        <v>-1</v>
      </c>
      <c r="CX32" s="607">
        <f t="shared" ca="1" si="60"/>
        <v>27</v>
      </c>
      <c r="CY32" s="608">
        <f t="shared" ca="1" si="61"/>
        <v>34.5</v>
      </c>
      <c r="CZ32" s="607">
        <f t="shared" ca="1" si="62"/>
        <v>42</v>
      </c>
      <c r="DA32" s="609">
        <f t="shared" ca="1" si="63"/>
        <v>15</v>
      </c>
      <c r="DB32" s="454">
        <f ca="1">LANGHIAN_PARAM_GTS12!$E$489</f>
        <v>-14.6</v>
      </c>
      <c r="DC32" s="453">
        <f ca="1">LANGHIAN_PARAM_GTS12!$E$481</f>
        <v>1.7670558749999998</v>
      </c>
      <c r="DD32" s="454">
        <f ca="1">LANGHIAN_PARAM_GTS12!$E$490</f>
        <v>33</v>
      </c>
      <c r="DE32" s="604">
        <f t="shared" ca="1" si="64"/>
        <v>-7</v>
      </c>
      <c r="DF32" s="605">
        <f t="shared" ca="1" si="65"/>
        <v>31.732944125</v>
      </c>
      <c r="DG32" s="604">
        <f t="shared" ca="1" si="66"/>
        <v>55.6</v>
      </c>
      <c r="DH32" s="606">
        <f t="shared" ca="1" si="12"/>
        <v>62.6</v>
      </c>
    </row>
    <row r="33" spans="2:112" ht="22.5">
      <c r="B33" s="491" t="s">
        <v>332</v>
      </c>
      <c r="C33" s="494" t="s">
        <v>528</v>
      </c>
      <c r="D33" s="493">
        <v>48.165031630000001</v>
      </c>
      <c r="E33" s="493">
        <v>-1.68959181</v>
      </c>
      <c r="F33" s="492" t="s">
        <v>293</v>
      </c>
      <c r="G33" s="494" t="s">
        <v>492</v>
      </c>
      <c r="H33" s="492">
        <v>11.6</v>
      </c>
      <c r="I33" s="492">
        <v>16</v>
      </c>
      <c r="J33" s="492" t="s">
        <v>527</v>
      </c>
      <c r="K33" s="492">
        <v>15</v>
      </c>
      <c r="L33" s="492">
        <v>30</v>
      </c>
      <c r="M33" s="495">
        <v>38</v>
      </c>
      <c r="N33" s="498" t="s">
        <v>499</v>
      </c>
      <c r="O33" s="454">
        <f ca="1">LANGHIAN_PARAM_GTS12!$E$89</f>
        <v>24.65</v>
      </c>
      <c r="P33" s="453">
        <f ca="1">LANGHIAN_PARAM_GTS12!$E$84</f>
        <v>91.344516129032257</v>
      </c>
      <c r="Q33" s="454">
        <f ca="1">LANGHIAN_PARAM_GTS12!$E$90</f>
        <v>158.22999999999999</v>
      </c>
      <c r="R33" s="604">
        <f t="shared" ca="1" si="13"/>
        <v>-105.22999999999999</v>
      </c>
      <c r="S33" s="605">
        <f t="shared" ca="1" si="14"/>
        <v>-30.844516129032257</v>
      </c>
      <c r="T33" s="604">
        <f t="shared" ca="1" si="15"/>
        <v>43.35</v>
      </c>
      <c r="U33" s="606">
        <f t="shared" ca="1" si="16"/>
        <v>148.57999999999998</v>
      </c>
      <c r="V33" s="454">
        <f ca="1">LANGHIAN_PARAM_GTS12!$E$58</f>
        <v>66.084599999999995</v>
      </c>
      <c r="W33" s="453">
        <f ca="1">LANGHIAN_PARAM_GTS12!$E$53</f>
        <v>103.55200000000001</v>
      </c>
      <c r="X33" s="454">
        <f ca="1">LANGHIAN_PARAM_GTS12!$E$59</f>
        <v>138.35500000000002</v>
      </c>
      <c r="Y33" s="604">
        <f t="shared" ca="1" si="17"/>
        <v>-85.355000000000018</v>
      </c>
      <c r="Z33" s="605">
        <f t="shared" ca="1" si="18"/>
        <v>-43.052000000000007</v>
      </c>
      <c r="AA33" s="604">
        <f t="shared" ca="1" si="19"/>
        <v>1.9154000000000053</v>
      </c>
      <c r="AB33" s="606">
        <f t="shared" ca="1" si="20"/>
        <v>87.270400000000024</v>
      </c>
      <c r="AC33" s="454">
        <f ca="1">LANGHIAN_PARAM_GTS12!$E$149</f>
        <v>-29</v>
      </c>
      <c r="AD33" s="453">
        <f ca="1">LANGHIAN_PARAM_GTS12!$E$144</f>
        <v>-0.29759290407446787</v>
      </c>
      <c r="AE33" s="454">
        <f ca="1">LANGHIAN_PARAM_GTS12!$E$150</f>
        <v>33.901600000000002</v>
      </c>
      <c r="AF33" s="604">
        <f t="shared" ca="1" si="21"/>
        <v>19.098399999999998</v>
      </c>
      <c r="AG33" s="605">
        <f t="shared" ca="1" si="22"/>
        <v>60.79759290407447</v>
      </c>
      <c r="AH33" s="604">
        <f t="shared" ca="1" si="23"/>
        <v>97</v>
      </c>
      <c r="AI33" s="606">
        <f t="shared" ca="1" si="24"/>
        <v>77.901600000000002</v>
      </c>
      <c r="AJ33" s="454">
        <f ca="1">LANGHIAN_PARAM_GTS12!$E$176</f>
        <v>8.3028000000000013</v>
      </c>
      <c r="AK33" s="453">
        <f ca="1">LANGHIAN_PARAM_GTS12!$E$171</f>
        <v>24.838583333333332</v>
      </c>
      <c r="AL33" s="454">
        <f ca="1">LANGHIAN_PARAM_GTS12!$E$177</f>
        <v>41.528500000000001</v>
      </c>
      <c r="AM33" s="604">
        <f t="shared" ca="1" si="25"/>
        <v>11.471499999999999</v>
      </c>
      <c r="AN33" s="605">
        <f t="shared" ca="1" si="26"/>
        <v>35.661416666666668</v>
      </c>
      <c r="AO33" s="604">
        <f t="shared" ca="1" si="27"/>
        <v>59.697199999999995</v>
      </c>
      <c r="AP33" s="606">
        <f t="shared" ca="1" si="28"/>
        <v>48.225699999999996</v>
      </c>
      <c r="AQ33" s="454">
        <f ca="1">LANGHIAN_PARAM_GTS12!$E$265</f>
        <v>-34</v>
      </c>
      <c r="AR33" s="453">
        <f ca="1">LANGHIAN_PARAM_GTS12!$E$260</f>
        <v>5.536607215978262</v>
      </c>
      <c r="AS33" s="454">
        <f ca="1">LANGHIAN_PARAM_GTS12!$E$266</f>
        <v>41.839550000000003</v>
      </c>
      <c r="AT33" s="604">
        <f t="shared" ca="1" si="29"/>
        <v>11.160449999999997</v>
      </c>
      <c r="AU33" s="605">
        <f t="shared" ca="1" si="30"/>
        <v>54.963392784021735</v>
      </c>
      <c r="AV33" s="604">
        <f t="shared" ca="1" si="31"/>
        <v>102</v>
      </c>
      <c r="AW33" s="606">
        <f t="shared" ca="1" si="32"/>
        <v>90.839550000000003</v>
      </c>
      <c r="AX33" s="454">
        <f ca="1">LANGHIAN_PARAM_GTS12!$E$242</f>
        <v>-11</v>
      </c>
      <c r="AY33" s="453">
        <f ca="1">LANGHIAN_PARAM_GTS12!$E$237</f>
        <v>20.2</v>
      </c>
      <c r="AZ33" s="454">
        <f ca="1">LANGHIAN_PARAM_GTS12!$E$243</f>
        <v>50.2</v>
      </c>
      <c r="BA33" s="604">
        <f t="shared" ca="1" si="33"/>
        <v>2.7999999999999972</v>
      </c>
      <c r="BB33" s="605">
        <f t="shared" ca="1" si="34"/>
        <v>40.299999999999997</v>
      </c>
      <c r="BC33" s="604">
        <f t="shared" ca="1" si="35"/>
        <v>79</v>
      </c>
      <c r="BD33" s="606">
        <f t="shared" ca="1" si="36"/>
        <v>76.2</v>
      </c>
      <c r="BE33" s="454">
        <f ca="1">LANGHIAN_PARAM_GTS12!$E$303</f>
        <v>35.430063999999788</v>
      </c>
      <c r="BF33" s="453">
        <f ca="1">LANGHIAN_PARAM_GTS12!$E$293</f>
        <v>61.433366666666679</v>
      </c>
      <c r="BG33" s="454">
        <f ca="1">LANGHIAN_PARAM_GTS12!$E$304</f>
        <v>86.76097100000004</v>
      </c>
      <c r="BH33" s="604">
        <f t="shared" ca="1" si="37"/>
        <v>-33.76097100000004</v>
      </c>
      <c r="BI33" s="605">
        <f t="shared" ca="1" si="38"/>
        <v>-0.93336666666667867</v>
      </c>
      <c r="BJ33" s="604">
        <f t="shared" ca="1" si="39"/>
        <v>32.569936000000212</v>
      </c>
      <c r="BK33" s="606">
        <f t="shared" ca="1" si="40"/>
        <v>66.330907000000252</v>
      </c>
      <c r="BL33" s="454">
        <f ca="1">LANGHIAN_PARAM_GTS12!$E$536</f>
        <v>14.9</v>
      </c>
      <c r="BM33" s="453">
        <f ca="1">LANGHIAN_PARAM_GTS12!$E$528</f>
        <v>27.900000000000002</v>
      </c>
      <c r="BN33" s="454">
        <f ca="1">LANGHIAN_PARAM_GTS12!$E$537</f>
        <v>43.4</v>
      </c>
      <c r="BO33" s="604">
        <f t="shared" ca="1" si="41"/>
        <v>9.6000000000000014</v>
      </c>
      <c r="BP33" s="605">
        <f t="shared" ca="1" si="42"/>
        <v>32.599999999999994</v>
      </c>
      <c r="BQ33" s="604">
        <f t="shared" ca="1" si="43"/>
        <v>53.1</v>
      </c>
      <c r="BR33" s="606">
        <f t="shared" ca="1" si="6"/>
        <v>43.5</v>
      </c>
      <c r="BS33" s="454">
        <f ca="1">LANGHIAN_PARAM_GTS12!$E$346</f>
        <v>-8.1199999999999992</v>
      </c>
      <c r="BT33" s="453">
        <f ca="1">LANGHIAN_PARAM_GTS12!$E$336</f>
        <v>5.483777777777779</v>
      </c>
      <c r="BU33" s="454">
        <f ca="1">LANGHIAN_PARAM_GTS12!$E$347</f>
        <v>17.68</v>
      </c>
      <c r="BV33" s="604">
        <f t="shared" ca="1" si="44"/>
        <v>35.32</v>
      </c>
      <c r="BW33" s="605">
        <f t="shared" ca="1" si="45"/>
        <v>55.016222222222218</v>
      </c>
      <c r="BX33" s="604">
        <f t="shared" ca="1" si="46"/>
        <v>76.12</v>
      </c>
      <c r="BY33" s="606">
        <f t="shared" ca="1" si="47"/>
        <v>40.800000000000004</v>
      </c>
      <c r="BZ33" s="461">
        <f ca="1">LANGHIAN_PARAM_GTS12!$E$384</f>
        <v>33</v>
      </c>
      <c r="CA33" s="462">
        <f ca="1">LANGHIAN_PARAM_GTS12!$E$383</f>
        <v>33</v>
      </c>
      <c r="CB33" s="461">
        <f ca="1">LANGHIAN_PARAM_GTS12!$E$385</f>
        <v>33</v>
      </c>
      <c r="CC33" s="611">
        <f t="shared" ca="1" si="48"/>
        <v>20</v>
      </c>
      <c r="CD33" s="612">
        <f t="shared" ca="1" si="49"/>
        <v>27.5</v>
      </c>
      <c r="CE33" s="611">
        <f t="shared" ca="1" si="50"/>
        <v>35</v>
      </c>
      <c r="CF33" s="613">
        <f t="shared" ca="1" si="51"/>
        <v>15</v>
      </c>
      <c r="CG33" s="461">
        <f ca="1">LANGHIAN_PARAM_GTS12!$E$403</f>
        <v>-9</v>
      </c>
      <c r="CH33" s="462">
        <f ca="1">LANGHIAN_PARAM_GTS12!$E$402</f>
        <v>-9</v>
      </c>
      <c r="CI33" s="461">
        <f ca="1">LANGHIAN_PARAM_GTS12!$E$404</f>
        <v>-9</v>
      </c>
      <c r="CJ33" s="611">
        <f t="shared" ca="1" si="52"/>
        <v>62</v>
      </c>
      <c r="CK33" s="612">
        <f t="shared" ca="1" si="53"/>
        <v>69.5</v>
      </c>
      <c r="CL33" s="611">
        <f t="shared" ca="1" si="54"/>
        <v>77</v>
      </c>
      <c r="CM33" s="613">
        <f t="shared" ca="1" si="55"/>
        <v>15</v>
      </c>
      <c r="CN33" s="451">
        <f ca="1">LANGHIAN_PARAM_GTS12!$E$426</f>
        <v>4</v>
      </c>
      <c r="CO33" s="452">
        <f ca="1">LANGHIAN_PARAM_GTS12!$E$425</f>
        <v>4</v>
      </c>
      <c r="CP33" s="451">
        <f ca="1">LANGHIAN_PARAM_GTS12!$E$427</f>
        <v>4</v>
      </c>
      <c r="CQ33" s="607">
        <f t="shared" ca="1" si="56"/>
        <v>49</v>
      </c>
      <c r="CR33" s="608">
        <f t="shared" ca="1" si="57"/>
        <v>56.5</v>
      </c>
      <c r="CS33" s="607">
        <f t="shared" ca="1" si="58"/>
        <v>64</v>
      </c>
      <c r="CT33" s="609">
        <f t="shared" ca="1" si="59"/>
        <v>15</v>
      </c>
      <c r="CU33" s="451">
        <f ca="1">LANGHIAN_PARAM_GTS12!$E$449</f>
        <v>-1</v>
      </c>
      <c r="CV33" s="452">
        <f ca="1">LANGHIAN_PARAM_GTS12!$E$448</f>
        <v>-1</v>
      </c>
      <c r="CW33" s="451">
        <f ca="1">LANGHIAN_PARAM_GTS12!$E$450</f>
        <v>-1</v>
      </c>
      <c r="CX33" s="607">
        <f t="shared" ca="1" si="60"/>
        <v>54</v>
      </c>
      <c r="CY33" s="608">
        <f t="shared" ca="1" si="61"/>
        <v>61.5</v>
      </c>
      <c r="CZ33" s="607">
        <f t="shared" ca="1" si="62"/>
        <v>69</v>
      </c>
      <c r="DA33" s="609">
        <f t="shared" ca="1" si="63"/>
        <v>15</v>
      </c>
      <c r="DB33" s="454">
        <f ca="1">LANGHIAN_PARAM_GTS12!$E$489</f>
        <v>-14.6</v>
      </c>
      <c r="DC33" s="453">
        <f ca="1">LANGHIAN_PARAM_GTS12!$E$481</f>
        <v>1.7670558749999998</v>
      </c>
      <c r="DD33" s="454">
        <f ca="1">LANGHIAN_PARAM_GTS12!$E$490</f>
        <v>33</v>
      </c>
      <c r="DE33" s="604">
        <f t="shared" ca="1" si="64"/>
        <v>20</v>
      </c>
      <c r="DF33" s="605">
        <f t="shared" ca="1" si="65"/>
        <v>58.732944125000003</v>
      </c>
      <c r="DG33" s="604">
        <f t="shared" ca="1" si="66"/>
        <v>82.6</v>
      </c>
      <c r="DH33" s="606">
        <f t="shared" ca="1" si="12"/>
        <v>62.599999999999994</v>
      </c>
    </row>
    <row r="34" spans="2:112" ht="33.75">
      <c r="B34" s="491" t="s">
        <v>333</v>
      </c>
      <c r="C34" s="494" t="s">
        <v>529</v>
      </c>
      <c r="D34" s="493">
        <v>47.769576010000002</v>
      </c>
      <c r="E34" s="493">
        <v>-1.11059489</v>
      </c>
      <c r="F34" s="492" t="s">
        <v>293</v>
      </c>
      <c r="G34" s="494" t="s">
        <v>298</v>
      </c>
      <c r="H34" s="492">
        <v>11.6</v>
      </c>
      <c r="I34" s="492">
        <v>16</v>
      </c>
      <c r="J34" s="492" t="s">
        <v>230</v>
      </c>
      <c r="K34" s="492">
        <v>0</v>
      </c>
      <c r="L34" s="492">
        <v>50</v>
      </c>
      <c r="M34" s="495">
        <v>62</v>
      </c>
      <c r="N34" s="498" t="s">
        <v>586</v>
      </c>
      <c r="O34" s="454">
        <f ca="1">LANGHIAN_PARAM_GTS12!$E$89</f>
        <v>24.65</v>
      </c>
      <c r="P34" s="453">
        <f ca="1">LANGHIAN_PARAM_GTS12!$E$84</f>
        <v>91.344516129032257</v>
      </c>
      <c r="Q34" s="454">
        <f ca="1">LANGHIAN_PARAM_GTS12!$E$90</f>
        <v>158.22999999999999</v>
      </c>
      <c r="R34" s="604">
        <f t="shared" ca="1" si="13"/>
        <v>-96.22999999999999</v>
      </c>
      <c r="S34" s="605">
        <f t="shared" ca="1" si="14"/>
        <v>-4.3445161290322574</v>
      </c>
      <c r="T34" s="604">
        <f t="shared" ca="1" si="15"/>
        <v>87.35</v>
      </c>
      <c r="U34" s="606">
        <f t="shared" ca="1" si="16"/>
        <v>183.57999999999998</v>
      </c>
      <c r="V34" s="454">
        <f ca="1">LANGHIAN_PARAM_GTS12!$E$58</f>
        <v>66.084599999999995</v>
      </c>
      <c r="W34" s="453">
        <f ca="1">LANGHIAN_PARAM_GTS12!$E$53</f>
        <v>103.55200000000001</v>
      </c>
      <c r="X34" s="454">
        <f ca="1">LANGHIAN_PARAM_GTS12!$E$59</f>
        <v>138.35500000000002</v>
      </c>
      <c r="Y34" s="604">
        <f t="shared" ca="1" si="17"/>
        <v>-76.355000000000018</v>
      </c>
      <c r="Z34" s="605">
        <f t="shared" ca="1" si="18"/>
        <v>-16.552000000000007</v>
      </c>
      <c r="AA34" s="604">
        <f t="shared" ca="1" si="19"/>
        <v>45.915400000000005</v>
      </c>
      <c r="AB34" s="606">
        <f t="shared" ca="1" si="20"/>
        <v>122.27040000000002</v>
      </c>
      <c r="AC34" s="454">
        <f ca="1">LANGHIAN_PARAM_GTS12!$E$149</f>
        <v>-29</v>
      </c>
      <c r="AD34" s="453">
        <f ca="1">LANGHIAN_PARAM_GTS12!$E$144</f>
        <v>-0.29759290407446787</v>
      </c>
      <c r="AE34" s="454">
        <f ca="1">LANGHIAN_PARAM_GTS12!$E$150</f>
        <v>33.901600000000002</v>
      </c>
      <c r="AF34" s="604">
        <f t="shared" ca="1" si="21"/>
        <v>28.098399999999998</v>
      </c>
      <c r="AG34" s="605">
        <f t="shared" ca="1" si="22"/>
        <v>87.297592904074463</v>
      </c>
      <c r="AH34" s="604">
        <f t="shared" ca="1" si="23"/>
        <v>141</v>
      </c>
      <c r="AI34" s="606">
        <f t="shared" ca="1" si="24"/>
        <v>112.9016</v>
      </c>
      <c r="AJ34" s="454">
        <f ca="1">LANGHIAN_PARAM_GTS12!$E$176</f>
        <v>8.3028000000000013</v>
      </c>
      <c r="AK34" s="453">
        <f ca="1">LANGHIAN_PARAM_GTS12!$E$171</f>
        <v>24.838583333333332</v>
      </c>
      <c r="AL34" s="454">
        <f ca="1">LANGHIAN_PARAM_GTS12!$E$177</f>
        <v>41.528500000000001</v>
      </c>
      <c r="AM34" s="604">
        <f t="shared" ca="1" si="25"/>
        <v>20.471499999999999</v>
      </c>
      <c r="AN34" s="605">
        <f t="shared" ca="1" si="26"/>
        <v>62.161416666666668</v>
      </c>
      <c r="AO34" s="604">
        <f t="shared" ca="1" si="27"/>
        <v>103.6972</v>
      </c>
      <c r="AP34" s="606">
        <f t="shared" ca="1" si="28"/>
        <v>83.225699999999989</v>
      </c>
      <c r="AQ34" s="454">
        <f ca="1">LANGHIAN_PARAM_GTS12!$E$265</f>
        <v>-34</v>
      </c>
      <c r="AR34" s="453">
        <f ca="1">LANGHIAN_PARAM_GTS12!$E$260</f>
        <v>5.536607215978262</v>
      </c>
      <c r="AS34" s="454">
        <f ca="1">LANGHIAN_PARAM_GTS12!$E$266</f>
        <v>41.839550000000003</v>
      </c>
      <c r="AT34" s="604">
        <f t="shared" ca="1" si="29"/>
        <v>20.160449999999997</v>
      </c>
      <c r="AU34" s="605">
        <f t="shared" ca="1" si="30"/>
        <v>81.463392784021735</v>
      </c>
      <c r="AV34" s="604">
        <f t="shared" ca="1" si="31"/>
        <v>146</v>
      </c>
      <c r="AW34" s="606">
        <f t="shared" ca="1" si="32"/>
        <v>125.83955</v>
      </c>
      <c r="AX34" s="454">
        <f ca="1">LANGHIAN_PARAM_GTS12!$E$242</f>
        <v>-11</v>
      </c>
      <c r="AY34" s="453">
        <f ca="1">LANGHIAN_PARAM_GTS12!$E$237</f>
        <v>20.2</v>
      </c>
      <c r="AZ34" s="454">
        <f ca="1">LANGHIAN_PARAM_GTS12!$E$243</f>
        <v>50.2</v>
      </c>
      <c r="BA34" s="604">
        <f t="shared" ca="1" si="33"/>
        <v>11.799999999999997</v>
      </c>
      <c r="BB34" s="605">
        <f t="shared" ca="1" si="34"/>
        <v>66.8</v>
      </c>
      <c r="BC34" s="604">
        <f t="shared" ca="1" si="35"/>
        <v>123</v>
      </c>
      <c r="BD34" s="606">
        <f t="shared" ca="1" si="36"/>
        <v>111.2</v>
      </c>
      <c r="BE34" s="454">
        <f ca="1">LANGHIAN_PARAM_GTS12!$E$303</f>
        <v>35.430063999999788</v>
      </c>
      <c r="BF34" s="453">
        <f ca="1">LANGHIAN_PARAM_GTS12!$E$293</f>
        <v>61.433366666666679</v>
      </c>
      <c r="BG34" s="454">
        <f ca="1">LANGHIAN_PARAM_GTS12!$E$304</f>
        <v>86.76097100000004</v>
      </c>
      <c r="BH34" s="604">
        <f t="shared" ca="1" si="37"/>
        <v>-24.76097100000004</v>
      </c>
      <c r="BI34" s="605">
        <f t="shared" ca="1" si="38"/>
        <v>25.566633333333321</v>
      </c>
      <c r="BJ34" s="604">
        <f t="shared" ca="1" si="39"/>
        <v>76.569936000000212</v>
      </c>
      <c r="BK34" s="606">
        <f t="shared" ca="1" si="40"/>
        <v>101.33090700000025</v>
      </c>
      <c r="BL34" s="454">
        <f ca="1">LANGHIAN_PARAM_GTS12!$E$536</f>
        <v>14.9</v>
      </c>
      <c r="BM34" s="453">
        <f ca="1">LANGHIAN_PARAM_GTS12!$E$528</f>
        <v>27.900000000000002</v>
      </c>
      <c r="BN34" s="454">
        <f ca="1">LANGHIAN_PARAM_GTS12!$E$537</f>
        <v>43.4</v>
      </c>
      <c r="BO34" s="604">
        <f t="shared" ca="1" si="41"/>
        <v>18.600000000000001</v>
      </c>
      <c r="BP34" s="605">
        <f t="shared" ca="1" si="42"/>
        <v>59.099999999999994</v>
      </c>
      <c r="BQ34" s="604">
        <f t="shared" ca="1" si="43"/>
        <v>97.1</v>
      </c>
      <c r="BR34" s="606">
        <f t="shared" ca="1" si="6"/>
        <v>78.5</v>
      </c>
      <c r="BS34" s="454">
        <f ca="1">LANGHIAN_PARAM_GTS12!$E$346</f>
        <v>-8.1199999999999992</v>
      </c>
      <c r="BT34" s="453">
        <f ca="1">LANGHIAN_PARAM_GTS12!$E$336</f>
        <v>5.483777777777779</v>
      </c>
      <c r="BU34" s="454">
        <f ca="1">LANGHIAN_PARAM_GTS12!$E$347</f>
        <v>17.68</v>
      </c>
      <c r="BV34" s="604">
        <f t="shared" ca="1" si="44"/>
        <v>44.32</v>
      </c>
      <c r="BW34" s="605">
        <f t="shared" ca="1" si="45"/>
        <v>81.516222222222211</v>
      </c>
      <c r="BX34" s="604">
        <f t="shared" ca="1" si="46"/>
        <v>120.12</v>
      </c>
      <c r="BY34" s="606">
        <f t="shared" ca="1" si="47"/>
        <v>75.800000000000011</v>
      </c>
      <c r="BZ34" s="461">
        <f ca="1">LANGHIAN_PARAM_GTS12!$E$384</f>
        <v>33</v>
      </c>
      <c r="CA34" s="462">
        <f ca="1">LANGHIAN_PARAM_GTS12!$E$383</f>
        <v>33</v>
      </c>
      <c r="CB34" s="461">
        <f ca="1">LANGHIAN_PARAM_GTS12!$E$385</f>
        <v>33</v>
      </c>
      <c r="CC34" s="611">
        <f t="shared" ca="1" si="48"/>
        <v>29</v>
      </c>
      <c r="CD34" s="612">
        <f t="shared" ca="1" si="49"/>
        <v>54</v>
      </c>
      <c r="CE34" s="611">
        <f t="shared" ca="1" si="50"/>
        <v>79</v>
      </c>
      <c r="CF34" s="613">
        <f t="shared" ca="1" si="51"/>
        <v>50</v>
      </c>
      <c r="CG34" s="461">
        <f ca="1">LANGHIAN_PARAM_GTS12!$E$403</f>
        <v>-9</v>
      </c>
      <c r="CH34" s="462">
        <f ca="1">LANGHIAN_PARAM_GTS12!$E$402</f>
        <v>-9</v>
      </c>
      <c r="CI34" s="461">
        <f ca="1">LANGHIAN_PARAM_GTS12!$E$404</f>
        <v>-9</v>
      </c>
      <c r="CJ34" s="611">
        <f t="shared" ca="1" si="52"/>
        <v>71</v>
      </c>
      <c r="CK34" s="612">
        <f t="shared" ca="1" si="53"/>
        <v>96</v>
      </c>
      <c r="CL34" s="611">
        <f t="shared" ca="1" si="54"/>
        <v>121</v>
      </c>
      <c r="CM34" s="613">
        <f t="shared" ca="1" si="55"/>
        <v>50</v>
      </c>
      <c r="CN34" s="451">
        <f ca="1">LANGHIAN_PARAM_GTS12!$E$426</f>
        <v>4</v>
      </c>
      <c r="CO34" s="452">
        <f ca="1">LANGHIAN_PARAM_GTS12!$E$425</f>
        <v>4</v>
      </c>
      <c r="CP34" s="451">
        <f ca="1">LANGHIAN_PARAM_GTS12!$E$427</f>
        <v>4</v>
      </c>
      <c r="CQ34" s="607">
        <f t="shared" ca="1" si="56"/>
        <v>58</v>
      </c>
      <c r="CR34" s="608">
        <f t="shared" ca="1" si="57"/>
        <v>83</v>
      </c>
      <c r="CS34" s="607">
        <f t="shared" ca="1" si="58"/>
        <v>108</v>
      </c>
      <c r="CT34" s="609">
        <f t="shared" ca="1" si="59"/>
        <v>50</v>
      </c>
      <c r="CU34" s="451">
        <f ca="1">LANGHIAN_PARAM_GTS12!$E$449</f>
        <v>-1</v>
      </c>
      <c r="CV34" s="452">
        <f ca="1">LANGHIAN_PARAM_GTS12!$E$448</f>
        <v>-1</v>
      </c>
      <c r="CW34" s="451">
        <f ca="1">LANGHIAN_PARAM_GTS12!$E$450</f>
        <v>-1</v>
      </c>
      <c r="CX34" s="607">
        <f t="shared" ca="1" si="60"/>
        <v>63</v>
      </c>
      <c r="CY34" s="608">
        <f t="shared" ca="1" si="61"/>
        <v>88</v>
      </c>
      <c r="CZ34" s="607">
        <f t="shared" ca="1" si="62"/>
        <v>113</v>
      </c>
      <c r="DA34" s="609">
        <f t="shared" ca="1" si="63"/>
        <v>50</v>
      </c>
      <c r="DB34" s="454">
        <f ca="1">LANGHIAN_PARAM_GTS12!$E$489</f>
        <v>-14.6</v>
      </c>
      <c r="DC34" s="453">
        <f ca="1">LANGHIAN_PARAM_GTS12!$E$481</f>
        <v>1.7670558749999998</v>
      </c>
      <c r="DD34" s="454">
        <f ca="1">LANGHIAN_PARAM_GTS12!$E$490</f>
        <v>33</v>
      </c>
      <c r="DE34" s="604">
        <f t="shared" ca="1" si="64"/>
        <v>29</v>
      </c>
      <c r="DF34" s="605">
        <f t="shared" ca="1" si="65"/>
        <v>85.232944125000003</v>
      </c>
      <c r="DG34" s="604">
        <f t="shared" ca="1" si="66"/>
        <v>126.6</v>
      </c>
      <c r="DH34" s="606">
        <f t="shared" ca="1" si="12"/>
        <v>97.6</v>
      </c>
    </row>
    <row r="35" spans="2:112" ht="22.5">
      <c r="B35" s="491" t="s">
        <v>334</v>
      </c>
      <c r="C35" s="492" t="s">
        <v>335</v>
      </c>
      <c r="D35" s="493">
        <v>47.687814000000003</v>
      </c>
      <c r="E35" s="493">
        <v>-1.1101529999999999</v>
      </c>
      <c r="F35" s="492" t="s">
        <v>293</v>
      </c>
      <c r="G35" s="494" t="s">
        <v>489</v>
      </c>
      <c r="H35" s="492">
        <v>11.6</v>
      </c>
      <c r="I35" s="492">
        <v>16</v>
      </c>
      <c r="J35" s="492" t="s">
        <v>231</v>
      </c>
      <c r="K35" s="492">
        <v>15</v>
      </c>
      <c r="L35" s="492">
        <v>50</v>
      </c>
      <c r="M35" s="495">
        <v>43</v>
      </c>
      <c r="N35" s="496" t="s">
        <v>500</v>
      </c>
      <c r="O35" s="454">
        <f ca="1">LANGHIAN_PARAM_GTS12!$E$89</f>
        <v>24.65</v>
      </c>
      <c r="P35" s="453">
        <f ca="1">LANGHIAN_PARAM_GTS12!$E$84</f>
        <v>91.344516129032257</v>
      </c>
      <c r="Q35" s="454">
        <f ca="1">LANGHIAN_PARAM_GTS12!$E$90</f>
        <v>158.22999999999999</v>
      </c>
      <c r="R35" s="604">
        <f t="shared" ca="1" si="13"/>
        <v>-100.22999999999999</v>
      </c>
      <c r="S35" s="605">
        <f t="shared" ca="1" si="14"/>
        <v>-15.844516129032257</v>
      </c>
      <c r="T35" s="604">
        <f t="shared" ca="1" si="15"/>
        <v>68.349999999999994</v>
      </c>
      <c r="U35" s="606">
        <f t="shared" ca="1" si="16"/>
        <v>168.57999999999998</v>
      </c>
      <c r="V35" s="454">
        <f ca="1">LANGHIAN_PARAM_GTS12!$E$58</f>
        <v>66.084599999999995</v>
      </c>
      <c r="W35" s="453">
        <f ca="1">LANGHIAN_PARAM_GTS12!$E$53</f>
        <v>103.55200000000001</v>
      </c>
      <c r="X35" s="454">
        <f ca="1">LANGHIAN_PARAM_GTS12!$E$59</f>
        <v>138.35500000000002</v>
      </c>
      <c r="Y35" s="604">
        <f t="shared" ca="1" si="17"/>
        <v>-80.355000000000018</v>
      </c>
      <c r="Z35" s="605">
        <f t="shared" ca="1" si="18"/>
        <v>-28.052000000000007</v>
      </c>
      <c r="AA35" s="604">
        <f t="shared" ca="1" si="19"/>
        <v>26.915400000000005</v>
      </c>
      <c r="AB35" s="606">
        <f t="shared" ca="1" si="20"/>
        <v>107.27040000000002</v>
      </c>
      <c r="AC35" s="454">
        <f ca="1">LANGHIAN_PARAM_GTS12!$E$149</f>
        <v>-29</v>
      </c>
      <c r="AD35" s="453">
        <f ca="1">LANGHIAN_PARAM_GTS12!$E$144</f>
        <v>-0.29759290407446787</v>
      </c>
      <c r="AE35" s="454">
        <f ca="1">LANGHIAN_PARAM_GTS12!$E$150</f>
        <v>33.901600000000002</v>
      </c>
      <c r="AF35" s="604">
        <f t="shared" ca="1" si="21"/>
        <v>24.098399999999998</v>
      </c>
      <c r="AG35" s="605">
        <f t="shared" ca="1" si="22"/>
        <v>75.797592904074463</v>
      </c>
      <c r="AH35" s="604">
        <f t="shared" ca="1" si="23"/>
        <v>122</v>
      </c>
      <c r="AI35" s="606">
        <f t="shared" ca="1" si="24"/>
        <v>97.901600000000002</v>
      </c>
      <c r="AJ35" s="454">
        <f ca="1">LANGHIAN_PARAM_GTS12!$E$176</f>
        <v>8.3028000000000013</v>
      </c>
      <c r="AK35" s="453">
        <f ca="1">LANGHIAN_PARAM_GTS12!$E$171</f>
        <v>24.838583333333332</v>
      </c>
      <c r="AL35" s="454">
        <f ca="1">LANGHIAN_PARAM_GTS12!$E$177</f>
        <v>41.528500000000001</v>
      </c>
      <c r="AM35" s="604">
        <f t="shared" ca="1" si="25"/>
        <v>16.471499999999999</v>
      </c>
      <c r="AN35" s="605">
        <f t="shared" ca="1" si="26"/>
        <v>50.661416666666668</v>
      </c>
      <c r="AO35" s="604">
        <f t="shared" ca="1" si="27"/>
        <v>84.697199999999995</v>
      </c>
      <c r="AP35" s="606">
        <f t="shared" ca="1" si="28"/>
        <v>68.225699999999989</v>
      </c>
      <c r="AQ35" s="454">
        <f ca="1">LANGHIAN_PARAM_GTS12!$E$265</f>
        <v>-34</v>
      </c>
      <c r="AR35" s="453">
        <f ca="1">LANGHIAN_PARAM_GTS12!$E$260</f>
        <v>5.536607215978262</v>
      </c>
      <c r="AS35" s="454">
        <f ca="1">LANGHIAN_PARAM_GTS12!$E$266</f>
        <v>41.839550000000003</v>
      </c>
      <c r="AT35" s="604">
        <f t="shared" ca="1" si="29"/>
        <v>16.160449999999997</v>
      </c>
      <c r="AU35" s="605">
        <f t="shared" ca="1" si="30"/>
        <v>69.963392784021735</v>
      </c>
      <c r="AV35" s="604">
        <f t="shared" ca="1" si="31"/>
        <v>127</v>
      </c>
      <c r="AW35" s="606">
        <f t="shared" ca="1" si="32"/>
        <v>110.83955</v>
      </c>
      <c r="AX35" s="454">
        <f ca="1">LANGHIAN_PARAM_GTS12!$E$242</f>
        <v>-11</v>
      </c>
      <c r="AY35" s="453">
        <f ca="1">LANGHIAN_PARAM_GTS12!$E$237</f>
        <v>20.2</v>
      </c>
      <c r="AZ35" s="454">
        <f ca="1">LANGHIAN_PARAM_GTS12!$E$243</f>
        <v>50.2</v>
      </c>
      <c r="BA35" s="604">
        <f t="shared" ca="1" si="33"/>
        <v>7.7999999999999972</v>
      </c>
      <c r="BB35" s="605">
        <f t="shared" ca="1" si="34"/>
        <v>55.3</v>
      </c>
      <c r="BC35" s="604">
        <f t="shared" ca="1" si="35"/>
        <v>104</v>
      </c>
      <c r="BD35" s="606">
        <f t="shared" ca="1" si="36"/>
        <v>96.2</v>
      </c>
      <c r="BE35" s="454">
        <f ca="1">LANGHIAN_PARAM_GTS12!$E$303</f>
        <v>35.430063999999788</v>
      </c>
      <c r="BF35" s="453">
        <f ca="1">LANGHIAN_PARAM_GTS12!$E$293</f>
        <v>61.433366666666679</v>
      </c>
      <c r="BG35" s="454">
        <f ca="1">LANGHIAN_PARAM_GTS12!$E$304</f>
        <v>86.76097100000004</v>
      </c>
      <c r="BH35" s="604">
        <f t="shared" ca="1" si="37"/>
        <v>-28.76097100000004</v>
      </c>
      <c r="BI35" s="605">
        <f t="shared" ca="1" si="38"/>
        <v>14.066633333333321</v>
      </c>
      <c r="BJ35" s="604">
        <f t="shared" ca="1" si="39"/>
        <v>57.569936000000212</v>
      </c>
      <c r="BK35" s="606">
        <f t="shared" ca="1" si="40"/>
        <v>86.330907000000252</v>
      </c>
      <c r="BL35" s="454">
        <f ca="1">LANGHIAN_PARAM_GTS12!$E$536</f>
        <v>14.9</v>
      </c>
      <c r="BM35" s="453">
        <f ca="1">LANGHIAN_PARAM_GTS12!$E$528</f>
        <v>27.900000000000002</v>
      </c>
      <c r="BN35" s="454">
        <f ca="1">LANGHIAN_PARAM_GTS12!$E$537</f>
        <v>43.4</v>
      </c>
      <c r="BO35" s="604">
        <f t="shared" ca="1" si="41"/>
        <v>14.600000000000001</v>
      </c>
      <c r="BP35" s="605">
        <f t="shared" ca="1" si="42"/>
        <v>47.599999999999994</v>
      </c>
      <c r="BQ35" s="604">
        <f t="shared" ca="1" si="43"/>
        <v>78.099999999999994</v>
      </c>
      <c r="BR35" s="606">
        <f t="shared" ca="1" si="6"/>
        <v>63.499999999999993</v>
      </c>
      <c r="BS35" s="454">
        <f ca="1">LANGHIAN_PARAM_GTS12!$E$346</f>
        <v>-8.1199999999999992</v>
      </c>
      <c r="BT35" s="453">
        <f ca="1">LANGHIAN_PARAM_GTS12!$E$336</f>
        <v>5.483777777777779</v>
      </c>
      <c r="BU35" s="454">
        <f ca="1">LANGHIAN_PARAM_GTS12!$E$347</f>
        <v>17.68</v>
      </c>
      <c r="BV35" s="604">
        <f t="shared" ca="1" si="44"/>
        <v>40.32</v>
      </c>
      <c r="BW35" s="605">
        <f t="shared" ca="1" si="45"/>
        <v>70.016222222222211</v>
      </c>
      <c r="BX35" s="604">
        <f t="shared" ca="1" si="46"/>
        <v>101.12</v>
      </c>
      <c r="BY35" s="606">
        <f t="shared" ca="1" si="47"/>
        <v>60.800000000000004</v>
      </c>
      <c r="BZ35" s="461">
        <f ca="1">LANGHIAN_PARAM_GTS12!$E$384</f>
        <v>33</v>
      </c>
      <c r="CA35" s="462">
        <f ca="1">LANGHIAN_PARAM_GTS12!$E$383</f>
        <v>33</v>
      </c>
      <c r="CB35" s="461">
        <f ca="1">LANGHIAN_PARAM_GTS12!$E$385</f>
        <v>33</v>
      </c>
      <c r="CC35" s="611">
        <f t="shared" ca="1" si="48"/>
        <v>25</v>
      </c>
      <c r="CD35" s="612">
        <f t="shared" ca="1" si="49"/>
        <v>42.5</v>
      </c>
      <c r="CE35" s="611">
        <f t="shared" ca="1" si="50"/>
        <v>60</v>
      </c>
      <c r="CF35" s="613">
        <f t="shared" ca="1" si="51"/>
        <v>35</v>
      </c>
      <c r="CG35" s="461">
        <f ca="1">LANGHIAN_PARAM_GTS12!$E$403</f>
        <v>-9</v>
      </c>
      <c r="CH35" s="462">
        <f ca="1">LANGHIAN_PARAM_GTS12!$E$402</f>
        <v>-9</v>
      </c>
      <c r="CI35" s="461">
        <f ca="1">LANGHIAN_PARAM_GTS12!$E$404</f>
        <v>-9</v>
      </c>
      <c r="CJ35" s="611">
        <f t="shared" ca="1" si="52"/>
        <v>67</v>
      </c>
      <c r="CK35" s="612">
        <f t="shared" ca="1" si="53"/>
        <v>84.5</v>
      </c>
      <c r="CL35" s="611">
        <f t="shared" ca="1" si="54"/>
        <v>102</v>
      </c>
      <c r="CM35" s="613">
        <f t="shared" ca="1" si="55"/>
        <v>35</v>
      </c>
      <c r="CN35" s="451">
        <f ca="1">LANGHIAN_PARAM_GTS12!$E$426</f>
        <v>4</v>
      </c>
      <c r="CO35" s="452">
        <f ca="1">LANGHIAN_PARAM_GTS12!$E$425</f>
        <v>4</v>
      </c>
      <c r="CP35" s="451">
        <f ca="1">LANGHIAN_PARAM_GTS12!$E$427</f>
        <v>4</v>
      </c>
      <c r="CQ35" s="607">
        <f t="shared" ca="1" si="56"/>
        <v>54</v>
      </c>
      <c r="CR35" s="608">
        <f t="shared" ca="1" si="57"/>
        <v>71.5</v>
      </c>
      <c r="CS35" s="607">
        <f t="shared" ca="1" si="58"/>
        <v>89</v>
      </c>
      <c r="CT35" s="609">
        <f t="shared" ca="1" si="59"/>
        <v>35</v>
      </c>
      <c r="CU35" s="451">
        <f ca="1">LANGHIAN_PARAM_GTS12!$E$449</f>
        <v>-1</v>
      </c>
      <c r="CV35" s="452">
        <f ca="1">LANGHIAN_PARAM_GTS12!$E$448</f>
        <v>-1</v>
      </c>
      <c r="CW35" s="451">
        <f ca="1">LANGHIAN_PARAM_GTS12!$E$450</f>
        <v>-1</v>
      </c>
      <c r="CX35" s="607">
        <f t="shared" ca="1" si="60"/>
        <v>59</v>
      </c>
      <c r="CY35" s="608">
        <f t="shared" ca="1" si="61"/>
        <v>76.5</v>
      </c>
      <c r="CZ35" s="607">
        <f t="shared" ca="1" si="62"/>
        <v>94</v>
      </c>
      <c r="DA35" s="609">
        <f t="shared" ca="1" si="63"/>
        <v>35</v>
      </c>
      <c r="DB35" s="454">
        <f ca="1">LANGHIAN_PARAM_GTS12!$E$489</f>
        <v>-14.6</v>
      </c>
      <c r="DC35" s="453">
        <f ca="1">LANGHIAN_PARAM_GTS12!$E$481</f>
        <v>1.7670558749999998</v>
      </c>
      <c r="DD35" s="454">
        <f ca="1">LANGHIAN_PARAM_GTS12!$E$490</f>
        <v>33</v>
      </c>
      <c r="DE35" s="604">
        <f t="shared" ca="1" si="64"/>
        <v>25</v>
      </c>
      <c r="DF35" s="605">
        <f t="shared" ca="1" si="65"/>
        <v>73.732944125000003</v>
      </c>
      <c r="DG35" s="604">
        <f t="shared" ca="1" si="66"/>
        <v>107.6</v>
      </c>
      <c r="DH35" s="606">
        <f t="shared" ca="1" si="12"/>
        <v>82.6</v>
      </c>
    </row>
    <row r="36" spans="2:112" ht="22.5">
      <c r="B36" s="491" t="s">
        <v>336</v>
      </c>
      <c r="C36" s="492" t="s">
        <v>337</v>
      </c>
      <c r="D36" s="493">
        <v>47.648617000000002</v>
      </c>
      <c r="E36" s="493">
        <v>-1.320641</v>
      </c>
      <c r="F36" s="492" t="s">
        <v>293</v>
      </c>
      <c r="G36" s="494" t="s">
        <v>489</v>
      </c>
      <c r="H36" s="492">
        <v>11.6</v>
      </c>
      <c r="I36" s="492">
        <v>16</v>
      </c>
      <c r="J36" s="492" t="s">
        <v>231</v>
      </c>
      <c r="K36" s="492">
        <v>15</v>
      </c>
      <c r="L36" s="492">
        <v>50</v>
      </c>
      <c r="M36" s="495">
        <v>50</v>
      </c>
      <c r="N36" s="496" t="s">
        <v>500</v>
      </c>
      <c r="O36" s="454">
        <f ca="1">LANGHIAN_PARAM_GTS12!$E$89</f>
        <v>24.65</v>
      </c>
      <c r="P36" s="453">
        <f ca="1">LANGHIAN_PARAM_GTS12!$E$84</f>
        <v>91.344516129032257</v>
      </c>
      <c r="Q36" s="454">
        <f ca="1">LANGHIAN_PARAM_GTS12!$E$90</f>
        <v>158.22999999999999</v>
      </c>
      <c r="R36" s="604">
        <f t="shared" ca="1" si="13"/>
        <v>-93.22999999999999</v>
      </c>
      <c r="S36" s="605">
        <f t="shared" ca="1" si="14"/>
        <v>-8.8445161290322574</v>
      </c>
      <c r="T36" s="604">
        <f t="shared" ca="1" si="15"/>
        <v>75.349999999999994</v>
      </c>
      <c r="U36" s="606">
        <f t="shared" ca="1" si="16"/>
        <v>168.57999999999998</v>
      </c>
      <c r="V36" s="454">
        <f ca="1">LANGHIAN_PARAM_GTS12!$E$58</f>
        <v>66.084599999999995</v>
      </c>
      <c r="W36" s="453">
        <f ca="1">LANGHIAN_PARAM_GTS12!$E$53</f>
        <v>103.55200000000001</v>
      </c>
      <c r="X36" s="454">
        <f ca="1">LANGHIAN_PARAM_GTS12!$E$59</f>
        <v>138.35500000000002</v>
      </c>
      <c r="Y36" s="604">
        <f t="shared" ca="1" si="17"/>
        <v>-73.355000000000018</v>
      </c>
      <c r="Z36" s="605">
        <f t="shared" ca="1" si="18"/>
        <v>-21.052000000000007</v>
      </c>
      <c r="AA36" s="604">
        <f t="shared" ca="1" si="19"/>
        <v>33.915400000000005</v>
      </c>
      <c r="AB36" s="606">
        <f t="shared" ca="1" si="20"/>
        <v>107.27040000000002</v>
      </c>
      <c r="AC36" s="454">
        <f ca="1">LANGHIAN_PARAM_GTS12!$E$149</f>
        <v>-29</v>
      </c>
      <c r="AD36" s="453">
        <f ca="1">LANGHIAN_PARAM_GTS12!$E$144</f>
        <v>-0.29759290407446787</v>
      </c>
      <c r="AE36" s="454">
        <f ca="1">LANGHIAN_PARAM_GTS12!$E$150</f>
        <v>33.901600000000002</v>
      </c>
      <c r="AF36" s="604">
        <f t="shared" ca="1" si="21"/>
        <v>31.098399999999998</v>
      </c>
      <c r="AG36" s="605">
        <f t="shared" ca="1" si="22"/>
        <v>82.797592904074463</v>
      </c>
      <c r="AH36" s="604">
        <f t="shared" ca="1" si="23"/>
        <v>129</v>
      </c>
      <c r="AI36" s="606">
        <f t="shared" ca="1" si="24"/>
        <v>97.901600000000002</v>
      </c>
      <c r="AJ36" s="454">
        <f ca="1">LANGHIAN_PARAM_GTS12!$E$176</f>
        <v>8.3028000000000013</v>
      </c>
      <c r="AK36" s="453">
        <f ca="1">LANGHIAN_PARAM_GTS12!$E$171</f>
        <v>24.838583333333332</v>
      </c>
      <c r="AL36" s="454">
        <f ca="1">LANGHIAN_PARAM_GTS12!$E$177</f>
        <v>41.528500000000001</v>
      </c>
      <c r="AM36" s="604">
        <f t="shared" ca="1" si="25"/>
        <v>23.471499999999999</v>
      </c>
      <c r="AN36" s="605">
        <f t="shared" ca="1" si="26"/>
        <v>57.661416666666668</v>
      </c>
      <c r="AO36" s="604">
        <f t="shared" ca="1" si="27"/>
        <v>91.697199999999995</v>
      </c>
      <c r="AP36" s="606">
        <f t="shared" ca="1" si="28"/>
        <v>68.225699999999989</v>
      </c>
      <c r="AQ36" s="454">
        <f ca="1">LANGHIAN_PARAM_GTS12!$E$265</f>
        <v>-34</v>
      </c>
      <c r="AR36" s="453">
        <f ca="1">LANGHIAN_PARAM_GTS12!$E$260</f>
        <v>5.536607215978262</v>
      </c>
      <c r="AS36" s="454">
        <f ca="1">LANGHIAN_PARAM_GTS12!$E$266</f>
        <v>41.839550000000003</v>
      </c>
      <c r="AT36" s="604">
        <f t="shared" ca="1" si="29"/>
        <v>23.160449999999997</v>
      </c>
      <c r="AU36" s="605">
        <f t="shared" ca="1" si="30"/>
        <v>76.963392784021735</v>
      </c>
      <c r="AV36" s="604">
        <f t="shared" ca="1" si="31"/>
        <v>134</v>
      </c>
      <c r="AW36" s="606">
        <f t="shared" ca="1" si="32"/>
        <v>110.83955</v>
      </c>
      <c r="AX36" s="454">
        <f ca="1">LANGHIAN_PARAM_GTS12!$E$242</f>
        <v>-11</v>
      </c>
      <c r="AY36" s="453">
        <f ca="1">LANGHIAN_PARAM_GTS12!$E$237</f>
        <v>20.2</v>
      </c>
      <c r="AZ36" s="454">
        <f ca="1">LANGHIAN_PARAM_GTS12!$E$243</f>
        <v>50.2</v>
      </c>
      <c r="BA36" s="604">
        <f t="shared" ca="1" si="33"/>
        <v>14.799999999999997</v>
      </c>
      <c r="BB36" s="605">
        <f t="shared" ca="1" si="34"/>
        <v>62.3</v>
      </c>
      <c r="BC36" s="604">
        <f t="shared" ca="1" si="35"/>
        <v>111</v>
      </c>
      <c r="BD36" s="606">
        <f t="shared" ca="1" si="36"/>
        <v>96.2</v>
      </c>
      <c r="BE36" s="454">
        <f ca="1">LANGHIAN_PARAM_GTS12!$E$303</f>
        <v>35.430063999999788</v>
      </c>
      <c r="BF36" s="453">
        <f ca="1">LANGHIAN_PARAM_GTS12!$E$293</f>
        <v>61.433366666666679</v>
      </c>
      <c r="BG36" s="454">
        <f ca="1">LANGHIAN_PARAM_GTS12!$E$304</f>
        <v>86.76097100000004</v>
      </c>
      <c r="BH36" s="604">
        <f t="shared" ca="1" si="37"/>
        <v>-21.76097100000004</v>
      </c>
      <c r="BI36" s="605">
        <f t="shared" ca="1" si="38"/>
        <v>21.066633333333321</v>
      </c>
      <c r="BJ36" s="604">
        <f t="shared" ca="1" si="39"/>
        <v>64.569936000000212</v>
      </c>
      <c r="BK36" s="606">
        <f t="shared" ca="1" si="40"/>
        <v>86.330907000000252</v>
      </c>
      <c r="BL36" s="454">
        <f ca="1">LANGHIAN_PARAM_GTS12!$E$536</f>
        <v>14.9</v>
      </c>
      <c r="BM36" s="453">
        <f ca="1">LANGHIAN_PARAM_GTS12!$E$528</f>
        <v>27.900000000000002</v>
      </c>
      <c r="BN36" s="454">
        <f ca="1">LANGHIAN_PARAM_GTS12!$E$537</f>
        <v>43.4</v>
      </c>
      <c r="BO36" s="604">
        <f t="shared" ca="1" si="41"/>
        <v>21.6</v>
      </c>
      <c r="BP36" s="605">
        <f t="shared" ca="1" si="42"/>
        <v>54.599999999999994</v>
      </c>
      <c r="BQ36" s="604">
        <f t="shared" ca="1" si="43"/>
        <v>85.1</v>
      </c>
      <c r="BR36" s="606">
        <f t="shared" ca="1" si="6"/>
        <v>63.499999999999993</v>
      </c>
      <c r="BS36" s="454">
        <f ca="1">LANGHIAN_PARAM_GTS12!$E$346</f>
        <v>-8.1199999999999992</v>
      </c>
      <c r="BT36" s="453">
        <f ca="1">LANGHIAN_PARAM_GTS12!$E$336</f>
        <v>5.483777777777779</v>
      </c>
      <c r="BU36" s="454">
        <f ca="1">LANGHIAN_PARAM_GTS12!$E$347</f>
        <v>17.68</v>
      </c>
      <c r="BV36" s="604">
        <f t="shared" ca="1" si="44"/>
        <v>47.32</v>
      </c>
      <c r="BW36" s="605">
        <f t="shared" ca="1" si="45"/>
        <v>77.016222222222211</v>
      </c>
      <c r="BX36" s="604">
        <f t="shared" ca="1" si="46"/>
        <v>108.12</v>
      </c>
      <c r="BY36" s="606">
        <f t="shared" ca="1" si="47"/>
        <v>60.800000000000004</v>
      </c>
      <c r="BZ36" s="461">
        <f ca="1">LANGHIAN_PARAM_GTS12!$E$384</f>
        <v>33</v>
      </c>
      <c r="CA36" s="462">
        <f ca="1">LANGHIAN_PARAM_GTS12!$E$383</f>
        <v>33</v>
      </c>
      <c r="CB36" s="461">
        <f ca="1">LANGHIAN_PARAM_GTS12!$E$385</f>
        <v>33</v>
      </c>
      <c r="CC36" s="611">
        <f t="shared" ca="1" si="48"/>
        <v>32</v>
      </c>
      <c r="CD36" s="612">
        <f t="shared" ca="1" si="49"/>
        <v>49.5</v>
      </c>
      <c r="CE36" s="611">
        <f t="shared" ca="1" si="50"/>
        <v>67</v>
      </c>
      <c r="CF36" s="613">
        <f t="shared" ca="1" si="51"/>
        <v>35</v>
      </c>
      <c r="CG36" s="461">
        <f ca="1">LANGHIAN_PARAM_GTS12!$E$403</f>
        <v>-9</v>
      </c>
      <c r="CH36" s="462">
        <f ca="1">LANGHIAN_PARAM_GTS12!$E$402</f>
        <v>-9</v>
      </c>
      <c r="CI36" s="461">
        <f ca="1">LANGHIAN_PARAM_GTS12!$E$404</f>
        <v>-9</v>
      </c>
      <c r="CJ36" s="611">
        <f t="shared" ca="1" si="52"/>
        <v>74</v>
      </c>
      <c r="CK36" s="612">
        <f t="shared" ca="1" si="53"/>
        <v>91.5</v>
      </c>
      <c r="CL36" s="611">
        <f t="shared" ca="1" si="54"/>
        <v>109</v>
      </c>
      <c r="CM36" s="613">
        <f t="shared" ca="1" si="55"/>
        <v>35</v>
      </c>
      <c r="CN36" s="451">
        <f ca="1">LANGHIAN_PARAM_GTS12!$E$426</f>
        <v>4</v>
      </c>
      <c r="CO36" s="452">
        <f ca="1">LANGHIAN_PARAM_GTS12!$E$425</f>
        <v>4</v>
      </c>
      <c r="CP36" s="451">
        <f ca="1">LANGHIAN_PARAM_GTS12!$E$427</f>
        <v>4</v>
      </c>
      <c r="CQ36" s="607">
        <f t="shared" ca="1" si="56"/>
        <v>61</v>
      </c>
      <c r="CR36" s="608">
        <f t="shared" ca="1" si="57"/>
        <v>78.5</v>
      </c>
      <c r="CS36" s="607">
        <f t="shared" ca="1" si="58"/>
        <v>96</v>
      </c>
      <c r="CT36" s="609">
        <f t="shared" ca="1" si="59"/>
        <v>35</v>
      </c>
      <c r="CU36" s="451">
        <f ca="1">LANGHIAN_PARAM_GTS12!$E$449</f>
        <v>-1</v>
      </c>
      <c r="CV36" s="452">
        <f ca="1">LANGHIAN_PARAM_GTS12!$E$448</f>
        <v>-1</v>
      </c>
      <c r="CW36" s="451">
        <f ca="1">LANGHIAN_PARAM_GTS12!$E$450</f>
        <v>-1</v>
      </c>
      <c r="CX36" s="607">
        <f t="shared" ca="1" si="60"/>
        <v>66</v>
      </c>
      <c r="CY36" s="608">
        <f t="shared" ca="1" si="61"/>
        <v>83.5</v>
      </c>
      <c r="CZ36" s="607">
        <f t="shared" ca="1" si="62"/>
        <v>101</v>
      </c>
      <c r="DA36" s="609">
        <f t="shared" ca="1" si="63"/>
        <v>35</v>
      </c>
      <c r="DB36" s="454">
        <f ca="1">LANGHIAN_PARAM_GTS12!$E$489</f>
        <v>-14.6</v>
      </c>
      <c r="DC36" s="453">
        <f ca="1">LANGHIAN_PARAM_GTS12!$E$481</f>
        <v>1.7670558749999998</v>
      </c>
      <c r="DD36" s="454">
        <f ca="1">LANGHIAN_PARAM_GTS12!$E$490</f>
        <v>33</v>
      </c>
      <c r="DE36" s="604">
        <f t="shared" ca="1" si="64"/>
        <v>32</v>
      </c>
      <c r="DF36" s="605">
        <f t="shared" ca="1" si="65"/>
        <v>80.732944125000003</v>
      </c>
      <c r="DG36" s="604">
        <f t="shared" ca="1" si="66"/>
        <v>114.6</v>
      </c>
      <c r="DH36" s="606">
        <f t="shared" ca="1" si="12"/>
        <v>82.6</v>
      </c>
    </row>
    <row r="37" spans="2:112" ht="22.5">
      <c r="B37" s="491" t="s">
        <v>338</v>
      </c>
      <c r="C37" s="492" t="s">
        <v>339</v>
      </c>
      <c r="D37" s="493">
        <v>47.663401999999998</v>
      </c>
      <c r="E37" s="493">
        <v>-1.2481720000000001</v>
      </c>
      <c r="F37" s="492" t="s">
        <v>293</v>
      </c>
      <c r="G37" s="494" t="s">
        <v>489</v>
      </c>
      <c r="H37" s="492">
        <v>11.6</v>
      </c>
      <c r="I37" s="492">
        <v>16</v>
      </c>
      <c r="J37" s="492" t="s">
        <v>231</v>
      </c>
      <c r="K37" s="492">
        <v>15</v>
      </c>
      <c r="L37" s="492">
        <v>50</v>
      </c>
      <c r="M37" s="495">
        <v>65</v>
      </c>
      <c r="N37" s="496" t="s">
        <v>500</v>
      </c>
      <c r="O37" s="454">
        <f ca="1">LANGHIAN_PARAM_GTS12!$E$89</f>
        <v>24.65</v>
      </c>
      <c r="P37" s="453">
        <f ca="1">LANGHIAN_PARAM_GTS12!$E$84</f>
        <v>91.344516129032257</v>
      </c>
      <c r="Q37" s="454">
        <f ca="1">LANGHIAN_PARAM_GTS12!$E$90</f>
        <v>158.22999999999999</v>
      </c>
      <c r="R37" s="604">
        <f t="shared" ca="1" si="13"/>
        <v>-78.22999999999999</v>
      </c>
      <c r="S37" s="605">
        <f t="shared" ca="1" si="14"/>
        <v>6.1554838709677426</v>
      </c>
      <c r="T37" s="604">
        <f t="shared" ca="1" si="15"/>
        <v>90.35</v>
      </c>
      <c r="U37" s="606">
        <f t="shared" ca="1" si="16"/>
        <v>168.57999999999998</v>
      </c>
      <c r="V37" s="454">
        <f ca="1">LANGHIAN_PARAM_GTS12!$E$58</f>
        <v>66.084599999999995</v>
      </c>
      <c r="W37" s="453">
        <f ca="1">LANGHIAN_PARAM_GTS12!$E$53</f>
        <v>103.55200000000001</v>
      </c>
      <c r="X37" s="454">
        <f ca="1">LANGHIAN_PARAM_GTS12!$E$59</f>
        <v>138.35500000000002</v>
      </c>
      <c r="Y37" s="604">
        <f t="shared" ca="1" si="17"/>
        <v>-58.355000000000018</v>
      </c>
      <c r="Z37" s="605">
        <f t="shared" ca="1" si="18"/>
        <v>-6.0520000000000067</v>
      </c>
      <c r="AA37" s="604">
        <f t="shared" ca="1" si="19"/>
        <v>48.915400000000005</v>
      </c>
      <c r="AB37" s="606">
        <f t="shared" ca="1" si="20"/>
        <v>107.27040000000002</v>
      </c>
      <c r="AC37" s="454">
        <f ca="1">LANGHIAN_PARAM_GTS12!$E$149</f>
        <v>-29</v>
      </c>
      <c r="AD37" s="453">
        <f ca="1">LANGHIAN_PARAM_GTS12!$E$144</f>
        <v>-0.29759290407446787</v>
      </c>
      <c r="AE37" s="454">
        <f ca="1">LANGHIAN_PARAM_GTS12!$E$150</f>
        <v>33.901600000000002</v>
      </c>
      <c r="AF37" s="604">
        <f t="shared" ca="1" si="21"/>
        <v>46.098399999999998</v>
      </c>
      <c r="AG37" s="605">
        <f t="shared" ca="1" si="22"/>
        <v>97.797592904074463</v>
      </c>
      <c r="AH37" s="604">
        <f t="shared" ca="1" si="23"/>
        <v>144</v>
      </c>
      <c r="AI37" s="606">
        <f t="shared" ca="1" si="24"/>
        <v>97.901600000000002</v>
      </c>
      <c r="AJ37" s="454">
        <f ca="1">LANGHIAN_PARAM_GTS12!$E$176</f>
        <v>8.3028000000000013</v>
      </c>
      <c r="AK37" s="453">
        <f ca="1">LANGHIAN_PARAM_GTS12!$E$171</f>
        <v>24.838583333333332</v>
      </c>
      <c r="AL37" s="454">
        <f ca="1">LANGHIAN_PARAM_GTS12!$E$177</f>
        <v>41.528500000000001</v>
      </c>
      <c r="AM37" s="604">
        <f t="shared" ca="1" si="25"/>
        <v>38.471499999999999</v>
      </c>
      <c r="AN37" s="605">
        <f t="shared" ca="1" si="26"/>
        <v>72.661416666666668</v>
      </c>
      <c r="AO37" s="604">
        <f t="shared" ca="1" si="27"/>
        <v>106.6972</v>
      </c>
      <c r="AP37" s="606">
        <f t="shared" ca="1" si="28"/>
        <v>68.225699999999989</v>
      </c>
      <c r="AQ37" s="454">
        <f ca="1">LANGHIAN_PARAM_GTS12!$E$265</f>
        <v>-34</v>
      </c>
      <c r="AR37" s="453">
        <f ca="1">LANGHIAN_PARAM_GTS12!$E$260</f>
        <v>5.536607215978262</v>
      </c>
      <c r="AS37" s="454">
        <f ca="1">LANGHIAN_PARAM_GTS12!$E$266</f>
        <v>41.839550000000003</v>
      </c>
      <c r="AT37" s="604">
        <f t="shared" ca="1" si="29"/>
        <v>38.160449999999997</v>
      </c>
      <c r="AU37" s="605">
        <f t="shared" ca="1" si="30"/>
        <v>91.963392784021735</v>
      </c>
      <c r="AV37" s="604">
        <f t="shared" ca="1" si="31"/>
        <v>149</v>
      </c>
      <c r="AW37" s="606">
        <f t="shared" ca="1" si="32"/>
        <v>110.83955</v>
      </c>
      <c r="AX37" s="454">
        <f ca="1">LANGHIAN_PARAM_GTS12!$E$242</f>
        <v>-11</v>
      </c>
      <c r="AY37" s="453">
        <f ca="1">LANGHIAN_PARAM_GTS12!$E$237</f>
        <v>20.2</v>
      </c>
      <c r="AZ37" s="454">
        <f ca="1">LANGHIAN_PARAM_GTS12!$E$243</f>
        <v>50.2</v>
      </c>
      <c r="BA37" s="604">
        <f t="shared" ca="1" si="33"/>
        <v>29.799999999999997</v>
      </c>
      <c r="BB37" s="605">
        <f t="shared" ca="1" si="34"/>
        <v>77.3</v>
      </c>
      <c r="BC37" s="604">
        <f t="shared" ca="1" si="35"/>
        <v>126</v>
      </c>
      <c r="BD37" s="606">
        <f t="shared" ca="1" si="36"/>
        <v>96.2</v>
      </c>
      <c r="BE37" s="454">
        <f ca="1">LANGHIAN_PARAM_GTS12!$E$303</f>
        <v>35.430063999999788</v>
      </c>
      <c r="BF37" s="453">
        <f ca="1">LANGHIAN_PARAM_GTS12!$E$293</f>
        <v>61.433366666666679</v>
      </c>
      <c r="BG37" s="454">
        <f ca="1">LANGHIAN_PARAM_GTS12!$E$304</f>
        <v>86.76097100000004</v>
      </c>
      <c r="BH37" s="604">
        <f t="shared" ca="1" si="37"/>
        <v>-6.7609710000000405</v>
      </c>
      <c r="BI37" s="605">
        <f t="shared" ca="1" si="38"/>
        <v>36.066633333333321</v>
      </c>
      <c r="BJ37" s="604">
        <f t="shared" ca="1" si="39"/>
        <v>79.569936000000212</v>
      </c>
      <c r="BK37" s="606">
        <f t="shared" ca="1" si="40"/>
        <v>86.330907000000252</v>
      </c>
      <c r="BL37" s="454">
        <f ca="1">LANGHIAN_PARAM_GTS12!$E$536</f>
        <v>14.9</v>
      </c>
      <c r="BM37" s="453">
        <f ca="1">LANGHIAN_PARAM_GTS12!$E$528</f>
        <v>27.900000000000002</v>
      </c>
      <c r="BN37" s="454">
        <f ca="1">LANGHIAN_PARAM_GTS12!$E$537</f>
        <v>43.4</v>
      </c>
      <c r="BO37" s="604">
        <f t="shared" ca="1" si="41"/>
        <v>36.6</v>
      </c>
      <c r="BP37" s="605">
        <f t="shared" ca="1" si="42"/>
        <v>69.599999999999994</v>
      </c>
      <c r="BQ37" s="604">
        <f t="shared" ca="1" si="43"/>
        <v>100.1</v>
      </c>
      <c r="BR37" s="606">
        <f t="shared" ca="1" si="6"/>
        <v>63.499999999999993</v>
      </c>
      <c r="BS37" s="454">
        <f ca="1">LANGHIAN_PARAM_GTS12!$E$346</f>
        <v>-8.1199999999999992</v>
      </c>
      <c r="BT37" s="453">
        <f ca="1">LANGHIAN_PARAM_GTS12!$E$336</f>
        <v>5.483777777777779</v>
      </c>
      <c r="BU37" s="454">
        <f ca="1">LANGHIAN_PARAM_GTS12!$E$347</f>
        <v>17.68</v>
      </c>
      <c r="BV37" s="604">
        <f t="shared" ca="1" si="44"/>
        <v>62.32</v>
      </c>
      <c r="BW37" s="605">
        <f t="shared" ca="1" si="45"/>
        <v>92.016222222222211</v>
      </c>
      <c r="BX37" s="604">
        <f t="shared" ca="1" si="46"/>
        <v>123.12</v>
      </c>
      <c r="BY37" s="606">
        <f t="shared" ca="1" si="47"/>
        <v>60.800000000000004</v>
      </c>
      <c r="BZ37" s="461">
        <f ca="1">LANGHIAN_PARAM_GTS12!$E$384</f>
        <v>33</v>
      </c>
      <c r="CA37" s="462">
        <f ca="1">LANGHIAN_PARAM_GTS12!$E$383</f>
        <v>33</v>
      </c>
      <c r="CB37" s="461">
        <f ca="1">LANGHIAN_PARAM_GTS12!$E$385</f>
        <v>33</v>
      </c>
      <c r="CC37" s="611">
        <f t="shared" ca="1" si="48"/>
        <v>47</v>
      </c>
      <c r="CD37" s="612">
        <f t="shared" ca="1" si="49"/>
        <v>64.5</v>
      </c>
      <c r="CE37" s="611">
        <f t="shared" ca="1" si="50"/>
        <v>82</v>
      </c>
      <c r="CF37" s="613">
        <f t="shared" ca="1" si="51"/>
        <v>35</v>
      </c>
      <c r="CG37" s="461">
        <f ca="1">LANGHIAN_PARAM_GTS12!$E$403</f>
        <v>-9</v>
      </c>
      <c r="CH37" s="462">
        <f ca="1">LANGHIAN_PARAM_GTS12!$E$402</f>
        <v>-9</v>
      </c>
      <c r="CI37" s="461">
        <f ca="1">LANGHIAN_PARAM_GTS12!$E$404</f>
        <v>-9</v>
      </c>
      <c r="CJ37" s="611">
        <f t="shared" ca="1" si="52"/>
        <v>89</v>
      </c>
      <c r="CK37" s="612">
        <f t="shared" ca="1" si="53"/>
        <v>106.5</v>
      </c>
      <c r="CL37" s="611">
        <f t="shared" ca="1" si="54"/>
        <v>124</v>
      </c>
      <c r="CM37" s="613">
        <f t="shared" ca="1" si="55"/>
        <v>35</v>
      </c>
      <c r="CN37" s="451">
        <f ca="1">LANGHIAN_PARAM_GTS12!$E$426</f>
        <v>4</v>
      </c>
      <c r="CO37" s="452">
        <f ca="1">LANGHIAN_PARAM_GTS12!$E$425</f>
        <v>4</v>
      </c>
      <c r="CP37" s="451">
        <f ca="1">LANGHIAN_PARAM_GTS12!$E$427</f>
        <v>4</v>
      </c>
      <c r="CQ37" s="607">
        <f t="shared" ca="1" si="56"/>
        <v>76</v>
      </c>
      <c r="CR37" s="608">
        <f t="shared" ca="1" si="57"/>
        <v>93.5</v>
      </c>
      <c r="CS37" s="607">
        <f t="shared" ca="1" si="58"/>
        <v>111</v>
      </c>
      <c r="CT37" s="609">
        <f t="shared" ca="1" si="59"/>
        <v>35</v>
      </c>
      <c r="CU37" s="451">
        <f ca="1">LANGHIAN_PARAM_GTS12!$E$449</f>
        <v>-1</v>
      </c>
      <c r="CV37" s="452">
        <f ca="1">LANGHIAN_PARAM_GTS12!$E$448</f>
        <v>-1</v>
      </c>
      <c r="CW37" s="451">
        <f ca="1">LANGHIAN_PARAM_GTS12!$E$450</f>
        <v>-1</v>
      </c>
      <c r="CX37" s="607">
        <f t="shared" ca="1" si="60"/>
        <v>81</v>
      </c>
      <c r="CY37" s="608">
        <f t="shared" ca="1" si="61"/>
        <v>98.5</v>
      </c>
      <c r="CZ37" s="607">
        <f t="shared" ca="1" si="62"/>
        <v>116</v>
      </c>
      <c r="DA37" s="609">
        <f t="shared" ca="1" si="63"/>
        <v>35</v>
      </c>
      <c r="DB37" s="454">
        <f ca="1">LANGHIAN_PARAM_GTS12!$E$489</f>
        <v>-14.6</v>
      </c>
      <c r="DC37" s="453">
        <f ca="1">LANGHIAN_PARAM_GTS12!$E$481</f>
        <v>1.7670558749999998</v>
      </c>
      <c r="DD37" s="454">
        <f ca="1">LANGHIAN_PARAM_GTS12!$E$490</f>
        <v>33</v>
      </c>
      <c r="DE37" s="604">
        <f t="shared" ca="1" si="64"/>
        <v>47</v>
      </c>
      <c r="DF37" s="605">
        <f t="shared" ca="1" si="65"/>
        <v>95.732944125000003</v>
      </c>
      <c r="DG37" s="604">
        <f t="shared" ca="1" si="66"/>
        <v>129.6</v>
      </c>
      <c r="DH37" s="606">
        <f t="shared" ca="1" si="12"/>
        <v>82.6</v>
      </c>
    </row>
    <row r="38" spans="2:112" ht="22.5">
      <c r="B38" s="491" t="s">
        <v>340</v>
      </c>
      <c r="C38" s="494" t="s">
        <v>341</v>
      </c>
      <c r="D38" s="493">
        <v>47.373700999999997</v>
      </c>
      <c r="E38" s="493">
        <v>-0.85032300000000005</v>
      </c>
      <c r="F38" s="492" t="s">
        <v>293</v>
      </c>
      <c r="G38" s="494" t="s">
        <v>489</v>
      </c>
      <c r="H38" s="492">
        <v>11.6</v>
      </c>
      <c r="I38" s="492">
        <v>16</v>
      </c>
      <c r="J38" s="492" t="s">
        <v>231</v>
      </c>
      <c r="K38" s="492">
        <v>15</v>
      </c>
      <c r="L38" s="492">
        <v>50</v>
      </c>
      <c r="M38" s="495">
        <v>32</v>
      </c>
      <c r="N38" s="498" t="s">
        <v>587</v>
      </c>
      <c r="O38" s="454">
        <f ca="1">LANGHIAN_PARAM_GTS12!$E$89</f>
        <v>24.65</v>
      </c>
      <c r="P38" s="453">
        <f ca="1">LANGHIAN_PARAM_GTS12!$E$84</f>
        <v>91.344516129032257</v>
      </c>
      <c r="Q38" s="454">
        <f ca="1">LANGHIAN_PARAM_GTS12!$E$90</f>
        <v>158.22999999999999</v>
      </c>
      <c r="R38" s="604">
        <f t="shared" ca="1" si="13"/>
        <v>-111.22999999999999</v>
      </c>
      <c r="S38" s="605">
        <f t="shared" ca="1" si="14"/>
        <v>-26.844516129032257</v>
      </c>
      <c r="T38" s="604">
        <f t="shared" ca="1" si="15"/>
        <v>57.35</v>
      </c>
      <c r="U38" s="606">
        <f t="shared" ca="1" si="16"/>
        <v>168.57999999999998</v>
      </c>
      <c r="V38" s="454">
        <f ca="1">LANGHIAN_PARAM_GTS12!$E$58</f>
        <v>66.084599999999995</v>
      </c>
      <c r="W38" s="453">
        <f ca="1">LANGHIAN_PARAM_GTS12!$E$53</f>
        <v>103.55200000000001</v>
      </c>
      <c r="X38" s="454">
        <f ca="1">LANGHIAN_PARAM_GTS12!$E$59</f>
        <v>138.35500000000002</v>
      </c>
      <c r="Y38" s="604">
        <f t="shared" ca="1" si="17"/>
        <v>-91.355000000000018</v>
      </c>
      <c r="Z38" s="605">
        <f t="shared" ca="1" si="18"/>
        <v>-39.052000000000007</v>
      </c>
      <c r="AA38" s="604">
        <f t="shared" ca="1" si="19"/>
        <v>15.915400000000005</v>
      </c>
      <c r="AB38" s="606">
        <f t="shared" ca="1" si="20"/>
        <v>107.27040000000002</v>
      </c>
      <c r="AC38" s="454">
        <f ca="1">LANGHIAN_PARAM_GTS12!$E$149</f>
        <v>-29</v>
      </c>
      <c r="AD38" s="453">
        <f ca="1">LANGHIAN_PARAM_GTS12!$E$144</f>
        <v>-0.29759290407446787</v>
      </c>
      <c r="AE38" s="454">
        <f ca="1">LANGHIAN_PARAM_GTS12!$E$150</f>
        <v>33.901600000000002</v>
      </c>
      <c r="AF38" s="604">
        <f t="shared" ca="1" si="21"/>
        <v>13.098399999999998</v>
      </c>
      <c r="AG38" s="605">
        <f t="shared" ca="1" si="22"/>
        <v>64.797592904074463</v>
      </c>
      <c r="AH38" s="604">
        <f t="shared" ca="1" si="23"/>
        <v>111</v>
      </c>
      <c r="AI38" s="606">
        <f t="shared" ca="1" si="24"/>
        <v>97.901600000000002</v>
      </c>
      <c r="AJ38" s="454">
        <f ca="1">LANGHIAN_PARAM_GTS12!$E$176</f>
        <v>8.3028000000000013</v>
      </c>
      <c r="AK38" s="453">
        <f ca="1">LANGHIAN_PARAM_GTS12!$E$171</f>
        <v>24.838583333333332</v>
      </c>
      <c r="AL38" s="454">
        <f ca="1">LANGHIAN_PARAM_GTS12!$E$177</f>
        <v>41.528500000000001</v>
      </c>
      <c r="AM38" s="604">
        <f t="shared" ca="1" si="25"/>
        <v>5.4714999999999989</v>
      </c>
      <c r="AN38" s="605">
        <f t="shared" ca="1" si="26"/>
        <v>39.661416666666668</v>
      </c>
      <c r="AO38" s="604">
        <f t="shared" ca="1" si="27"/>
        <v>73.697199999999995</v>
      </c>
      <c r="AP38" s="606">
        <f t="shared" ca="1" si="28"/>
        <v>68.225699999999989</v>
      </c>
      <c r="AQ38" s="454">
        <f ca="1">LANGHIAN_PARAM_GTS12!$E$265</f>
        <v>-34</v>
      </c>
      <c r="AR38" s="453">
        <f ca="1">LANGHIAN_PARAM_GTS12!$E$260</f>
        <v>5.536607215978262</v>
      </c>
      <c r="AS38" s="454">
        <f ca="1">LANGHIAN_PARAM_GTS12!$E$266</f>
        <v>41.839550000000003</v>
      </c>
      <c r="AT38" s="604">
        <f t="shared" ca="1" si="29"/>
        <v>5.1604499999999973</v>
      </c>
      <c r="AU38" s="605">
        <f t="shared" ca="1" si="30"/>
        <v>58.963392784021735</v>
      </c>
      <c r="AV38" s="604">
        <f t="shared" ca="1" si="31"/>
        <v>116</v>
      </c>
      <c r="AW38" s="606">
        <f t="shared" ca="1" si="32"/>
        <v>110.83955</v>
      </c>
      <c r="AX38" s="454">
        <f ca="1">LANGHIAN_PARAM_GTS12!$E$242</f>
        <v>-11</v>
      </c>
      <c r="AY38" s="453">
        <f ca="1">LANGHIAN_PARAM_GTS12!$E$237</f>
        <v>20.2</v>
      </c>
      <c r="AZ38" s="454">
        <f ca="1">LANGHIAN_PARAM_GTS12!$E$243</f>
        <v>50.2</v>
      </c>
      <c r="BA38" s="604">
        <f t="shared" ca="1" si="33"/>
        <v>-3.2000000000000028</v>
      </c>
      <c r="BB38" s="605">
        <f t="shared" ca="1" si="34"/>
        <v>44.3</v>
      </c>
      <c r="BC38" s="604">
        <f t="shared" ca="1" si="35"/>
        <v>93</v>
      </c>
      <c r="BD38" s="606">
        <f t="shared" ca="1" si="36"/>
        <v>96.2</v>
      </c>
      <c r="BE38" s="454">
        <f ca="1">LANGHIAN_PARAM_GTS12!$E$303</f>
        <v>35.430063999999788</v>
      </c>
      <c r="BF38" s="453">
        <f ca="1">LANGHIAN_PARAM_GTS12!$E$293</f>
        <v>61.433366666666679</v>
      </c>
      <c r="BG38" s="454">
        <f ca="1">LANGHIAN_PARAM_GTS12!$E$304</f>
        <v>86.76097100000004</v>
      </c>
      <c r="BH38" s="604">
        <f t="shared" ca="1" si="37"/>
        <v>-39.76097100000004</v>
      </c>
      <c r="BI38" s="605">
        <f t="shared" ca="1" si="38"/>
        <v>3.0666333333333213</v>
      </c>
      <c r="BJ38" s="604">
        <f t="shared" ca="1" si="39"/>
        <v>46.569936000000212</v>
      </c>
      <c r="BK38" s="606">
        <f t="shared" ca="1" si="40"/>
        <v>86.330907000000252</v>
      </c>
      <c r="BL38" s="454">
        <f ca="1">LANGHIAN_PARAM_GTS12!$E$536</f>
        <v>14.9</v>
      </c>
      <c r="BM38" s="453">
        <f ca="1">LANGHIAN_PARAM_GTS12!$E$528</f>
        <v>27.900000000000002</v>
      </c>
      <c r="BN38" s="454">
        <f ca="1">LANGHIAN_PARAM_GTS12!$E$537</f>
        <v>43.4</v>
      </c>
      <c r="BO38" s="604">
        <f t="shared" ca="1" si="41"/>
        <v>3.6000000000000014</v>
      </c>
      <c r="BP38" s="605">
        <f t="shared" ca="1" si="42"/>
        <v>36.599999999999994</v>
      </c>
      <c r="BQ38" s="604">
        <f t="shared" ca="1" si="43"/>
        <v>67.099999999999994</v>
      </c>
      <c r="BR38" s="606">
        <f t="shared" ca="1" si="6"/>
        <v>63.499999999999993</v>
      </c>
      <c r="BS38" s="454">
        <f ca="1">LANGHIAN_PARAM_GTS12!$E$346</f>
        <v>-8.1199999999999992</v>
      </c>
      <c r="BT38" s="453">
        <f ca="1">LANGHIAN_PARAM_GTS12!$E$336</f>
        <v>5.483777777777779</v>
      </c>
      <c r="BU38" s="454">
        <f ca="1">LANGHIAN_PARAM_GTS12!$E$347</f>
        <v>17.68</v>
      </c>
      <c r="BV38" s="604">
        <f t="shared" ca="1" si="44"/>
        <v>29.32</v>
      </c>
      <c r="BW38" s="605">
        <f t="shared" ca="1" si="45"/>
        <v>59.016222222222225</v>
      </c>
      <c r="BX38" s="604">
        <f t="shared" ca="1" si="46"/>
        <v>90.12</v>
      </c>
      <c r="BY38" s="606">
        <f t="shared" ca="1" si="47"/>
        <v>60.800000000000004</v>
      </c>
      <c r="BZ38" s="461">
        <f ca="1">LANGHIAN_PARAM_GTS12!$E$384</f>
        <v>33</v>
      </c>
      <c r="CA38" s="462">
        <f ca="1">LANGHIAN_PARAM_GTS12!$E$383</f>
        <v>33</v>
      </c>
      <c r="CB38" s="461">
        <f ca="1">LANGHIAN_PARAM_GTS12!$E$385</f>
        <v>33</v>
      </c>
      <c r="CC38" s="611">
        <f t="shared" ca="1" si="48"/>
        <v>14</v>
      </c>
      <c r="CD38" s="612">
        <f t="shared" ca="1" si="49"/>
        <v>31.5</v>
      </c>
      <c r="CE38" s="611">
        <f t="shared" ca="1" si="50"/>
        <v>49</v>
      </c>
      <c r="CF38" s="613">
        <f t="shared" ca="1" si="51"/>
        <v>35</v>
      </c>
      <c r="CG38" s="461">
        <f ca="1">LANGHIAN_PARAM_GTS12!$E$403</f>
        <v>-9</v>
      </c>
      <c r="CH38" s="462">
        <f ca="1">LANGHIAN_PARAM_GTS12!$E$402</f>
        <v>-9</v>
      </c>
      <c r="CI38" s="461">
        <f ca="1">LANGHIAN_PARAM_GTS12!$E$404</f>
        <v>-9</v>
      </c>
      <c r="CJ38" s="611">
        <f t="shared" ca="1" si="52"/>
        <v>56</v>
      </c>
      <c r="CK38" s="612">
        <f t="shared" ca="1" si="53"/>
        <v>73.5</v>
      </c>
      <c r="CL38" s="611">
        <f t="shared" ca="1" si="54"/>
        <v>91</v>
      </c>
      <c r="CM38" s="613">
        <f t="shared" ca="1" si="55"/>
        <v>35</v>
      </c>
      <c r="CN38" s="451">
        <f ca="1">LANGHIAN_PARAM_GTS12!$E$426</f>
        <v>4</v>
      </c>
      <c r="CO38" s="452">
        <f ca="1">LANGHIAN_PARAM_GTS12!$E$425</f>
        <v>4</v>
      </c>
      <c r="CP38" s="451">
        <f ca="1">LANGHIAN_PARAM_GTS12!$E$427</f>
        <v>4</v>
      </c>
      <c r="CQ38" s="607">
        <f t="shared" ca="1" si="56"/>
        <v>43</v>
      </c>
      <c r="CR38" s="608">
        <f t="shared" ca="1" si="57"/>
        <v>60.5</v>
      </c>
      <c r="CS38" s="607">
        <f t="shared" ca="1" si="58"/>
        <v>78</v>
      </c>
      <c r="CT38" s="609">
        <f t="shared" ca="1" si="59"/>
        <v>35</v>
      </c>
      <c r="CU38" s="451">
        <f ca="1">LANGHIAN_PARAM_GTS12!$E$449</f>
        <v>-1</v>
      </c>
      <c r="CV38" s="452">
        <f ca="1">LANGHIAN_PARAM_GTS12!$E$448</f>
        <v>-1</v>
      </c>
      <c r="CW38" s="451">
        <f ca="1">LANGHIAN_PARAM_GTS12!$E$450</f>
        <v>-1</v>
      </c>
      <c r="CX38" s="607">
        <f t="shared" ca="1" si="60"/>
        <v>48</v>
      </c>
      <c r="CY38" s="608">
        <f t="shared" ca="1" si="61"/>
        <v>65.5</v>
      </c>
      <c r="CZ38" s="607">
        <f t="shared" ca="1" si="62"/>
        <v>83</v>
      </c>
      <c r="DA38" s="609">
        <f t="shared" ca="1" si="63"/>
        <v>35</v>
      </c>
      <c r="DB38" s="454">
        <f ca="1">LANGHIAN_PARAM_GTS12!$E$489</f>
        <v>-14.6</v>
      </c>
      <c r="DC38" s="453">
        <f ca="1">LANGHIAN_PARAM_GTS12!$E$481</f>
        <v>1.7670558749999998</v>
      </c>
      <c r="DD38" s="454">
        <f ca="1">LANGHIAN_PARAM_GTS12!$E$490</f>
        <v>33</v>
      </c>
      <c r="DE38" s="604">
        <f t="shared" ca="1" si="64"/>
        <v>14</v>
      </c>
      <c r="DF38" s="605">
        <f t="shared" ca="1" si="65"/>
        <v>62.732944125000003</v>
      </c>
      <c r="DG38" s="604">
        <f t="shared" ca="1" si="66"/>
        <v>96.6</v>
      </c>
      <c r="DH38" s="606">
        <f t="shared" ca="1" si="12"/>
        <v>82.6</v>
      </c>
    </row>
    <row r="39" spans="2:112" ht="22.5">
      <c r="B39" s="491" t="s">
        <v>342</v>
      </c>
      <c r="C39" s="494" t="s">
        <v>343</v>
      </c>
      <c r="D39" s="493">
        <v>46.995638999999997</v>
      </c>
      <c r="E39" s="493">
        <v>-1.6761550000000001</v>
      </c>
      <c r="F39" s="492" t="s">
        <v>293</v>
      </c>
      <c r="G39" s="494" t="s">
        <v>489</v>
      </c>
      <c r="H39" s="492">
        <v>11.6</v>
      </c>
      <c r="I39" s="492">
        <v>16</v>
      </c>
      <c r="J39" s="492" t="s">
        <v>231</v>
      </c>
      <c r="K39" s="492">
        <v>15</v>
      </c>
      <c r="L39" s="492">
        <v>50</v>
      </c>
      <c r="M39" s="495">
        <v>23</v>
      </c>
      <c r="N39" s="498" t="s">
        <v>588</v>
      </c>
      <c r="O39" s="454">
        <f ca="1">LANGHIAN_PARAM_GTS12!$E$89</f>
        <v>24.65</v>
      </c>
      <c r="P39" s="453">
        <f ca="1">LANGHIAN_PARAM_GTS12!$E$84</f>
        <v>91.344516129032257</v>
      </c>
      <c r="Q39" s="454">
        <f ca="1">LANGHIAN_PARAM_GTS12!$E$90</f>
        <v>158.22999999999999</v>
      </c>
      <c r="R39" s="604">
        <f t="shared" ca="1" si="13"/>
        <v>-120.22999999999999</v>
      </c>
      <c r="S39" s="605">
        <f t="shared" ca="1" si="14"/>
        <v>-35.844516129032257</v>
      </c>
      <c r="T39" s="604">
        <f t="shared" ca="1" si="15"/>
        <v>48.35</v>
      </c>
      <c r="U39" s="606">
        <f t="shared" ca="1" si="16"/>
        <v>168.57999999999998</v>
      </c>
      <c r="V39" s="454">
        <f ca="1">LANGHIAN_PARAM_GTS12!$E$58</f>
        <v>66.084599999999995</v>
      </c>
      <c r="W39" s="453">
        <f ca="1">LANGHIAN_PARAM_GTS12!$E$53</f>
        <v>103.55200000000001</v>
      </c>
      <c r="X39" s="454">
        <f ca="1">LANGHIAN_PARAM_GTS12!$E$59</f>
        <v>138.35500000000002</v>
      </c>
      <c r="Y39" s="604">
        <f t="shared" ca="1" si="17"/>
        <v>-100.35500000000002</v>
      </c>
      <c r="Z39" s="605">
        <f t="shared" ca="1" si="18"/>
        <v>-48.052000000000007</v>
      </c>
      <c r="AA39" s="604">
        <f t="shared" ca="1" si="19"/>
        <v>6.9154000000000053</v>
      </c>
      <c r="AB39" s="606">
        <f t="shared" ca="1" si="20"/>
        <v>107.27040000000002</v>
      </c>
      <c r="AC39" s="454">
        <f ca="1">LANGHIAN_PARAM_GTS12!$E$149</f>
        <v>-29</v>
      </c>
      <c r="AD39" s="453">
        <f ca="1">LANGHIAN_PARAM_GTS12!$E$144</f>
        <v>-0.29759290407446787</v>
      </c>
      <c r="AE39" s="454">
        <f ca="1">LANGHIAN_PARAM_GTS12!$E$150</f>
        <v>33.901600000000002</v>
      </c>
      <c r="AF39" s="604">
        <f t="shared" ca="1" si="21"/>
        <v>4.098399999999998</v>
      </c>
      <c r="AG39" s="605">
        <f t="shared" ca="1" si="22"/>
        <v>55.797592904074463</v>
      </c>
      <c r="AH39" s="604">
        <f t="shared" ca="1" si="23"/>
        <v>102</v>
      </c>
      <c r="AI39" s="606">
        <f t="shared" ca="1" si="24"/>
        <v>97.901600000000002</v>
      </c>
      <c r="AJ39" s="454">
        <f ca="1">LANGHIAN_PARAM_GTS12!$E$176</f>
        <v>8.3028000000000013</v>
      </c>
      <c r="AK39" s="453">
        <f ca="1">LANGHIAN_PARAM_GTS12!$E$171</f>
        <v>24.838583333333332</v>
      </c>
      <c r="AL39" s="454">
        <f ca="1">LANGHIAN_PARAM_GTS12!$E$177</f>
        <v>41.528500000000001</v>
      </c>
      <c r="AM39" s="604">
        <f t="shared" ca="1" si="25"/>
        <v>-3.5285000000000011</v>
      </c>
      <c r="AN39" s="605">
        <f t="shared" ca="1" si="26"/>
        <v>30.661416666666668</v>
      </c>
      <c r="AO39" s="604">
        <f t="shared" ca="1" si="27"/>
        <v>64.697199999999995</v>
      </c>
      <c r="AP39" s="606">
        <f t="shared" ca="1" si="28"/>
        <v>68.225699999999989</v>
      </c>
      <c r="AQ39" s="454">
        <f ca="1">LANGHIAN_PARAM_GTS12!$E$265</f>
        <v>-34</v>
      </c>
      <c r="AR39" s="453">
        <f ca="1">LANGHIAN_PARAM_GTS12!$E$260</f>
        <v>5.536607215978262</v>
      </c>
      <c r="AS39" s="454">
        <f ca="1">LANGHIAN_PARAM_GTS12!$E$266</f>
        <v>41.839550000000003</v>
      </c>
      <c r="AT39" s="604">
        <f t="shared" ca="1" si="29"/>
        <v>-3.8395500000000027</v>
      </c>
      <c r="AU39" s="605">
        <f t="shared" ca="1" si="30"/>
        <v>49.963392784021735</v>
      </c>
      <c r="AV39" s="604">
        <f t="shared" ca="1" si="31"/>
        <v>107</v>
      </c>
      <c r="AW39" s="606">
        <f t="shared" ca="1" si="32"/>
        <v>110.83955</v>
      </c>
      <c r="AX39" s="454">
        <f ca="1">LANGHIAN_PARAM_GTS12!$E$242</f>
        <v>-11</v>
      </c>
      <c r="AY39" s="453">
        <f ca="1">LANGHIAN_PARAM_GTS12!$E$237</f>
        <v>20.2</v>
      </c>
      <c r="AZ39" s="454">
        <f ca="1">LANGHIAN_PARAM_GTS12!$E$243</f>
        <v>50.2</v>
      </c>
      <c r="BA39" s="604">
        <f t="shared" ca="1" si="33"/>
        <v>-12.200000000000003</v>
      </c>
      <c r="BB39" s="605">
        <f t="shared" ca="1" si="34"/>
        <v>35.299999999999997</v>
      </c>
      <c r="BC39" s="604">
        <f t="shared" ca="1" si="35"/>
        <v>84</v>
      </c>
      <c r="BD39" s="606">
        <f t="shared" ca="1" si="36"/>
        <v>96.2</v>
      </c>
      <c r="BE39" s="454">
        <f ca="1">LANGHIAN_PARAM_GTS12!$E$303</f>
        <v>35.430063999999788</v>
      </c>
      <c r="BF39" s="453">
        <f ca="1">LANGHIAN_PARAM_GTS12!$E$293</f>
        <v>61.433366666666679</v>
      </c>
      <c r="BG39" s="454">
        <f ca="1">LANGHIAN_PARAM_GTS12!$E$304</f>
        <v>86.76097100000004</v>
      </c>
      <c r="BH39" s="604">
        <f t="shared" ca="1" si="37"/>
        <v>-48.76097100000004</v>
      </c>
      <c r="BI39" s="605">
        <f t="shared" ca="1" si="38"/>
        <v>-5.9333666666666787</v>
      </c>
      <c r="BJ39" s="604">
        <f t="shared" ca="1" si="39"/>
        <v>37.569936000000212</v>
      </c>
      <c r="BK39" s="606">
        <f t="shared" ca="1" si="40"/>
        <v>86.330907000000252</v>
      </c>
      <c r="BL39" s="454">
        <f ca="1">LANGHIAN_PARAM_GTS12!$E$536</f>
        <v>14.9</v>
      </c>
      <c r="BM39" s="453">
        <f ca="1">LANGHIAN_PARAM_GTS12!$E$528</f>
        <v>27.900000000000002</v>
      </c>
      <c r="BN39" s="454">
        <f ca="1">LANGHIAN_PARAM_GTS12!$E$537</f>
        <v>43.4</v>
      </c>
      <c r="BO39" s="604">
        <f t="shared" ca="1" si="41"/>
        <v>-5.3999999999999986</v>
      </c>
      <c r="BP39" s="605">
        <f t="shared" ca="1" si="42"/>
        <v>27.599999999999998</v>
      </c>
      <c r="BQ39" s="604">
        <f t="shared" ca="1" si="43"/>
        <v>58.1</v>
      </c>
      <c r="BR39" s="606">
        <f t="shared" ca="1" si="6"/>
        <v>63.5</v>
      </c>
      <c r="BS39" s="454">
        <f ca="1">LANGHIAN_PARAM_GTS12!$E$346</f>
        <v>-8.1199999999999992</v>
      </c>
      <c r="BT39" s="453">
        <f ca="1">LANGHIAN_PARAM_GTS12!$E$336</f>
        <v>5.483777777777779</v>
      </c>
      <c r="BU39" s="454">
        <f ca="1">LANGHIAN_PARAM_GTS12!$E$347</f>
        <v>17.68</v>
      </c>
      <c r="BV39" s="604">
        <f t="shared" ca="1" si="44"/>
        <v>20.32</v>
      </c>
      <c r="BW39" s="605">
        <f t="shared" ca="1" si="45"/>
        <v>50.016222222222225</v>
      </c>
      <c r="BX39" s="604">
        <f t="shared" ca="1" si="46"/>
        <v>81.12</v>
      </c>
      <c r="BY39" s="606">
        <f t="shared" ca="1" si="47"/>
        <v>60.800000000000004</v>
      </c>
      <c r="BZ39" s="461">
        <f ca="1">LANGHIAN_PARAM_GTS12!$E$384</f>
        <v>33</v>
      </c>
      <c r="CA39" s="462">
        <f ca="1">LANGHIAN_PARAM_GTS12!$E$383</f>
        <v>33</v>
      </c>
      <c r="CB39" s="461">
        <f ca="1">LANGHIAN_PARAM_GTS12!$E$385</f>
        <v>33</v>
      </c>
      <c r="CC39" s="611">
        <f t="shared" ca="1" si="48"/>
        <v>5</v>
      </c>
      <c r="CD39" s="612">
        <f t="shared" ca="1" si="49"/>
        <v>22.5</v>
      </c>
      <c r="CE39" s="611">
        <f t="shared" ca="1" si="50"/>
        <v>40</v>
      </c>
      <c r="CF39" s="613">
        <f t="shared" ca="1" si="51"/>
        <v>35</v>
      </c>
      <c r="CG39" s="461">
        <f ca="1">LANGHIAN_PARAM_GTS12!$E$403</f>
        <v>-9</v>
      </c>
      <c r="CH39" s="462">
        <f ca="1">LANGHIAN_PARAM_GTS12!$E$402</f>
        <v>-9</v>
      </c>
      <c r="CI39" s="461">
        <f ca="1">LANGHIAN_PARAM_GTS12!$E$404</f>
        <v>-9</v>
      </c>
      <c r="CJ39" s="611">
        <f t="shared" ca="1" si="52"/>
        <v>47</v>
      </c>
      <c r="CK39" s="612">
        <f t="shared" ca="1" si="53"/>
        <v>64.5</v>
      </c>
      <c r="CL39" s="611">
        <f t="shared" ca="1" si="54"/>
        <v>82</v>
      </c>
      <c r="CM39" s="613">
        <f t="shared" ca="1" si="55"/>
        <v>35</v>
      </c>
      <c r="CN39" s="451">
        <f ca="1">LANGHIAN_PARAM_GTS12!$E$426</f>
        <v>4</v>
      </c>
      <c r="CO39" s="452">
        <f ca="1">LANGHIAN_PARAM_GTS12!$E$425</f>
        <v>4</v>
      </c>
      <c r="CP39" s="451">
        <f ca="1">LANGHIAN_PARAM_GTS12!$E$427</f>
        <v>4</v>
      </c>
      <c r="CQ39" s="607">
        <f t="shared" ca="1" si="56"/>
        <v>34</v>
      </c>
      <c r="CR39" s="608">
        <f t="shared" ca="1" si="57"/>
        <v>51.5</v>
      </c>
      <c r="CS39" s="607">
        <f t="shared" ca="1" si="58"/>
        <v>69</v>
      </c>
      <c r="CT39" s="609">
        <f t="shared" ca="1" si="59"/>
        <v>35</v>
      </c>
      <c r="CU39" s="451">
        <f ca="1">LANGHIAN_PARAM_GTS12!$E$449</f>
        <v>-1</v>
      </c>
      <c r="CV39" s="452">
        <f ca="1">LANGHIAN_PARAM_GTS12!$E$448</f>
        <v>-1</v>
      </c>
      <c r="CW39" s="451">
        <f ca="1">LANGHIAN_PARAM_GTS12!$E$450</f>
        <v>-1</v>
      </c>
      <c r="CX39" s="607">
        <f t="shared" ca="1" si="60"/>
        <v>39</v>
      </c>
      <c r="CY39" s="608">
        <f t="shared" ca="1" si="61"/>
        <v>56.5</v>
      </c>
      <c r="CZ39" s="607">
        <f t="shared" ca="1" si="62"/>
        <v>74</v>
      </c>
      <c r="DA39" s="609">
        <f t="shared" ca="1" si="63"/>
        <v>35</v>
      </c>
      <c r="DB39" s="454">
        <f ca="1">LANGHIAN_PARAM_GTS12!$E$489</f>
        <v>-14.6</v>
      </c>
      <c r="DC39" s="453">
        <f ca="1">LANGHIAN_PARAM_GTS12!$E$481</f>
        <v>1.7670558749999998</v>
      </c>
      <c r="DD39" s="454">
        <f ca="1">LANGHIAN_PARAM_GTS12!$E$490</f>
        <v>33</v>
      </c>
      <c r="DE39" s="604">
        <f t="shared" ca="1" si="64"/>
        <v>5</v>
      </c>
      <c r="DF39" s="605">
        <f t="shared" ca="1" si="65"/>
        <v>53.732944125000003</v>
      </c>
      <c r="DG39" s="604">
        <f t="shared" ca="1" si="66"/>
        <v>87.6</v>
      </c>
      <c r="DH39" s="606">
        <f t="shared" ca="1" si="12"/>
        <v>82.6</v>
      </c>
    </row>
    <row r="40" spans="2:112" ht="22.5">
      <c r="B40" s="491" t="s">
        <v>344</v>
      </c>
      <c r="C40" s="492" t="s">
        <v>345</v>
      </c>
      <c r="D40" s="493">
        <v>47.085706000000002</v>
      </c>
      <c r="E40" s="493">
        <v>-1.3059190000000001</v>
      </c>
      <c r="F40" s="492" t="s">
        <v>293</v>
      </c>
      <c r="G40" s="494" t="s">
        <v>489</v>
      </c>
      <c r="H40" s="492">
        <v>11.6</v>
      </c>
      <c r="I40" s="492">
        <v>16</v>
      </c>
      <c r="J40" s="492" t="s">
        <v>231</v>
      </c>
      <c r="K40" s="492">
        <v>15</v>
      </c>
      <c r="L40" s="492">
        <v>50</v>
      </c>
      <c r="M40" s="495">
        <v>30</v>
      </c>
      <c r="N40" s="498" t="s">
        <v>589</v>
      </c>
      <c r="O40" s="454">
        <f ca="1">LANGHIAN_PARAM_GTS12!$E$89</f>
        <v>24.65</v>
      </c>
      <c r="P40" s="453">
        <f ca="1">LANGHIAN_PARAM_GTS12!$E$84</f>
        <v>91.344516129032257</v>
      </c>
      <c r="Q40" s="454">
        <f ca="1">LANGHIAN_PARAM_GTS12!$E$90</f>
        <v>158.22999999999999</v>
      </c>
      <c r="R40" s="604">
        <f t="shared" ca="1" si="13"/>
        <v>-113.22999999999999</v>
      </c>
      <c r="S40" s="605">
        <f t="shared" ca="1" si="14"/>
        <v>-28.844516129032257</v>
      </c>
      <c r="T40" s="604">
        <f t="shared" ca="1" si="15"/>
        <v>55.35</v>
      </c>
      <c r="U40" s="606">
        <f t="shared" ca="1" si="16"/>
        <v>168.57999999999998</v>
      </c>
      <c r="V40" s="454">
        <f ca="1">LANGHIAN_PARAM_GTS12!$E$58</f>
        <v>66.084599999999995</v>
      </c>
      <c r="W40" s="453">
        <f ca="1">LANGHIAN_PARAM_GTS12!$E$53</f>
        <v>103.55200000000001</v>
      </c>
      <c r="X40" s="454">
        <f ca="1">LANGHIAN_PARAM_GTS12!$E$59</f>
        <v>138.35500000000002</v>
      </c>
      <c r="Y40" s="604">
        <f t="shared" ca="1" si="17"/>
        <v>-93.355000000000018</v>
      </c>
      <c r="Z40" s="605">
        <f t="shared" ca="1" si="18"/>
        <v>-41.052000000000007</v>
      </c>
      <c r="AA40" s="604">
        <f t="shared" ca="1" si="19"/>
        <v>13.915400000000005</v>
      </c>
      <c r="AB40" s="606">
        <f t="shared" ca="1" si="20"/>
        <v>107.27040000000002</v>
      </c>
      <c r="AC40" s="454">
        <f ca="1">LANGHIAN_PARAM_GTS12!$E$149</f>
        <v>-29</v>
      </c>
      <c r="AD40" s="453">
        <f ca="1">LANGHIAN_PARAM_GTS12!$E$144</f>
        <v>-0.29759290407446787</v>
      </c>
      <c r="AE40" s="454">
        <f ca="1">LANGHIAN_PARAM_GTS12!$E$150</f>
        <v>33.901600000000002</v>
      </c>
      <c r="AF40" s="604">
        <f t="shared" ca="1" si="21"/>
        <v>11.098399999999998</v>
      </c>
      <c r="AG40" s="605">
        <f t="shared" ca="1" si="22"/>
        <v>62.797592904074463</v>
      </c>
      <c r="AH40" s="604">
        <f t="shared" ca="1" si="23"/>
        <v>109</v>
      </c>
      <c r="AI40" s="606">
        <f t="shared" ca="1" si="24"/>
        <v>97.901600000000002</v>
      </c>
      <c r="AJ40" s="454">
        <f ca="1">LANGHIAN_PARAM_GTS12!$E$176</f>
        <v>8.3028000000000013</v>
      </c>
      <c r="AK40" s="453">
        <f ca="1">LANGHIAN_PARAM_GTS12!$E$171</f>
        <v>24.838583333333332</v>
      </c>
      <c r="AL40" s="454">
        <f ca="1">LANGHIAN_PARAM_GTS12!$E$177</f>
        <v>41.528500000000001</v>
      </c>
      <c r="AM40" s="604">
        <f t="shared" ca="1" si="25"/>
        <v>3.4714999999999989</v>
      </c>
      <c r="AN40" s="605">
        <f t="shared" ca="1" si="26"/>
        <v>37.661416666666668</v>
      </c>
      <c r="AO40" s="604">
        <f t="shared" ca="1" si="27"/>
        <v>71.697199999999995</v>
      </c>
      <c r="AP40" s="606">
        <f t="shared" ca="1" si="28"/>
        <v>68.225699999999989</v>
      </c>
      <c r="AQ40" s="454">
        <f ca="1">LANGHIAN_PARAM_GTS12!$E$265</f>
        <v>-34</v>
      </c>
      <c r="AR40" s="453">
        <f ca="1">LANGHIAN_PARAM_GTS12!$E$260</f>
        <v>5.536607215978262</v>
      </c>
      <c r="AS40" s="454">
        <f ca="1">LANGHIAN_PARAM_GTS12!$E$266</f>
        <v>41.839550000000003</v>
      </c>
      <c r="AT40" s="604">
        <f t="shared" ca="1" si="29"/>
        <v>3.1604499999999973</v>
      </c>
      <c r="AU40" s="605">
        <f t="shared" ca="1" si="30"/>
        <v>56.963392784021735</v>
      </c>
      <c r="AV40" s="604">
        <f t="shared" ca="1" si="31"/>
        <v>114</v>
      </c>
      <c r="AW40" s="606">
        <f t="shared" ca="1" si="32"/>
        <v>110.83955</v>
      </c>
      <c r="AX40" s="454">
        <f ca="1">LANGHIAN_PARAM_GTS12!$E$242</f>
        <v>-11</v>
      </c>
      <c r="AY40" s="453">
        <f ca="1">LANGHIAN_PARAM_GTS12!$E$237</f>
        <v>20.2</v>
      </c>
      <c r="AZ40" s="454">
        <f ca="1">LANGHIAN_PARAM_GTS12!$E$243</f>
        <v>50.2</v>
      </c>
      <c r="BA40" s="604">
        <f t="shared" ca="1" si="33"/>
        <v>-5.2000000000000028</v>
      </c>
      <c r="BB40" s="605">
        <f t="shared" ca="1" si="34"/>
        <v>42.3</v>
      </c>
      <c r="BC40" s="604">
        <f t="shared" ca="1" si="35"/>
        <v>91</v>
      </c>
      <c r="BD40" s="606">
        <f t="shared" ca="1" si="36"/>
        <v>96.2</v>
      </c>
      <c r="BE40" s="454">
        <f ca="1">LANGHIAN_PARAM_GTS12!$E$303</f>
        <v>35.430063999999788</v>
      </c>
      <c r="BF40" s="453">
        <f ca="1">LANGHIAN_PARAM_GTS12!$E$293</f>
        <v>61.433366666666679</v>
      </c>
      <c r="BG40" s="454">
        <f ca="1">LANGHIAN_PARAM_GTS12!$E$304</f>
        <v>86.76097100000004</v>
      </c>
      <c r="BH40" s="604">
        <f t="shared" ca="1" si="37"/>
        <v>-41.76097100000004</v>
      </c>
      <c r="BI40" s="605">
        <f t="shared" ca="1" si="38"/>
        <v>1.0666333333333213</v>
      </c>
      <c r="BJ40" s="604">
        <f t="shared" ca="1" si="39"/>
        <v>44.569936000000212</v>
      </c>
      <c r="BK40" s="606">
        <f t="shared" ca="1" si="40"/>
        <v>86.330907000000252</v>
      </c>
      <c r="BL40" s="454">
        <f ca="1">LANGHIAN_PARAM_GTS12!$E$536</f>
        <v>14.9</v>
      </c>
      <c r="BM40" s="453">
        <f ca="1">LANGHIAN_PARAM_GTS12!$E$528</f>
        <v>27.900000000000002</v>
      </c>
      <c r="BN40" s="454">
        <f ca="1">LANGHIAN_PARAM_GTS12!$E$537</f>
        <v>43.4</v>
      </c>
      <c r="BO40" s="604">
        <f t="shared" ca="1" si="41"/>
        <v>1.6000000000000014</v>
      </c>
      <c r="BP40" s="605">
        <f t="shared" ca="1" si="42"/>
        <v>34.599999999999994</v>
      </c>
      <c r="BQ40" s="604">
        <f t="shared" ca="1" si="43"/>
        <v>65.099999999999994</v>
      </c>
      <c r="BR40" s="606">
        <f t="shared" ca="1" si="6"/>
        <v>63.499999999999993</v>
      </c>
      <c r="BS40" s="454">
        <f ca="1">LANGHIAN_PARAM_GTS12!$E$346</f>
        <v>-8.1199999999999992</v>
      </c>
      <c r="BT40" s="453">
        <f ca="1">LANGHIAN_PARAM_GTS12!$E$336</f>
        <v>5.483777777777779</v>
      </c>
      <c r="BU40" s="454">
        <f ca="1">LANGHIAN_PARAM_GTS12!$E$347</f>
        <v>17.68</v>
      </c>
      <c r="BV40" s="604">
        <f t="shared" ca="1" si="44"/>
        <v>27.32</v>
      </c>
      <c r="BW40" s="605">
        <f t="shared" ca="1" si="45"/>
        <v>57.016222222222225</v>
      </c>
      <c r="BX40" s="604">
        <f t="shared" ca="1" si="46"/>
        <v>88.12</v>
      </c>
      <c r="BY40" s="606">
        <f t="shared" ca="1" si="47"/>
        <v>60.800000000000004</v>
      </c>
      <c r="BZ40" s="461">
        <f ca="1">LANGHIAN_PARAM_GTS12!$E$384</f>
        <v>33</v>
      </c>
      <c r="CA40" s="462">
        <f ca="1">LANGHIAN_PARAM_GTS12!$E$383</f>
        <v>33</v>
      </c>
      <c r="CB40" s="461">
        <f ca="1">LANGHIAN_PARAM_GTS12!$E$385</f>
        <v>33</v>
      </c>
      <c r="CC40" s="611">
        <f t="shared" ca="1" si="48"/>
        <v>12</v>
      </c>
      <c r="CD40" s="612">
        <f t="shared" ca="1" si="49"/>
        <v>29.5</v>
      </c>
      <c r="CE40" s="611">
        <f t="shared" ca="1" si="50"/>
        <v>47</v>
      </c>
      <c r="CF40" s="613">
        <f t="shared" ca="1" si="51"/>
        <v>35</v>
      </c>
      <c r="CG40" s="461">
        <f ca="1">LANGHIAN_PARAM_GTS12!$E$403</f>
        <v>-9</v>
      </c>
      <c r="CH40" s="462">
        <f ca="1">LANGHIAN_PARAM_GTS12!$E$402</f>
        <v>-9</v>
      </c>
      <c r="CI40" s="461">
        <f ca="1">LANGHIAN_PARAM_GTS12!$E$404</f>
        <v>-9</v>
      </c>
      <c r="CJ40" s="611">
        <f t="shared" ca="1" si="52"/>
        <v>54</v>
      </c>
      <c r="CK40" s="612">
        <f t="shared" ca="1" si="53"/>
        <v>71.5</v>
      </c>
      <c r="CL40" s="611">
        <f t="shared" ca="1" si="54"/>
        <v>89</v>
      </c>
      <c r="CM40" s="613">
        <f t="shared" ca="1" si="55"/>
        <v>35</v>
      </c>
      <c r="CN40" s="451">
        <f ca="1">LANGHIAN_PARAM_GTS12!$E$426</f>
        <v>4</v>
      </c>
      <c r="CO40" s="452">
        <f ca="1">LANGHIAN_PARAM_GTS12!$E$425</f>
        <v>4</v>
      </c>
      <c r="CP40" s="451">
        <f ca="1">LANGHIAN_PARAM_GTS12!$E$427</f>
        <v>4</v>
      </c>
      <c r="CQ40" s="607">
        <f t="shared" ca="1" si="56"/>
        <v>41</v>
      </c>
      <c r="CR40" s="608">
        <f t="shared" ca="1" si="57"/>
        <v>58.5</v>
      </c>
      <c r="CS40" s="607">
        <f t="shared" ca="1" si="58"/>
        <v>76</v>
      </c>
      <c r="CT40" s="609">
        <f t="shared" ca="1" si="59"/>
        <v>35</v>
      </c>
      <c r="CU40" s="451">
        <f ca="1">LANGHIAN_PARAM_GTS12!$E$449</f>
        <v>-1</v>
      </c>
      <c r="CV40" s="452">
        <f ca="1">LANGHIAN_PARAM_GTS12!$E$448</f>
        <v>-1</v>
      </c>
      <c r="CW40" s="451">
        <f ca="1">LANGHIAN_PARAM_GTS12!$E$450</f>
        <v>-1</v>
      </c>
      <c r="CX40" s="607">
        <f t="shared" ca="1" si="60"/>
        <v>46</v>
      </c>
      <c r="CY40" s="608">
        <f t="shared" ca="1" si="61"/>
        <v>63.5</v>
      </c>
      <c r="CZ40" s="607">
        <f t="shared" ca="1" si="62"/>
        <v>81</v>
      </c>
      <c r="DA40" s="609">
        <f t="shared" ca="1" si="63"/>
        <v>35</v>
      </c>
      <c r="DB40" s="454">
        <f ca="1">LANGHIAN_PARAM_GTS12!$E$489</f>
        <v>-14.6</v>
      </c>
      <c r="DC40" s="453">
        <f ca="1">LANGHIAN_PARAM_GTS12!$E$481</f>
        <v>1.7670558749999998</v>
      </c>
      <c r="DD40" s="454">
        <f ca="1">LANGHIAN_PARAM_GTS12!$E$490</f>
        <v>33</v>
      </c>
      <c r="DE40" s="604">
        <f t="shared" ca="1" si="64"/>
        <v>12</v>
      </c>
      <c r="DF40" s="605">
        <f t="shared" ca="1" si="65"/>
        <v>60.732944125000003</v>
      </c>
      <c r="DG40" s="604">
        <f t="shared" ca="1" si="66"/>
        <v>94.6</v>
      </c>
      <c r="DH40" s="606">
        <f t="shared" ca="1" si="12"/>
        <v>82.6</v>
      </c>
    </row>
    <row r="41" spans="2:112" ht="22.5">
      <c r="B41" s="491" t="s">
        <v>346</v>
      </c>
      <c r="C41" s="492" t="s">
        <v>504</v>
      </c>
      <c r="D41" s="493">
        <v>47.055433999999998</v>
      </c>
      <c r="E41" s="493">
        <v>-1.2971820000000001</v>
      </c>
      <c r="F41" s="492" t="s">
        <v>293</v>
      </c>
      <c r="G41" s="494" t="s">
        <v>489</v>
      </c>
      <c r="H41" s="492">
        <v>11.6</v>
      </c>
      <c r="I41" s="492">
        <v>16</v>
      </c>
      <c r="J41" s="492" t="s">
        <v>231</v>
      </c>
      <c r="K41" s="492">
        <v>15</v>
      </c>
      <c r="L41" s="492">
        <v>50</v>
      </c>
      <c r="M41" s="495">
        <v>40</v>
      </c>
      <c r="N41" s="498" t="s">
        <v>589</v>
      </c>
      <c r="O41" s="454">
        <f ca="1">LANGHIAN_PARAM_GTS12!$E$89</f>
        <v>24.65</v>
      </c>
      <c r="P41" s="453">
        <f ca="1">LANGHIAN_PARAM_GTS12!$E$84</f>
        <v>91.344516129032257</v>
      </c>
      <c r="Q41" s="454">
        <f ca="1">LANGHIAN_PARAM_GTS12!$E$90</f>
        <v>158.22999999999999</v>
      </c>
      <c r="R41" s="604">
        <f t="shared" ca="1" si="13"/>
        <v>-103.22999999999999</v>
      </c>
      <c r="S41" s="605">
        <f t="shared" ca="1" si="14"/>
        <v>-18.844516129032257</v>
      </c>
      <c r="T41" s="604">
        <f t="shared" ca="1" si="15"/>
        <v>65.349999999999994</v>
      </c>
      <c r="U41" s="606">
        <f t="shared" ca="1" si="16"/>
        <v>168.57999999999998</v>
      </c>
      <c r="V41" s="454">
        <f ca="1">LANGHIAN_PARAM_GTS12!$E$58</f>
        <v>66.084599999999995</v>
      </c>
      <c r="W41" s="453">
        <f ca="1">LANGHIAN_PARAM_GTS12!$E$53</f>
        <v>103.55200000000001</v>
      </c>
      <c r="X41" s="454">
        <f ca="1">LANGHIAN_PARAM_GTS12!$E$59</f>
        <v>138.35500000000002</v>
      </c>
      <c r="Y41" s="604">
        <f t="shared" ca="1" si="17"/>
        <v>-83.355000000000018</v>
      </c>
      <c r="Z41" s="605">
        <f t="shared" ca="1" si="18"/>
        <v>-31.052000000000007</v>
      </c>
      <c r="AA41" s="604">
        <f t="shared" ca="1" si="19"/>
        <v>23.915400000000005</v>
      </c>
      <c r="AB41" s="606">
        <f t="shared" ca="1" si="20"/>
        <v>107.27040000000002</v>
      </c>
      <c r="AC41" s="454">
        <f ca="1">LANGHIAN_PARAM_GTS12!$E$149</f>
        <v>-29</v>
      </c>
      <c r="AD41" s="453">
        <f ca="1">LANGHIAN_PARAM_GTS12!$E$144</f>
        <v>-0.29759290407446787</v>
      </c>
      <c r="AE41" s="454">
        <f ca="1">LANGHIAN_PARAM_GTS12!$E$150</f>
        <v>33.901600000000002</v>
      </c>
      <c r="AF41" s="604">
        <f t="shared" ca="1" si="21"/>
        <v>21.098399999999998</v>
      </c>
      <c r="AG41" s="605">
        <f t="shared" ca="1" si="22"/>
        <v>72.797592904074463</v>
      </c>
      <c r="AH41" s="604">
        <f t="shared" ca="1" si="23"/>
        <v>119</v>
      </c>
      <c r="AI41" s="606">
        <f t="shared" ca="1" si="24"/>
        <v>97.901600000000002</v>
      </c>
      <c r="AJ41" s="454">
        <f ca="1">LANGHIAN_PARAM_GTS12!$E$176</f>
        <v>8.3028000000000013</v>
      </c>
      <c r="AK41" s="453">
        <f ca="1">LANGHIAN_PARAM_GTS12!$E$171</f>
        <v>24.838583333333332</v>
      </c>
      <c r="AL41" s="454">
        <f ca="1">LANGHIAN_PARAM_GTS12!$E$177</f>
        <v>41.528500000000001</v>
      </c>
      <c r="AM41" s="604">
        <f t="shared" ca="1" si="25"/>
        <v>13.471499999999999</v>
      </c>
      <c r="AN41" s="605">
        <f t="shared" ca="1" si="26"/>
        <v>47.661416666666668</v>
      </c>
      <c r="AO41" s="604">
        <f t="shared" ca="1" si="27"/>
        <v>81.697199999999995</v>
      </c>
      <c r="AP41" s="606">
        <f t="shared" ca="1" si="28"/>
        <v>68.225699999999989</v>
      </c>
      <c r="AQ41" s="454">
        <f ca="1">LANGHIAN_PARAM_GTS12!$E$265</f>
        <v>-34</v>
      </c>
      <c r="AR41" s="453">
        <f ca="1">LANGHIAN_PARAM_GTS12!$E$260</f>
        <v>5.536607215978262</v>
      </c>
      <c r="AS41" s="454">
        <f ca="1">LANGHIAN_PARAM_GTS12!$E$266</f>
        <v>41.839550000000003</v>
      </c>
      <c r="AT41" s="604">
        <f t="shared" ca="1" si="29"/>
        <v>13.160449999999997</v>
      </c>
      <c r="AU41" s="605">
        <f t="shared" ca="1" si="30"/>
        <v>66.963392784021735</v>
      </c>
      <c r="AV41" s="604">
        <f t="shared" ca="1" si="31"/>
        <v>124</v>
      </c>
      <c r="AW41" s="606">
        <f t="shared" ca="1" si="32"/>
        <v>110.83955</v>
      </c>
      <c r="AX41" s="454">
        <f ca="1">LANGHIAN_PARAM_GTS12!$E$242</f>
        <v>-11</v>
      </c>
      <c r="AY41" s="453">
        <f ca="1">LANGHIAN_PARAM_GTS12!$E$237</f>
        <v>20.2</v>
      </c>
      <c r="AZ41" s="454">
        <f ca="1">LANGHIAN_PARAM_GTS12!$E$243</f>
        <v>50.2</v>
      </c>
      <c r="BA41" s="604">
        <f t="shared" ca="1" si="33"/>
        <v>4.7999999999999972</v>
      </c>
      <c r="BB41" s="605">
        <f t="shared" ca="1" si="34"/>
        <v>52.3</v>
      </c>
      <c r="BC41" s="604">
        <f t="shared" ca="1" si="35"/>
        <v>101</v>
      </c>
      <c r="BD41" s="606">
        <f t="shared" ca="1" si="36"/>
        <v>96.2</v>
      </c>
      <c r="BE41" s="454">
        <f ca="1">LANGHIAN_PARAM_GTS12!$E$303</f>
        <v>35.430063999999788</v>
      </c>
      <c r="BF41" s="453">
        <f ca="1">LANGHIAN_PARAM_GTS12!$E$293</f>
        <v>61.433366666666679</v>
      </c>
      <c r="BG41" s="454">
        <f ca="1">LANGHIAN_PARAM_GTS12!$E$304</f>
        <v>86.76097100000004</v>
      </c>
      <c r="BH41" s="604">
        <f t="shared" ca="1" si="37"/>
        <v>-31.76097100000004</v>
      </c>
      <c r="BI41" s="605">
        <f t="shared" ca="1" si="38"/>
        <v>11.066633333333321</v>
      </c>
      <c r="BJ41" s="604">
        <f t="shared" ca="1" si="39"/>
        <v>54.569936000000212</v>
      </c>
      <c r="BK41" s="606">
        <f t="shared" ca="1" si="40"/>
        <v>86.330907000000252</v>
      </c>
      <c r="BL41" s="454">
        <f ca="1">LANGHIAN_PARAM_GTS12!$E$536</f>
        <v>14.9</v>
      </c>
      <c r="BM41" s="453">
        <f ca="1">LANGHIAN_PARAM_GTS12!$E$528</f>
        <v>27.900000000000002</v>
      </c>
      <c r="BN41" s="454">
        <f ca="1">LANGHIAN_PARAM_GTS12!$E$537</f>
        <v>43.4</v>
      </c>
      <c r="BO41" s="604">
        <f t="shared" ca="1" si="41"/>
        <v>11.600000000000001</v>
      </c>
      <c r="BP41" s="605">
        <f t="shared" ca="1" si="42"/>
        <v>44.599999999999994</v>
      </c>
      <c r="BQ41" s="604">
        <f t="shared" ca="1" si="43"/>
        <v>75.099999999999994</v>
      </c>
      <c r="BR41" s="606">
        <f t="shared" ca="1" si="6"/>
        <v>63.499999999999993</v>
      </c>
      <c r="BS41" s="454">
        <f ca="1">LANGHIAN_PARAM_GTS12!$E$346</f>
        <v>-8.1199999999999992</v>
      </c>
      <c r="BT41" s="453">
        <f ca="1">LANGHIAN_PARAM_GTS12!$E$336</f>
        <v>5.483777777777779</v>
      </c>
      <c r="BU41" s="454">
        <f ca="1">LANGHIAN_PARAM_GTS12!$E$347</f>
        <v>17.68</v>
      </c>
      <c r="BV41" s="604">
        <f t="shared" ca="1" si="44"/>
        <v>37.32</v>
      </c>
      <c r="BW41" s="605">
        <f t="shared" ca="1" si="45"/>
        <v>67.016222222222211</v>
      </c>
      <c r="BX41" s="604">
        <f t="shared" ca="1" si="46"/>
        <v>98.12</v>
      </c>
      <c r="BY41" s="606">
        <f t="shared" ca="1" si="47"/>
        <v>60.800000000000004</v>
      </c>
      <c r="BZ41" s="461">
        <f ca="1">LANGHIAN_PARAM_GTS12!$E$384</f>
        <v>33</v>
      </c>
      <c r="CA41" s="462">
        <f ca="1">LANGHIAN_PARAM_GTS12!$E$383</f>
        <v>33</v>
      </c>
      <c r="CB41" s="461">
        <f ca="1">LANGHIAN_PARAM_GTS12!$E$385</f>
        <v>33</v>
      </c>
      <c r="CC41" s="611">
        <f t="shared" ca="1" si="48"/>
        <v>22</v>
      </c>
      <c r="CD41" s="612">
        <f t="shared" ca="1" si="49"/>
        <v>39.5</v>
      </c>
      <c r="CE41" s="611">
        <f t="shared" ca="1" si="50"/>
        <v>57</v>
      </c>
      <c r="CF41" s="613">
        <f t="shared" ca="1" si="51"/>
        <v>35</v>
      </c>
      <c r="CG41" s="461">
        <f ca="1">LANGHIAN_PARAM_GTS12!$E$403</f>
        <v>-9</v>
      </c>
      <c r="CH41" s="462">
        <f ca="1">LANGHIAN_PARAM_GTS12!$E$402</f>
        <v>-9</v>
      </c>
      <c r="CI41" s="461">
        <f ca="1">LANGHIAN_PARAM_GTS12!$E$404</f>
        <v>-9</v>
      </c>
      <c r="CJ41" s="611">
        <f t="shared" ca="1" si="52"/>
        <v>64</v>
      </c>
      <c r="CK41" s="612">
        <f t="shared" ca="1" si="53"/>
        <v>81.5</v>
      </c>
      <c r="CL41" s="611">
        <f t="shared" ca="1" si="54"/>
        <v>99</v>
      </c>
      <c r="CM41" s="613">
        <f t="shared" ca="1" si="55"/>
        <v>35</v>
      </c>
      <c r="CN41" s="451">
        <f ca="1">LANGHIAN_PARAM_GTS12!$E$426</f>
        <v>4</v>
      </c>
      <c r="CO41" s="452">
        <f ca="1">LANGHIAN_PARAM_GTS12!$E$425</f>
        <v>4</v>
      </c>
      <c r="CP41" s="451">
        <f ca="1">LANGHIAN_PARAM_GTS12!$E$427</f>
        <v>4</v>
      </c>
      <c r="CQ41" s="607">
        <f t="shared" ca="1" si="56"/>
        <v>51</v>
      </c>
      <c r="CR41" s="608">
        <f t="shared" ca="1" si="57"/>
        <v>68.5</v>
      </c>
      <c r="CS41" s="607">
        <f t="shared" ca="1" si="58"/>
        <v>86</v>
      </c>
      <c r="CT41" s="609">
        <f t="shared" ca="1" si="59"/>
        <v>35</v>
      </c>
      <c r="CU41" s="451">
        <f ca="1">LANGHIAN_PARAM_GTS12!$E$449</f>
        <v>-1</v>
      </c>
      <c r="CV41" s="452">
        <f ca="1">LANGHIAN_PARAM_GTS12!$E$448</f>
        <v>-1</v>
      </c>
      <c r="CW41" s="451">
        <f ca="1">LANGHIAN_PARAM_GTS12!$E$450</f>
        <v>-1</v>
      </c>
      <c r="CX41" s="607">
        <f t="shared" ca="1" si="60"/>
        <v>56</v>
      </c>
      <c r="CY41" s="608">
        <f t="shared" ca="1" si="61"/>
        <v>73.5</v>
      </c>
      <c r="CZ41" s="607">
        <f t="shared" ca="1" si="62"/>
        <v>91</v>
      </c>
      <c r="DA41" s="609">
        <f t="shared" ca="1" si="63"/>
        <v>35</v>
      </c>
      <c r="DB41" s="454">
        <f ca="1">LANGHIAN_PARAM_GTS12!$E$489</f>
        <v>-14.6</v>
      </c>
      <c r="DC41" s="453">
        <f ca="1">LANGHIAN_PARAM_GTS12!$E$481</f>
        <v>1.7670558749999998</v>
      </c>
      <c r="DD41" s="454">
        <f ca="1">LANGHIAN_PARAM_GTS12!$E$490</f>
        <v>33</v>
      </c>
      <c r="DE41" s="604">
        <f t="shared" ca="1" si="64"/>
        <v>22</v>
      </c>
      <c r="DF41" s="605">
        <f t="shared" ca="1" si="65"/>
        <v>70.732944125000003</v>
      </c>
      <c r="DG41" s="604">
        <f t="shared" ca="1" si="66"/>
        <v>104.6</v>
      </c>
      <c r="DH41" s="606">
        <f t="shared" ca="1" si="12"/>
        <v>82.6</v>
      </c>
    </row>
    <row r="42" spans="2:112" ht="22.5">
      <c r="B42" s="491" t="s">
        <v>347</v>
      </c>
      <c r="C42" s="492" t="s">
        <v>348</v>
      </c>
      <c r="D42" s="493">
        <v>47.062241999999998</v>
      </c>
      <c r="E42" s="493">
        <v>-1.2951440000000001</v>
      </c>
      <c r="F42" s="492" t="s">
        <v>293</v>
      </c>
      <c r="G42" s="494" t="s">
        <v>493</v>
      </c>
      <c r="H42" s="492">
        <v>11.6</v>
      </c>
      <c r="I42" s="492">
        <v>16</v>
      </c>
      <c r="J42" s="492" t="s">
        <v>527</v>
      </c>
      <c r="K42" s="492">
        <v>10</v>
      </c>
      <c r="L42" s="492">
        <v>30</v>
      </c>
      <c r="M42" s="495">
        <v>41</v>
      </c>
      <c r="N42" s="498" t="s">
        <v>589</v>
      </c>
      <c r="O42" s="454">
        <f ca="1">LANGHIAN_PARAM_GTS12!$E$89</f>
        <v>24.65</v>
      </c>
      <c r="P42" s="453">
        <f ca="1">LANGHIAN_PARAM_GTS12!$E$84</f>
        <v>91.344516129032257</v>
      </c>
      <c r="Q42" s="454">
        <f ca="1">LANGHIAN_PARAM_GTS12!$E$90</f>
        <v>158.22999999999999</v>
      </c>
      <c r="R42" s="604">
        <f t="shared" ca="1" si="13"/>
        <v>-107.22999999999999</v>
      </c>
      <c r="S42" s="605">
        <f t="shared" ca="1" si="14"/>
        <v>-30.344516129032257</v>
      </c>
      <c r="T42" s="604">
        <f t="shared" ca="1" si="15"/>
        <v>46.35</v>
      </c>
      <c r="U42" s="606">
        <f t="shared" ca="1" si="16"/>
        <v>153.57999999999998</v>
      </c>
      <c r="V42" s="454">
        <f ca="1">LANGHIAN_PARAM_GTS12!$E$58</f>
        <v>66.084599999999995</v>
      </c>
      <c r="W42" s="453">
        <f ca="1">LANGHIAN_PARAM_GTS12!$E$53</f>
        <v>103.55200000000001</v>
      </c>
      <c r="X42" s="454">
        <f ca="1">LANGHIAN_PARAM_GTS12!$E$59</f>
        <v>138.35500000000002</v>
      </c>
      <c r="Y42" s="604">
        <f t="shared" ca="1" si="17"/>
        <v>-87.355000000000018</v>
      </c>
      <c r="Z42" s="605">
        <f t="shared" ca="1" si="18"/>
        <v>-42.552000000000007</v>
      </c>
      <c r="AA42" s="604">
        <f t="shared" ca="1" si="19"/>
        <v>4.9154000000000053</v>
      </c>
      <c r="AB42" s="606">
        <f t="shared" ca="1" si="20"/>
        <v>92.270400000000024</v>
      </c>
      <c r="AC42" s="454">
        <f ca="1">LANGHIAN_PARAM_GTS12!$E$149</f>
        <v>-29</v>
      </c>
      <c r="AD42" s="453">
        <f ca="1">LANGHIAN_PARAM_GTS12!$E$144</f>
        <v>-0.29759290407446787</v>
      </c>
      <c r="AE42" s="454">
        <f ca="1">LANGHIAN_PARAM_GTS12!$E$150</f>
        <v>33.901600000000002</v>
      </c>
      <c r="AF42" s="604">
        <f t="shared" ca="1" si="21"/>
        <v>17.098399999999998</v>
      </c>
      <c r="AG42" s="605">
        <f t="shared" ca="1" si="22"/>
        <v>61.29759290407447</v>
      </c>
      <c r="AH42" s="604">
        <f t="shared" ca="1" si="23"/>
        <v>100</v>
      </c>
      <c r="AI42" s="606">
        <f t="shared" ca="1" si="24"/>
        <v>82.901600000000002</v>
      </c>
      <c r="AJ42" s="454">
        <f ca="1">LANGHIAN_PARAM_GTS12!$E$176</f>
        <v>8.3028000000000013</v>
      </c>
      <c r="AK42" s="453">
        <f ca="1">LANGHIAN_PARAM_GTS12!$E$171</f>
        <v>24.838583333333332</v>
      </c>
      <c r="AL42" s="454">
        <f ca="1">LANGHIAN_PARAM_GTS12!$E$177</f>
        <v>41.528500000000001</v>
      </c>
      <c r="AM42" s="604">
        <f t="shared" ca="1" si="25"/>
        <v>9.4714999999999989</v>
      </c>
      <c r="AN42" s="605">
        <f t="shared" ca="1" si="26"/>
        <v>36.161416666666668</v>
      </c>
      <c r="AO42" s="604">
        <f t="shared" ca="1" si="27"/>
        <v>62.697199999999995</v>
      </c>
      <c r="AP42" s="606">
        <f t="shared" ca="1" si="28"/>
        <v>53.225699999999996</v>
      </c>
      <c r="AQ42" s="454">
        <f ca="1">LANGHIAN_PARAM_GTS12!$E$265</f>
        <v>-34</v>
      </c>
      <c r="AR42" s="453">
        <f ca="1">LANGHIAN_PARAM_GTS12!$E$260</f>
        <v>5.536607215978262</v>
      </c>
      <c r="AS42" s="454">
        <f ca="1">LANGHIAN_PARAM_GTS12!$E$266</f>
        <v>41.839550000000003</v>
      </c>
      <c r="AT42" s="604">
        <f t="shared" ca="1" si="29"/>
        <v>9.1604499999999973</v>
      </c>
      <c r="AU42" s="605">
        <f t="shared" ca="1" si="30"/>
        <v>55.463392784021735</v>
      </c>
      <c r="AV42" s="604">
        <f t="shared" ca="1" si="31"/>
        <v>105</v>
      </c>
      <c r="AW42" s="606">
        <f t="shared" ca="1" si="32"/>
        <v>95.839550000000003</v>
      </c>
      <c r="AX42" s="454">
        <f ca="1">LANGHIAN_PARAM_GTS12!$E$242</f>
        <v>-11</v>
      </c>
      <c r="AY42" s="453">
        <f ca="1">LANGHIAN_PARAM_GTS12!$E$237</f>
        <v>20.2</v>
      </c>
      <c r="AZ42" s="454">
        <f ca="1">LANGHIAN_PARAM_GTS12!$E$243</f>
        <v>50.2</v>
      </c>
      <c r="BA42" s="604">
        <f t="shared" ca="1" si="33"/>
        <v>0.79999999999999716</v>
      </c>
      <c r="BB42" s="605">
        <f t="shared" ca="1" si="34"/>
        <v>40.799999999999997</v>
      </c>
      <c r="BC42" s="604">
        <f t="shared" ca="1" si="35"/>
        <v>82</v>
      </c>
      <c r="BD42" s="606">
        <f t="shared" ca="1" si="36"/>
        <v>81.2</v>
      </c>
      <c r="BE42" s="454">
        <f ca="1">LANGHIAN_PARAM_GTS12!$E$303</f>
        <v>35.430063999999788</v>
      </c>
      <c r="BF42" s="453">
        <f ca="1">LANGHIAN_PARAM_GTS12!$E$293</f>
        <v>61.433366666666679</v>
      </c>
      <c r="BG42" s="454">
        <f ca="1">LANGHIAN_PARAM_GTS12!$E$304</f>
        <v>86.76097100000004</v>
      </c>
      <c r="BH42" s="604">
        <f t="shared" ca="1" si="37"/>
        <v>-35.76097100000004</v>
      </c>
      <c r="BI42" s="605">
        <f t="shared" ca="1" si="38"/>
        <v>-0.43336666666667867</v>
      </c>
      <c r="BJ42" s="604">
        <f t="shared" ca="1" si="39"/>
        <v>35.569936000000212</v>
      </c>
      <c r="BK42" s="606">
        <f t="shared" ca="1" si="40"/>
        <v>71.330907000000252</v>
      </c>
      <c r="BL42" s="454">
        <f ca="1">LANGHIAN_PARAM_GTS12!$E$536</f>
        <v>14.9</v>
      </c>
      <c r="BM42" s="453">
        <f ca="1">LANGHIAN_PARAM_GTS12!$E$528</f>
        <v>27.900000000000002</v>
      </c>
      <c r="BN42" s="454">
        <f ca="1">LANGHIAN_PARAM_GTS12!$E$537</f>
        <v>43.4</v>
      </c>
      <c r="BO42" s="604">
        <f t="shared" ca="1" si="41"/>
        <v>7.6000000000000014</v>
      </c>
      <c r="BP42" s="605">
        <f t="shared" ca="1" si="42"/>
        <v>33.099999999999994</v>
      </c>
      <c r="BQ42" s="604">
        <f t="shared" ca="1" si="43"/>
        <v>56.1</v>
      </c>
      <c r="BR42" s="606">
        <f t="shared" ca="1" si="6"/>
        <v>48.5</v>
      </c>
      <c r="BS42" s="454">
        <f ca="1">LANGHIAN_PARAM_GTS12!$E$346</f>
        <v>-8.1199999999999992</v>
      </c>
      <c r="BT42" s="453">
        <f ca="1">LANGHIAN_PARAM_GTS12!$E$336</f>
        <v>5.483777777777779</v>
      </c>
      <c r="BU42" s="454">
        <f ca="1">LANGHIAN_PARAM_GTS12!$E$347</f>
        <v>17.68</v>
      </c>
      <c r="BV42" s="604">
        <f t="shared" ca="1" si="44"/>
        <v>33.32</v>
      </c>
      <c r="BW42" s="605">
        <f t="shared" ca="1" si="45"/>
        <v>55.516222222222218</v>
      </c>
      <c r="BX42" s="604">
        <f t="shared" ca="1" si="46"/>
        <v>79.12</v>
      </c>
      <c r="BY42" s="606">
        <f t="shared" ca="1" si="47"/>
        <v>45.800000000000004</v>
      </c>
      <c r="BZ42" s="461">
        <f ca="1">LANGHIAN_PARAM_GTS12!$E$384</f>
        <v>33</v>
      </c>
      <c r="CA42" s="462">
        <f ca="1">LANGHIAN_PARAM_GTS12!$E$383</f>
        <v>33</v>
      </c>
      <c r="CB42" s="461">
        <f ca="1">LANGHIAN_PARAM_GTS12!$E$385</f>
        <v>33</v>
      </c>
      <c r="CC42" s="611">
        <f t="shared" ca="1" si="48"/>
        <v>18</v>
      </c>
      <c r="CD42" s="612">
        <f t="shared" ca="1" si="49"/>
        <v>28</v>
      </c>
      <c r="CE42" s="611">
        <f t="shared" ca="1" si="50"/>
        <v>38</v>
      </c>
      <c r="CF42" s="613">
        <f t="shared" ca="1" si="51"/>
        <v>20</v>
      </c>
      <c r="CG42" s="461">
        <f ca="1">LANGHIAN_PARAM_GTS12!$E$403</f>
        <v>-9</v>
      </c>
      <c r="CH42" s="462">
        <f ca="1">LANGHIAN_PARAM_GTS12!$E$402</f>
        <v>-9</v>
      </c>
      <c r="CI42" s="461">
        <f ca="1">LANGHIAN_PARAM_GTS12!$E$404</f>
        <v>-9</v>
      </c>
      <c r="CJ42" s="611">
        <f t="shared" ca="1" si="52"/>
        <v>60</v>
      </c>
      <c r="CK42" s="612">
        <f t="shared" ca="1" si="53"/>
        <v>70</v>
      </c>
      <c r="CL42" s="611">
        <f t="shared" ca="1" si="54"/>
        <v>80</v>
      </c>
      <c r="CM42" s="613">
        <f t="shared" ca="1" si="55"/>
        <v>20</v>
      </c>
      <c r="CN42" s="451">
        <f ca="1">LANGHIAN_PARAM_GTS12!$E$426</f>
        <v>4</v>
      </c>
      <c r="CO42" s="452">
        <f ca="1">LANGHIAN_PARAM_GTS12!$E$425</f>
        <v>4</v>
      </c>
      <c r="CP42" s="451">
        <f ca="1">LANGHIAN_PARAM_GTS12!$E$427</f>
        <v>4</v>
      </c>
      <c r="CQ42" s="607">
        <f t="shared" ca="1" si="56"/>
        <v>47</v>
      </c>
      <c r="CR42" s="608">
        <f t="shared" ca="1" si="57"/>
        <v>57</v>
      </c>
      <c r="CS42" s="607">
        <f t="shared" ca="1" si="58"/>
        <v>67</v>
      </c>
      <c r="CT42" s="609">
        <f t="shared" ca="1" si="59"/>
        <v>20</v>
      </c>
      <c r="CU42" s="451">
        <f ca="1">LANGHIAN_PARAM_GTS12!$E$449</f>
        <v>-1</v>
      </c>
      <c r="CV42" s="452">
        <f ca="1">LANGHIAN_PARAM_GTS12!$E$448</f>
        <v>-1</v>
      </c>
      <c r="CW42" s="451">
        <f ca="1">LANGHIAN_PARAM_GTS12!$E$450</f>
        <v>-1</v>
      </c>
      <c r="CX42" s="607">
        <f t="shared" ca="1" si="60"/>
        <v>52</v>
      </c>
      <c r="CY42" s="608">
        <f t="shared" ca="1" si="61"/>
        <v>62</v>
      </c>
      <c r="CZ42" s="607">
        <f t="shared" ca="1" si="62"/>
        <v>72</v>
      </c>
      <c r="DA42" s="609">
        <f t="shared" ca="1" si="63"/>
        <v>20</v>
      </c>
      <c r="DB42" s="454">
        <f ca="1">LANGHIAN_PARAM_GTS12!$E$489</f>
        <v>-14.6</v>
      </c>
      <c r="DC42" s="453">
        <f ca="1">LANGHIAN_PARAM_GTS12!$E$481</f>
        <v>1.7670558749999998</v>
      </c>
      <c r="DD42" s="454">
        <f ca="1">LANGHIAN_PARAM_GTS12!$E$490</f>
        <v>33</v>
      </c>
      <c r="DE42" s="604">
        <f t="shared" ca="1" si="64"/>
        <v>18</v>
      </c>
      <c r="DF42" s="605">
        <f t="shared" ca="1" si="65"/>
        <v>59.232944125000003</v>
      </c>
      <c r="DG42" s="604">
        <f t="shared" ca="1" si="66"/>
        <v>85.6</v>
      </c>
      <c r="DH42" s="606">
        <f t="shared" ca="1" si="12"/>
        <v>67.599999999999994</v>
      </c>
    </row>
    <row r="43" spans="2:112" ht="22.5">
      <c r="B43" s="491" t="s">
        <v>349</v>
      </c>
      <c r="C43" s="492" t="s">
        <v>505</v>
      </c>
      <c r="D43" s="493">
        <v>47.015883000000002</v>
      </c>
      <c r="E43" s="493">
        <v>-1.2132229999999999</v>
      </c>
      <c r="F43" s="492" t="s">
        <v>293</v>
      </c>
      <c r="G43" s="494" t="s">
        <v>298</v>
      </c>
      <c r="H43" s="492">
        <v>11.6</v>
      </c>
      <c r="I43" s="492">
        <v>16</v>
      </c>
      <c r="J43" s="492" t="s">
        <v>230</v>
      </c>
      <c r="K43" s="492">
        <v>15</v>
      </c>
      <c r="L43" s="492">
        <v>50</v>
      </c>
      <c r="M43" s="495">
        <v>75</v>
      </c>
      <c r="N43" s="498" t="s">
        <v>589</v>
      </c>
      <c r="O43" s="454">
        <f ca="1">LANGHIAN_PARAM_GTS12!$E$89</f>
        <v>24.65</v>
      </c>
      <c r="P43" s="453">
        <f ca="1">LANGHIAN_PARAM_GTS12!$E$84</f>
        <v>91.344516129032257</v>
      </c>
      <c r="Q43" s="454">
        <f ca="1">LANGHIAN_PARAM_GTS12!$E$90</f>
        <v>158.22999999999999</v>
      </c>
      <c r="R43" s="604">
        <f t="shared" ca="1" si="13"/>
        <v>-68.22999999999999</v>
      </c>
      <c r="S43" s="605">
        <f t="shared" ca="1" si="14"/>
        <v>16.155483870967743</v>
      </c>
      <c r="T43" s="604">
        <f t="shared" ca="1" si="15"/>
        <v>100.35</v>
      </c>
      <c r="U43" s="606">
        <f t="shared" ca="1" si="16"/>
        <v>168.57999999999998</v>
      </c>
      <c r="V43" s="454">
        <f ca="1">LANGHIAN_PARAM_GTS12!$E$58</f>
        <v>66.084599999999995</v>
      </c>
      <c r="W43" s="453">
        <f ca="1">LANGHIAN_PARAM_GTS12!$E$53</f>
        <v>103.55200000000001</v>
      </c>
      <c r="X43" s="454">
        <f ca="1">LANGHIAN_PARAM_GTS12!$E$59</f>
        <v>138.35500000000002</v>
      </c>
      <c r="Y43" s="604">
        <f t="shared" ca="1" si="17"/>
        <v>-48.355000000000018</v>
      </c>
      <c r="Z43" s="605">
        <f t="shared" ca="1" si="18"/>
        <v>3.9479999999999933</v>
      </c>
      <c r="AA43" s="604">
        <f t="shared" ca="1" si="19"/>
        <v>58.915400000000005</v>
      </c>
      <c r="AB43" s="606">
        <f t="shared" ca="1" si="20"/>
        <v>107.27040000000002</v>
      </c>
      <c r="AC43" s="454">
        <f ca="1">LANGHIAN_PARAM_GTS12!$E$149</f>
        <v>-29</v>
      </c>
      <c r="AD43" s="453">
        <f ca="1">LANGHIAN_PARAM_GTS12!$E$144</f>
        <v>-0.29759290407446787</v>
      </c>
      <c r="AE43" s="454">
        <f ca="1">LANGHIAN_PARAM_GTS12!$E$150</f>
        <v>33.901600000000002</v>
      </c>
      <c r="AF43" s="604">
        <f t="shared" ca="1" si="21"/>
        <v>56.098399999999998</v>
      </c>
      <c r="AG43" s="605">
        <f t="shared" ca="1" si="22"/>
        <v>107.79759290407446</v>
      </c>
      <c r="AH43" s="604">
        <f t="shared" ca="1" si="23"/>
        <v>154</v>
      </c>
      <c r="AI43" s="606">
        <f t="shared" ca="1" si="24"/>
        <v>97.901600000000002</v>
      </c>
      <c r="AJ43" s="454">
        <f ca="1">LANGHIAN_PARAM_GTS12!$E$176</f>
        <v>8.3028000000000013</v>
      </c>
      <c r="AK43" s="453">
        <f ca="1">LANGHIAN_PARAM_GTS12!$E$171</f>
        <v>24.838583333333332</v>
      </c>
      <c r="AL43" s="454">
        <f ca="1">LANGHIAN_PARAM_GTS12!$E$177</f>
        <v>41.528500000000001</v>
      </c>
      <c r="AM43" s="604">
        <f t="shared" ca="1" si="25"/>
        <v>48.471499999999999</v>
      </c>
      <c r="AN43" s="605">
        <f t="shared" ca="1" si="26"/>
        <v>82.661416666666668</v>
      </c>
      <c r="AO43" s="604">
        <f t="shared" ca="1" si="27"/>
        <v>116.6972</v>
      </c>
      <c r="AP43" s="606">
        <f t="shared" ca="1" si="28"/>
        <v>68.225699999999989</v>
      </c>
      <c r="AQ43" s="454">
        <f ca="1">LANGHIAN_PARAM_GTS12!$E$265</f>
        <v>-34</v>
      </c>
      <c r="AR43" s="453">
        <f ca="1">LANGHIAN_PARAM_GTS12!$E$260</f>
        <v>5.536607215978262</v>
      </c>
      <c r="AS43" s="454">
        <f ca="1">LANGHIAN_PARAM_GTS12!$E$266</f>
        <v>41.839550000000003</v>
      </c>
      <c r="AT43" s="604">
        <f t="shared" ca="1" si="29"/>
        <v>48.160449999999997</v>
      </c>
      <c r="AU43" s="605">
        <f t="shared" ca="1" si="30"/>
        <v>101.96339278402174</v>
      </c>
      <c r="AV43" s="604">
        <f t="shared" ca="1" si="31"/>
        <v>159</v>
      </c>
      <c r="AW43" s="606">
        <f t="shared" ca="1" si="32"/>
        <v>110.83955</v>
      </c>
      <c r="AX43" s="454">
        <f ca="1">LANGHIAN_PARAM_GTS12!$E$242</f>
        <v>-11</v>
      </c>
      <c r="AY43" s="453">
        <f ca="1">LANGHIAN_PARAM_GTS12!$E$237</f>
        <v>20.2</v>
      </c>
      <c r="AZ43" s="454">
        <f ca="1">LANGHIAN_PARAM_GTS12!$E$243</f>
        <v>50.2</v>
      </c>
      <c r="BA43" s="604">
        <f t="shared" ca="1" si="33"/>
        <v>39.799999999999997</v>
      </c>
      <c r="BB43" s="605">
        <f t="shared" ca="1" si="34"/>
        <v>87.3</v>
      </c>
      <c r="BC43" s="604">
        <f t="shared" ca="1" si="35"/>
        <v>136</v>
      </c>
      <c r="BD43" s="606">
        <f t="shared" ca="1" si="36"/>
        <v>96.2</v>
      </c>
      <c r="BE43" s="454">
        <f ca="1">LANGHIAN_PARAM_GTS12!$E$303</f>
        <v>35.430063999999788</v>
      </c>
      <c r="BF43" s="453">
        <f ca="1">LANGHIAN_PARAM_GTS12!$E$293</f>
        <v>61.433366666666679</v>
      </c>
      <c r="BG43" s="454">
        <f ca="1">LANGHIAN_PARAM_GTS12!$E$304</f>
        <v>86.76097100000004</v>
      </c>
      <c r="BH43" s="604">
        <f t="shared" ca="1" si="37"/>
        <v>3.2390289999999595</v>
      </c>
      <c r="BI43" s="605">
        <f t="shared" ca="1" si="38"/>
        <v>46.066633333333321</v>
      </c>
      <c r="BJ43" s="604">
        <f t="shared" ca="1" si="39"/>
        <v>89.569936000000212</v>
      </c>
      <c r="BK43" s="606">
        <f t="shared" ca="1" si="40"/>
        <v>86.330907000000252</v>
      </c>
      <c r="BL43" s="454">
        <f ca="1">LANGHIAN_PARAM_GTS12!$E$536</f>
        <v>14.9</v>
      </c>
      <c r="BM43" s="453">
        <f ca="1">LANGHIAN_PARAM_GTS12!$E$528</f>
        <v>27.900000000000002</v>
      </c>
      <c r="BN43" s="454">
        <f ca="1">LANGHIAN_PARAM_GTS12!$E$537</f>
        <v>43.4</v>
      </c>
      <c r="BO43" s="604">
        <f t="shared" ca="1" si="41"/>
        <v>46.6</v>
      </c>
      <c r="BP43" s="605">
        <f t="shared" ca="1" si="42"/>
        <v>79.599999999999994</v>
      </c>
      <c r="BQ43" s="604">
        <f t="shared" ca="1" si="43"/>
        <v>110.1</v>
      </c>
      <c r="BR43" s="606">
        <f t="shared" ca="1" si="6"/>
        <v>63.499999999999993</v>
      </c>
      <c r="BS43" s="454">
        <f ca="1">LANGHIAN_PARAM_GTS12!$E$346</f>
        <v>-8.1199999999999992</v>
      </c>
      <c r="BT43" s="453">
        <f ca="1">LANGHIAN_PARAM_GTS12!$E$336</f>
        <v>5.483777777777779</v>
      </c>
      <c r="BU43" s="454">
        <f ca="1">LANGHIAN_PARAM_GTS12!$E$347</f>
        <v>17.68</v>
      </c>
      <c r="BV43" s="604">
        <f t="shared" ca="1" si="44"/>
        <v>72.319999999999993</v>
      </c>
      <c r="BW43" s="605">
        <f t="shared" ca="1" si="45"/>
        <v>102.01622222222223</v>
      </c>
      <c r="BX43" s="604">
        <f t="shared" ca="1" si="46"/>
        <v>133.12</v>
      </c>
      <c r="BY43" s="606">
        <f t="shared" ca="1" si="47"/>
        <v>60.800000000000011</v>
      </c>
      <c r="BZ43" s="461">
        <f ca="1">LANGHIAN_PARAM_GTS12!$E$384</f>
        <v>33</v>
      </c>
      <c r="CA43" s="462">
        <f ca="1">LANGHIAN_PARAM_GTS12!$E$383</f>
        <v>33</v>
      </c>
      <c r="CB43" s="461">
        <f ca="1">LANGHIAN_PARAM_GTS12!$E$385</f>
        <v>33</v>
      </c>
      <c r="CC43" s="611">
        <f t="shared" ca="1" si="48"/>
        <v>57</v>
      </c>
      <c r="CD43" s="612">
        <f t="shared" ca="1" si="49"/>
        <v>74.5</v>
      </c>
      <c r="CE43" s="611">
        <f t="shared" ca="1" si="50"/>
        <v>92</v>
      </c>
      <c r="CF43" s="613">
        <f t="shared" ca="1" si="51"/>
        <v>35</v>
      </c>
      <c r="CG43" s="461">
        <f ca="1">LANGHIAN_PARAM_GTS12!$E$403</f>
        <v>-9</v>
      </c>
      <c r="CH43" s="462">
        <f ca="1">LANGHIAN_PARAM_GTS12!$E$402</f>
        <v>-9</v>
      </c>
      <c r="CI43" s="461">
        <f ca="1">LANGHIAN_PARAM_GTS12!$E$404</f>
        <v>-9</v>
      </c>
      <c r="CJ43" s="611">
        <f t="shared" ca="1" si="52"/>
        <v>99</v>
      </c>
      <c r="CK43" s="612">
        <f t="shared" ca="1" si="53"/>
        <v>116.5</v>
      </c>
      <c r="CL43" s="611">
        <f t="shared" ca="1" si="54"/>
        <v>134</v>
      </c>
      <c r="CM43" s="613">
        <f t="shared" ca="1" si="55"/>
        <v>35</v>
      </c>
      <c r="CN43" s="451">
        <f ca="1">LANGHIAN_PARAM_GTS12!$E$426</f>
        <v>4</v>
      </c>
      <c r="CO43" s="452">
        <f ca="1">LANGHIAN_PARAM_GTS12!$E$425</f>
        <v>4</v>
      </c>
      <c r="CP43" s="451">
        <f ca="1">LANGHIAN_PARAM_GTS12!$E$427</f>
        <v>4</v>
      </c>
      <c r="CQ43" s="607">
        <f t="shared" ca="1" si="56"/>
        <v>86</v>
      </c>
      <c r="CR43" s="608">
        <f t="shared" ca="1" si="57"/>
        <v>103.5</v>
      </c>
      <c r="CS43" s="607">
        <f t="shared" ca="1" si="58"/>
        <v>121</v>
      </c>
      <c r="CT43" s="609">
        <f t="shared" ca="1" si="59"/>
        <v>35</v>
      </c>
      <c r="CU43" s="451">
        <f ca="1">LANGHIAN_PARAM_GTS12!$E$449</f>
        <v>-1</v>
      </c>
      <c r="CV43" s="452">
        <f ca="1">LANGHIAN_PARAM_GTS12!$E$448</f>
        <v>-1</v>
      </c>
      <c r="CW43" s="451">
        <f ca="1">LANGHIAN_PARAM_GTS12!$E$450</f>
        <v>-1</v>
      </c>
      <c r="CX43" s="607">
        <f t="shared" ca="1" si="60"/>
        <v>91</v>
      </c>
      <c r="CY43" s="608">
        <f t="shared" ca="1" si="61"/>
        <v>108.5</v>
      </c>
      <c r="CZ43" s="607">
        <f t="shared" ca="1" si="62"/>
        <v>126</v>
      </c>
      <c r="DA43" s="609">
        <f t="shared" ca="1" si="63"/>
        <v>35</v>
      </c>
      <c r="DB43" s="454">
        <f ca="1">LANGHIAN_PARAM_GTS12!$E$489</f>
        <v>-14.6</v>
      </c>
      <c r="DC43" s="453">
        <f ca="1">LANGHIAN_PARAM_GTS12!$E$481</f>
        <v>1.7670558749999998</v>
      </c>
      <c r="DD43" s="454">
        <f ca="1">LANGHIAN_PARAM_GTS12!$E$490</f>
        <v>33</v>
      </c>
      <c r="DE43" s="604">
        <f t="shared" ca="1" si="64"/>
        <v>57</v>
      </c>
      <c r="DF43" s="605">
        <f t="shared" ca="1" si="65"/>
        <v>105.732944125</v>
      </c>
      <c r="DG43" s="604">
        <f t="shared" ca="1" si="66"/>
        <v>139.6</v>
      </c>
      <c r="DH43" s="606">
        <f t="shared" ca="1" si="12"/>
        <v>82.6</v>
      </c>
    </row>
    <row r="44" spans="2:112" ht="22.5">
      <c r="B44" s="491" t="s">
        <v>350</v>
      </c>
      <c r="C44" s="492" t="s">
        <v>351</v>
      </c>
      <c r="D44" s="493">
        <v>46.984192999999998</v>
      </c>
      <c r="E44" s="493">
        <v>-1.233786</v>
      </c>
      <c r="F44" s="492" t="s">
        <v>293</v>
      </c>
      <c r="G44" s="494" t="s">
        <v>493</v>
      </c>
      <c r="H44" s="492">
        <v>11.6</v>
      </c>
      <c r="I44" s="492">
        <v>16</v>
      </c>
      <c r="J44" s="492" t="s">
        <v>527</v>
      </c>
      <c r="K44" s="492">
        <v>10</v>
      </c>
      <c r="L44" s="492">
        <v>30</v>
      </c>
      <c r="M44" s="495">
        <v>65</v>
      </c>
      <c r="N44" s="498" t="s">
        <v>589</v>
      </c>
      <c r="O44" s="454">
        <f ca="1">LANGHIAN_PARAM_GTS12!$E$89</f>
        <v>24.65</v>
      </c>
      <c r="P44" s="453">
        <f ca="1">LANGHIAN_PARAM_GTS12!$E$84</f>
        <v>91.344516129032257</v>
      </c>
      <c r="Q44" s="454">
        <f ca="1">LANGHIAN_PARAM_GTS12!$E$90</f>
        <v>158.22999999999999</v>
      </c>
      <c r="R44" s="604">
        <f t="shared" ca="1" si="13"/>
        <v>-83.22999999999999</v>
      </c>
      <c r="S44" s="605">
        <f t="shared" ca="1" si="14"/>
        <v>-6.3445161290322574</v>
      </c>
      <c r="T44" s="604">
        <f t="shared" ca="1" si="15"/>
        <v>70.349999999999994</v>
      </c>
      <c r="U44" s="606">
        <f t="shared" ca="1" si="16"/>
        <v>153.57999999999998</v>
      </c>
      <c r="V44" s="454">
        <f ca="1">LANGHIAN_PARAM_GTS12!$E$58</f>
        <v>66.084599999999995</v>
      </c>
      <c r="W44" s="453">
        <f ca="1">LANGHIAN_PARAM_GTS12!$E$53</f>
        <v>103.55200000000001</v>
      </c>
      <c r="X44" s="454">
        <f ca="1">LANGHIAN_PARAM_GTS12!$E$59</f>
        <v>138.35500000000002</v>
      </c>
      <c r="Y44" s="604">
        <f t="shared" ca="1" si="17"/>
        <v>-63.355000000000018</v>
      </c>
      <c r="Z44" s="605">
        <f t="shared" ca="1" si="18"/>
        <v>-18.552000000000007</v>
      </c>
      <c r="AA44" s="604">
        <f t="shared" ca="1" si="19"/>
        <v>28.915400000000005</v>
      </c>
      <c r="AB44" s="606">
        <f t="shared" ca="1" si="20"/>
        <v>92.270400000000024</v>
      </c>
      <c r="AC44" s="454">
        <f ca="1">LANGHIAN_PARAM_GTS12!$E$149</f>
        <v>-29</v>
      </c>
      <c r="AD44" s="453">
        <f ca="1">LANGHIAN_PARAM_GTS12!$E$144</f>
        <v>-0.29759290407446787</v>
      </c>
      <c r="AE44" s="454">
        <f ca="1">LANGHIAN_PARAM_GTS12!$E$150</f>
        <v>33.901600000000002</v>
      </c>
      <c r="AF44" s="604">
        <f t="shared" ca="1" si="21"/>
        <v>41.098399999999998</v>
      </c>
      <c r="AG44" s="605">
        <f t="shared" ca="1" si="22"/>
        <v>85.297592904074463</v>
      </c>
      <c r="AH44" s="604">
        <f t="shared" ca="1" si="23"/>
        <v>124</v>
      </c>
      <c r="AI44" s="606">
        <f t="shared" ca="1" si="24"/>
        <v>82.901600000000002</v>
      </c>
      <c r="AJ44" s="454">
        <f ca="1">LANGHIAN_PARAM_GTS12!$E$176</f>
        <v>8.3028000000000013</v>
      </c>
      <c r="AK44" s="453">
        <f ca="1">LANGHIAN_PARAM_GTS12!$E$171</f>
        <v>24.838583333333332</v>
      </c>
      <c r="AL44" s="454">
        <f ca="1">LANGHIAN_PARAM_GTS12!$E$177</f>
        <v>41.528500000000001</v>
      </c>
      <c r="AM44" s="604">
        <f t="shared" ca="1" si="25"/>
        <v>33.471499999999999</v>
      </c>
      <c r="AN44" s="605">
        <f t="shared" ca="1" si="26"/>
        <v>60.161416666666668</v>
      </c>
      <c r="AO44" s="604">
        <f t="shared" ca="1" si="27"/>
        <v>86.697199999999995</v>
      </c>
      <c r="AP44" s="606">
        <f t="shared" ca="1" si="28"/>
        <v>53.225699999999996</v>
      </c>
      <c r="AQ44" s="454">
        <f ca="1">LANGHIAN_PARAM_GTS12!$E$265</f>
        <v>-34</v>
      </c>
      <c r="AR44" s="453">
        <f ca="1">LANGHIAN_PARAM_GTS12!$E$260</f>
        <v>5.536607215978262</v>
      </c>
      <c r="AS44" s="454">
        <f ca="1">LANGHIAN_PARAM_GTS12!$E$266</f>
        <v>41.839550000000003</v>
      </c>
      <c r="AT44" s="604">
        <f t="shared" ca="1" si="29"/>
        <v>33.160449999999997</v>
      </c>
      <c r="AU44" s="605">
        <f t="shared" ca="1" si="30"/>
        <v>79.463392784021735</v>
      </c>
      <c r="AV44" s="604">
        <f t="shared" ca="1" si="31"/>
        <v>129</v>
      </c>
      <c r="AW44" s="606">
        <f t="shared" ca="1" si="32"/>
        <v>95.839550000000003</v>
      </c>
      <c r="AX44" s="454">
        <f ca="1">LANGHIAN_PARAM_GTS12!$E$242</f>
        <v>-11</v>
      </c>
      <c r="AY44" s="453">
        <f ca="1">LANGHIAN_PARAM_GTS12!$E$237</f>
        <v>20.2</v>
      </c>
      <c r="AZ44" s="454">
        <f ca="1">LANGHIAN_PARAM_GTS12!$E$243</f>
        <v>50.2</v>
      </c>
      <c r="BA44" s="604">
        <f t="shared" ca="1" si="33"/>
        <v>24.799999999999997</v>
      </c>
      <c r="BB44" s="605">
        <f t="shared" ca="1" si="34"/>
        <v>64.8</v>
      </c>
      <c r="BC44" s="604">
        <f t="shared" ca="1" si="35"/>
        <v>106</v>
      </c>
      <c r="BD44" s="606">
        <f t="shared" ca="1" si="36"/>
        <v>81.2</v>
      </c>
      <c r="BE44" s="454">
        <f ca="1">LANGHIAN_PARAM_GTS12!$E$303</f>
        <v>35.430063999999788</v>
      </c>
      <c r="BF44" s="453">
        <f ca="1">LANGHIAN_PARAM_GTS12!$E$293</f>
        <v>61.433366666666679</v>
      </c>
      <c r="BG44" s="454">
        <f ca="1">LANGHIAN_PARAM_GTS12!$E$304</f>
        <v>86.76097100000004</v>
      </c>
      <c r="BH44" s="604">
        <f t="shared" ca="1" si="37"/>
        <v>-11.76097100000004</v>
      </c>
      <c r="BI44" s="605">
        <f t="shared" ca="1" si="38"/>
        <v>23.566633333333321</v>
      </c>
      <c r="BJ44" s="604">
        <f t="shared" ca="1" si="39"/>
        <v>59.569936000000212</v>
      </c>
      <c r="BK44" s="606">
        <f t="shared" ca="1" si="40"/>
        <v>71.330907000000252</v>
      </c>
      <c r="BL44" s="454">
        <f ca="1">LANGHIAN_PARAM_GTS12!$E$536</f>
        <v>14.9</v>
      </c>
      <c r="BM44" s="453">
        <f ca="1">LANGHIAN_PARAM_GTS12!$E$528</f>
        <v>27.900000000000002</v>
      </c>
      <c r="BN44" s="454">
        <f ca="1">LANGHIAN_PARAM_GTS12!$E$537</f>
        <v>43.4</v>
      </c>
      <c r="BO44" s="604">
        <f t="shared" ca="1" si="41"/>
        <v>31.6</v>
      </c>
      <c r="BP44" s="605">
        <f t="shared" ca="1" si="42"/>
        <v>57.099999999999994</v>
      </c>
      <c r="BQ44" s="604">
        <f t="shared" ca="1" si="43"/>
        <v>80.099999999999994</v>
      </c>
      <c r="BR44" s="606">
        <f t="shared" ca="1" si="6"/>
        <v>48.499999999999993</v>
      </c>
      <c r="BS44" s="454">
        <f ca="1">LANGHIAN_PARAM_GTS12!$E$346</f>
        <v>-8.1199999999999992</v>
      </c>
      <c r="BT44" s="453">
        <f ca="1">LANGHIAN_PARAM_GTS12!$E$336</f>
        <v>5.483777777777779</v>
      </c>
      <c r="BU44" s="454">
        <f ca="1">LANGHIAN_PARAM_GTS12!$E$347</f>
        <v>17.68</v>
      </c>
      <c r="BV44" s="604">
        <f t="shared" ca="1" si="44"/>
        <v>57.32</v>
      </c>
      <c r="BW44" s="605">
        <f t="shared" ca="1" si="45"/>
        <v>79.516222222222211</v>
      </c>
      <c r="BX44" s="604">
        <f t="shared" ca="1" si="46"/>
        <v>103.12</v>
      </c>
      <c r="BY44" s="606">
        <f t="shared" ca="1" si="47"/>
        <v>45.800000000000004</v>
      </c>
      <c r="BZ44" s="461">
        <f ca="1">LANGHIAN_PARAM_GTS12!$E$384</f>
        <v>33</v>
      </c>
      <c r="CA44" s="462">
        <f ca="1">LANGHIAN_PARAM_GTS12!$E$383</f>
        <v>33</v>
      </c>
      <c r="CB44" s="461">
        <f ca="1">LANGHIAN_PARAM_GTS12!$E$385</f>
        <v>33</v>
      </c>
      <c r="CC44" s="611">
        <f t="shared" ca="1" si="48"/>
        <v>42</v>
      </c>
      <c r="CD44" s="612">
        <f t="shared" ca="1" si="49"/>
        <v>52</v>
      </c>
      <c r="CE44" s="611">
        <f t="shared" ca="1" si="50"/>
        <v>62</v>
      </c>
      <c r="CF44" s="613">
        <f t="shared" ca="1" si="51"/>
        <v>20</v>
      </c>
      <c r="CG44" s="461">
        <f ca="1">LANGHIAN_PARAM_GTS12!$E$403</f>
        <v>-9</v>
      </c>
      <c r="CH44" s="462">
        <f ca="1">LANGHIAN_PARAM_GTS12!$E$402</f>
        <v>-9</v>
      </c>
      <c r="CI44" s="461">
        <f ca="1">LANGHIAN_PARAM_GTS12!$E$404</f>
        <v>-9</v>
      </c>
      <c r="CJ44" s="611">
        <f t="shared" ca="1" si="52"/>
        <v>84</v>
      </c>
      <c r="CK44" s="612">
        <f t="shared" ca="1" si="53"/>
        <v>94</v>
      </c>
      <c r="CL44" s="611">
        <f t="shared" ca="1" si="54"/>
        <v>104</v>
      </c>
      <c r="CM44" s="613">
        <f t="shared" ca="1" si="55"/>
        <v>20</v>
      </c>
      <c r="CN44" s="451">
        <f ca="1">LANGHIAN_PARAM_GTS12!$E$426</f>
        <v>4</v>
      </c>
      <c r="CO44" s="452">
        <f ca="1">LANGHIAN_PARAM_GTS12!$E$425</f>
        <v>4</v>
      </c>
      <c r="CP44" s="451">
        <f ca="1">LANGHIAN_PARAM_GTS12!$E$427</f>
        <v>4</v>
      </c>
      <c r="CQ44" s="607">
        <f t="shared" ca="1" si="56"/>
        <v>71</v>
      </c>
      <c r="CR44" s="608">
        <f t="shared" ca="1" si="57"/>
        <v>81</v>
      </c>
      <c r="CS44" s="607">
        <f t="shared" ca="1" si="58"/>
        <v>91</v>
      </c>
      <c r="CT44" s="609">
        <f t="shared" ca="1" si="59"/>
        <v>20</v>
      </c>
      <c r="CU44" s="451">
        <f ca="1">LANGHIAN_PARAM_GTS12!$E$449</f>
        <v>-1</v>
      </c>
      <c r="CV44" s="452">
        <f ca="1">LANGHIAN_PARAM_GTS12!$E$448</f>
        <v>-1</v>
      </c>
      <c r="CW44" s="451">
        <f ca="1">LANGHIAN_PARAM_GTS12!$E$450</f>
        <v>-1</v>
      </c>
      <c r="CX44" s="607">
        <f t="shared" ca="1" si="60"/>
        <v>76</v>
      </c>
      <c r="CY44" s="608">
        <f t="shared" ca="1" si="61"/>
        <v>86</v>
      </c>
      <c r="CZ44" s="607">
        <f t="shared" ca="1" si="62"/>
        <v>96</v>
      </c>
      <c r="DA44" s="609">
        <f t="shared" ca="1" si="63"/>
        <v>20</v>
      </c>
      <c r="DB44" s="454">
        <f ca="1">LANGHIAN_PARAM_GTS12!$E$489</f>
        <v>-14.6</v>
      </c>
      <c r="DC44" s="453">
        <f ca="1">LANGHIAN_PARAM_GTS12!$E$481</f>
        <v>1.7670558749999998</v>
      </c>
      <c r="DD44" s="454">
        <f ca="1">LANGHIAN_PARAM_GTS12!$E$490</f>
        <v>33</v>
      </c>
      <c r="DE44" s="604">
        <f t="shared" ca="1" si="64"/>
        <v>42</v>
      </c>
      <c r="DF44" s="605">
        <f t="shared" ca="1" si="65"/>
        <v>83.232944125000003</v>
      </c>
      <c r="DG44" s="604">
        <f t="shared" ca="1" si="66"/>
        <v>109.6</v>
      </c>
      <c r="DH44" s="606">
        <f t="shared" ca="1" si="12"/>
        <v>67.599999999999994</v>
      </c>
    </row>
    <row r="45" spans="2:112" ht="22.5">
      <c r="B45" s="491" t="s">
        <v>352</v>
      </c>
      <c r="C45" s="492" t="s">
        <v>353</v>
      </c>
      <c r="D45" s="493">
        <v>46.987659999999998</v>
      </c>
      <c r="E45" s="493">
        <v>-1.2776479999999999</v>
      </c>
      <c r="F45" s="492" t="s">
        <v>293</v>
      </c>
      <c r="G45" s="494" t="s">
        <v>298</v>
      </c>
      <c r="H45" s="492">
        <v>11.6</v>
      </c>
      <c r="I45" s="492">
        <v>16</v>
      </c>
      <c r="J45" s="492" t="s">
        <v>230</v>
      </c>
      <c r="K45" s="492">
        <v>15</v>
      </c>
      <c r="L45" s="492">
        <v>50</v>
      </c>
      <c r="M45" s="495">
        <v>55</v>
      </c>
      <c r="N45" s="498" t="s">
        <v>589</v>
      </c>
      <c r="O45" s="454">
        <f ca="1">LANGHIAN_PARAM_GTS12!$E$89</f>
        <v>24.65</v>
      </c>
      <c r="P45" s="453">
        <f ca="1">LANGHIAN_PARAM_GTS12!$E$84</f>
        <v>91.344516129032257</v>
      </c>
      <c r="Q45" s="454">
        <f ca="1">LANGHIAN_PARAM_GTS12!$E$90</f>
        <v>158.22999999999999</v>
      </c>
      <c r="R45" s="604">
        <f t="shared" ca="1" si="13"/>
        <v>-88.22999999999999</v>
      </c>
      <c r="S45" s="605">
        <f t="shared" ca="1" si="14"/>
        <v>-3.8445161290322574</v>
      </c>
      <c r="T45" s="604">
        <f t="shared" ca="1" si="15"/>
        <v>80.349999999999994</v>
      </c>
      <c r="U45" s="606">
        <f t="shared" ca="1" si="16"/>
        <v>168.57999999999998</v>
      </c>
      <c r="V45" s="454">
        <f ca="1">LANGHIAN_PARAM_GTS12!$E$58</f>
        <v>66.084599999999995</v>
      </c>
      <c r="W45" s="453">
        <f ca="1">LANGHIAN_PARAM_GTS12!$E$53</f>
        <v>103.55200000000001</v>
      </c>
      <c r="X45" s="454">
        <f ca="1">LANGHIAN_PARAM_GTS12!$E$59</f>
        <v>138.35500000000002</v>
      </c>
      <c r="Y45" s="604">
        <f t="shared" ca="1" si="17"/>
        <v>-68.355000000000018</v>
      </c>
      <c r="Z45" s="605">
        <f t="shared" ca="1" si="18"/>
        <v>-16.052000000000007</v>
      </c>
      <c r="AA45" s="604">
        <f t="shared" ca="1" si="19"/>
        <v>38.915400000000005</v>
      </c>
      <c r="AB45" s="606">
        <f t="shared" ca="1" si="20"/>
        <v>107.27040000000002</v>
      </c>
      <c r="AC45" s="454">
        <f ca="1">LANGHIAN_PARAM_GTS12!$E$149</f>
        <v>-29</v>
      </c>
      <c r="AD45" s="453">
        <f ca="1">LANGHIAN_PARAM_GTS12!$E$144</f>
        <v>-0.29759290407446787</v>
      </c>
      <c r="AE45" s="454">
        <f ca="1">LANGHIAN_PARAM_GTS12!$E$150</f>
        <v>33.901600000000002</v>
      </c>
      <c r="AF45" s="604">
        <f t="shared" ca="1" si="21"/>
        <v>36.098399999999998</v>
      </c>
      <c r="AG45" s="605">
        <f t="shared" ca="1" si="22"/>
        <v>87.797592904074463</v>
      </c>
      <c r="AH45" s="604">
        <f t="shared" ca="1" si="23"/>
        <v>134</v>
      </c>
      <c r="AI45" s="606">
        <f t="shared" ca="1" si="24"/>
        <v>97.901600000000002</v>
      </c>
      <c r="AJ45" s="454">
        <f ca="1">LANGHIAN_PARAM_GTS12!$E$176</f>
        <v>8.3028000000000013</v>
      </c>
      <c r="AK45" s="453">
        <f ca="1">LANGHIAN_PARAM_GTS12!$E$171</f>
        <v>24.838583333333332</v>
      </c>
      <c r="AL45" s="454">
        <f ca="1">LANGHIAN_PARAM_GTS12!$E$177</f>
        <v>41.528500000000001</v>
      </c>
      <c r="AM45" s="604">
        <f t="shared" ca="1" si="25"/>
        <v>28.471499999999999</v>
      </c>
      <c r="AN45" s="605">
        <f t="shared" ca="1" si="26"/>
        <v>62.661416666666668</v>
      </c>
      <c r="AO45" s="604">
        <f t="shared" ca="1" si="27"/>
        <v>96.697199999999995</v>
      </c>
      <c r="AP45" s="606">
        <f t="shared" ca="1" si="28"/>
        <v>68.225699999999989</v>
      </c>
      <c r="AQ45" s="454">
        <f ca="1">LANGHIAN_PARAM_GTS12!$E$265</f>
        <v>-34</v>
      </c>
      <c r="AR45" s="453">
        <f ca="1">LANGHIAN_PARAM_GTS12!$E$260</f>
        <v>5.536607215978262</v>
      </c>
      <c r="AS45" s="454">
        <f ca="1">LANGHIAN_PARAM_GTS12!$E$266</f>
        <v>41.839550000000003</v>
      </c>
      <c r="AT45" s="604">
        <f t="shared" ca="1" si="29"/>
        <v>28.160449999999997</v>
      </c>
      <c r="AU45" s="605">
        <f t="shared" ca="1" si="30"/>
        <v>81.963392784021735</v>
      </c>
      <c r="AV45" s="604">
        <f t="shared" ca="1" si="31"/>
        <v>139</v>
      </c>
      <c r="AW45" s="606">
        <f t="shared" ca="1" si="32"/>
        <v>110.83955</v>
      </c>
      <c r="AX45" s="454">
        <f ca="1">LANGHIAN_PARAM_GTS12!$E$242</f>
        <v>-11</v>
      </c>
      <c r="AY45" s="453">
        <f ca="1">LANGHIAN_PARAM_GTS12!$E$237</f>
        <v>20.2</v>
      </c>
      <c r="AZ45" s="454">
        <f ca="1">LANGHIAN_PARAM_GTS12!$E$243</f>
        <v>50.2</v>
      </c>
      <c r="BA45" s="604">
        <f t="shared" ca="1" si="33"/>
        <v>19.799999999999997</v>
      </c>
      <c r="BB45" s="605">
        <f t="shared" ca="1" si="34"/>
        <v>67.3</v>
      </c>
      <c r="BC45" s="604">
        <f t="shared" ca="1" si="35"/>
        <v>116</v>
      </c>
      <c r="BD45" s="606">
        <f t="shared" ca="1" si="36"/>
        <v>96.2</v>
      </c>
      <c r="BE45" s="454">
        <f ca="1">LANGHIAN_PARAM_GTS12!$E$303</f>
        <v>35.430063999999788</v>
      </c>
      <c r="BF45" s="453">
        <f ca="1">LANGHIAN_PARAM_GTS12!$E$293</f>
        <v>61.433366666666679</v>
      </c>
      <c r="BG45" s="454">
        <f ca="1">LANGHIAN_PARAM_GTS12!$E$304</f>
        <v>86.76097100000004</v>
      </c>
      <c r="BH45" s="604">
        <f t="shared" ca="1" si="37"/>
        <v>-16.76097100000004</v>
      </c>
      <c r="BI45" s="605">
        <f t="shared" ca="1" si="38"/>
        <v>26.066633333333321</v>
      </c>
      <c r="BJ45" s="604">
        <f t="shared" ca="1" si="39"/>
        <v>69.569936000000212</v>
      </c>
      <c r="BK45" s="606">
        <f t="shared" ca="1" si="40"/>
        <v>86.330907000000252</v>
      </c>
      <c r="BL45" s="454">
        <f ca="1">LANGHIAN_PARAM_GTS12!$E$536</f>
        <v>14.9</v>
      </c>
      <c r="BM45" s="453">
        <f ca="1">LANGHIAN_PARAM_GTS12!$E$528</f>
        <v>27.900000000000002</v>
      </c>
      <c r="BN45" s="454">
        <f ca="1">LANGHIAN_PARAM_GTS12!$E$537</f>
        <v>43.4</v>
      </c>
      <c r="BO45" s="604">
        <f t="shared" ca="1" si="41"/>
        <v>26.6</v>
      </c>
      <c r="BP45" s="605">
        <f t="shared" ca="1" si="42"/>
        <v>59.599999999999994</v>
      </c>
      <c r="BQ45" s="604">
        <f t="shared" ca="1" si="43"/>
        <v>90.1</v>
      </c>
      <c r="BR45" s="606">
        <f t="shared" ca="1" si="6"/>
        <v>63.499999999999993</v>
      </c>
      <c r="BS45" s="454">
        <f ca="1">LANGHIAN_PARAM_GTS12!$E$346</f>
        <v>-8.1199999999999992</v>
      </c>
      <c r="BT45" s="453">
        <f ca="1">LANGHIAN_PARAM_GTS12!$E$336</f>
        <v>5.483777777777779</v>
      </c>
      <c r="BU45" s="454">
        <f ca="1">LANGHIAN_PARAM_GTS12!$E$347</f>
        <v>17.68</v>
      </c>
      <c r="BV45" s="604">
        <f t="shared" ca="1" si="44"/>
        <v>52.32</v>
      </c>
      <c r="BW45" s="605">
        <f t="shared" ca="1" si="45"/>
        <v>82.016222222222211</v>
      </c>
      <c r="BX45" s="604">
        <f t="shared" ca="1" si="46"/>
        <v>113.12</v>
      </c>
      <c r="BY45" s="606">
        <f t="shared" ca="1" si="47"/>
        <v>60.800000000000004</v>
      </c>
      <c r="BZ45" s="461">
        <f ca="1">LANGHIAN_PARAM_GTS12!$E$384</f>
        <v>33</v>
      </c>
      <c r="CA45" s="462">
        <f ca="1">LANGHIAN_PARAM_GTS12!$E$383</f>
        <v>33</v>
      </c>
      <c r="CB45" s="461">
        <f ca="1">LANGHIAN_PARAM_GTS12!$E$385</f>
        <v>33</v>
      </c>
      <c r="CC45" s="611">
        <f t="shared" ca="1" si="48"/>
        <v>37</v>
      </c>
      <c r="CD45" s="612">
        <f t="shared" ca="1" si="49"/>
        <v>54.5</v>
      </c>
      <c r="CE45" s="611">
        <f t="shared" ca="1" si="50"/>
        <v>72</v>
      </c>
      <c r="CF45" s="613">
        <f t="shared" ca="1" si="51"/>
        <v>35</v>
      </c>
      <c r="CG45" s="461">
        <f ca="1">LANGHIAN_PARAM_GTS12!$E$403</f>
        <v>-9</v>
      </c>
      <c r="CH45" s="462">
        <f ca="1">LANGHIAN_PARAM_GTS12!$E$402</f>
        <v>-9</v>
      </c>
      <c r="CI45" s="461">
        <f ca="1">LANGHIAN_PARAM_GTS12!$E$404</f>
        <v>-9</v>
      </c>
      <c r="CJ45" s="611">
        <f t="shared" ca="1" si="52"/>
        <v>79</v>
      </c>
      <c r="CK45" s="612">
        <f t="shared" ca="1" si="53"/>
        <v>96.5</v>
      </c>
      <c r="CL45" s="611">
        <f t="shared" ca="1" si="54"/>
        <v>114</v>
      </c>
      <c r="CM45" s="613">
        <f t="shared" ca="1" si="55"/>
        <v>35</v>
      </c>
      <c r="CN45" s="451">
        <f ca="1">LANGHIAN_PARAM_GTS12!$E$426</f>
        <v>4</v>
      </c>
      <c r="CO45" s="452">
        <f ca="1">LANGHIAN_PARAM_GTS12!$E$425</f>
        <v>4</v>
      </c>
      <c r="CP45" s="451">
        <f ca="1">LANGHIAN_PARAM_GTS12!$E$427</f>
        <v>4</v>
      </c>
      <c r="CQ45" s="607">
        <f t="shared" ca="1" si="56"/>
        <v>66</v>
      </c>
      <c r="CR45" s="608">
        <f t="shared" ca="1" si="57"/>
        <v>83.5</v>
      </c>
      <c r="CS45" s="607">
        <f t="shared" ca="1" si="58"/>
        <v>101</v>
      </c>
      <c r="CT45" s="609">
        <f t="shared" ca="1" si="59"/>
        <v>35</v>
      </c>
      <c r="CU45" s="451">
        <f ca="1">LANGHIAN_PARAM_GTS12!$E$449</f>
        <v>-1</v>
      </c>
      <c r="CV45" s="452">
        <f ca="1">LANGHIAN_PARAM_GTS12!$E$448</f>
        <v>-1</v>
      </c>
      <c r="CW45" s="451">
        <f ca="1">LANGHIAN_PARAM_GTS12!$E$450</f>
        <v>-1</v>
      </c>
      <c r="CX45" s="607">
        <f t="shared" ca="1" si="60"/>
        <v>71</v>
      </c>
      <c r="CY45" s="608">
        <f t="shared" ca="1" si="61"/>
        <v>88.5</v>
      </c>
      <c r="CZ45" s="607">
        <f t="shared" ca="1" si="62"/>
        <v>106</v>
      </c>
      <c r="DA45" s="609">
        <f t="shared" ca="1" si="63"/>
        <v>35</v>
      </c>
      <c r="DB45" s="454">
        <f ca="1">LANGHIAN_PARAM_GTS12!$E$489</f>
        <v>-14.6</v>
      </c>
      <c r="DC45" s="453">
        <f ca="1">LANGHIAN_PARAM_GTS12!$E$481</f>
        <v>1.7670558749999998</v>
      </c>
      <c r="DD45" s="454">
        <f ca="1">LANGHIAN_PARAM_GTS12!$E$490</f>
        <v>33</v>
      </c>
      <c r="DE45" s="604">
        <f t="shared" ca="1" si="64"/>
        <v>37</v>
      </c>
      <c r="DF45" s="605">
        <f t="shared" ca="1" si="65"/>
        <v>85.732944125000003</v>
      </c>
      <c r="DG45" s="604">
        <f t="shared" ca="1" si="66"/>
        <v>119.6</v>
      </c>
      <c r="DH45" s="606">
        <f t="shared" ca="1" si="12"/>
        <v>82.6</v>
      </c>
    </row>
    <row r="46" spans="2:112" ht="22.5">
      <c r="B46" s="491" t="s">
        <v>354</v>
      </c>
      <c r="C46" s="492" t="s">
        <v>355</v>
      </c>
      <c r="D46" s="493">
        <v>46.861992999999998</v>
      </c>
      <c r="E46" s="493">
        <v>-1.890487</v>
      </c>
      <c r="F46" s="492" t="s">
        <v>293</v>
      </c>
      <c r="G46" s="494" t="s">
        <v>489</v>
      </c>
      <c r="H46" s="492">
        <v>11.6</v>
      </c>
      <c r="I46" s="492">
        <v>16</v>
      </c>
      <c r="J46" s="492" t="s">
        <v>231</v>
      </c>
      <c r="K46" s="492">
        <v>15</v>
      </c>
      <c r="L46" s="492">
        <v>50</v>
      </c>
      <c r="M46" s="495">
        <v>4</v>
      </c>
      <c r="N46" s="496" t="s">
        <v>590</v>
      </c>
      <c r="O46" s="454">
        <f ca="1">LANGHIAN_PARAM_GTS12!$E$89</f>
        <v>24.65</v>
      </c>
      <c r="P46" s="453">
        <f ca="1">LANGHIAN_PARAM_GTS12!$E$84</f>
        <v>91.344516129032257</v>
      </c>
      <c r="Q46" s="454">
        <f ca="1">LANGHIAN_PARAM_GTS12!$E$90</f>
        <v>158.22999999999999</v>
      </c>
      <c r="R46" s="604">
        <f t="shared" ca="1" si="13"/>
        <v>-139.22999999999999</v>
      </c>
      <c r="S46" s="605">
        <f t="shared" ca="1" si="14"/>
        <v>-54.844516129032257</v>
      </c>
      <c r="T46" s="604">
        <f t="shared" ca="1" si="15"/>
        <v>29.35</v>
      </c>
      <c r="U46" s="606">
        <f t="shared" ca="1" si="16"/>
        <v>168.57999999999998</v>
      </c>
      <c r="V46" s="454">
        <f ca="1">LANGHIAN_PARAM_GTS12!$E$58</f>
        <v>66.084599999999995</v>
      </c>
      <c r="W46" s="453">
        <f ca="1">LANGHIAN_PARAM_GTS12!$E$53</f>
        <v>103.55200000000001</v>
      </c>
      <c r="X46" s="454">
        <f ca="1">LANGHIAN_PARAM_GTS12!$E$59</f>
        <v>138.35500000000002</v>
      </c>
      <c r="Y46" s="604">
        <f t="shared" ca="1" si="17"/>
        <v>-119.35500000000002</v>
      </c>
      <c r="Z46" s="605">
        <f t="shared" ca="1" si="18"/>
        <v>-67.052000000000007</v>
      </c>
      <c r="AA46" s="604">
        <f t="shared" ca="1" si="19"/>
        <v>-12.084599999999995</v>
      </c>
      <c r="AB46" s="606">
        <f t="shared" ca="1" si="20"/>
        <v>107.27040000000002</v>
      </c>
      <c r="AC46" s="454">
        <f ca="1">LANGHIAN_PARAM_GTS12!$E$149</f>
        <v>-29</v>
      </c>
      <c r="AD46" s="453">
        <f ca="1">LANGHIAN_PARAM_GTS12!$E$144</f>
        <v>-0.29759290407446787</v>
      </c>
      <c r="AE46" s="454">
        <f ca="1">LANGHIAN_PARAM_GTS12!$E$150</f>
        <v>33.901600000000002</v>
      </c>
      <c r="AF46" s="604">
        <f t="shared" ca="1" si="21"/>
        <v>-14.901600000000002</v>
      </c>
      <c r="AG46" s="605">
        <f t="shared" ca="1" si="22"/>
        <v>36.79759290407447</v>
      </c>
      <c r="AH46" s="604">
        <f t="shared" ca="1" si="23"/>
        <v>83</v>
      </c>
      <c r="AI46" s="606">
        <f t="shared" ca="1" si="24"/>
        <v>97.901600000000002</v>
      </c>
      <c r="AJ46" s="454">
        <f ca="1">LANGHIAN_PARAM_GTS12!$E$176</f>
        <v>8.3028000000000013</v>
      </c>
      <c r="AK46" s="453">
        <f ca="1">LANGHIAN_PARAM_GTS12!$E$171</f>
        <v>24.838583333333332</v>
      </c>
      <c r="AL46" s="454">
        <f ca="1">LANGHIAN_PARAM_GTS12!$E$177</f>
        <v>41.528500000000001</v>
      </c>
      <c r="AM46" s="604">
        <f t="shared" ca="1" si="25"/>
        <v>-22.528500000000001</v>
      </c>
      <c r="AN46" s="605">
        <f t="shared" ca="1" si="26"/>
        <v>11.661416666666668</v>
      </c>
      <c r="AO46" s="604">
        <f t="shared" ca="1" si="27"/>
        <v>45.697199999999995</v>
      </c>
      <c r="AP46" s="606">
        <f t="shared" ca="1" si="28"/>
        <v>68.225699999999989</v>
      </c>
      <c r="AQ46" s="454">
        <f ca="1">LANGHIAN_PARAM_GTS12!$E$265</f>
        <v>-34</v>
      </c>
      <c r="AR46" s="453">
        <f ca="1">LANGHIAN_PARAM_GTS12!$E$260</f>
        <v>5.536607215978262</v>
      </c>
      <c r="AS46" s="454">
        <f ca="1">LANGHIAN_PARAM_GTS12!$E$266</f>
        <v>41.839550000000003</v>
      </c>
      <c r="AT46" s="604">
        <f t="shared" ca="1" si="29"/>
        <v>-22.839550000000003</v>
      </c>
      <c r="AU46" s="605">
        <f t="shared" ca="1" si="30"/>
        <v>30.963392784021739</v>
      </c>
      <c r="AV46" s="604">
        <f t="shared" ca="1" si="31"/>
        <v>88</v>
      </c>
      <c r="AW46" s="606">
        <f t="shared" ca="1" si="32"/>
        <v>110.83955</v>
      </c>
      <c r="AX46" s="454">
        <f ca="1">LANGHIAN_PARAM_GTS12!$E$242</f>
        <v>-11</v>
      </c>
      <c r="AY46" s="453">
        <f ca="1">LANGHIAN_PARAM_GTS12!$E$237</f>
        <v>20.2</v>
      </c>
      <c r="AZ46" s="454">
        <f ca="1">LANGHIAN_PARAM_GTS12!$E$243</f>
        <v>50.2</v>
      </c>
      <c r="BA46" s="604">
        <f t="shared" ca="1" si="33"/>
        <v>-31.200000000000003</v>
      </c>
      <c r="BB46" s="605">
        <f t="shared" ca="1" si="34"/>
        <v>16.3</v>
      </c>
      <c r="BC46" s="604">
        <f t="shared" ca="1" si="35"/>
        <v>65</v>
      </c>
      <c r="BD46" s="606">
        <f t="shared" ca="1" si="36"/>
        <v>96.2</v>
      </c>
      <c r="BE46" s="454">
        <f ca="1">LANGHIAN_PARAM_GTS12!$E$303</f>
        <v>35.430063999999788</v>
      </c>
      <c r="BF46" s="453">
        <f ca="1">LANGHIAN_PARAM_GTS12!$E$293</f>
        <v>61.433366666666679</v>
      </c>
      <c r="BG46" s="454">
        <f ca="1">LANGHIAN_PARAM_GTS12!$E$304</f>
        <v>86.76097100000004</v>
      </c>
      <c r="BH46" s="604">
        <f t="shared" ca="1" si="37"/>
        <v>-67.76097100000004</v>
      </c>
      <c r="BI46" s="605">
        <f t="shared" ca="1" si="38"/>
        <v>-24.933366666666679</v>
      </c>
      <c r="BJ46" s="604">
        <f t="shared" ca="1" si="39"/>
        <v>18.569936000000212</v>
      </c>
      <c r="BK46" s="606">
        <f t="shared" ca="1" si="40"/>
        <v>86.330907000000252</v>
      </c>
      <c r="BL46" s="454">
        <f ca="1">LANGHIAN_PARAM_GTS12!$E$536</f>
        <v>14.9</v>
      </c>
      <c r="BM46" s="453">
        <f ca="1">LANGHIAN_PARAM_GTS12!$E$528</f>
        <v>27.900000000000002</v>
      </c>
      <c r="BN46" s="454">
        <f ca="1">LANGHIAN_PARAM_GTS12!$E$537</f>
        <v>43.4</v>
      </c>
      <c r="BO46" s="604">
        <f t="shared" ca="1" si="41"/>
        <v>-24.4</v>
      </c>
      <c r="BP46" s="605">
        <f t="shared" ca="1" si="42"/>
        <v>8.5999999999999979</v>
      </c>
      <c r="BQ46" s="604">
        <f t="shared" ca="1" si="43"/>
        <v>39.1</v>
      </c>
      <c r="BR46" s="606">
        <f t="shared" ca="1" si="6"/>
        <v>63.5</v>
      </c>
      <c r="BS46" s="454">
        <f ca="1">LANGHIAN_PARAM_GTS12!$E$346</f>
        <v>-8.1199999999999992</v>
      </c>
      <c r="BT46" s="453">
        <f ca="1">LANGHIAN_PARAM_GTS12!$E$336</f>
        <v>5.483777777777779</v>
      </c>
      <c r="BU46" s="454">
        <f ca="1">LANGHIAN_PARAM_GTS12!$E$347</f>
        <v>17.68</v>
      </c>
      <c r="BV46" s="604">
        <f t="shared" ca="1" si="44"/>
        <v>1.3200000000000003</v>
      </c>
      <c r="BW46" s="605">
        <f t="shared" ca="1" si="45"/>
        <v>31.016222222222222</v>
      </c>
      <c r="BX46" s="604">
        <f t="shared" ca="1" si="46"/>
        <v>62.12</v>
      </c>
      <c r="BY46" s="606">
        <f t="shared" ca="1" si="47"/>
        <v>60.8</v>
      </c>
      <c r="BZ46" s="461">
        <f ca="1">LANGHIAN_PARAM_GTS12!$E$384</f>
        <v>33</v>
      </c>
      <c r="CA46" s="462">
        <f ca="1">LANGHIAN_PARAM_GTS12!$E$383</f>
        <v>33</v>
      </c>
      <c r="CB46" s="461">
        <f ca="1">LANGHIAN_PARAM_GTS12!$E$385</f>
        <v>33</v>
      </c>
      <c r="CC46" s="611">
        <f t="shared" ca="1" si="48"/>
        <v>-14</v>
      </c>
      <c r="CD46" s="612">
        <f t="shared" ca="1" si="49"/>
        <v>3.5</v>
      </c>
      <c r="CE46" s="611">
        <f t="shared" ca="1" si="50"/>
        <v>21</v>
      </c>
      <c r="CF46" s="613">
        <f t="shared" ca="1" si="51"/>
        <v>35</v>
      </c>
      <c r="CG46" s="461">
        <f ca="1">LANGHIAN_PARAM_GTS12!$E$403</f>
        <v>-9</v>
      </c>
      <c r="CH46" s="462">
        <f ca="1">LANGHIAN_PARAM_GTS12!$E$402</f>
        <v>-9</v>
      </c>
      <c r="CI46" s="461">
        <f ca="1">LANGHIAN_PARAM_GTS12!$E$404</f>
        <v>-9</v>
      </c>
      <c r="CJ46" s="611">
        <f t="shared" ca="1" si="52"/>
        <v>28</v>
      </c>
      <c r="CK46" s="612">
        <f t="shared" ca="1" si="53"/>
        <v>45.5</v>
      </c>
      <c r="CL46" s="611">
        <f t="shared" ca="1" si="54"/>
        <v>63</v>
      </c>
      <c r="CM46" s="613">
        <f t="shared" ca="1" si="55"/>
        <v>35</v>
      </c>
      <c r="CN46" s="451">
        <f ca="1">LANGHIAN_PARAM_GTS12!$E$426</f>
        <v>4</v>
      </c>
      <c r="CO46" s="452">
        <f ca="1">LANGHIAN_PARAM_GTS12!$E$425</f>
        <v>4</v>
      </c>
      <c r="CP46" s="451">
        <f ca="1">LANGHIAN_PARAM_GTS12!$E$427</f>
        <v>4</v>
      </c>
      <c r="CQ46" s="607">
        <f t="shared" ca="1" si="56"/>
        <v>15</v>
      </c>
      <c r="CR46" s="608">
        <f t="shared" ca="1" si="57"/>
        <v>32.5</v>
      </c>
      <c r="CS46" s="607">
        <f t="shared" ca="1" si="58"/>
        <v>50</v>
      </c>
      <c r="CT46" s="609">
        <f t="shared" ca="1" si="59"/>
        <v>35</v>
      </c>
      <c r="CU46" s="451">
        <f ca="1">LANGHIAN_PARAM_GTS12!$E$449</f>
        <v>-1</v>
      </c>
      <c r="CV46" s="452">
        <f ca="1">LANGHIAN_PARAM_GTS12!$E$448</f>
        <v>-1</v>
      </c>
      <c r="CW46" s="451">
        <f ca="1">LANGHIAN_PARAM_GTS12!$E$450</f>
        <v>-1</v>
      </c>
      <c r="CX46" s="607">
        <f t="shared" ca="1" si="60"/>
        <v>20</v>
      </c>
      <c r="CY46" s="608">
        <f t="shared" ca="1" si="61"/>
        <v>37.5</v>
      </c>
      <c r="CZ46" s="607">
        <f t="shared" ca="1" si="62"/>
        <v>55</v>
      </c>
      <c r="DA46" s="609">
        <f t="shared" ca="1" si="63"/>
        <v>35</v>
      </c>
      <c r="DB46" s="454">
        <f ca="1">LANGHIAN_PARAM_GTS12!$E$489</f>
        <v>-14.6</v>
      </c>
      <c r="DC46" s="453">
        <f ca="1">LANGHIAN_PARAM_GTS12!$E$481</f>
        <v>1.7670558749999998</v>
      </c>
      <c r="DD46" s="454">
        <f ca="1">LANGHIAN_PARAM_GTS12!$E$490</f>
        <v>33</v>
      </c>
      <c r="DE46" s="604">
        <f t="shared" ca="1" si="64"/>
        <v>-14</v>
      </c>
      <c r="DF46" s="605">
        <f t="shared" ca="1" si="65"/>
        <v>34.732944125000003</v>
      </c>
      <c r="DG46" s="604">
        <f t="shared" ca="1" si="66"/>
        <v>68.599999999999994</v>
      </c>
      <c r="DH46" s="606">
        <f t="shared" ca="1" si="12"/>
        <v>82.6</v>
      </c>
    </row>
    <row r="47" spans="2:112">
      <c r="B47" s="491" t="s">
        <v>356</v>
      </c>
      <c r="C47" s="492" t="s">
        <v>357</v>
      </c>
      <c r="D47" s="493">
        <v>46.838267000000002</v>
      </c>
      <c r="E47" s="493">
        <v>-1.859189</v>
      </c>
      <c r="F47" s="492" t="s">
        <v>293</v>
      </c>
      <c r="G47" s="494" t="s">
        <v>490</v>
      </c>
      <c r="H47" s="492">
        <v>11.6</v>
      </c>
      <c r="I47" s="492">
        <v>16</v>
      </c>
      <c r="J47" s="492" t="s">
        <v>231</v>
      </c>
      <c r="K47" s="492">
        <v>15</v>
      </c>
      <c r="L47" s="492">
        <v>50</v>
      </c>
      <c r="M47" s="495">
        <v>12</v>
      </c>
      <c r="N47" s="496" t="s">
        <v>590</v>
      </c>
      <c r="O47" s="454">
        <f ca="1">LANGHIAN_PARAM_GTS12!$E$89</f>
        <v>24.65</v>
      </c>
      <c r="P47" s="453">
        <f ca="1">LANGHIAN_PARAM_GTS12!$E$84</f>
        <v>91.344516129032257</v>
      </c>
      <c r="Q47" s="454">
        <f ca="1">LANGHIAN_PARAM_GTS12!$E$90</f>
        <v>158.22999999999999</v>
      </c>
      <c r="R47" s="604">
        <f t="shared" ca="1" si="13"/>
        <v>-131.22999999999999</v>
      </c>
      <c r="S47" s="605">
        <f t="shared" ca="1" si="14"/>
        <v>-46.844516129032257</v>
      </c>
      <c r="T47" s="604">
        <f t="shared" ca="1" si="15"/>
        <v>37.35</v>
      </c>
      <c r="U47" s="606">
        <f t="shared" ca="1" si="16"/>
        <v>168.57999999999998</v>
      </c>
      <c r="V47" s="454">
        <f ca="1">LANGHIAN_PARAM_GTS12!$E$58</f>
        <v>66.084599999999995</v>
      </c>
      <c r="W47" s="453">
        <f ca="1">LANGHIAN_PARAM_GTS12!$E$53</f>
        <v>103.55200000000001</v>
      </c>
      <c r="X47" s="454">
        <f ca="1">LANGHIAN_PARAM_GTS12!$E$59</f>
        <v>138.35500000000002</v>
      </c>
      <c r="Y47" s="604">
        <f t="shared" ca="1" si="17"/>
        <v>-111.35500000000002</v>
      </c>
      <c r="Z47" s="605">
        <f t="shared" ca="1" si="18"/>
        <v>-59.052000000000007</v>
      </c>
      <c r="AA47" s="604">
        <f t="shared" ca="1" si="19"/>
        <v>-4.0845999999999947</v>
      </c>
      <c r="AB47" s="606">
        <f t="shared" ca="1" si="20"/>
        <v>107.27040000000002</v>
      </c>
      <c r="AC47" s="454">
        <f ca="1">LANGHIAN_PARAM_GTS12!$E$149</f>
        <v>-29</v>
      </c>
      <c r="AD47" s="453">
        <f ca="1">LANGHIAN_PARAM_GTS12!$E$144</f>
        <v>-0.29759290407446787</v>
      </c>
      <c r="AE47" s="454">
        <f ca="1">LANGHIAN_PARAM_GTS12!$E$150</f>
        <v>33.901600000000002</v>
      </c>
      <c r="AF47" s="604">
        <f t="shared" ca="1" si="21"/>
        <v>-6.901600000000002</v>
      </c>
      <c r="AG47" s="605">
        <f t="shared" ca="1" si="22"/>
        <v>44.79759290407447</v>
      </c>
      <c r="AH47" s="604">
        <f t="shared" ca="1" si="23"/>
        <v>91</v>
      </c>
      <c r="AI47" s="606">
        <f t="shared" ca="1" si="24"/>
        <v>97.901600000000002</v>
      </c>
      <c r="AJ47" s="454">
        <f ca="1">LANGHIAN_PARAM_GTS12!$E$176</f>
        <v>8.3028000000000013</v>
      </c>
      <c r="AK47" s="453">
        <f ca="1">LANGHIAN_PARAM_GTS12!$E$171</f>
        <v>24.838583333333332</v>
      </c>
      <c r="AL47" s="454">
        <f ca="1">LANGHIAN_PARAM_GTS12!$E$177</f>
        <v>41.528500000000001</v>
      </c>
      <c r="AM47" s="604">
        <f t="shared" ca="1" si="25"/>
        <v>-14.528500000000001</v>
      </c>
      <c r="AN47" s="605">
        <f t="shared" ca="1" si="26"/>
        <v>19.661416666666668</v>
      </c>
      <c r="AO47" s="604">
        <f t="shared" ca="1" si="27"/>
        <v>53.697199999999995</v>
      </c>
      <c r="AP47" s="606">
        <f t="shared" ca="1" si="28"/>
        <v>68.225699999999989</v>
      </c>
      <c r="AQ47" s="454">
        <f ca="1">LANGHIAN_PARAM_GTS12!$E$265</f>
        <v>-34</v>
      </c>
      <c r="AR47" s="453">
        <f ca="1">LANGHIAN_PARAM_GTS12!$E$260</f>
        <v>5.536607215978262</v>
      </c>
      <c r="AS47" s="454">
        <f ca="1">LANGHIAN_PARAM_GTS12!$E$266</f>
        <v>41.839550000000003</v>
      </c>
      <c r="AT47" s="604">
        <f t="shared" ca="1" si="29"/>
        <v>-14.839550000000003</v>
      </c>
      <c r="AU47" s="605">
        <f t="shared" ca="1" si="30"/>
        <v>38.963392784021735</v>
      </c>
      <c r="AV47" s="604">
        <f t="shared" ca="1" si="31"/>
        <v>96</v>
      </c>
      <c r="AW47" s="606">
        <f t="shared" ca="1" si="32"/>
        <v>110.83955</v>
      </c>
      <c r="AX47" s="454">
        <f ca="1">LANGHIAN_PARAM_GTS12!$E$242</f>
        <v>-11</v>
      </c>
      <c r="AY47" s="453">
        <f ca="1">LANGHIAN_PARAM_GTS12!$E$237</f>
        <v>20.2</v>
      </c>
      <c r="AZ47" s="454">
        <f ca="1">LANGHIAN_PARAM_GTS12!$E$243</f>
        <v>50.2</v>
      </c>
      <c r="BA47" s="604">
        <f t="shared" ca="1" si="33"/>
        <v>-23.200000000000003</v>
      </c>
      <c r="BB47" s="605">
        <f t="shared" ca="1" si="34"/>
        <v>24.3</v>
      </c>
      <c r="BC47" s="604">
        <f t="shared" ca="1" si="35"/>
        <v>73</v>
      </c>
      <c r="BD47" s="606">
        <f t="shared" ca="1" si="36"/>
        <v>96.2</v>
      </c>
      <c r="BE47" s="454">
        <f ca="1">LANGHIAN_PARAM_GTS12!$E$303</f>
        <v>35.430063999999788</v>
      </c>
      <c r="BF47" s="453">
        <f ca="1">LANGHIAN_PARAM_GTS12!$E$293</f>
        <v>61.433366666666679</v>
      </c>
      <c r="BG47" s="454">
        <f ca="1">LANGHIAN_PARAM_GTS12!$E$304</f>
        <v>86.76097100000004</v>
      </c>
      <c r="BH47" s="604">
        <f t="shared" ca="1" si="37"/>
        <v>-59.76097100000004</v>
      </c>
      <c r="BI47" s="605">
        <f t="shared" ca="1" si="38"/>
        <v>-16.933366666666679</v>
      </c>
      <c r="BJ47" s="604">
        <f t="shared" ca="1" si="39"/>
        <v>26.569936000000212</v>
      </c>
      <c r="BK47" s="606">
        <f t="shared" ca="1" si="40"/>
        <v>86.330907000000252</v>
      </c>
      <c r="BL47" s="454">
        <f ca="1">LANGHIAN_PARAM_GTS12!$E$536</f>
        <v>14.9</v>
      </c>
      <c r="BM47" s="453">
        <f ca="1">LANGHIAN_PARAM_GTS12!$E$528</f>
        <v>27.900000000000002</v>
      </c>
      <c r="BN47" s="454">
        <f ca="1">LANGHIAN_PARAM_GTS12!$E$537</f>
        <v>43.4</v>
      </c>
      <c r="BO47" s="604">
        <f t="shared" ca="1" si="41"/>
        <v>-16.399999999999999</v>
      </c>
      <c r="BP47" s="605">
        <f t="shared" ca="1" si="42"/>
        <v>16.599999999999998</v>
      </c>
      <c r="BQ47" s="604">
        <f t="shared" ca="1" si="43"/>
        <v>47.1</v>
      </c>
      <c r="BR47" s="606">
        <f t="shared" ca="1" si="6"/>
        <v>63.5</v>
      </c>
      <c r="BS47" s="454">
        <f ca="1">LANGHIAN_PARAM_GTS12!$E$346</f>
        <v>-8.1199999999999992</v>
      </c>
      <c r="BT47" s="453">
        <f ca="1">LANGHIAN_PARAM_GTS12!$E$336</f>
        <v>5.483777777777779</v>
      </c>
      <c r="BU47" s="454">
        <f ca="1">LANGHIAN_PARAM_GTS12!$E$347</f>
        <v>17.68</v>
      </c>
      <c r="BV47" s="604">
        <f t="shared" ca="1" si="44"/>
        <v>9.32</v>
      </c>
      <c r="BW47" s="605">
        <f t="shared" ca="1" si="45"/>
        <v>39.016222222222218</v>
      </c>
      <c r="BX47" s="604">
        <f t="shared" ca="1" si="46"/>
        <v>70.12</v>
      </c>
      <c r="BY47" s="606">
        <f t="shared" ca="1" si="47"/>
        <v>60.800000000000004</v>
      </c>
      <c r="BZ47" s="461">
        <f ca="1">LANGHIAN_PARAM_GTS12!$E$384</f>
        <v>33</v>
      </c>
      <c r="CA47" s="462">
        <f ca="1">LANGHIAN_PARAM_GTS12!$E$383</f>
        <v>33</v>
      </c>
      <c r="CB47" s="461">
        <f ca="1">LANGHIAN_PARAM_GTS12!$E$385</f>
        <v>33</v>
      </c>
      <c r="CC47" s="611">
        <f t="shared" ca="1" si="48"/>
        <v>-6</v>
      </c>
      <c r="CD47" s="612">
        <f t="shared" ca="1" si="49"/>
        <v>11.5</v>
      </c>
      <c r="CE47" s="611">
        <f t="shared" ca="1" si="50"/>
        <v>29</v>
      </c>
      <c r="CF47" s="613">
        <f t="shared" ca="1" si="51"/>
        <v>35</v>
      </c>
      <c r="CG47" s="461">
        <f ca="1">LANGHIAN_PARAM_GTS12!$E$403</f>
        <v>-9</v>
      </c>
      <c r="CH47" s="462">
        <f ca="1">LANGHIAN_PARAM_GTS12!$E$402</f>
        <v>-9</v>
      </c>
      <c r="CI47" s="461">
        <f ca="1">LANGHIAN_PARAM_GTS12!$E$404</f>
        <v>-9</v>
      </c>
      <c r="CJ47" s="611">
        <f t="shared" ca="1" si="52"/>
        <v>36</v>
      </c>
      <c r="CK47" s="612">
        <f t="shared" ca="1" si="53"/>
        <v>53.5</v>
      </c>
      <c r="CL47" s="611">
        <f t="shared" ca="1" si="54"/>
        <v>71</v>
      </c>
      <c r="CM47" s="613">
        <f t="shared" ca="1" si="55"/>
        <v>35</v>
      </c>
      <c r="CN47" s="451">
        <f ca="1">LANGHIAN_PARAM_GTS12!$E$426</f>
        <v>4</v>
      </c>
      <c r="CO47" s="452">
        <f ca="1">LANGHIAN_PARAM_GTS12!$E$425</f>
        <v>4</v>
      </c>
      <c r="CP47" s="451">
        <f ca="1">LANGHIAN_PARAM_GTS12!$E$427</f>
        <v>4</v>
      </c>
      <c r="CQ47" s="607">
        <f t="shared" ca="1" si="56"/>
        <v>23</v>
      </c>
      <c r="CR47" s="608">
        <f t="shared" ca="1" si="57"/>
        <v>40.5</v>
      </c>
      <c r="CS47" s="607">
        <f t="shared" ca="1" si="58"/>
        <v>58</v>
      </c>
      <c r="CT47" s="609">
        <f t="shared" ca="1" si="59"/>
        <v>35</v>
      </c>
      <c r="CU47" s="451">
        <f ca="1">LANGHIAN_PARAM_GTS12!$E$449</f>
        <v>-1</v>
      </c>
      <c r="CV47" s="452">
        <f ca="1">LANGHIAN_PARAM_GTS12!$E$448</f>
        <v>-1</v>
      </c>
      <c r="CW47" s="451">
        <f ca="1">LANGHIAN_PARAM_GTS12!$E$450</f>
        <v>-1</v>
      </c>
      <c r="CX47" s="607">
        <f t="shared" ca="1" si="60"/>
        <v>28</v>
      </c>
      <c r="CY47" s="608">
        <f t="shared" ca="1" si="61"/>
        <v>45.5</v>
      </c>
      <c r="CZ47" s="607">
        <f t="shared" ca="1" si="62"/>
        <v>63</v>
      </c>
      <c r="DA47" s="609">
        <f t="shared" ca="1" si="63"/>
        <v>35</v>
      </c>
      <c r="DB47" s="454">
        <f ca="1">LANGHIAN_PARAM_GTS12!$E$489</f>
        <v>-14.6</v>
      </c>
      <c r="DC47" s="453">
        <f ca="1">LANGHIAN_PARAM_GTS12!$E$481</f>
        <v>1.7670558749999998</v>
      </c>
      <c r="DD47" s="454">
        <f ca="1">LANGHIAN_PARAM_GTS12!$E$490</f>
        <v>33</v>
      </c>
      <c r="DE47" s="604">
        <f t="shared" ca="1" si="64"/>
        <v>-6</v>
      </c>
      <c r="DF47" s="605">
        <f t="shared" ca="1" si="65"/>
        <v>42.732944125000003</v>
      </c>
      <c r="DG47" s="604">
        <f t="shared" ca="1" si="66"/>
        <v>76.599999999999994</v>
      </c>
      <c r="DH47" s="606">
        <f t="shared" ca="1" si="12"/>
        <v>82.6</v>
      </c>
    </row>
    <row r="48" spans="2:112">
      <c r="B48" s="491" t="s">
        <v>358</v>
      </c>
      <c r="C48" s="492" t="s">
        <v>359</v>
      </c>
      <c r="D48" s="493">
        <v>46.818406240000002</v>
      </c>
      <c r="E48" s="493">
        <v>-1.8818237499999999</v>
      </c>
      <c r="F48" s="492" t="s">
        <v>293</v>
      </c>
      <c r="G48" s="494" t="s">
        <v>490</v>
      </c>
      <c r="H48" s="492">
        <v>11.6</v>
      </c>
      <c r="I48" s="492">
        <v>16</v>
      </c>
      <c r="J48" s="492" t="s">
        <v>231</v>
      </c>
      <c r="K48" s="492">
        <v>15</v>
      </c>
      <c r="L48" s="492">
        <v>50</v>
      </c>
      <c r="M48" s="495">
        <v>5.5</v>
      </c>
      <c r="N48" s="496" t="s">
        <v>590</v>
      </c>
      <c r="O48" s="454">
        <f ca="1">LANGHIAN_PARAM_GTS12!$E$89</f>
        <v>24.65</v>
      </c>
      <c r="P48" s="453">
        <f ca="1">LANGHIAN_PARAM_GTS12!$E$84</f>
        <v>91.344516129032257</v>
      </c>
      <c r="Q48" s="454">
        <f ca="1">LANGHIAN_PARAM_GTS12!$E$90</f>
        <v>158.22999999999999</v>
      </c>
      <c r="R48" s="604">
        <f t="shared" ca="1" si="13"/>
        <v>-137.72999999999999</v>
      </c>
      <c r="S48" s="605">
        <f t="shared" ca="1" si="14"/>
        <v>-53.344516129032257</v>
      </c>
      <c r="T48" s="604">
        <f t="shared" ca="1" si="15"/>
        <v>30.85</v>
      </c>
      <c r="U48" s="606">
        <f t="shared" ca="1" si="16"/>
        <v>168.57999999999998</v>
      </c>
      <c r="V48" s="454">
        <f ca="1">LANGHIAN_PARAM_GTS12!$E$58</f>
        <v>66.084599999999995</v>
      </c>
      <c r="W48" s="453">
        <f ca="1">LANGHIAN_PARAM_GTS12!$E$53</f>
        <v>103.55200000000001</v>
      </c>
      <c r="X48" s="454">
        <f ca="1">LANGHIAN_PARAM_GTS12!$E$59</f>
        <v>138.35500000000002</v>
      </c>
      <c r="Y48" s="604">
        <f t="shared" ca="1" si="17"/>
        <v>-117.85500000000002</v>
      </c>
      <c r="Z48" s="605">
        <f t="shared" ca="1" si="18"/>
        <v>-65.552000000000007</v>
      </c>
      <c r="AA48" s="604">
        <f t="shared" ca="1" si="19"/>
        <v>-10.584599999999995</v>
      </c>
      <c r="AB48" s="606">
        <f t="shared" ca="1" si="20"/>
        <v>107.27040000000002</v>
      </c>
      <c r="AC48" s="454">
        <f ca="1">LANGHIAN_PARAM_GTS12!$E$149</f>
        <v>-29</v>
      </c>
      <c r="AD48" s="453">
        <f ca="1">LANGHIAN_PARAM_GTS12!$E$144</f>
        <v>-0.29759290407446787</v>
      </c>
      <c r="AE48" s="454">
        <f ca="1">LANGHIAN_PARAM_GTS12!$E$150</f>
        <v>33.901600000000002</v>
      </c>
      <c r="AF48" s="604">
        <f t="shared" ca="1" si="21"/>
        <v>-13.401600000000002</v>
      </c>
      <c r="AG48" s="605">
        <f t="shared" ca="1" si="22"/>
        <v>38.29759290407447</v>
      </c>
      <c r="AH48" s="604">
        <f t="shared" ca="1" si="23"/>
        <v>84.5</v>
      </c>
      <c r="AI48" s="606">
        <f t="shared" ca="1" si="24"/>
        <v>97.901600000000002</v>
      </c>
      <c r="AJ48" s="454">
        <f ca="1">LANGHIAN_PARAM_GTS12!$E$176</f>
        <v>8.3028000000000013</v>
      </c>
      <c r="AK48" s="453">
        <f ca="1">LANGHIAN_PARAM_GTS12!$E$171</f>
        <v>24.838583333333332</v>
      </c>
      <c r="AL48" s="454">
        <f ca="1">LANGHIAN_PARAM_GTS12!$E$177</f>
        <v>41.528500000000001</v>
      </c>
      <c r="AM48" s="604">
        <f t="shared" ca="1" si="25"/>
        <v>-21.028500000000001</v>
      </c>
      <c r="AN48" s="605">
        <f t="shared" ca="1" si="26"/>
        <v>13.161416666666668</v>
      </c>
      <c r="AO48" s="604">
        <f t="shared" ca="1" si="27"/>
        <v>47.197199999999995</v>
      </c>
      <c r="AP48" s="606">
        <f t="shared" ca="1" si="28"/>
        <v>68.225699999999989</v>
      </c>
      <c r="AQ48" s="454">
        <f ca="1">LANGHIAN_PARAM_GTS12!$E$265</f>
        <v>-34</v>
      </c>
      <c r="AR48" s="453">
        <f ca="1">LANGHIAN_PARAM_GTS12!$E$260</f>
        <v>5.536607215978262</v>
      </c>
      <c r="AS48" s="454">
        <f ca="1">LANGHIAN_PARAM_GTS12!$E$266</f>
        <v>41.839550000000003</v>
      </c>
      <c r="AT48" s="604">
        <f t="shared" ca="1" si="29"/>
        <v>-21.339550000000003</v>
      </c>
      <c r="AU48" s="605">
        <f t="shared" ca="1" si="30"/>
        <v>32.463392784021735</v>
      </c>
      <c r="AV48" s="604">
        <f t="shared" ca="1" si="31"/>
        <v>89.5</v>
      </c>
      <c r="AW48" s="606">
        <f t="shared" ca="1" si="32"/>
        <v>110.83955</v>
      </c>
      <c r="AX48" s="454">
        <f ca="1">LANGHIAN_PARAM_GTS12!$E$242</f>
        <v>-11</v>
      </c>
      <c r="AY48" s="453">
        <f ca="1">LANGHIAN_PARAM_GTS12!$E$237</f>
        <v>20.2</v>
      </c>
      <c r="AZ48" s="454">
        <f ca="1">LANGHIAN_PARAM_GTS12!$E$243</f>
        <v>50.2</v>
      </c>
      <c r="BA48" s="604">
        <f t="shared" ca="1" si="33"/>
        <v>-29.700000000000003</v>
      </c>
      <c r="BB48" s="605">
        <f t="shared" ca="1" si="34"/>
        <v>17.8</v>
      </c>
      <c r="BC48" s="604">
        <f t="shared" ca="1" si="35"/>
        <v>66.5</v>
      </c>
      <c r="BD48" s="606">
        <f t="shared" ca="1" si="36"/>
        <v>96.2</v>
      </c>
      <c r="BE48" s="454">
        <f ca="1">LANGHIAN_PARAM_GTS12!$E$303</f>
        <v>35.430063999999788</v>
      </c>
      <c r="BF48" s="453">
        <f ca="1">LANGHIAN_PARAM_GTS12!$E$293</f>
        <v>61.433366666666679</v>
      </c>
      <c r="BG48" s="454">
        <f ca="1">LANGHIAN_PARAM_GTS12!$E$304</f>
        <v>86.76097100000004</v>
      </c>
      <c r="BH48" s="604">
        <f t="shared" ca="1" si="37"/>
        <v>-66.26097100000004</v>
      </c>
      <c r="BI48" s="605">
        <f t="shared" ca="1" si="38"/>
        <v>-23.433366666666679</v>
      </c>
      <c r="BJ48" s="604">
        <f t="shared" ca="1" si="39"/>
        <v>20.069936000000212</v>
      </c>
      <c r="BK48" s="606">
        <f t="shared" ca="1" si="40"/>
        <v>86.330907000000252</v>
      </c>
      <c r="BL48" s="454">
        <f ca="1">LANGHIAN_PARAM_GTS12!$E$536</f>
        <v>14.9</v>
      </c>
      <c r="BM48" s="453">
        <f ca="1">LANGHIAN_PARAM_GTS12!$E$528</f>
        <v>27.900000000000002</v>
      </c>
      <c r="BN48" s="454">
        <f ca="1">LANGHIAN_PARAM_GTS12!$E$537</f>
        <v>43.4</v>
      </c>
      <c r="BO48" s="604">
        <f t="shared" ca="1" si="41"/>
        <v>-22.9</v>
      </c>
      <c r="BP48" s="605">
        <f t="shared" ca="1" si="42"/>
        <v>10.099999999999998</v>
      </c>
      <c r="BQ48" s="604">
        <f t="shared" ca="1" si="43"/>
        <v>40.6</v>
      </c>
      <c r="BR48" s="606">
        <f t="shared" ca="1" si="6"/>
        <v>63.5</v>
      </c>
      <c r="BS48" s="454">
        <f ca="1">LANGHIAN_PARAM_GTS12!$E$346</f>
        <v>-8.1199999999999992</v>
      </c>
      <c r="BT48" s="453">
        <f ca="1">LANGHIAN_PARAM_GTS12!$E$336</f>
        <v>5.483777777777779</v>
      </c>
      <c r="BU48" s="454">
        <f ca="1">LANGHIAN_PARAM_GTS12!$E$347</f>
        <v>17.68</v>
      </c>
      <c r="BV48" s="604">
        <f t="shared" ca="1" si="44"/>
        <v>2.8200000000000003</v>
      </c>
      <c r="BW48" s="605">
        <f t="shared" ca="1" si="45"/>
        <v>32.516222222222218</v>
      </c>
      <c r="BX48" s="604">
        <f t="shared" ca="1" si="46"/>
        <v>63.62</v>
      </c>
      <c r="BY48" s="606">
        <f t="shared" ca="1" si="47"/>
        <v>60.8</v>
      </c>
      <c r="BZ48" s="461">
        <f ca="1">LANGHIAN_PARAM_GTS12!$E$384</f>
        <v>33</v>
      </c>
      <c r="CA48" s="462">
        <f ca="1">LANGHIAN_PARAM_GTS12!$E$383</f>
        <v>33</v>
      </c>
      <c r="CB48" s="461">
        <f ca="1">LANGHIAN_PARAM_GTS12!$E$385</f>
        <v>33</v>
      </c>
      <c r="CC48" s="611">
        <f t="shared" ca="1" si="48"/>
        <v>-12.5</v>
      </c>
      <c r="CD48" s="612">
        <f t="shared" ca="1" si="49"/>
        <v>5</v>
      </c>
      <c r="CE48" s="611">
        <f t="shared" ca="1" si="50"/>
        <v>22.5</v>
      </c>
      <c r="CF48" s="613">
        <f t="shared" ca="1" si="51"/>
        <v>35</v>
      </c>
      <c r="CG48" s="461">
        <f ca="1">LANGHIAN_PARAM_GTS12!$E$403</f>
        <v>-9</v>
      </c>
      <c r="CH48" s="462">
        <f ca="1">LANGHIAN_PARAM_GTS12!$E$402</f>
        <v>-9</v>
      </c>
      <c r="CI48" s="461">
        <f ca="1">LANGHIAN_PARAM_GTS12!$E$404</f>
        <v>-9</v>
      </c>
      <c r="CJ48" s="611">
        <f t="shared" ca="1" si="52"/>
        <v>29.5</v>
      </c>
      <c r="CK48" s="612">
        <f t="shared" ca="1" si="53"/>
        <v>47</v>
      </c>
      <c r="CL48" s="611">
        <f t="shared" ca="1" si="54"/>
        <v>64.5</v>
      </c>
      <c r="CM48" s="613">
        <f t="shared" ca="1" si="55"/>
        <v>35</v>
      </c>
      <c r="CN48" s="451">
        <f ca="1">LANGHIAN_PARAM_GTS12!$E$426</f>
        <v>4</v>
      </c>
      <c r="CO48" s="452">
        <f ca="1">LANGHIAN_PARAM_GTS12!$E$425</f>
        <v>4</v>
      </c>
      <c r="CP48" s="451">
        <f ca="1">LANGHIAN_PARAM_GTS12!$E$427</f>
        <v>4</v>
      </c>
      <c r="CQ48" s="607">
        <f t="shared" ca="1" si="56"/>
        <v>16.5</v>
      </c>
      <c r="CR48" s="608">
        <f t="shared" ca="1" si="57"/>
        <v>34</v>
      </c>
      <c r="CS48" s="607">
        <f t="shared" ca="1" si="58"/>
        <v>51.5</v>
      </c>
      <c r="CT48" s="609">
        <f t="shared" ca="1" si="59"/>
        <v>35</v>
      </c>
      <c r="CU48" s="451">
        <f ca="1">LANGHIAN_PARAM_GTS12!$E$449</f>
        <v>-1</v>
      </c>
      <c r="CV48" s="452">
        <f ca="1">LANGHIAN_PARAM_GTS12!$E$448</f>
        <v>-1</v>
      </c>
      <c r="CW48" s="451">
        <f ca="1">LANGHIAN_PARAM_GTS12!$E$450</f>
        <v>-1</v>
      </c>
      <c r="CX48" s="607">
        <f t="shared" ca="1" si="60"/>
        <v>21.5</v>
      </c>
      <c r="CY48" s="608">
        <f t="shared" ca="1" si="61"/>
        <v>39</v>
      </c>
      <c r="CZ48" s="607">
        <f t="shared" ca="1" si="62"/>
        <v>56.5</v>
      </c>
      <c r="DA48" s="609">
        <f t="shared" ca="1" si="63"/>
        <v>35</v>
      </c>
      <c r="DB48" s="454">
        <f ca="1">LANGHIAN_PARAM_GTS12!$E$489</f>
        <v>-14.6</v>
      </c>
      <c r="DC48" s="453">
        <f ca="1">LANGHIAN_PARAM_GTS12!$E$481</f>
        <v>1.7670558749999998</v>
      </c>
      <c r="DD48" s="454">
        <f ca="1">LANGHIAN_PARAM_GTS12!$E$490</f>
        <v>33</v>
      </c>
      <c r="DE48" s="604">
        <f t="shared" ca="1" si="64"/>
        <v>-12.5</v>
      </c>
      <c r="DF48" s="605">
        <f t="shared" ca="1" si="65"/>
        <v>36.232944125000003</v>
      </c>
      <c r="DG48" s="604">
        <f t="shared" ca="1" si="66"/>
        <v>70.099999999999994</v>
      </c>
      <c r="DH48" s="606">
        <f t="shared" ca="1" si="12"/>
        <v>82.6</v>
      </c>
    </row>
    <row r="49" spans="2:112" ht="22.5">
      <c r="B49" s="491" t="s">
        <v>360</v>
      </c>
      <c r="C49" s="492" t="s">
        <v>361</v>
      </c>
      <c r="D49" s="493">
        <v>46.755181999999998</v>
      </c>
      <c r="E49" s="493">
        <v>-0.15085000000000001</v>
      </c>
      <c r="F49" s="492" t="s">
        <v>293</v>
      </c>
      <c r="G49" s="494" t="s">
        <v>493</v>
      </c>
      <c r="H49" s="492">
        <v>11.6</v>
      </c>
      <c r="I49" s="492">
        <v>16</v>
      </c>
      <c r="J49" s="492" t="s">
        <v>527</v>
      </c>
      <c r="K49" s="492">
        <v>10</v>
      </c>
      <c r="L49" s="492">
        <v>30</v>
      </c>
      <c r="M49" s="495">
        <v>103</v>
      </c>
      <c r="N49" s="498" t="s">
        <v>501</v>
      </c>
      <c r="O49" s="454">
        <f ca="1">LANGHIAN_PARAM_GTS12!$E$89</f>
        <v>24.65</v>
      </c>
      <c r="P49" s="453">
        <f ca="1">LANGHIAN_PARAM_GTS12!$E$84</f>
        <v>91.344516129032257</v>
      </c>
      <c r="Q49" s="454">
        <f ca="1">LANGHIAN_PARAM_GTS12!$E$90</f>
        <v>158.22999999999999</v>
      </c>
      <c r="R49" s="604">
        <f t="shared" ca="1" si="13"/>
        <v>-45.22999999999999</v>
      </c>
      <c r="S49" s="605">
        <f t="shared" ca="1" si="14"/>
        <v>31.655483870967743</v>
      </c>
      <c r="T49" s="604">
        <f t="shared" ca="1" si="15"/>
        <v>108.35</v>
      </c>
      <c r="U49" s="606">
        <f t="shared" ca="1" si="16"/>
        <v>153.57999999999998</v>
      </c>
      <c r="V49" s="454">
        <f ca="1">LANGHIAN_PARAM_GTS12!$E$58</f>
        <v>66.084599999999995</v>
      </c>
      <c r="W49" s="453">
        <f ca="1">LANGHIAN_PARAM_GTS12!$E$53</f>
        <v>103.55200000000001</v>
      </c>
      <c r="X49" s="454">
        <f ca="1">LANGHIAN_PARAM_GTS12!$E$59</f>
        <v>138.35500000000002</v>
      </c>
      <c r="Y49" s="604">
        <f t="shared" ca="1" si="17"/>
        <v>-25.355000000000018</v>
      </c>
      <c r="Z49" s="605">
        <f t="shared" ca="1" si="18"/>
        <v>19.447999999999993</v>
      </c>
      <c r="AA49" s="604">
        <f t="shared" ca="1" si="19"/>
        <v>66.915400000000005</v>
      </c>
      <c r="AB49" s="606">
        <f t="shared" ca="1" si="20"/>
        <v>92.270400000000024</v>
      </c>
      <c r="AC49" s="454">
        <f ca="1">LANGHIAN_PARAM_GTS12!$E$149</f>
        <v>-29</v>
      </c>
      <c r="AD49" s="453">
        <f ca="1">LANGHIAN_PARAM_GTS12!$E$144</f>
        <v>-0.29759290407446787</v>
      </c>
      <c r="AE49" s="454">
        <f ca="1">LANGHIAN_PARAM_GTS12!$E$150</f>
        <v>33.901600000000002</v>
      </c>
      <c r="AF49" s="604">
        <f t="shared" ca="1" si="21"/>
        <v>79.098399999999998</v>
      </c>
      <c r="AG49" s="605">
        <f t="shared" ca="1" si="22"/>
        <v>123.29759290407446</v>
      </c>
      <c r="AH49" s="604">
        <f t="shared" ca="1" si="23"/>
        <v>162</v>
      </c>
      <c r="AI49" s="606">
        <f t="shared" ca="1" si="24"/>
        <v>82.901600000000002</v>
      </c>
      <c r="AJ49" s="454">
        <f ca="1">LANGHIAN_PARAM_GTS12!$E$176</f>
        <v>8.3028000000000013</v>
      </c>
      <c r="AK49" s="453">
        <f ca="1">LANGHIAN_PARAM_GTS12!$E$171</f>
        <v>24.838583333333332</v>
      </c>
      <c r="AL49" s="454">
        <f ca="1">LANGHIAN_PARAM_GTS12!$E$177</f>
        <v>41.528500000000001</v>
      </c>
      <c r="AM49" s="604">
        <f t="shared" ca="1" si="25"/>
        <v>71.471499999999992</v>
      </c>
      <c r="AN49" s="605">
        <f t="shared" ca="1" si="26"/>
        <v>98.161416666666668</v>
      </c>
      <c r="AO49" s="604">
        <f t="shared" ca="1" si="27"/>
        <v>124.6972</v>
      </c>
      <c r="AP49" s="606">
        <f t="shared" ca="1" si="28"/>
        <v>53.225700000000003</v>
      </c>
      <c r="AQ49" s="454">
        <f ca="1">LANGHIAN_PARAM_GTS12!$E$265</f>
        <v>-34</v>
      </c>
      <c r="AR49" s="453">
        <f ca="1">LANGHIAN_PARAM_GTS12!$E$260</f>
        <v>5.536607215978262</v>
      </c>
      <c r="AS49" s="454">
        <f ca="1">LANGHIAN_PARAM_GTS12!$E$266</f>
        <v>41.839550000000003</v>
      </c>
      <c r="AT49" s="604">
        <f t="shared" ca="1" si="29"/>
        <v>71.160449999999997</v>
      </c>
      <c r="AU49" s="605">
        <f t="shared" ca="1" si="30"/>
        <v>117.46339278402174</v>
      </c>
      <c r="AV49" s="604">
        <f t="shared" ca="1" si="31"/>
        <v>167</v>
      </c>
      <c r="AW49" s="606">
        <f t="shared" ca="1" si="32"/>
        <v>95.839550000000003</v>
      </c>
      <c r="AX49" s="454">
        <f ca="1">LANGHIAN_PARAM_GTS12!$E$242</f>
        <v>-11</v>
      </c>
      <c r="AY49" s="453">
        <f ca="1">LANGHIAN_PARAM_GTS12!$E$237</f>
        <v>20.2</v>
      </c>
      <c r="AZ49" s="454">
        <f ca="1">LANGHIAN_PARAM_GTS12!$E$243</f>
        <v>50.2</v>
      </c>
      <c r="BA49" s="604">
        <f t="shared" ca="1" si="33"/>
        <v>62.8</v>
      </c>
      <c r="BB49" s="605">
        <f t="shared" ca="1" si="34"/>
        <v>102.8</v>
      </c>
      <c r="BC49" s="604">
        <f t="shared" ca="1" si="35"/>
        <v>144</v>
      </c>
      <c r="BD49" s="606">
        <f t="shared" ca="1" si="36"/>
        <v>81.2</v>
      </c>
      <c r="BE49" s="454">
        <f ca="1">LANGHIAN_PARAM_GTS12!$E$303</f>
        <v>35.430063999999788</v>
      </c>
      <c r="BF49" s="453">
        <f ca="1">LANGHIAN_PARAM_GTS12!$E$293</f>
        <v>61.433366666666679</v>
      </c>
      <c r="BG49" s="454">
        <f ca="1">LANGHIAN_PARAM_GTS12!$E$304</f>
        <v>86.76097100000004</v>
      </c>
      <c r="BH49" s="604">
        <f t="shared" ca="1" si="37"/>
        <v>26.23902899999996</v>
      </c>
      <c r="BI49" s="605">
        <f t="shared" ca="1" si="38"/>
        <v>61.566633333333321</v>
      </c>
      <c r="BJ49" s="604">
        <f t="shared" ca="1" si="39"/>
        <v>97.569936000000212</v>
      </c>
      <c r="BK49" s="606">
        <f t="shared" ca="1" si="40"/>
        <v>71.330907000000252</v>
      </c>
      <c r="BL49" s="454">
        <f ca="1">LANGHIAN_PARAM_GTS12!$E$536</f>
        <v>14.9</v>
      </c>
      <c r="BM49" s="453">
        <f ca="1">LANGHIAN_PARAM_GTS12!$E$528</f>
        <v>27.900000000000002</v>
      </c>
      <c r="BN49" s="454">
        <f ca="1">LANGHIAN_PARAM_GTS12!$E$537</f>
        <v>43.4</v>
      </c>
      <c r="BO49" s="604">
        <f t="shared" ca="1" si="41"/>
        <v>69.599999999999994</v>
      </c>
      <c r="BP49" s="605">
        <f t="shared" ca="1" si="42"/>
        <v>95.1</v>
      </c>
      <c r="BQ49" s="604">
        <f t="shared" ca="1" si="43"/>
        <v>118.1</v>
      </c>
      <c r="BR49" s="606">
        <f t="shared" ca="1" si="6"/>
        <v>48.5</v>
      </c>
      <c r="BS49" s="454">
        <f ca="1">LANGHIAN_PARAM_GTS12!$E$346</f>
        <v>-8.1199999999999992</v>
      </c>
      <c r="BT49" s="453">
        <f ca="1">LANGHIAN_PARAM_GTS12!$E$336</f>
        <v>5.483777777777779</v>
      </c>
      <c r="BU49" s="454">
        <f ca="1">LANGHIAN_PARAM_GTS12!$E$347</f>
        <v>17.68</v>
      </c>
      <c r="BV49" s="604">
        <f t="shared" ca="1" si="44"/>
        <v>95.32</v>
      </c>
      <c r="BW49" s="605">
        <f t="shared" ca="1" si="45"/>
        <v>117.51622222222223</v>
      </c>
      <c r="BX49" s="604">
        <f t="shared" ca="1" si="46"/>
        <v>141.12</v>
      </c>
      <c r="BY49" s="606">
        <f t="shared" ca="1" si="47"/>
        <v>45.800000000000011</v>
      </c>
      <c r="BZ49" s="461">
        <f ca="1">LANGHIAN_PARAM_GTS12!$E$384</f>
        <v>33</v>
      </c>
      <c r="CA49" s="462">
        <f ca="1">LANGHIAN_PARAM_GTS12!$E$383</f>
        <v>33</v>
      </c>
      <c r="CB49" s="461">
        <f ca="1">LANGHIAN_PARAM_GTS12!$E$385</f>
        <v>33</v>
      </c>
      <c r="CC49" s="611">
        <f t="shared" ca="1" si="48"/>
        <v>80</v>
      </c>
      <c r="CD49" s="612">
        <f t="shared" ca="1" si="49"/>
        <v>90</v>
      </c>
      <c r="CE49" s="611">
        <f t="shared" ca="1" si="50"/>
        <v>100</v>
      </c>
      <c r="CF49" s="613">
        <f t="shared" ca="1" si="51"/>
        <v>20</v>
      </c>
      <c r="CG49" s="461">
        <f ca="1">LANGHIAN_PARAM_GTS12!$E$403</f>
        <v>-9</v>
      </c>
      <c r="CH49" s="462">
        <f ca="1">LANGHIAN_PARAM_GTS12!$E$402</f>
        <v>-9</v>
      </c>
      <c r="CI49" s="461">
        <f ca="1">LANGHIAN_PARAM_GTS12!$E$404</f>
        <v>-9</v>
      </c>
      <c r="CJ49" s="611">
        <f t="shared" ca="1" si="52"/>
        <v>122</v>
      </c>
      <c r="CK49" s="612">
        <f t="shared" ca="1" si="53"/>
        <v>132</v>
      </c>
      <c r="CL49" s="611">
        <f t="shared" ca="1" si="54"/>
        <v>142</v>
      </c>
      <c r="CM49" s="613">
        <f t="shared" ca="1" si="55"/>
        <v>20</v>
      </c>
      <c r="CN49" s="451">
        <f ca="1">LANGHIAN_PARAM_GTS12!$E$426</f>
        <v>4</v>
      </c>
      <c r="CO49" s="452">
        <f ca="1">LANGHIAN_PARAM_GTS12!$E$425</f>
        <v>4</v>
      </c>
      <c r="CP49" s="451">
        <f ca="1">LANGHIAN_PARAM_GTS12!$E$427</f>
        <v>4</v>
      </c>
      <c r="CQ49" s="607">
        <f t="shared" ca="1" si="56"/>
        <v>109</v>
      </c>
      <c r="CR49" s="608">
        <f t="shared" ca="1" si="57"/>
        <v>119</v>
      </c>
      <c r="CS49" s="607">
        <f t="shared" ca="1" si="58"/>
        <v>129</v>
      </c>
      <c r="CT49" s="609">
        <f t="shared" ca="1" si="59"/>
        <v>20</v>
      </c>
      <c r="CU49" s="451">
        <f ca="1">LANGHIAN_PARAM_GTS12!$E$449</f>
        <v>-1</v>
      </c>
      <c r="CV49" s="452">
        <f ca="1">LANGHIAN_PARAM_GTS12!$E$448</f>
        <v>-1</v>
      </c>
      <c r="CW49" s="451">
        <f ca="1">LANGHIAN_PARAM_GTS12!$E$450</f>
        <v>-1</v>
      </c>
      <c r="CX49" s="607">
        <f t="shared" ca="1" si="60"/>
        <v>114</v>
      </c>
      <c r="CY49" s="608">
        <f t="shared" ca="1" si="61"/>
        <v>124</v>
      </c>
      <c r="CZ49" s="607">
        <f t="shared" ca="1" si="62"/>
        <v>134</v>
      </c>
      <c r="DA49" s="609">
        <f t="shared" ca="1" si="63"/>
        <v>20</v>
      </c>
      <c r="DB49" s="454">
        <f ca="1">LANGHIAN_PARAM_GTS12!$E$489</f>
        <v>-14.6</v>
      </c>
      <c r="DC49" s="453">
        <f ca="1">LANGHIAN_PARAM_GTS12!$E$481</f>
        <v>1.7670558749999998</v>
      </c>
      <c r="DD49" s="454">
        <f ca="1">LANGHIAN_PARAM_GTS12!$E$490</f>
        <v>33</v>
      </c>
      <c r="DE49" s="604">
        <f t="shared" ca="1" si="64"/>
        <v>80</v>
      </c>
      <c r="DF49" s="605">
        <f t="shared" ca="1" si="65"/>
        <v>121.232944125</v>
      </c>
      <c r="DG49" s="604">
        <f t="shared" ca="1" si="66"/>
        <v>147.6</v>
      </c>
      <c r="DH49" s="606">
        <f t="shared" ca="1" si="12"/>
        <v>67.599999999999994</v>
      </c>
    </row>
    <row r="50" spans="2:112" ht="22.5">
      <c r="B50" s="491" t="s">
        <v>362</v>
      </c>
      <c r="C50" s="494" t="s">
        <v>530</v>
      </c>
      <c r="D50" s="493">
        <v>47.53531212</v>
      </c>
      <c r="E50" s="493">
        <v>-2.561623E-2</v>
      </c>
      <c r="F50" s="492" t="s">
        <v>293</v>
      </c>
      <c r="G50" s="494" t="s">
        <v>489</v>
      </c>
      <c r="H50" s="492">
        <v>11.6</v>
      </c>
      <c r="I50" s="492">
        <v>16</v>
      </c>
      <c r="J50" s="492" t="s">
        <v>231</v>
      </c>
      <c r="K50" s="492">
        <v>15</v>
      </c>
      <c r="L50" s="492">
        <v>50</v>
      </c>
      <c r="M50" s="495">
        <v>76</v>
      </c>
      <c r="N50" s="496" t="s">
        <v>502</v>
      </c>
      <c r="O50" s="454">
        <f ca="1">LANGHIAN_PARAM_GTS12!$E$89</f>
        <v>24.65</v>
      </c>
      <c r="P50" s="453">
        <f ca="1">LANGHIAN_PARAM_GTS12!$E$84</f>
        <v>91.344516129032257</v>
      </c>
      <c r="Q50" s="454">
        <f ca="1">LANGHIAN_PARAM_GTS12!$E$90</f>
        <v>158.22999999999999</v>
      </c>
      <c r="R50" s="604">
        <f t="shared" ca="1" si="13"/>
        <v>-67.22999999999999</v>
      </c>
      <c r="S50" s="605">
        <f t="shared" ca="1" si="14"/>
        <v>17.155483870967743</v>
      </c>
      <c r="T50" s="604">
        <f t="shared" ca="1" si="15"/>
        <v>101.35</v>
      </c>
      <c r="U50" s="606">
        <f t="shared" ca="1" si="16"/>
        <v>168.57999999999998</v>
      </c>
      <c r="V50" s="454">
        <f ca="1">LANGHIAN_PARAM_GTS12!$E$58</f>
        <v>66.084599999999995</v>
      </c>
      <c r="W50" s="453">
        <f ca="1">LANGHIAN_PARAM_GTS12!$E$53</f>
        <v>103.55200000000001</v>
      </c>
      <c r="X50" s="454">
        <f ca="1">LANGHIAN_PARAM_GTS12!$E$59</f>
        <v>138.35500000000002</v>
      </c>
      <c r="Y50" s="604">
        <f t="shared" ca="1" si="17"/>
        <v>-47.355000000000018</v>
      </c>
      <c r="Z50" s="605">
        <f t="shared" ca="1" si="18"/>
        <v>4.9479999999999933</v>
      </c>
      <c r="AA50" s="604">
        <f t="shared" ca="1" si="19"/>
        <v>59.915400000000005</v>
      </c>
      <c r="AB50" s="606">
        <f t="shared" ca="1" si="20"/>
        <v>107.27040000000002</v>
      </c>
      <c r="AC50" s="454">
        <f ca="1">LANGHIAN_PARAM_GTS12!$E$149</f>
        <v>-29</v>
      </c>
      <c r="AD50" s="453">
        <f ca="1">LANGHIAN_PARAM_GTS12!$E$144</f>
        <v>-0.29759290407446787</v>
      </c>
      <c r="AE50" s="454">
        <f ca="1">LANGHIAN_PARAM_GTS12!$E$150</f>
        <v>33.901600000000002</v>
      </c>
      <c r="AF50" s="604">
        <f t="shared" ca="1" si="21"/>
        <v>57.098399999999998</v>
      </c>
      <c r="AG50" s="605">
        <f t="shared" ca="1" si="22"/>
        <v>108.79759290407446</v>
      </c>
      <c r="AH50" s="604">
        <f t="shared" ca="1" si="23"/>
        <v>155</v>
      </c>
      <c r="AI50" s="606">
        <f t="shared" ca="1" si="24"/>
        <v>97.901600000000002</v>
      </c>
      <c r="AJ50" s="454">
        <f ca="1">LANGHIAN_PARAM_GTS12!$E$176</f>
        <v>8.3028000000000013</v>
      </c>
      <c r="AK50" s="453">
        <f ca="1">LANGHIAN_PARAM_GTS12!$E$171</f>
        <v>24.838583333333332</v>
      </c>
      <c r="AL50" s="454">
        <f ca="1">LANGHIAN_PARAM_GTS12!$E$177</f>
        <v>41.528500000000001</v>
      </c>
      <c r="AM50" s="604">
        <f t="shared" ca="1" si="25"/>
        <v>49.471499999999999</v>
      </c>
      <c r="AN50" s="605">
        <f t="shared" ca="1" si="26"/>
        <v>83.661416666666668</v>
      </c>
      <c r="AO50" s="604">
        <f t="shared" ca="1" si="27"/>
        <v>117.6972</v>
      </c>
      <c r="AP50" s="606">
        <f t="shared" ca="1" si="28"/>
        <v>68.225699999999989</v>
      </c>
      <c r="AQ50" s="454">
        <f ca="1">LANGHIAN_PARAM_GTS12!$E$265</f>
        <v>-34</v>
      </c>
      <c r="AR50" s="453">
        <f ca="1">LANGHIAN_PARAM_GTS12!$E$260</f>
        <v>5.536607215978262</v>
      </c>
      <c r="AS50" s="454">
        <f ca="1">LANGHIAN_PARAM_GTS12!$E$266</f>
        <v>41.839550000000003</v>
      </c>
      <c r="AT50" s="604">
        <f t="shared" ca="1" si="29"/>
        <v>49.160449999999997</v>
      </c>
      <c r="AU50" s="605">
        <f t="shared" ca="1" si="30"/>
        <v>102.96339278402174</v>
      </c>
      <c r="AV50" s="604">
        <f t="shared" ca="1" si="31"/>
        <v>160</v>
      </c>
      <c r="AW50" s="606">
        <f t="shared" ca="1" si="32"/>
        <v>110.83955</v>
      </c>
      <c r="AX50" s="454">
        <f ca="1">LANGHIAN_PARAM_GTS12!$E$242</f>
        <v>-11</v>
      </c>
      <c r="AY50" s="453">
        <f ca="1">LANGHIAN_PARAM_GTS12!$E$237</f>
        <v>20.2</v>
      </c>
      <c r="AZ50" s="454">
        <f ca="1">LANGHIAN_PARAM_GTS12!$E$243</f>
        <v>50.2</v>
      </c>
      <c r="BA50" s="604">
        <f t="shared" ca="1" si="33"/>
        <v>40.799999999999997</v>
      </c>
      <c r="BB50" s="605">
        <f t="shared" ca="1" si="34"/>
        <v>88.3</v>
      </c>
      <c r="BC50" s="604">
        <f t="shared" ca="1" si="35"/>
        <v>137</v>
      </c>
      <c r="BD50" s="606">
        <f t="shared" ca="1" si="36"/>
        <v>96.2</v>
      </c>
      <c r="BE50" s="454">
        <f ca="1">LANGHIAN_PARAM_GTS12!$E$303</f>
        <v>35.430063999999788</v>
      </c>
      <c r="BF50" s="453">
        <f ca="1">LANGHIAN_PARAM_GTS12!$E$293</f>
        <v>61.433366666666679</v>
      </c>
      <c r="BG50" s="454">
        <f ca="1">LANGHIAN_PARAM_GTS12!$E$304</f>
        <v>86.76097100000004</v>
      </c>
      <c r="BH50" s="604">
        <f t="shared" ca="1" si="37"/>
        <v>4.2390289999999595</v>
      </c>
      <c r="BI50" s="605">
        <f t="shared" ca="1" si="38"/>
        <v>47.066633333333321</v>
      </c>
      <c r="BJ50" s="604">
        <f t="shared" ca="1" si="39"/>
        <v>90.569936000000212</v>
      </c>
      <c r="BK50" s="606">
        <f t="shared" ca="1" si="40"/>
        <v>86.330907000000252</v>
      </c>
      <c r="BL50" s="454">
        <f ca="1">LANGHIAN_PARAM_GTS12!$E$536</f>
        <v>14.9</v>
      </c>
      <c r="BM50" s="453">
        <f ca="1">LANGHIAN_PARAM_GTS12!$E$528</f>
        <v>27.900000000000002</v>
      </c>
      <c r="BN50" s="454">
        <f ca="1">LANGHIAN_PARAM_GTS12!$E$537</f>
        <v>43.4</v>
      </c>
      <c r="BO50" s="604">
        <f t="shared" ca="1" si="41"/>
        <v>47.6</v>
      </c>
      <c r="BP50" s="605">
        <f t="shared" ca="1" si="42"/>
        <v>80.599999999999994</v>
      </c>
      <c r="BQ50" s="604">
        <f t="shared" ca="1" si="43"/>
        <v>111.1</v>
      </c>
      <c r="BR50" s="606">
        <f t="shared" ca="1" si="6"/>
        <v>63.499999999999993</v>
      </c>
      <c r="BS50" s="454">
        <f ca="1">LANGHIAN_PARAM_GTS12!$E$346</f>
        <v>-8.1199999999999992</v>
      </c>
      <c r="BT50" s="453">
        <f ca="1">LANGHIAN_PARAM_GTS12!$E$336</f>
        <v>5.483777777777779</v>
      </c>
      <c r="BU50" s="454">
        <f ca="1">LANGHIAN_PARAM_GTS12!$E$347</f>
        <v>17.68</v>
      </c>
      <c r="BV50" s="604">
        <f t="shared" ca="1" si="44"/>
        <v>73.319999999999993</v>
      </c>
      <c r="BW50" s="605">
        <f t="shared" ca="1" si="45"/>
        <v>103.01622222222223</v>
      </c>
      <c r="BX50" s="604">
        <f t="shared" ca="1" si="46"/>
        <v>134.12</v>
      </c>
      <c r="BY50" s="606">
        <f t="shared" ca="1" si="47"/>
        <v>60.800000000000011</v>
      </c>
      <c r="BZ50" s="461">
        <f ca="1">LANGHIAN_PARAM_GTS12!$E$384</f>
        <v>33</v>
      </c>
      <c r="CA50" s="462">
        <f ca="1">LANGHIAN_PARAM_GTS12!$E$383</f>
        <v>33</v>
      </c>
      <c r="CB50" s="461">
        <f ca="1">LANGHIAN_PARAM_GTS12!$E$385</f>
        <v>33</v>
      </c>
      <c r="CC50" s="611">
        <f t="shared" ca="1" si="48"/>
        <v>58</v>
      </c>
      <c r="CD50" s="612">
        <f t="shared" ca="1" si="49"/>
        <v>75.5</v>
      </c>
      <c r="CE50" s="611">
        <f t="shared" ca="1" si="50"/>
        <v>93</v>
      </c>
      <c r="CF50" s="613">
        <f t="shared" ca="1" si="51"/>
        <v>35</v>
      </c>
      <c r="CG50" s="461">
        <f ca="1">LANGHIAN_PARAM_GTS12!$E$403</f>
        <v>-9</v>
      </c>
      <c r="CH50" s="462">
        <f ca="1">LANGHIAN_PARAM_GTS12!$E$402</f>
        <v>-9</v>
      </c>
      <c r="CI50" s="461">
        <f ca="1">LANGHIAN_PARAM_GTS12!$E$404</f>
        <v>-9</v>
      </c>
      <c r="CJ50" s="611">
        <f t="shared" ca="1" si="52"/>
        <v>100</v>
      </c>
      <c r="CK50" s="612">
        <f t="shared" ca="1" si="53"/>
        <v>117.5</v>
      </c>
      <c r="CL50" s="611">
        <f t="shared" ca="1" si="54"/>
        <v>135</v>
      </c>
      <c r="CM50" s="613">
        <f t="shared" ca="1" si="55"/>
        <v>35</v>
      </c>
      <c r="CN50" s="451">
        <f ca="1">LANGHIAN_PARAM_GTS12!$E$426</f>
        <v>4</v>
      </c>
      <c r="CO50" s="452">
        <f ca="1">LANGHIAN_PARAM_GTS12!$E$425</f>
        <v>4</v>
      </c>
      <c r="CP50" s="451">
        <f ca="1">LANGHIAN_PARAM_GTS12!$E$427</f>
        <v>4</v>
      </c>
      <c r="CQ50" s="607">
        <f t="shared" ca="1" si="56"/>
        <v>87</v>
      </c>
      <c r="CR50" s="608">
        <f t="shared" ca="1" si="57"/>
        <v>104.5</v>
      </c>
      <c r="CS50" s="607">
        <f t="shared" ca="1" si="58"/>
        <v>122</v>
      </c>
      <c r="CT50" s="609">
        <f t="shared" ca="1" si="59"/>
        <v>35</v>
      </c>
      <c r="CU50" s="451">
        <f ca="1">LANGHIAN_PARAM_GTS12!$E$449</f>
        <v>-1</v>
      </c>
      <c r="CV50" s="452">
        <f ca="1">LANGHIAN_PARAM_GTS12!$E$448</f>
        <v>-1</v>
      </c>
      <c r="CW50" s="451">
        <f ca="1">LANGHIAN_PARAM_GTS12!$E$450</f>
        <v>-1</v>
      </c>
      <c r="CX50" s="607">
        <f t="shared" ca="1" si="60"/>
        <v>92</v>
      </c>
      <c r="CY50" s="608">
        <f t="shared" ca="1" si="61"/>
        <v>109.5</v>
      </c>
      <c r="CZ50" s="607">
        <f t="shared" ca="1" si="62"/>
        <v>127</v>
      </c>
      <c r="DA50" s="609">
        <f t="shared" ca="1" si="63"/>
        <v>35</v>
      </c>
      <c r="DB50" s="454">
        <f ca="1">LANGHIAN_PARAM_GTS12!$E$489</f>
        <v>-14.6</v>
      </c>
      <c r="DC50" s="453">
        <f ca="1">LANGHIAN_PARAM_GTS12!$E$481</f>
        <v>1.7670558749999998</v>
      </c>
      <c r="DD50" s="454">
        <f ca="1">LANGHIAN_PARAM_GTS12!$E$490</f>
        <v>33</v>
      </c>
      <c r="DE50" s="604">
        <f t="shared" ca="1" si="64"/>
        <v>58</v>
      </c>
      <c r="DF50" s="605">
        <f t="shared" ca="1" si="65"/>
        <v>106.732944125</v>
      </c>
      <c r="DG50" s="604">
        <f t="shared" ca="1" si="66"/>
        <v>140.6</v>
      </c>
      <c r="DH50" s="606">
        <f t="shared" ca="1" si="12"/>
        <v>82.6</v>
      </c>
    </row>
    <row r="51" spans="2:112" ht="22.5">
      <c r="B51" s="499" t="s">
        <v>363</v>
      </c>
      <c r="C51" s="500" t="s">
        <v>531</v>
      </c>
      <c r="D51" s="501">
        <v>47.51089382</v>
      </c>
      <c r="E51" s="501">
        <v>0.11386018000000001</v>
      </c>
      <c r="F51" s="502" t="s">
        <v>293</v>
      </c>
      <c r="G51" s="500" t="s">
        <v>489</v>
      </c>
      <c r="H51" s="502">
        <v>11.6</v>
      </c>
      <c r="I51" s="502">
        <v>16</v>
      </c>
      <c r="J51" s="502" t="s">
        <v>231</v>
      </c>
      <c r="K51" s="502">
        <v>15</v>
      </c>
      <c r="L51" s="502">
        <v>50</v>
      </c>
      <c r="M51" s="503">
        <v>73.849999999999994</v>
      </c>
      <c r="N51" s="498" t="s">
        <v>591</v>
      </c>
      <c r="O51" s="454">
        <f ca="1">LANGHIAN_PARAM_GTS12!$E$89</f>
        <v>24.65</v>
      </c>
      <c r="P51" s="453">
        <f ca="1">LANGHIAN_PARAM_GTS12!$E$84</f>
        <v>91.344516129032257</v>
      </c>
      <c r="Q51" s="454">
        <f ca="1">LANGHIAN_PARAM_GTS12!$E$90</f>
        <v>158.22999999999999</v>
      </c>
      <c r="R51" s="604">
        <f t="shared" ca="1" si="13"/>
        <v>-69.38</v>
      </c>
      <c r="S51" s="605">
        <f t="shared" ca="1" si="14"/>
        <v>15.005483870967737</v>
      </c>
      <c r="T51" s="604">
        <f t="shared" ca="1" si="15"/>
        <v>99.199999999999989</v>
      </c>
      <c r="U51" s="606">
        <f t="shared" ca="1" si="16"/>
        <v>168.57999999999998</v>
      </c>
      <c r="V51" s="454">
        <f ca="1">LANGHIAN_PARAM_GTS12!$E$58</f>
        <v>66.084599999999995</v>
      </c>
      <c r="W51" s="453">
        <f ca="1">LANGHIAN_PARAM_GTS12!$E$53</f>
        <v>103.55200000000001</v>
      </c>
      <c r="X51" s="454">
        <f ca="1">LANGHIAN_PARAM_GTS12!$E$59</f>
        <v>138.35500000000002</v>
      </c>
      <c r="Y51" s="604">
        <f t="shared" ca="1" si="17"/>
        <v>-49.505000000000024</v>
      </c>
      <c r="Z51" s="605">
        <f t="shared" ca="1" si="18"/>
        <v>2.7979999999999876</v>
      </c>
      <c r="AA51" s="604">
        <f t="shared" ca="1" si="19"/>
        <v>57.7654</v>
      </c>
      <c r="AB51" s="606">
        <f t="shared" ca="1" si="20"/>
        <v>107.27040000000002</v>
      </c>
      <c r="AC51" s="454">
        <f ca="1">LANGHIAN_PARAM_GTS12!$E$149</f>
        <v>-29</v>
      </c>
      <c r="AD51" s="453">
        <f ca="1">LANGHIAN_PARAM_GTS12!$E$144</f>
        <v>-0.29759290407446787</v>
      </c>
      <c r="AE51" s="454">
        <f ca="1">LANGHIAN_PARAM_GTS12!$E$150</f>
        <v>33.901600000000002</v>
      </c>
      <c r="AF51" s="604">
        <f t="shared" ca="1" si="21"/>
        <v>54.948399999999992</v>
      </c>
      <c r="AG51" s="605">
        <f t="shared" ca="1" si="22"/>
        <v>106.64759290407446</v>
      </c>
      <c r="AH51" s="604">
        <f t="shared" ca="1" si="23"/>
        <v>152.85</v>
      </c>
      <c r="AI51" s="606">
        <f t="shared" ca="1" si="24"/>
        <v>97.901600000000002</v>
      </c>
      <c r="AJ51" s="454">
        <f ca="1">LANGHIAN_PARAM_GTS12!$E$176</f>
        <v>8.3028000000000013</v>
      </c>
      <c r="AK51" s="453">
        <f ca="1">LANGHIAN_PARAM_GTS12!$E$171</f>
        <v>24.838583333333332</v>
      </c>
      <c r="AL51" s="454">
        <f ca="1">LANGHIAN_PARAM_GTS12!$E$177</f>
        <v>41.528500000000001</v>
      </c>
      <c r="AM51" s="604">
        <f t="shared" ca="1" si="25"/>
        <v>47.321499999999993</v>
      </c>
      <c r="AN51" s="605">
        <f t="shared" ca="1" si="26"/>
        <v>81.511416666666662</v>
      </c>
      <c r="AO51" s="604">
        <f t="shared" ca="1" si="27"/>
        <v>115.54719999999999</v>
      </c>
      <c r="AP51" s="606">
        <f t="shared" ca="1" si="28"/>
        <v>68.225699999999989</v>
      </c>
      <c r="AQ51" s="454">
        <f ca="1">LANGHIAN_PARAM_GTS12!$E$265</f>
        <v>-34</v>
      </c>
      <c r="AR51" s="453">
        <f ca="1">LANGHIAN_PARAM_GTS12!$E$260</f>
        <v>5.536607215978262</v>
      </c>
      <c r="AS51" s="454">
        <f ca="1">LANGHIAN_PARAM_GTS12!$E$266</f>
        <v>41.839550000000003</v>
      </c>
      <c r="AT51" s="604">
        <f t="shared" ca="1" si="29"/>
        <v>47.010449999999992</v>
      </c>
      <c r="AU51" s="605">
        <f t="shared" ca="1" si="30"/>
        <v>100.81339278402173</v>
      </c>
      <c r="AV51" s="604">
        <f t="shared" ca="1" si="31"/>
        <v>157.85</v>
      </c>
      <c r="AW51" s="606">
        <f t="shared" ca="1" si="32"/>
        <v>110.83955</v>
      </c>
      <c r="AX51" s="454">
        <f ca="1">LANGHIAN_PARAM_GTS12!$E$242</f>
        <v>-11</v>
      </c>
      <c r="AY51" s="453">
        <f ca="1">LANGHIAN_PARAM_GTS12!$E$237</f>
        <v>20.2</v>
      </c>
      <c r="AZ51" s="454">
        <f ca="1">LANGHIAN_PARAM_GTS12!$E$243</f>
        <v>50.2</v>
      </c>
      <c r="BA51" s="604">
        <f t="shared" ca="1" si="33"/>
        <v>38.649999999999991</v>
      </c>
      <c r="BB51" s="605">
        <f t="shared" ca="1" si="34"/>
        <v>86.149999999999991</v>
      </c>
      <c r="BC51" s="604">
        <f t="shared" ca="1" si="35"/>
        <v>134.85</v>
      </c>
      <c r="BD51" s="606">
        <f t="shared" ca="1" si="36"/>
        <v>96.2</v>
      </c>
      <c r="BE51" s="454">
        <f ca="1">LANGHIAN_PARAM_GTS12!$E$303</f>
        <v>35.430063999999788</v>
      </c>
      <c r="BF51" s="453">
        <f ca="1">LANGHIAN_PARAM_GTS12!$E$293</f>
        <v>61.433366666666679</v>
      </c>
      <c r="BG51" s="454">
        <f ca="1">LANGHIAN_PARAM_GTS12!$E$304</f>
        <v>86.76097100000004</v>
      </c>
      <c r="BH51" s="604">
        <f t="shared" ca="1" si="37"/>
        <v>2.0890289999999538</v>
      </c>
      <c r="BI51" s="605">
        <f t="shared" ca="1" si="38"/>
        <v>44.916633333333316</v>
      </c>
      <c r="BJ51" s="604">
        <f t="shared" ca="1" si="39"/>
        <v>88.419936000000206</v>
      </c>
      <c r="BK51" s="606">
        <f t="shared" ca="1" si="40"/>
        <v>86.330907000000252</v>
      </c>
      <c r="BL51" s="454">
        <f ca="1">LANGHIAN_PARAM_GTS12!$E$536</f>
        <v>14.9</v>
      </c>
      <c r="BM51" s="453">
        <f ca="1">LANGHIAN_PARAM_GTS12!$E$528</f>
        <v>27.900000000000002</v>
      </c>
      <c r="BN51" s="454">
        <f ca="1">LANGHIAN_PARAM_GTS12!$E$537</f>
        <v>43.4</v>
      </c>
      <c r="BO51" s="604">
        <f t="shared" ca="1" si="41"/>
        <v>45.449999999999996</v>
      </c>
      <c r="BP51" s="605">
        <f t="shared" ca="1" si="42"/>
        <v>78.449999999999989</v>
      </c>
      <c r="BQ51" s="604">
        <f t="shared" ca="1" si="43"/>
        <v>108.94999999999999</v>
      </c>
      <c r="BR51" s="606">
        <f t="shared" ca="1" si="6"/>
        <v>63.499999999999993</v>
      </c>
      <c r="BS51" s="454">
        <f ca="1">LANGHIAN_PARAM_GTS12!$E$346</f>
        <v>-8.1199999999999992</v>
      </c>
      <c r="BT51" s="453">
        <f ca="1">LANGHIAN_PARAM_GTS12!$E$336</f>
        <v>5.483777777777779</v>
      </c>
      <c r="BU51" s="454">
        <f ca="1">LANGHIAN_PARAM_GTS12!$E$347</f>
        <v>17.68</v>
      </c>
      <c r="BV51" s="604">
        <f t="shared" ca="1" si="44"/>
        <v>71.169999999999987</v>
      </c>
      <c r="BW51" s="605">
        <f t="shared" ca="1" si="45"/>
        <v>100.86622222222222</v>
      </c>
      <c r="BX51" s="604">
        <f t="shared" ca="1" si="46"/>
        <v>131.97</v>
      </c>
      <c r="BY51" s="606">
        <f t="shared" ca="1" si="47"/>
        <v>60.800000000000011</v>
      </c>
      <c r="BZ51" s="461">
        <f ca="1">LANGHIAN_PARAM_GTS12!$E$384</f>
        <v>33</v>
      </c>
      <c r="CA51" s="462">
        <f ca="1">LANGHIAN_PARAM_GTS12!$E$383</f>
        <v>33</v>
      </c>
      <c r="CB51" s="461">
        <f ca="1">LANGHIAN_PARAM_GTS12!$E$385</f>
        <v>33</v>
      </c>
      <c r="CC51" s="611">
        <f t="shared" ca="1" si="48"/>
        <v>55.849999999999994</v>
      </c>
      <c r="CD51" s="612">
        <f t="shared" ca="1" si="49"/>
        <v>73.349999999999994</v>
      </c>
      <c r="CE51" s="611">
        <f t="shared" ca="1" si="50"/>
        <v>90.85</v>
      </c>
      <c r="CF51" s="613">
        <f t="shared" ca="1" si="51"/>
        <v>35</v>
      </c>
      <c r="CG51" s="461">
        <f ca="1">LANGHIAN_PARAM_GTS12!$E$403</f>
        <v>-9</v>
      </c>
      <c r="CH51" s="462">
        <f ca="1">LANGHIAN_PARAM_GTS12!$E$402</f>
        <v>-9</v>
      </c>
      <c r="CI51" s="461">
        <f ca="1">LANGHIAN_PARAM_GTS12!$E$404</f>
        <v>-9</v>
      </c>
      <c r="CJ51" s="611">
        <f t="shared" ca="1" si="52"/>
        <v>97.85</v>
      </c>
      <c r="CK51" s="612">
        <f t="shared" ca="1" si="53"/>
        <v>115.35</v>
      </c>
      <c r="CL51" s="611">
        <f t="shared" ca="1" si="54"/>
        <v>132.85</v>
      </c>
      <c r="CM51" s="613">
        <f t="shared" ca="1" si="55"/>
        <v>35</v>
      </c>
      <c r="CN51" s="451">
        <f ca="1">LANGHIAN_PARAM_GTS12!$E$426</f>
        <v>4</v>
      </c>
      <c r="CO51" s="452">
        <f ca="1">LANGHIAN_PARAM_GTS12!$E$425</f>
        <v>4</v>
      </c>
      <c r="CP51" s="451">
        <f ca="1">LANGHIAN_PARAM_GTS12!$E$427</f>
        <v>4</v>
      </c>
      <c r="CQ51" s="607">
        <f t="shared" ca="1" si="56"/>
        <v>84.85</v>
      </c>
      <c r="CR51" s="608">
        <f t="shared" ca="1" si="57"/>
        <v>102.35</v>
      </c>
      <c r="CS51" s="607">
        <f t="shared" ca="1" si="58"/>
        <v>119.85</v>
      </c>
      <c r="CT51" s="609">
        <f t="shared" ca="1" si="59"/>
        <v>35</v>
      </c>
      <c r="CU51" s="451">
        <f ca="1">LANGHIAN_PARAM_GTS12!$E$449</f>
        <v>-1</v>
      </c>
      <c r="CV51" s="452">
        <f ca="1">LANGHIAN_PARAM_GTS12!$E$448</f>
        <v>-1</v>
      </c>
      <c r="CW51" s="451">
        <f ca="1">LANGHIAN_PARAM_GTS12!$E$450</f>
        <v>-1</v>
      </c>
      <c r="CX51" s="607">
        <f t="shared" ca="1" si="60"/>
        <v>89.85</v>
      </c>
      <c r="CY51" s="608">
        <f t="shared" ca="1" si="61"/>
        <v>107.35</v>
      </c>
      <c r="CZ51" s="607">
        <f t="shared" ca="1" si="62"/>
        <v>124.85</v>
      </c>
      <c r="DA51" s="609">
        <f t="shared" ca="1" si="63"/>
        <v>35</v>
      </c>
      <c r="DB51" s="454">
        <f ca="1">LANGHIAN_PARAM_GTS12!$E$489</f>
        <v>-14.6</v>
      </c>
      <c r="DC51" s="453">
        <f ca="1">LANGHIAN_PARAM_GTS12!$E$481</f>
        <v>1.7670558749999998</v>
      </c>
      <c r="DD51" s="454">
        <f ca="1">LANGHIAN_PARAM_GTS12!$E$490</f>
        <v>33</v>
      </c>
      <c r="DE51" s="604">
        <f t="shared" ca="1" si="64"/>
        <v>55.849999999999994</v>
      </c>
      <c r="DF51" s="605">
        <f t="shared" ca="1" si="65"/>
        <v>104.582944125</v>
      </c>
      <c r="DG51" s="604">
        <f t="shared" ca="1" si="66"/>
        <v>138.44999999999999</v>
      </c>
      <c r="DH51" s="606">
        <f t="shared" ca="1" si="12"/>
        <v>82.6</v>
      </c>
    </row>
    <row r="52" spans="2:112" ht="33.75">
      <c r="B52" s="491" t="s">
        <v>364</v>
      </c>
      <c r="C52" s="494" t="s">
        <v>506</v>
      </c>
      <c r="D52" s="493">
        <v>47.500243699999999</v>
      </c>
      <c r="E52" s="493">
        <v>0.15958401</v>
      </c>
      <c r="F52" s="492" t="s">
        <v>293</v>
      </c>
      <c r="G52" s="494" t="s">
        <v>489</v>
      </c>
      <c r="H52" s="492">
        <v>11.6</v>
      </c>
      <c r="I52" s="492">
        <v>16</v>
      </c>
      <c r="J52" s="492" t="s">
        <v>231</v>
      </c>
      <c r="K52" s="492">
        <v>15</v>
      </c>
      <c r="L52" s="492">
        <v>50</v>
      </c>
      <c r="M52" s="495">
        <v>75.8</v>
      </c>
      <c r="N52" s="498" t="s">
        <v>503</v>
      </c>
      <c r="O52" s="454">
        <f ca="1">LANGHIAN_PARAM_GTS12!$E$89</f>
        <v>24.65</v>
      </c>
      <c r="P52" s="453">
        <f ca="1">LANGHIAN_PARAM_GTS12!$E$84</f>
        <v>91.344516129032257</v>
      </c>
      <c r="Q52" s="454">
        <f ca="1">LANGHIAN_PARAM_GTS12!$E$90</f>
        <v>158.22999999999999</v>
      </c>
      <c r="R52" s="604">
        <f t="shared" ca="1" si="13"/>
        <v>-67.429999999999993</v>
      </c>
      <c r="S52" s="605">
        <f t="shared" ca="1" si="14"/>
        <v>16.95548387096774</v>
      </c>
      <c r="T52" s="604">
        <f t="shared" ca="1" si="15"/>
        <v>101.15</v>
      </c>
      <c r="U52" s="606">
        <f t="shared" ca="1" si="16"/>
        <v>168.57999999999998</v>
      </c>
      <c r="V52" s="454">
        <f ca="1">LANGHIAN_PARAM_GTS12!$E$58</f>
        <v>66.084599999999995</v>
      </c>
      <c r="W52" s="453">
        <f ca="1">LANGHIAN_PARAM_GTS12!$E$53</f>
        <v>103.55200000000001</v>
      </c>
      <c r="X52" s="454">
        <f ca="1">LANGHIAN_PARAM_GTS12!$E$59</f>
        <v>138.35500000000002</v>
      </c>
      <c r="Y52" s="604">
        <f t="shared" ca="1" si="17"/>
        <v>-47.555000000000021</v>
      </c>
      <c r="Z52" s="605">
        <f t="shared" ca="1" si="18"/>
        <v>4.7479999999999905</v>
      </c>
      <c r="AA52" s="604">
        <f t="shared" ca="1" si="19"/>
        <v>59.715400000000002</v>
      </c>
      <c r="AB52" s="606">
        <f t="shared" ca="1" si="20"/>
        <v>107.27040000000002</v>
      </c>
      <c r="AC52" s="454">
        <f ca="1">LANGHIAN_PARAM_GTS12!$E$149</f>
        <v>-29</v>
      </c>
      <c r="AD52" s="453">
        <f ca="1">LANGHIAN_PARAM_GTS12!$E$144</f>
        <v>-0.29759290407446787</v>
      </c>
      <c r="AE52" s="454">
        <f ca="1">LANGHIAN_PARAM_GTS12!$E$150</f>
        <v>33.901600000000002</v>
      </c>
      <c r="AF52" s="604">
        <f t="shared" ca="1" si="21"/>
        <v>56.898399999999995</v>
      </c>
      <c r="AG52" s="605">
        <f t="shared" ca="1" si="22"/>
        <v>108.59759290407446</v>
      </c>
      <c r="AH52" s="604">
        <f t="shared" ca="1" si="23"/>
        <v>154.80000000000001</v>
      </c>
      <c r="AI52" s="606">
        <f t="shared" ca="1" si="24"/>
        <v>97.901600000000016</v>
      </c>
      <c r="AJ52" s="454">
        <f ca="1">LANGHIAN_PARAM_GTS12!$E$176</f>
        <v>8.3028000000000013</v>
      </c>
      <c r="AK52" s="453">
        <f ca="1">LANGHIAN_PARAM_GTS12!$E$171</f>
        <v>24.838583333333332</v>
      </c>
      <c r="AL52" s="454">
        <f ca="1">LANGHIAN_PARAM_GTS12!$E$177</f>
        <v>41.528500000000001</v>
      </c>
      <c r="AM52" s="604">
        <f t="shared" ca="1" si="25"/>
        <v>49.271499999999996</v>
      </c>
      <c r="AN52" s="605">
        <f t="shared" ca="1" si="26"/>
        <v>83.461416666666665</v>
      </c>
      <c r="AO52" s="604">
        <f t="shared" ca="1" si="27"/>
        <v>117.49719999999999</v>
      </c>
      <c r="AP52" s="606">
        <f t="shared" ca="1" si="28"/>
        <v>68.225699999999989</v>
      </c>
      <c r="AQ52" s="454">
        <f ca="1">LANGHIAN_PARAM_GTS12!$E$265</f>
        <v>-34</v>
      </c>
      <c r="AR52" s="453">
        <f ca="1">LANGHIAN_PARAM_GTS12!$E$260</f>
        <v>5.536607215978262</v>
      </c>
      <c r="AS52" s="454">
        <f ca="1">LANGHIAN_PARAM_GTS12!$E$266</f>
        <v>41.839550000000003</v>
      </c>
      <c r="AT52" s="604">
        <f t="shared" ca="1" si="29"/>
        <v>48.960449999999994</v>
      </c>
      <c r="AU52" s="605">
        <f t="shared" ca="1" si="30"/>
        <v>102.76339278402173</v>
      </c>
      <c r="AV52" s="604">
        <f t="shared" ca="1" si="31"/>
        <v>159.80000000000001</v>
      </c>
      <c r="AW52" s="606">
        <f t="shared" ca="1" si="32"/>
        <v>110.83955000000002</v>
      </c>
      <c r="AX52" s="454">
        <f ca="1">LANGHIAN_PARAM_GTS12!$E$242</f>
        <v>-11</v>
      </c>
      <c r="AY52" s="453">
        <f ca="1">LANGHIAN_PARAM_GTS12!$E$237</f>
        <v>20.2</v>
      </c>
      <c r="AZ52" s="454">
        <f ca="1">LANGHIAN_PARAM_GTS12!$E$243</f>
        <v>50.2</v>
      </c>
      <c r="BA52" s="604">
        <f t="shared" ca="1" si="33"/>
        <v>40.599999999999994</v>
      </c>
      <c r="BB52" s="605">
        <f t="shared" ca="1" si="34"/>
        <v>88.1</v>
      </c>
      <c r="BC52" s="604">
        <f t="shared" ca="1" si="35"/>
        <v>136.80000000000001</v>
      </c>
      <c r="BD52" s="606">
        <f t="shared" ca="1" si="36"/>
        <v>96.200000000000017</v>
      </c>
      <c r="BE52" s="454">
        <f ca="1">LANGHIAN_PARAM_GTS12!$E$303</f>
        <v>35.430063999999788</v>
      </c>
      <c r="BF52" s="453">
        <f ca="1">LANGHIAN_PARAM_GTS12!$E$293</f>
        <v>61.433366666666679</v>
      </c>
      <c r="BG52" s="454">
        <f ca="1">LANGHIAN_PARAM_GTS12!$E$304</f>
        <v>86.76097100000004</v>
      </c>
      <c r="BH52" s="604">
        <f t="shared" ca="1" si="37"/>
        <v>4.0390289999999567</v>
      </c>
      <c r="BI52" s="605">
        <f t="shared" ca="1" si="38"/>
        <v>46.866633333333318</v>
      </c>
      <c r="BJ52" s="604">
        <f t="shared" ca="1" si="39"/>
        <v>90.369936000000209</v>
      </c>
      <c r="BK52" s="606">
        <f t="shared" ca="1" si="40"/>
        <v>86.330907000000252</v>
      </c>
      <c r="BL52" s="454">
        <f ca="1">LANGHIAN_PARAM_GTS12!$E$536</f>
        <v>14.9</v>
      </c>
      <c r="BM52" s="453">
        <f ca="1">LANGHIAN_PARAM_GTS12!$E$528</f>
        <v>27.900000000000002</v>
      </c>
      <c r="BN52" s="454">
        <f ca="1">LANGHIAN_PARAM_GTS12!$E$537</f>
        <v>43.4</v>
      </c>
      <c r="BO52" s="604">
        <f t="shared" ca="1" si="41"/>
        <v>47.4</v>
      </c>
      <c r="BP52" s="605">
        <f t="shared" ca="1" si="42"/>
        <v>80.399999999999991</v>
      </c>
      <c r="BQ52" s="604">
        <f t="shared" ca="1" si="43"/>
        <v>110.9</v>
      </c>
      <c r="BR52" s="606">
        <f t="shared" ca="1" si="6"/>
        <v>63.500000000000007</v>
      </c>
      <c r="BS52" s="454">
        <f ca="1">LANGHIAN_PARAM_GTS12!$E$346</f>
        <v>-8.1199999999999992</v>
      </c>
      <c r="BT52" s="453">
        <f ca="1">LANGHIAN_PARAM_GTS12!$E$336</f>
        <v>5.483777777777779</v>
      </c>
      <c r="BU52" s="454">
        <f ca="1">LANGHIAN_PARAM_GTS12!$E$347</f>
        <v>17.68</v>
      </c>
      <c r="BV52" s="604">
        <f t="shared" ca="1" si="44"/>
        <v>73.12</v>
      </c>
      <c r="BW52" s="605">
        <f t="shared" ca="1" si="45"/>
        <v>102.81622222222222</v>
      </c>
      <c r="BX52" s="604">
        <f t="shared" ca="1" si="46"/>
        <v>133.92000000000002</v>
      </c>
      <c r="BY52" s="606">
        <f t="shared" ca="1" si="47"/>
        <v>60.800000000000011</v>
      </c>
      <c r="BZ52" s="461">
        <f ca="1">LANGHIAN_PARAM_GTS12!$E$384</f>
        <v>33</v>
      </c>
      <c r="CA52" s="462">
        <f ca="1">LANGHIAN_PARAM_GTS12!$E$383</f>
        <v>33</v>
      </c>
      <c r="CB52" s="461">
        <f ca="1">LANGHIAN_PARAM_GTS12!$E$385</f>
        <v>33</v>
      </c>
      <c r="CC52" s="611">
        <f t="shared" ca="1" si="48"/>
        <v>57.8</v>
      </c>
      <c r="CD52" s="612">
        <f t="shared" ca="1" si="49"/>
        <v>75.3</v>
      </c>
      <c r="CE52" s="611">
        <f t="shared" ca="1" si="50"/>
        <v>92.8</v>
      </c>
      <c r="CF52" s="613">
        <f t="shared" ca="1" si="51"/>
        <v>35</v>
      </c>
      <c r="CG52" s="461">
        <f ca="1">LANGHIAN_PARAM_GTS12!$E$403</f>
        <v>-9</v>
      </c>
      <c r="CH52" s="462">
        <f ca="1">LANGHIAN_PARAM_GTS12!$E$402</f>
        <v>-9</v>
      </c>
      <c r="CI52" s="461">
        <f ca="1">LANGHIAN_PARAM_GTS12!$E$404</f>
        <v>-9</v>
      </c>
      <c r="CJ52" s="611">
        <f t="shared" ca="1" si="52"/>
        <v>99.8</v>
      </c>
      <c r="CK52" s="612">
        <f t="shared" ca="1" si="53"/>
        <v>117.3</v>
      </c>
      <c r="CL52" s="611">
        <f t="shared" ca="1" si="54"/>
        <v>134.80000000000001</v>
      </c>
      <c r="CM52" s="613">
        <f t="shared" ca="1" si="55"/>
        <v>35.000000000000014</v>
      </c>
      <c r="CN52" s="451">
        <f ca="1">LANGHIAN_PARAM_GTS12!$E$426</f>
        <v>4</v>
      </c>
      <c r="CO52" s="452">
        <f ca="1">LANGHIAN_PARAM_GTS12!$E$425</f>
        <v>4</v>
      </c>
      <c r="CP52" s="451">
        <f ca="1">LANGHIAN_PARAM_GTS12!$E$427</f>
        <v>4</v>
      </c>
      <c r="CQ52" s="607">
        <f t="shared" ca="1" si="56"/>
        <v>86.8</v>
      </c>
      <c r="CR52" s="608">
        <f t="shared" ca="1" si="57"/>
        <v>104.3</v>
      </c>
      <c r="CS52" s="607">
        <f t="shared" ca="1" si="58"/>
        <v>121.8</v>
      </c>
      <c r="CT52" s="609">
        <f t="shared" ca="1" si="59"/>
        <v>35</v>
      </c>
      <c r="CU52" s="451">
        <f ca="1">LANGHIAN_PARAM_GTS12!$E$449</f>
        <v>-1</v>
      </c>
      <c r="CV52" s="452">
        <f ca="1">LANGHIAN_PARAM_GTS12!$E$448</f>
        <v>-1</v>
      </c>
      <c r="CW52" s="451">
        <f ca="1">LANGHIAN_PARAM_GTS12!$E$450</f>
        <v>-1</v>
      </c>
      <c r="CX52" s="607">
        <f t="shared" ca="1" si="60"/>
        <v>91.8</v>
      </c>
      <c r="CY52" s="608">
        <f t="shared" ca="1" si="61"/>
        <v>109.3</v>
      </c>
      <c r="CZ52" s="607">
        <f t="shared" ca="1" si="62"/>
        <v>126.8</v>
      </c>
      <c r="DA52" s="609">
        <f t="shared" ca="1" si="63"/>
        <v>35</v>
      </c>
      <c r="DB52" s="454">
        <f ca="1">LANGHIAN_PARAM_GTS12!$E$489</f>
        <v>-14.6</v>
      </c>
      <c r="DC52" s="453">
        <f ca="1">LANGHIAN_PARAM_GTS12!$E$481</f>
        <v>1.7670558749999998</v>
      </c>
      <c r="DD52" s="454">
        <f ca="1">LANGHIAN_PARAM_GTS12!$E$490</f>
        <v>33</v>
      </c>
      <c r="DE52" s="604">
        <f t="shared" ca="1" si="64"/>
        <v>57.8</v>
      </c>
      <c r="DF52" s="605">
        <f t="shared" ca="1" si="65"/>
        <v>106.532944125</v>
      </c>
      <c r="DG52" s="604">
        <f t="shared" ca="1" si="66"/>
        <v>140.39999999999998</v>
      </c>
      <c r="DH52" s="606">
        <f t="shared" ca="1" si="12"/>
        <v>82.59999999999998</v>
      </c>
    </row>
    <row r="53" spans="2:112" ht="22.5">
      <c r="B53" s="491" t="s">
        <v>365</v>
      </c>
      <c r="C53" s="494" t="s">
        <v>532</v>
      </c>
      <c r="D53" s="493">
        <v>47.500243699999999</v>
      </c>
      <c r="E53" s="493">
        <v>0.15958401</v>
      </c>
      <c r="F53" s="492" t="s">
        <v>293</v>
      </c>
      <c r="G53" s="494" t="s">
        <v>489</v>
      </c>
      <c r="H53" s="492">
        <v>11.6</v>
      </c>
      <c r="I53" s="492">
        <v>16</v>
      </c>
      <c r="J53" s="492" t="s">
        <v>231</v>
      </c>
      <c r="K53" s="492">
        <v>15</v>
      </c>
      <c r="L53" s="492">
        <v>50</v>
      </c>
      <c r="M53" s="495">
        <v>72.599999999999994</v>
      </c>
      <c r="N53" s="498" t="s">
        <v>591</v>
      </c>
      <c r="O53" s="454">
        <f ca="1">LANGHIAN_PARAM_GTS12!$E$89</f>
        <v>24.65</v>
      </c>
      <c r="P53" s="453">
        <f ca="1">LANGHIAN_PARAM_GTS12!$E$84</f>
        <v>91.344516129032257</v>
      </c>
      <c r="Q53" s="454">
        <f ca="1">LANGHIAN_PARAM_GTS12!$E$90</f>
        <v>158.22999999999999</v>
      </c>
      <c r="R53" s="604">
        <f t="shared" ca="1" si="13"/>
        <v>-70.63</v>
      </c>
      <c r="S53" s="605">
        <f t="shared" ca="1" si="14"/>
        <v>13.755483870967737</v>
      </c>
      <c r="T53" s="604">
        <f t="shared" ca="1" si="15"/>
        <v>97.949999999999989</v>
      </c>
      <c r="U53" s="606">
        <f t="shared" ca="1" si="16"/>
        <v>168.57999999999998</v>
      </c>
      <c r="V53" s="454">
        <f ca="1">LANGHIAN_PARAM_GTS12!$E$58</f>
        <v>66.084599999999995</v>
      </c>
      <c r="W53" s="453">
        <f ca="1">LANGHIAN_PARAM_GTS12!$E$53</f>
        <v>103.55200000000001</v>
      </c>
      <c r="X53" s="454">
        <f ca="1">LANGHIAN_PARAM_GTS12!$E$59</f>
        <v>138.35500000000002</v>
      </c>
      <c r="Y53" s="604">
        <f t="shared" ca="1" si="17"/>
        <v>-50.755000000000024</v>
      </c>
      <c r="Z53" s="605">
        <f t="shared" ca="1" si="18"/>
        <v>1.5479999999999876</v>
      </c>
      <c r="AA53" s="604">
        <f t="shared" ca="1" si="19"/>
        <v>56.5154</v>
      </c>
      <c r="AB53" s="606">
        <f t="shared" ca="1" si="20"/>
        <v>107.27040000000002</v>
      </c>
      <c r="AC53" s="454">
        <f ca="1">LANGHIAN_PARAM_GTS12!$E$149</f>
        <v>-29</v>
      </c>
      <c r="AD53" s="453">
        <f ca="1">LANGHIAN_PARAM_GTS12!$E$144</f>
        <v>-0.29759290407446787</v>
      </c>
      <c r="AE53" s="454">
        <f ca="1">LANGHIAN_PARAM_GTS12!$E$150</f>
        <v>33.901600000000002</v>
      </c>
      <c r="AF53" s="604">
        <f t="shared" ca="1" si="21"/>
        <v>53.698399999999992</v>
      </c>
      <c r="AG53" s="605">
        <f t="shared" ca="1" si="22"/>
        <v>105.39759290407446</v>
      </c>
      <c r="AH53" s="604">
        <f t="shared" ca="1" si="23"/>
        <v>151.6</v>
      </c>
      <c r="AI53" s="606">
        <f t="shared" ca="1" si="24"/>
        <v>97.901600000000002</v>
      </c>
      <c r="AJ53" s="454">
        <f ca="1">LANGHIAN_PARAM_GTS12!$E$176</f>
        <v>8.3028000000000013</v>
      </c>
      <c r="AK53" s="453">
        <f ca="1">LANGHIAN_PARAM_GTS12!$E$171</f>
        <v>24.838583333333332</v>
      </c>
      <c r="AL53" s="454">
        <f ca="1">LANGHIAN_PARAM_GTS12!$E$177</f>
        <v>41.528500000000001</v>
      </c>
      <c r="AM53" s="604">
        <f t="shared" ca="1" si="25"/>
        <v>46.071499999999993</v>
      </c>
      <c r="AN53" s="605">
        <f t="shared" ca="1" si="26"/>
        <v>80.261416666666662</v>
      </c>
      <c r="AO53" s="604">
        <f t="shared" ca="1" si="27"/>
        <v>114.29719999999999</v>
      </c>
      <c r="AP53" s="606">
        <f t="shared" ca="1" si="28"/>
        <v>68.225699999999989</v>
      </c>
      <c r="AQ53" s="454">
        <f ca="1">LANGHIAN_PARAM_GTS12!$E$265</f>
        <v>-34</v>
      </c>
      <c r="AR53" s="453">
        <f ca="1">LANGHIAN_PARAM_GTS12!$E$260</f>
        <v>5.536607215978262</v>
      </c>
      <c r="AS53" s="454">
        <f ca="1">LANGHIAN_PARAM_GTS12!$E$266</f>
        <v>41.839550000000003</v>
      </c>
      <c r="AT53" s="604">
        <f t="shared" ca="1" si="29"/>
        <v>45.760449999999992</v>
      </c>
      <c r="AU53" s="605">
        <f t="shared" ca="1" si="30"/>
        <v>99.56339278402173</v>
      </c>
      <c r="AV53" s="604">
        <f t="shared" ca="1" si="31"/>
        <v>156.6</v>
      </c>
      <c r="AW53" s="606">
        <f t="shared" ca="1" si="32"/>
        <v>110.83955</v>
      </c>
      <c r="AX53" s="454">
        <f ca="1">LANGHIAN_PARAM_GTS12!$E$242</f>
        <v>-11</v>
      </c>
      <c r="AY53" s="453">
        <f ca="1">LANGHIAN_PARAM_GTS12!$E$237</f>
        <v>20.2</v>
      </c>
      <c r="AZ53" s="454">
        <f ca="1">LANGHIAN_PARAM_GTS12!$E$243</f>
        <v>50.2</v>
      </c>
      <c r="BA53" s="604">
        <f t="shared" ca="1" si="33"/>
        <v>37.399999999999991</v>
      </c>
      <c r="BB53" s="605">
        <f t="shared" ca="1" si="34"/>
        <v>84.899999999999991</v>
      </c>
      <c r="BC53" s="604">
        <f t="shared" ca="1" si="35"/>
        <v>133.6</v>
      </c>
      <c r="BD53" s="606">
        <f t="shared" ca="1" si="36"/>
        <v>96.2</v>
      </c>
      <c r="BE53" s="454">
        <f ca="1">LANGHIAN_PARAM_GTS12!$E$303</f>
        <v>35.430063999999788</v>
      </c>
      <c r="BF53" s="453">
        <f ca="1">LANGHIAN_PARAM_GTS12!$E$293</f>
        <v>61.433366666666679</v>
      </c>
      <c r="BG53" s="454">
        <f ca="1">LANGHIAN_PARAM_GTS12!$E$304</f>
        <v>86.76097100000004</v>
      </c>
      <c r="BH53" s="604">
        <f t="shared" ca="1" si="37"/>
        <v>0.83902899999995384</v>
      </c>
      <c r="BI53" s="605">
        <f t="shared" ca="1" si="38"/>
        <v>43.666633333333316</v>
      </c>
      <c r="BJ53" s="604">
        <f t="shared" ca="1" si="39"/>
        <v>87.169936000000206</v>
      </c>
      <c r="BK53" s="606">
        <f t="shared" ca="1" si="40"/>
        <v>86.330907000000252</v>
      </c>
      <c r="BL53" s="454">
        <f ca="1">LANGHIAN_PARAM_GTS12!$E$536</f>
        <v>14.9</v>
      </c>
      <c r="BM53" s="453">
        <f ca="1">LANGHIAN_PARAM_GTS12!$E$528</f>
        <v>27.900000000000002</v>
      </c>
      <c r="BN53" s="454">
        <f ca="1">LANGHIAN_PARAM_GTS12!$E$537</f>
        <v>43.4</v>
      </c>
      <c r="BO53" s="604">
        <f t="shared" ca="1" si="41"/>
        <v>44.199999999999996</v>
      </c>
      <c r="BP53" s="605">
        <f t="shared" ca="1" si="42"/>
        <v>77.199999999999989</v>
      </c>
      <c r="BQ53" s="604">
        <f t="shared" ca="1" si="43"/>
        <v>107.69999999999999</v>
      </c>
      <c r="BR53" s="606">
        <f t="shared" ca="1" si="6"/>
        <v>63.499999999999993</v>
      </c>
      <c r="BS53" s="454">
        <f ca="1">LANGHIAN_PARAM_GTS12!$E$346</f>
        <v>-8.1199999999999992</v>
      </c>
      <c r="BT53" s="453">
        <f ca="1">LANGHIAN_PARAM_GTS12!$E$336</f>
        <v>5.483777777777779</v>
      </c>
      <c r="BU53" s="454">
        <f ca="1">LANGHIAN_PARAM_GTS12!$E$347</f>
        <v>17.68</v>
      </c>
      <c r="BV53" s="604">
        <f t="shared" ca="1" si="44"/>
        <v>69.919999999999987</v>
      </c>
      <c r="BW53" s="605">
        <f t="shared" ca="1" si="45"/>
        <v>99.61622222222222</v>
      </c>
      <c r="BX53" s="604">
        <f t="shared" ca="1" si="46"/>
        <v>130.72</v>
      </c>
      <c r="BY53" s="606">
        <f t="shared" ca="1" si="47"/>
        <v>60.800000000000011</v>
      </c>
      <c r="BZ53" s="461">
        <f ca="1">LANGHIAN_PARAM_GTS12!$E$384</f>
        <v>33</v>
      </c>
      <c r="CA53" s="462">
        <f ca="1">LANGHIAN_PARAM_GTS12!$E$383</f>
        <v>33</v>
      </c>
      <c r="CB53" s="461">
        <f ca="1">LANGHIAN_PARAM_GTS12!$E$385</f>
        <v>33</v>
      </c>
      <c r="CC53" s="611">
        <f t="shared" ca="1" si="48"/>
        <v>54.599999999999994</v>
      </c>
      <c r="CD53" s="612">
        <f t="shared" ca="1" si="49"/>
        <v>72.099999999999994</v>
      </c>
      <c r="CE53" s="611">
        <f t="shared" ca="1" si="50"/>
        <v>89.6</v>
      </c>
      <c r="CF53" s="613">
        <f t="shared" ca="1" si="51"/>
        <v>35</v>
      </c>
      <c r="CG53" s="461">
        <f ca="1">LANGHIAN_PARAM_GTS12!$E$403</f>
        <v>-9</v>
      </c>
      <c r="CH53" s="462">
        <f ca="1">LANGHIAN_PARAM_GTS12!$E$402</f>
        <v>-9</v>
      </c>
      <c r="CI53" s="461">
        <f ca="1">LANGHIAN_PARAM_GTS12!$E$404</f>
        <v>-9</v>
      </c>
      <c r="CJ53" s="611">
        <f t="shared" ca="1" si="52"/>
        <v>96.6</v>
      </c>
      <c r="CK53" s="612">
        <f t="shared" ca="1" si="53"/>
        <v>114.1</v>
      </c>
      <c r="CL53" s="611">
        <f t="shared" ca="1" si="54"/>
        <v>131.6</v>
      </c>
      <c r="CM53" s="613">
        <f t="shared" ca="1" si="55"/>
        <v>35</v>
      </c>
      <c r="CN53" s="451">
        <f ca="1">LANGHIAN_PARAM_GTS12!$E$426</f>
        <v>4</v>
      </c>
      <c r="CO53" s="452">
        <f ca="1">LANGHIAN_PARAM_GTS12!$E$425</f>
        <v>4</v>
      </c>
      <c r="CP53" s="451">
        <f ca="1">LANGHIAN_PARAM_GTS12!$E$427</f>
        <v>4</v>
      </c>
      <c r="CQ53" s="607">
        <f t="shared" ca="1" si="56"/>
        <v>83.6</v>
      </c>
      <c r="CR53" s="608">
        <f t="shared" ca="1" si="57"/>
        <v>101.1</v>
      </c>
      <c r="CS53" s="607">
        <f t="shared" ca="1" si="58"/>
        <v>118.6</v>
      </c>
      <c r="CT53" s="609">
        <f t="shared" ca="1" si="59"/>
        <v>35</v>
      </c>
      <c r="CU53" s="451">
        <f ca="1">LANGHIAN_PARAM_GTS12!$E$449</f>
        <v>-1</v>
      </c>
      <c r="CV53" s="452">
        <f ca="1">LANGHIAN_PARAM_GTS12!$E$448</f>
        <v>-1</v>
      </c>
      <c r="CW53" s="451">
        <f ca="1">LANGHIAN_PARAM_GTS12!$E$450</f>
        <v>-1</v>
      </c>
      <c r="CX53" s="607">
        <f t="shared" ca="1" si="60"/>
        <v>88.6</v>
      </c>
      <c r="CY53" s="608">
        <f t="shared" ca="1" si="61"/>
        <v>106.1</v>
      </c>
      <c r="CZ53" s="607">
        <f t="shared" ca="1" si="62"/>
        <v>123.6</v>
      </c>
      <c r="DA53" s="609">
        <f t="shared" ca="1" si="63"/>
        <v>35</v>
      </c>
      <c r="DB53" s="454">
        <f ca="1">LANGHIAN_PARAM_GTS12!$E$489</f>
        <v>-14.6</v>
      </c>
      <c r="DC53" s="453">
        <f ca="1">LANGHIAN_PARAM_GTS12!$E$481</f>
        <v>1.7670558749999998</v>
      </c>
      <c r="DD53" s="454">
        <f ca="1">LANGHIAN_PARAM_GTS12!$E$490</f>
        <v>33</v>
      </c>
      <c r="DE53" s="604">
        <f t="shared" ca="1" si="64"/>
        <v>54.599999999999994</v>
      </c>
      <c r="DF53" s="605">
        <f t="shared" ca="1" si="65"/>
        <v>103.332944125</v>
      </c>
      <c r="DG53" s="604">
        <f t="shared" ca="1" si="66"/>
        <v>137.19999999999999</v>
      </c>
      <c r="DH53" s="606">
        <f t="shared" ca="1" si="12"/>
        <v>82.6</v>
      </c>
    </row>
    <row r="54" spans="2:112" ht="22.5">
      <c r="B54" s="491" t="s">
        <v>366</v>
      </c>
      <c r="C54" s="494" t="s">
        <v>533</v>
      </c>
      <c r="D54" s="493">
        <v>47.13150169</v>
      </c>
      <c r="E54" s="493">
        <v>0.77997625999999998</v>
      </c>
      <c r="F54" s="492" t="s">
        <v>293</v>
      </c>
      <c r="G54" s="494" t="s">
        <v>493</v>
      </c>
      <c r="H54" s="492">
        <v>11.6</v>
      </c>
      <c r="I54" s="492">
        <v>16</v>
      </c>
      <c r="J54" s="492" t="s">
        <v>230</v>
      </c>
      <c r="K54" s="492">
        <v>10</v>
      </c>
      <c r="L54" s="492">
        <v>30</v>
      </c>
      <c r="M54" s="495">
        <v>99</v>
      </c>
      <c r="N54" s="496" t="s">
        <v>377</v>
      </c>
      <c r="O54" s="454">
        <f ca="1">LANGHIAN_PARAM_GTS12!$E$89</f>
        <v>24.65</v>
      </c>
      <c r="P54" s="453">
        <f ca="1">LANGHIAN_PARAM_GTS12!$E$84</f>
        <v>91.344516129032257</v>
      </c>
      <c r="Q54" s="454">
        <f ca="1">LANGHIAN_PARAM_GTS12!$E$90</f>
        <v>158.22999999999999</v>
      </c>
      <c r="R54" s="604">
        <f t="shared" ca="1" si="13"/>
        <v>-49.22999999999999</v>
      </c>
      <c r="S54" s="605">
        <f t="shared" ca="1" si="14"/>
        <v>27.655483870967743</v>
      </c>
      <c r="T54" s="604">
        <f t="shared" ca="1" si="15"/>
        <v>104.35</v>
      </c>
      <c r="U54" s="606">
        <f t="shared" ca="1" si="16"/>
        <v>153.57999999999998</v>
      </c>
      <c r="V54" s="454">
        <f ca="1">LANGHIAN_PARAM_GTS12!$E$58</f>
        <v>66.084599999999995</v>
      </c>
      <c r="W54" s="453">
        <f ca="1">LANGHIAN_PARAM_GTS12!$E$53</f>
        <v>103.55200000000001</v>
      </c>
      <c r="X54" s="454">
        <f ca="1">LANGHIAN_PARAM_GTS12!$E$59</f>
        <v>138.35500000000002</v>
      </c>
      <c r="Y54" s="604">
        <f t="shared" ca="1" si="17"/>
        <v>-29.355000000000018</v>
      </c>
      <c r="Z54" s="605">
        <f t="shared" ca="1" si="18"/>
        <v>15.447999999999993</v>
      </c>
      <c r="AA54" s="604">
        <f t="shared" ca="1" si="19"/>
        <v>62.915400000000005</v>
      </c>
      <c r="AB54" s="606">
        <f t="shared" ca="1" si="20"/>
        <v>92.270400000000024</v>
      </c>
      <c r="AC54" s="454">
        <f ca="1">LANGHIAN_PARAM_GTS12!$E$149</f>
        <v>-29</v>
      </c>
      <c r="AD54" s="453">
        <f ca="1">LANGHIAN_PARAM_GTS12!$E$144</f>
        <v>-0.29759290407446787</v>
      </c>
      <c r="AE54" s="454">
        <f ca="1">LANGHIAN_PARAM_GTS12!$E$150</f>
        <v>33.901600000000002</v>
      </c>
      <c r="AF54" s="604">
        <f t="shared" ca="1" si="21"/>
        <v>75.098399999999998</v>
      </c>
      <c r="AG54" s="605">
        <f t="shared" ca="1" si="22"/>
        <v>119.29759290407446</v>
      </c>
      <c r="AH54" s="604">
        <f t="shared" ca="1" si="23"/>
        <v>158</v>
      </c>
      <c r="AI54" s="606">
        <f t="shared" ca="1" si="24"/>
        <v>82.901600000000002</v>
      </c>
      <c r="AJ54" s="454">
        <f ca="1">LANGHIAN_PARAM_GTS12!$E$176</f>
        <v>8.3028000000000013</v>
      </c>
      <c r="AK54" s="453">
        <f ca="1">LANGHIAN_PARAM_GTS12!$E$171</f>
        <v>24.838583333333332</v>
      </c>
      <c r="AL54" s="454">
        <f ca="1">LANGHIAN_PARAM_GTS12!$E$177</f>
        <v>41.528500000000001</v>
      </c>
      <c r="AM54" s="604">
        <f t="shared" ca="1" si="25"/>
        <v>67.471499999999992</v>
      </c>
      <c r="AN54" s="605">
        <f t="shared" ca="1" si="26"/>
        <v>94.161416666666668</v>
      </c>
      <c r="AO54" s="604">
        <f t="shared" ca="1" si="27"/>
        <v>120.6972</v>
      </c>
      <c r="AP54" s="606">
        <f t="shared" ca="1" si="28"/>
        <v>53.225700000000003</v>
      </c>
      <c r="AQ54" s="454">
        <f ca="1">LANGHIAN_PARAM_GTS12!$E$265</f>
        <v>-34</v>
      </c>
      <c r="AR54" s="453">
        <f ca="1">LANGHIAN_PARAM_GTS12!$E$260</f>
        <v>5.536607215978262</v>
      </c>
      <c r="AS54" s="454">
        <f ca="1">LANGHIAN_PARAM_GTS12!$E$266</f>
        <v>41.839550000000003</v>
      </c>
      <c r="AT54" s="604">
        <f t="shared" ca="1" si="29"/>
        <v>67.160449999999997</v>
      </c>
      <c r="AU54" s="605">
        <f t="shared" ca="1" si="30"/>
        <v>113.46339278402174</v>
      </c>
      <c r="AV54" s="604">
        <f t="shared" ca="1" si="31"/>
        <v>163</v>
      </c>
      <c r="AW54" s="606">
        <f t="shared" ca="1" si="32"/>
        <v>95.839550000000003</v>
      </c>
      <c r="AX54" s="454">
        <f ca="1">LANGHIAN_PARAM_GTS12!$E$242</f>
        <v>-11</v>
      </c>
      <c r="AY54" s="453">
        <f ca="1">LANGHIAN_PARAM_GTS12!$E$237</f>
        <v>20.2</v>
      </c>
      <c r="AZ54" s="454">
        <f ca="1">LANGHIAN_PARAM_GTS12!$E$243</f>
        <v>50.2</v>
      </c>
      <c r="BA54" s="604">
        <f t="shared" ca="1" si="33"/>
        <v>58.8</v>
      </c>
      <c r="BB54" s="605">
        <f t="shared" ca="1" si="34"/>
        <v>98.8</v>
      </c>
      <c r="BC54" s="604">
        <f t="shared" ca="1" si="35"/>
        <v>140</v>
      </c>
      <c r="BD54" s="606">
        <f t="shared" ca="1" si="36"/>
        <v>81.2</v>
      </c>
      <c r="BE54" s="454">
        <f ca="1">LANGHIAN_PARAM_GTS12!$E$303</f>
        <v>35.430063999999788</v>
      </c>
      <c r="BF54" s="453">
        <f ca="1">LANGHIAN_PARAM_GTS12!$E$293</f>
        <v>61.433366666666679</v>
      </c>
      <c r="BG54" s="454">
        <f ca="1">LANGHIAN_PARAM_GTS12!$E$304</f>
        <v>86.76097100000004</v>
      </c>
      <c r="BH54" s="604">
        <f t="shared" ca="1" si="37"/>
        <v>22.23902899999996</v>
      </c>
      <c r="BI54" s="605">
        <f t="shared" ca="1" si="38"/>
        <v>57.566633333333321</v>
      </c>
      <c r="BJ54" s="604">
        <f t="shared" ca="1" si="39"/>
        <v>93.569936000000212</v>
      </c>
      <c r="BK54" s="606">
        <f t="shared" ca="1" si="40"/>
        <v>71.330907000000252</v>
      </c>
      <c r="BL54" s="454">
        <f ca="1">LANGHIAN_PARAM_GTS12!$E$536</f>
        <v>14.9</v>
      </c>
      <c r="BM54" s="453">
        <f ca="1">LANGHIAN_PARAM_GTS12!$E$528</f>
        <v>27.900000000000002</v>
      </c>
      <c r="BN54" s="454">
        <f ca="1">LANGHIAN_PARAM_GTS12!$E$537</f>
        <v>43.4</v>
      </c>
      <c r="BO54" s="604">
        <f t="shared" ca="1" si="41"/>
        <v>65.599999999999994</v>
      </c>
      <c r="BP54" s="605">
        <f t="shared" ca="1" si="42"/>
        <v>91.1</v>
      </c>
      <c r="BQ54" s="604">
        <f t="shared" ca="1" si="43"/>
        <v>114.1</v>
      </c>
      <c r="BR54" s="606">
        <f t="shared" ca="1" si="6"/>
        <v>48.5</v>
      </c>
      <c r="BS54" s="454">
        <f ca="1">LANGHIAN_PARAM_GTS12!$E$346</f>
        <v>-8.1199999999999992</v>
      </c>
      <c r="BT54" s="453">
        <f ca="1">LANGHIAN_PARAM_GTS12!$E$336</f>
        <v>5.483777777777779</v>
      </c>
      <c r="BU54" s="454">
        <f ca="1">LANGHIAN_PARAM_GTS12!$E$347</f>
        <v>17.68</v>
      </c>
      <c r="BV54" s="604">
        <f t="shared" ca="1" si="44"/>
        <v>91.32</v>
      </c>
      <c r="BW54" s="605">
        <f t="shared" ca="1" si="45"/>
        <v>113.51622222222223</v>
      </c>
      <c r="BX54" s="604">
        <f t="shared" ca="1" si="46"/>
        <v>137.12</v>
      </c>
      <c r="BY54" s="606">
        <f t="shared" ca="1" si="47"/>
        <v>45.800000000000011</v>
      </c>
      <c r="BZ54" s="461">
        <f ca="1">LANGHIAN_PARAM_GTS12!$E$384</f>
        <v>33</v>
      </c>
      <c r="CA54" s="462">
        <f ca="1">LANGHIAN_PARAM_GTS12!$E$383</f>
        <v>33</v>
      </c>
      <c r="CB54" s="461">
        <f ca="1">LANGHIAN_PARAM_GTS12!$E$385</f>
        <v>33</v>
      </c>
      <c r="CC54" s="611">
        <f t="shared" ca="1" si="48"/>
        <v>76</v>
      </c>
      <c r="CD54" s="612">
        <f t="shared" ca="1" si="49"/>
        <v>86</v>
      </c>
      <c r="CE54" s="611">
        <f t="shared" ca="1" si="50"/>
        <v>96</v>
      </c>
      <c r="CF54" s="613">
        <f t="shared" ca="1" si="51"/>
        <v>20</v>
      </c>
      <c r="CG54" s="461">
        <f ca="1">LANGHIAN_PARAM_GTS12!$E$403</f>
        <v>-9</v>
      </c>
      <c r="CH54" s="462">
        <f ca="1">LANGHIAN_PARAM_GTS12!$E$402</f>
        <v>-9</v>
      </c>
      <c r="CI54" s="461">
        <f ca="1">LANGHIAN_PARAM_GTS12!$E$404</f>
        <v>-9</v>
      </c>
      <c r="CJ54" s="611">
        <f t="shared" ca="1" si="52"/>
        <v>118</v>
      </c>
      <c r="CK54" s="612">
        <f t="shared" ca="1" si="53"/>
        <v>128</v>
      </c>
      <c r="CL54" s="611">
        <f t="shared" ca="1" si="54"/>
        <v>138</v>
      </c>
      <c r="CM54" s="613">
        <f t="shared" ca="1" si="55"/>
        <v>20</v>
      </c>
      <c r="CN54" s="451">
        <f ca="1">LANGHIAN_PARAM_GTS12!$E$426</f>
        <v>4</v>
      </c>
      <c r="CO54" s="452">
        <f ca="1">LANGHIAN_PARAM_GTS12!$E$425</f>
        <v>4</v>
      </c>
      <c r="CP54" s="451">
        <f ca="1">LANGHIAN_PARAM_GTS12!$E$427</f>
        <v>4</v>
      </c>
      <c r="CQ54" s="607">
        <f t="shared" ca="1" si="56"/>
        <v>105</v>
      </c>
      <c r="CR54" s="608">
        <f t="shared" ca="1" si="57"/>
        <v>115</v>
      </c>
      <c r="CS54" s="607">
        <f t="shared" ca="1" si="58"/>
        <v>125</v>
      </c>
      <c r="CT54" s="609">
        <f t="shared" ca="1" si="59"/>
        <v>20</v>
      </c>
      <c r="CU54" s="451">
        <f ca="1">LANGHIAN_PARAM_GTS12!$E$449</f>
        <v>-1</v>
      </c>
      <c r="CV54" s="452">
        <f ca="1">LANGHIAN_PARAM_GTS12!$E$448</f>
        <v>-1</v>
      </c>
      <c r="CW54" s="451">
        <f ca="1">LANGHIAN_PARAM_GTS12!$E$450</f>
        <v>-1</v>
      </c>
      <c r="CX54" s="607">
        <f t="shared" ca="1" si="60"/>
        <v>110</v>
      </c>
      <c r="CY54" s="608">
        <f t="shared" ca="1" si="61"/>
        <v>120</v>
      </c>
      <c r="CZ54" s="607">
        <f t="shared" ca="1" si="62"/>
        <v>130</v>
      </c>
      <c r="DA54" s="609">
        <f t="shared" ca="1" si="63"/>
        <v>20</v>
      </c>
      <c r="DB54" s="454">
        <f ca="1">LANGHIAN_PARAM_GTS12!$E$489</f>
        <v>-14.6</v>
      </c>
      <c r="DC54" s="453">
        <f ca="1">LANGHIAN_PARAM_GTS12!$E$481</f>
        <v>1.7670558749999998</v>
      </c>
      <c r="DD54" s="454">
        <f ca="1">LANGHIAN_PARAM_GTS12!$E$490</f>
        <v>33</v>
      </c>
      <c r="DE54" s="604">
        <f t="shared" ca="1" si="64"/>
        <v>76</v>
      </c>
      <c r="DF54" s="605">
        <f t="shared" ca="1" si="65"/>
        <v>117.232944125</v>
      </c>
      <c r="DG54" s="604">
        <f t="shared" ca="1" si="66"/>
        <v>143.6</v>
      </c>
      <c r="DH54" s="606">
        <f t="shared" ca="1" si="12"/>
        <v>67.599999999999994</v>
      </c>
    </row>
    <row r="55" spans="2:112" ht="22.5">
      <c r="B55" s="491" t="s">
        <v>367</v>
      </c>
      <c r="C55" s="492" t="s">
        <v>368</v>
      </c>
      <c r="D55" s="493">
        <v>47.386375999999998</v>
      </c>
      <c r="E55" s="493">
        <v>1.2462169999999999</v>
      </c>
      <c r="F55" s="492" t="s">
        <v>369</v>
      </c>
      <c r="G55" s="494" t="s">
        <v>493</v>
      </c>
      <c r="H55" s="492">
        <v>11.6</v>
      </c>
      <c r="I55" s="492">
        <v>16</v>
      </c>
      <c r="J55" s="492" t="s">
        <v>527</v>
      </c>
      <c r="K55" s="492">
        <v>10</v>
      </c>
      <c r="L55" s="492">
        <v>30</v>
      </c>
      <c r="M55" s="495">
        <v>92</v>
      </c>
      <c r="N55" s="498" t="s">
        <v>591</v>
      </c>
      <c r="O55" s="454">
        <f ca="1">LANGHIAN_PARAM_GTS12!$E$89</f>
        <v>24.65</v>
      </c>
      <c r="P55" s="453">
        <f ca="1">LANGHIAN_PARAM_GTS12!$E$84</f>
        <v>91.344516129032257</v>
      </c>
      <c r="Q55" s="454">
        <f ca="1">LANGHIAN_PARAM_GTS12!$E$90</f>
        <v>158.22999999999999</v>
      </c>
      <c r="R55" s="604">
        <f t="shared" ca="1" si="13"/>
        <v>-56.22999999999999</v>
      </c>
      <c r="S55" s="605">
        <f t="shared" ca="1" si="14"/>
        <v>20.655483870967743</v>
      </c>
      <c r="T55" s="604">
        <f t="shared" ca="1" si="15"/>
        <v>97.35</v>
      </c>
      <c r="U55" s="606">
        <f t="shared" ca="1" si="16"/>
        <v>153.57999999999998</v>
      </c>
      <c r="V55" s="454">
        <f ca="1">LANGHIAN_PARAM_GTS12!$E$58</f>
        <v>66.084599999999995</v>
      </c>
      <c r="W55" s="453">
        <f ca="1">LANGHIAN_PARAM_GTS12!$E$53</f>
        <v>103.55200000000001</v>
      </c>
      <c r="X55" s="454">
        <f ca="1">LANGHIAN_PARAM_GTS12!$E$59</f>
        <v>138.35500000000002</v>
      </c>
      <c r="Y55" s="604">
        <f t="shared" ca="1" si="17"/>
        <v>-36.355000000000018</v>
      </c>
      <c r="Z55" s="605">
        <f t="shared" ca="1" si="18"/>
        <v>8.4479999999999933</v>
      </c>
      <c r="AA55" s="604">
        <f t="shared" ca="1" si="19"/>
        <v>55.915400000000005</v>
      </c>
      <c r="AB55" s="606">
        <f t="shared" ca="1" si="20"/>
        <v>92.270400000000024</v>
      </c>
      <c r="AC55" s="454">
        <f ca="1">LANGHIAN_PARAM_GTS12!$E$149</f>
        <v>-29</v>
      </c>
      <c r="AD55" s="453">
        <f ca="1">LANGHIAN_PARAM_GTS12!$E$144</f>
        <v>-0.29759290407446787</v>
      </c>
      <c r="AE55" s="454">
        <f ca="1">LANGHIAN_PARAM_GTS12!$E$150</f>
        <v>33.901600000000002</v>
      </c>
      <c r="AF55" s="604">
        <f t="shared" ca="1" si="21"/>
        <v>68.098399999999998</v>
      </c>
      <c r="AG55" s="605">
        <f t="shared" ca="1" si="22"/>
        <v>112.29759290407446</v>
      </c>
      <c r="AH55" s="604">
        <f t="shared" ca="1" si="23"/>
        <v>151</v>
      </c>
      <c r="AI55" s="606">
        <f t="shared" ca="1" si="24"/>
        <v>82.901600000000002</v>
      </c>
      <c r="AJ55" s="454">
        <f ca="1">LANGHIAN_PARAM_GTS12!$E$176</f>
        <v>8.3028000000000013</v>
      </c>
      <c r="AK55" s="453">
        <f ca="1">LANGHIAN_PARAM_GTS12!$E$171</f>
        <v>24.838583333333332</v>
      </c>
      <c r="AL55" s="454">
        <f ca="1">LANGHIAN_PARAM_GTS12!$E$177</f>
        <v>41.528500000000001</v>
      </c>
      <c r="AM55" s="604">
        <f t="shared" ca="1" si="25"/>
        <v>60.471499999999999</v>
      </c>
      <c r="AN55" s="605">
        <f t="shared" ca="1" si="26"/>
        <v>87.161416666666668</v>
      </c>
      <c r="AO55" s="604">
        <f t="shared" ca="1" si="27"/>
        <v>113.6972</v>
      </c>
      <c r="AP55" s="606">
        <f t="shared" ca="1" si="28"/>
        <v>53.225699999999996</v>
      </c>
      <c r="AQ55" s="454">
        <f ca="1">LANGHIAN_PARAM_GTS12!$E$265</f>
        <v>-34</v>
      </c>
      <c r="AR55" s="453">
        <f ca="1">LANGHIAN_PARAM_GTS12!$E$260</f>
        <v>5.536607215978262</v>
      </c>
      <c r="AS55" s="454">
        <f ca="1">LANGHIAN_PARAM_GTS12!$E$266</f>
        <v>41.839550000000003</v>
      </c>
      <c r="AT55" s="604">
        <f t="shared" ca="1" si="29"/>
        <v>60.160449999999997</v>
      </c>
      <c r="AU55" s="605">
        <f t="shared" ca="1" si="30"/>
        <v>106.46339278402174</v>
      </c>
      <c r="AV55" s="604">
        <f t="shared" ca="1" si="31"/>
        <v>156</v>
      </c>
      <c r="AW55" s="606">
        <f t="shared" ca="1" si="32"/>
        <v>95.839550000000003</v>
      </c>
      <c r="AX55" s="454">
        <f ca="1">LANGHIAN_PARAM_GTS12!$E$242</f>
        <v>-11</v>
      </c>
      <c r="AY55" s="453">
        <f ca="1">LANGHIAN_PARAM_GTS12!$E$237</f>
        <v>20.2</v>
      </c>
      <c r="AZ55" s="454">
        <f ca="1">LANGHIAN_PARAM_GTS12!$E$243</f>
        <v>50.2</v>
      </c>
      <c r="BA55" s="604">
        <f t="shared" ca="1" si="33"/>
        <v>51.8</v>
      </c>
      <c r="BB55" s="605">
        <f t="shared" ca="1" si="34"/>
        <v>91.8</v>
      </c>
      <c r="BC55" s="604">
        <f t="shared" ca="1" si="35"/>
        <v>133</v>
      </c>
      <c r="BD55" s="606">
        <f t="shared" ca="1" si="36"/>
        <v>81.2</v>
      </c>
      <c r="BE55" s="454">
        <f ca="1">LANGHIAN_PARAM_GTS12!$E$303</f>
        <v>35.430063999999788</v>
      </c>
      <c r="BF55" s="453">
        <f ca="1">LANGHIAN_PARAM_GTS12!$E$293</f>
        <v>61.433366666666679</v>
      </c>
      <c r="BG55" s="454">
        <f ca="1">LANGHIAN_PARAM_GTS12!$E$304</f>
        <v>86.76097100000004</v>
      </c>
      <c r="BH55" s="604">
        <f t="shared" ca="1" si="37"/>
        <v>15.23902899999996</v>
      </c>
      <c r="BI55" s="605">
        <f t="shared" ca="1" si="38"/>
        <v>50.566633333333321</v>
      </c>
      <c r="BJ55" s="604">
        <f t="shared" ca="1" si="39"/>
        <v>86.569936000000212</v>
      </c>
      <c r="BK55" s="606">
        <f t="shared" ca="1" si="40"/>
        <v>71.330907000000252</v>
      </c>
      <c r="BL55" s="454">
        <f ca="1">LANGHIAN_PARAM_GTS12!$E$536</f>
        <v>14.9</v>
      </c>
      <c r="BM55" s="453">
        <f ca="1">LANGHIAN_PARAM_GTS12!$E$528</f>
        <v>27.900000000000002</v>
      </c>
      <c r="BN55" s="454">
        <f ca="1">LANGHIAN_PARAM_GTS12!$E$537</f>
        <v>43.4</v>
      </c>
      <c r="BO55" s="604">
        <f t="shared" ca="1" si="41"/>
        <v>58.6</v>
      </c>
      <c r="BP55" s="605">
        <f t="shared" ca="1" si="42"/>
        <v>84.1</v>
      </c>
      <c r="BQ55" s="604">
        <f t="shared" ca="1" si="43"/>
        <v>107.1</v>
      </c>
      <c r="BR55" s="606">
        <f t="shared" ca="1" si="6"/>
        <v>48.499999999999993</v>
      </c>
      <c r="BS55" s="454">
        <f ca="1">LANGHIAN_PARAM_GTS12!$E$346</f>
        <v>-8.1199999999999992</v>
      </c>
      <c r="BT55" s="453">
        <f ca="1">LANGHIAN_PARAM_GTS12!$E$336</f>
        <v>5.483777777777779</v>
      </c>
      <c r="BU55" s="454">
        <f ca="1">LANGHIAN_PARAM_GTS12!$E$347</f>
        <v>17.68</v>
      </c>
      <c r="BV55" s="604">
        <f t="shared" ca="1" si="44"/>
        <v>84.32</v>
      </c>
      <c r="BW55" s="605">
        <f t="shared" ca="1" si="45"/>
        <v>106.51622222222223</v>
      </c>
      <c r="BX55" s="604">
        <f t="shared" ca="1" si="46"/>
        <v>130.12</v>
      </c>
      <c r="BY55" s="606">
        <f t="shared" ca="1" si="47"/>
        <v>45.800000000000011</v>
      </c>
      <c r="BZ55" s="461">
        <f ca="1">LANGHIAN_PARAM_GTS12!$E$384</f>
        <v>33</v>
      </c>
      <c r="CA55" s="462">
        <f ca="1">LANGHIAN_PARAM_GTS12!$E$383</f>
        <v>33</v>
      </c>
      <c r="CB55" s="461">
        <f ca="1">LANGHIAN_PARAM_GTS12!$E$385</f>
        <v>33</v>
      </c>
      <c r="CC55" s="611">
        <f t="shared" ca="1" si="48"/>
        <v>69</v>
      </c>
      <c r="CD55" s="612">
        <f t="shared" ca="1" si="49"/>
        <v>79</v>
      </c>
      <c r="CE55" s="611">
        <f t="shared" ca="1" si="50"/>
        <v>89</v>
      </c>
      <c r="CF55" s="613">
        <f t="shared" ca="1" si="51"/>
        <v>20</v>
      </c>
      <c r="CG55" s="461">
        <f ca="1">LANGHIAN_PARAM_GTS12!$E$403</f>
        <v>-9</v>
      </c>
      <c r="CH55" s="462">
        <f ca="1">LANGHIAN_PARAM_GTS12!$E$402</f>
        <v>-9</v>
      </c>
      <c r="CI55" s="461">
        <f ca="1">LANGHIAN_PARAM_GTS12!$E$404</f>
        <v>-9</v>
      </c>
      <c r="CJ55" s="611">
        <f t="shared" ca="1" si="52"/>
        <v>111</v>
      </c>
      <c r="CK55" s="612">
        <f t="shared" ca="1" si="53"/>
        <v>121</v>
      </c>
      <c r="CL55" s="611">
        <f t="shared" ca="1" si="54"/>
        <v>131</v>
      </c>
      <c r="CM55" s="613">
        <f t="shared" ca="1" si="55"/>
        <v>20</v>
      </c>
      <c r="CN55" s="451">
        <f ca="1">LANGHIAN_PARAM_GTS12!$E$426</f>
        <v>4</v>
      </c>
      <c r="CO55" s="452">
        <f ca="1">LANGHIAN_PARAM_GTS12!$E$425</f>
        <v>4</v>
      </c>
      <c r="CP55" s="451">
        <f ca="1">LANGHIAN_PARAM_GTS12!$E$427</f>
        <v>4</v>
      </c>
      <c r="CQ55" s="607">
        <f t="shared" ca="1" si="56"/>
        <v>98</v>
      </c>
      <c r="CR55" s="608">
        <f t="shared" ca="1" si="57"/>
        <v>108</v>
      </c>
      <c r="CS55" s="607">
        <f t="shared" ca="1" si="58"/>
        <v>118</v>
      </c>
      <c r="CT55" s="609">
        <f t="shared" ca="1" si="59"/>
        <v>20</v>
      </c>
      <c r="CU55" s="451">
        <f ca="1">LANGHIAN_PARAM_GTS12!$E$449</f>
        <v>-1</v>
      </c>
      <c r="CV55" s="452">
        <f ca="1">LANGHIAN_PARAM_GTS12!$E$448</f>
        <v>-1</v>
      </c>
      <c r="CW55" s="451">
        <f ca="1">LANGHIAN_PARAM_GTS12!$E$450</f>
        <v>-1</v>
      </c>
      <c r="CX55" s="607">
        <f t="shared" ca="1" si="60"/>
        <v>103</v>
      </c>
      <c r="CY55" s="608">
        <f t="shared" ca="1" si="61"/>
        <v>113</v>
      </c>
      <c r="CZ55" s="607">
        <f t="shared" ca="1" si="62"/>
        <v>123</v>
      </c>
      <c r="DA55" s="609">
        <f t="shared" ca="1" si="63"/>
        <v>20</v>
      </c>
      <c r="DB55" s="454">
        <f ca="1">LANGHIAN_PARAM_GTS12!$E$489</f>
        <v>-14.6</v>
      </c>
      <c r="DC55" s="453">
        <f ca="1">LANGHIAN_PARAM_GTS12!$E$481</f>
        <v>1.7670558749999998</v>
      </c>
      <c r="DD55" s="454">
        <f ca="1">LANGHIAN_PARAM_GTS12!$E$490</f>
        <v>33</v>
      </c>
      <c r="DE55" s="604">
        <f t="shared" ca="1" si="64"/>
        <v>69</v>
      </c>
      <c r="DF55" s="605">
        <f t="shared" ca="1" si="65"/>
        <v>110.232944125</v>
      </c>
      <c r="DG55" s="604">
        <f t="shared" ca="1" si="66"/>
        <v>136.6</v>
      </c>
      <c r="DH55" s="606">
        <f t="shared" ca="1" si="12"/>
        <v>67.599999999999994</v>
      </c>
    </row>
    <row r="56" spans="2:112" ht="22.5">
      <c r="B56" s="491" t="s">
        <v>370</v>
      </c>
      <c r="C56" s="492" t="s">
        <v>507</v>
      </c>
      <c r="D56" s="493">
        <v>47.187985920000003</v>
      </c>
      <c r="E56" s="493">
        <v>-0.28173506999999998</v>
      </c>
      <c r="F56" s="492" t="s">
        <v>371</v>
      </c>
      <c r="G56" s="494" t="s">
        <v>489</v>
      </c>
      <c r="H56" s="492">
        <v>11.6</v>
      </c>
      <c r="I56" s="492">
        <v>16</v>
      </c>
      <c r="J56" s="492" t="s">
        <v>231</v>
      </c>
      <c r="K56" s="492">
        <v>15</v>
      </c>
      <c r="L56" s="492">
        <v>50</v>
      </c>
      <c r="M56" s="495">
        <v>63</v>
      </c>
      <c r="N56" s="498" t="s">
        <v>591</v>
      </c>
      <c r="O56" s="454">
        <f ca="1">LANGHIAN_PARAM_GTS12!$F$89</f>
        <v>37.51</v>
      </c>
      <c r="P56" s="453">
        <f ca="1">LANGHIAN_PARAM_GTS12!$F$84</f>
        <v>113.57857142857144</v>
      </c>
      <c r="Q56" s="454">
        <f ca="1">LANGHIAN_PARAM_GTS12!$F$90</f>
        <v>157.97999999999999</v>
      </c>
      <c r="R56" s="604">
        <f t="shared" ref="R56:R58" ca="1" si="67">M56-Q56+K56</f>
        <v>-79.97999999999999</v>
      </c>
      <c r="S56" s="605">
        <f t="shared" ref="S56:S58" ca="1" si="68" xml:space="preserve"> M56 - P56 + ((K56) + (L56))/2</f>
        <v>-18.078571428571436</v>
      </c>
      <c r="T56" s="604">
        <f t="shared" ref="T56:T58" ca="1" si="69">M56-O56+L56</f>
        <v>75.490000000000009</v>
      </c>
      <c r="U56" s="606">
        <f t="shared" ref="U56:U58" ca="1" si="70">T56-R56</f>
        <v>155.47</v>
      </c>
      <c r="V56" s="454">
        <f ca="1">LANGHIAN_PARAM_GTS12!$F$58</f>
        <v>85.146000000000001</v>
      </c>
      <c r="W56" s="453">
        <f ca="1">LANGHIAN_PARAM_GTS12!$F$53</f>
        <v>108.76666666666667</v>
      </c>
      <c r="X56" s="454">
        <f ca="1">LANGHIAN_PARAM_GTS12!$F$59</f>
        <v>132.05500000000001</v>
      </c>
      <c r="Y56" s="604">
        <f t="shared" ref="Y56:Y58" ca="1" si="71">$M56-X56+$K56</f>
        <v>-54.055000000000007</v>
      </c>
      <c r="Z56" s="605">
        <f t="shared" ref="Z56:Z58" ca="1" si="72" xml:space="preserve"> $M56 - W56 + (($K56) + ($L56))/2</f>
        <v>-13.266666666666666</v>
      </c>
      <c r="AA56" s="604">
        <f t="shared" ref="AA56:AA58" ca="1" si="73">$M56-V56+$L56</f>
        <v>27.853999999999999</v>
      </c>
      <c r="AB56" s="606">
        <f t="shared" ref="AB56:AB58" ca="1" si="74">AA56-Y56</f>
        <v>81.909000000000006</v>
      </c>
      <c r="AC56" s="454">
        <f ca="1">LANGHIAN_PARAM_GTS12!$F$149</f>
        <v>-26</v>
      </c>
      <c r="AD56" s="453">
        <f ca="1">LANGHIAN_PARAM_GTS12!$F$144</f>
        <v>-4.6012032688437499</v>
      </c>
      <c r="AE56" s="454">
        <f ca="1">LANGHIAN_PARAM_GTS12!$F$150</f>
        <v>14.923525</v>
      </c>
      <c r="AF56" s="604">
        <f t="shared" ref="AF56:AF58" ca="1" si="75">$M56-AE56+$K56</f>
        <v>63.076475000000002</v>
      </c>
      <c r="AG56" s="605">
        <f t="shared" ref="AG56:AG58" ca="1" si="76" xml:space="preserve"> $M56 - AD56 + (($K56) + ($L56))/2</f>
        <v>100.10120326884375</v>
      </c>
      <c r="AH56" s="604">
        <f t="shared" ref="AH56:AH58" ca="1" si="77">$M56-AC56+$L56</f>
        <v>139</v>
      </c>
      <c r="AI56" s="606">
        <f t="shared" ref="AI56:AI58" ca="1" si="78">AH56-AF56</f>
        <v>75.923524999999998</v>
      </c>
      <c r="AJ56" s="454">
        <f ca="1">LANGHIAN_PARAM_GTS12!$F$176</f>
        <v>8.3028000000000013</v>
      </c>
      <c r="AK56" s="453">
        <f ca="1">LANGHIAN_PARAM_GTS12!$F$171</f>
        <v>24.025300000000001</v>
      </c>
      <c r="AL56" s="454">
        <f ca="1">LANGHIAN_PARAM_GTS12!$F$177</f>
        <v>39.684399999999997</v>
      </c>
      <c r="AM56" s="604">
        <f t="shared" ref="AM56:AM58" ca="1" si="79">$M56-AL56+$K56</f>
        <v>38.315600000000003</v>
      </c>
      <c r="AN56" s="605">
        <f t="shared" ref="AN56:AN58" ca="1" si="80" xml:space="preserve"> $M56 - AK56 + (($K56) + ($L56))/2</f>
        <v>71.474699999999999</v>
      </c>
      <c r="AO56" s="604">
        <f t="shared" ref="AO56:AO58" ca="1" si="81">$M56-AJ56+$L56</f>
        <v>104.6972</v>
      </c>
      <c r="AP56" s="606">
        <f t="shared" ref="AP56:AP58" ca="1" si="82">AO56-AM56</f>
        <v>66.381599999999992</v>
      </c>
      <c r="AQ56" s="454">
        <f ca="1">LANGHIAN_PARAM_GTS12!$F$265</f>
        <v>-25</v>
      </c>
      <c r="AR56" s="453">
        <f ca="1">LANGHIAN_PARAM_GTS12!$F$260</f>
        <v>14.775564666666668</v>
      </c>
      <c r="AS56" s="454">
        <f ca="1">LANGHIAN_PARAM_GTS12!$F$266</f>
        <v>41.839550000000003</v>
      </c>
      <c r="AT56" s="604">
        <f t="shared" ca="1" si="0"/>
        <v>36.160449999999997</v>
      </c>
      <c r="AU56" s="605">
        <f t="shared" ca="1" si="1"/>
        <v>80.724435333333332</v>
      </c>
      <c r="AV56" s="604">
        <f t="shared" ca="1" si="2"/>
        <v>138</v>
      </c>
      <c r="AW56" s="606">
        <f t="shared" ca="1" si="3"/>
        <v>101.83955</v>
      </c>
      <c r="AX56" s="454">
        <f ca="1">LANGHIAN_PARAM_GTS12!$F$242</f>
        <v>3.8000000000000007</v>
      </c>
      <c r="AY56" s="453">
        <f ca="1">LANGHIAN_PARAM_GTS12!$F$237</f>
        <v>25.599999999999998</v>
      </c>
      <c r="AZ56" s="454">
        <f ca="1">LANGHIAN_PARAM_GTS12!$F$243</f>
        <v>50.2</v>
      </c>
      <c r="BA56" s="604">
        <f t="shared" ref="BA56:BA58" ca="1" si="83">$M56-AZ56+$K56</f>
        <v>27.799999999999997</v>
      </c>
      <c r="BB56" s="605">
        <f t="shared" ref="BB56:BB58" ca="1" si="84" xml:space="preserve"> $M56 - AY56 + (($K56) + ($L56))/2</f>
        <v>69.900000000000006</v>
      </c>
      <c r="BC56" s="604">
        <f t="shared" ref="BC56:BC58" ca="1" si="85">$M56-AX56+$L56</f>
        <v>109.2</v>
      </c>
      <c r="BD56" s="606">
        <f t="shared" ca="1" si="4"/>
        <v>81.400000000000006</v>
      </c>
      <c r="BE56" s="454">
        <f ca="1">LANGHIAN_PARAM_GTS12!$F$303</f>
        <v>37.423091000000127</v>
      </c>
      <c r="BF56" s="453">
        <f ca="1">LANGHIAN_PARAM_GTS12!$F$293</f>
        <v>62.050033333333339</v>
      </c>
      <c r="BG56" s="454">
        <f ca="1">LANGHIAN_PARAM_GTS12!$F$304</f>
        <v>86.793117999999964</v>
      </c>
      <c r="BH56" s="604">
        <f t="shared" ref="BH56:BH58" ca="1" si="86">$M56-BG56+$K56</f>
        <v>-8.7931179999999642</v>
      </c>
      <c r="BI56" s="605">
        <f t="shared" ref="BI56:BI58" ca="1" si="87" xml:space="preserve"> $M56 - BF56 + (($K56) + ($L56))/2</f>
        <v>33.449966666666661</v>
      </c>
      <c r="BJ56" s="604">
        <f t="shared" ref="BJ56:BJ58" ca="1" si="88">$M56-BE56+$L56</f>
        <v>75.576908999999873</v>
      </c>
      <c r="BK56" s="606">
        <f t="shared" ca="1" si="5"/>
        <v>84.370026999999837</v>
      </c>
      <c r="BL56" s="454">
        <f ca="1">LANGHIAN_PARAM_GTS12!$F$536</f>
        <v>19.7</v>
      </c>
      <c r="BM56" s="453">
        <f ca="1">LANGHIAN_PARAM_GTS12!$F$528</f>
        <v>29.350000000000005</v>
      </c>
      <c r="BN56" s="454">
        <f ca="1">LANGHIAN_PARAM_GTS12!$F$537</f>
        <v>40</v>
      </c>
      <c r="BO56" s="604">
        <f t="shared" ca="1" si="41"/>
        <v>38</v>
      </c>
      <c r="BP56" s="605">
        <f t="shared" ca="1" si="42"/>
        <v>66.149999999999991</v>
      </c>
      <c r="BQ56" s="604">
        <f t="shared" ca="1" si="43"/>
        <v>93.3</v>
      </c>
      <c r="BR56" s="606">
        <f t="shared" ca="1" si="6"/>
        <v>55.3</v>
      </c>
      <c r="BS56" s="454">
        <f ca="1">LANGHIAN_PARAM_GTS12!$F$346</f>
        <v>2.71</v>
      </c>
      <c r="BT56" s="453">
        <f ca="1">LANGHIAN_PARAM_GTS12!$F$336</f>
        <v>8.1766666666666659</v>
      </c>
      <c r="BU56" s="454">
        <f ca="1">LANGHIAN_PARAM_GTS12!$F$347</f>
        <v>17.68</v>
      </c>
      <c r="BV56" s="604">
        <f t="shared" ref="BV56:BV58" ca="1" si="89">$M56-BU56+$K56</f>
        <v>60.32</v>
      </c>
      <c r="BW56" s="605">
        <f t="shared" ref="BW56:BW58" ca="1" si="90" xml:space="preserve"> $M56 - BT56 + (($K56) + ($L56))/2</f>
        <v>87.323333333333338</v>
      </c>
      <c r="BX56" s="604">
        <f t="shared" ref="BX56:BX58" ca="1" si="91">$M56-BS56+$L56</f>
        <v>110.28999999999999</v>
      </c>
      <c r="BY56" s="606">
        <f t="shared" ca="1" si="7"/>
        <v>49.969999999999992</v>
      </c>
      <c r="BZ56" s="461">
        <f ca="1">LANGHIAN_PARAM_GTS12!$F$384</f>
        <v>33</v>
      </c>
      <c r="CA56" s="462">
        <f ca="1">LANGHIAN_PARAM_GTS12!$F$383</f>
        <v>33</v>
      </c>
      <c r="CB56" s="461">
        <f ca="1">LANGHIAN_PARAM_GTS12!$F$385</f>
        <v>33</v>
      </c>
      <c r="CC56" s="611">
        <f t="shared" ref="CC56:CC58" ca="1" si="92">$M56-CB56+$K56</f>
        <v>45</v>
      </c>
      <c r="CD56" s="612">
        <f t="shared" ref="CD56:CD58" ca="1" si="93" xml:space="preserve"> $M56 - CA56 + (($K56) + ($L56))/2</f>
        <v>62.5</v>
      </c>
      <c r="CE56" s="611">
        <f t="shared" ref="CE56:CE58" ca="1" si="94">$M56-BZ56+$L56</f>
        <v>80</v>
      </c>
      <c r="CF56" s="613">
        <f t="shared" ca="1" si="8"/>
        <v>35</v>
      </c>
      <c r="CG56" s="451">
        <f ca="1">LANGHIAN_PARAM_GTS12!$F$403</f>
        <v>-9</v>
      </c>
      <c r="CH56" s="452">
        <f ca="1">LANGHIAN_PARAM_GTS12!$F$402</f>
        <v>-9</v>
      </c>
      <c r="CI56" s="451">
        <f ca="1">LANGHIAN_PARAM_GTS12!$F$404</f>
        <v>-9</v>
      </c>
      <c r="CJ56" s="607">
        <f t="shared" ref="CJ56:CJ58" ca="1" si="95">$M56-CI56+$K56</f>
        <v>87</v>
      </c>
      <c r="CK56" s="608">
        <f t="shared" ref="CK56:CK58" ca="1" si="96" xml:space="preserve"> $M56 - CH56 + (($K56) + ($L56))/2</f>
        <v>104.5</v>
      </c>
      <c r="CL56" s="607">
        <f t="shared" ref="CL56:CL58" ca="1" si="97">$M56-CG56+$L56</f>
        <v>122</v>
      </c>
      <c r="CM56" s="609">
        <f t="shared" ca="1" si="9"/>
        <v>35</v>
      </c>
      <c r="CN56" s="451">
        <f ca="1">LANGHIAN_PARAM_GTS12!$F$426</f>
        <v>4</v>
      </c>
      <c r="CO56" s="452">
        <f ca="1">LANGHIAN_PARAM_GTS12!$F$425</f>
        <v>4</v>
      </c>
      <c r="CP56" s="451">
        <f ca="1">LANGHIAN_PARAM_GTS12!$F$427</f>
        <v>4</v>
      </c>
      <c r="CQ56" s="607">
        <f t="shared" ref="CQ56:CQ58" ca="1" si="98">$M56-CP56+$K56</f>
        <v>74</v>
      </c>
      <c r="CR56" s="608">
        <f t="shared" ref="CR56:CR58" ca="1" si="99" xml:space="preserve"> $M56 - CO56 + (($K56) + ($L56))/2</f>
        <v>91.5</v>
      </c>
      <c r="CS56" s="607">
        <f t="shared" ref="CS56:CS58" ca="1" si="100">$M56-CN56+$L56</f>
        <v>109</v>
      </c>
      <c r="CT56" s="609">
        <f t="shared" ca="1" si="10"/>
        <v>35</v>
      </c>
      <c r="CU56" s="451">
        <f ca="1">LANGHIAN_PARAM_GTS12!$F$449</f>
        <v>-1</v>
      </c>
      <c r="CV56" s="452">
        <f ca="1">LANGHIAN_PARAM_GTS12!$F$448</f>
        <v>-1</v>
      </c>
      <c r="CW56" s="451">
        <f ca="1">LANGHIAN_PARAM_GTS12!$F$450</f>
        <v>-1</v>
      </c>
      <c r="CX56" s="607">
        <f t="shared" ref="CX56:CX58" ca="1" si="101">$M56-CW56+$K56</f>
        <v>79</v>
      </c>
      <c r="CY56" s="608">
        <f t="shared" ref="CY56:CY58" ca="1" si="102" xml:space="preserve"> $M56 - CV56 + (($K56) + ($L56))/2</f>
        <v>96.5</v>
      </c>
      <c r="CZ56" s="607">
        <f t="shared" ref="CZ56:CZ58" ca="1" si="103">$M56-CU56+$L56</f>
        <v>114</v>
      </c>
      <c r="DA56" s="609">
        <f t="shared" ca="1" si="11"/>
        <v>35</v>
      </c>
      <c r="DB56" s="454">
        <f ca="1">LANGHIAN_PARAM_GTS12!$F$489</f>
        <v>-13.75</v>
      </c>
      <c r="DC56" s="453">
        <f ca="1">LANGHIAN_PARAM_GTS12!$F$481</f>
        <v>2.0956959999999998</v>
      </c>
      <c r="DD56" s="454">
        <f ca="1">LANGHIAN_PARAM_GTS12!$F$490</f>
        <v>33</v>
      </c>
      <c r="DE56" s="604">
        <f t="shared" ca="1" si="64"/>
        <v>45</v>
      </c>
      <c r="DF56" s="605">
        <f t="shared" ca="1" si="65"/>
        <v>93.404303999999996</v>
      </c>
      <c r="DG56" s="604">
        <f t="shared" ca="1" si="66"/>
        <v>126.75</v>
      </c>
      <c r="DH56" s="606">
        <f t="shared" ca="1" si="12"/>
        <v>81.75</v>
      </c>
    </row>
    <row r="57" spans="2:112" ht="22.5">
      <c r="B57" s="491" t="s">
        <v>372</v>
      </c>
      <c r="C57" s="492" t="s">
        <v>508</v>
      </c>
      <c r="D57" s="493">
        <v>47.193295810000002</v>
      </c>
      <c r="E57" s="493">
        <v>-0.26984669999999999</v>
      </c>
      <c r="F57" s="492" t="s">
        <v>371</v>
      </c>
      <c r="G57" s="494" t="s">
        <v>494</v>
      </c>
      <c r="H57" s="492">
        <v>11.6</v>
      </c>
      <c r="I57" s="492">
        <v>16</v>
      </c>
      <c r="J57" s="492" t="s">
        <v>231</v>
      </c>
      <c r="K57" s="492">
        <v>15</v>
      </c>
      <c r="L57" s="492">
        <v>50</v>
      </c>
      <c r="M57" s="495">
        <v>52.1</v>
      </c>
      <c r="N57" s="498" t="s">
        <v>591</v>
      </c>
      <c r="O57" s="454">
        <f ca="1">LANGHIAN_PARAM_GTS12!$F$89</f>
        <v>37.51</v>
      </c>
      <c r="P57" s="453">
        <f ca="1">LANGHIAN_PARAM_GTS12!$F$84</f>
        <v>113.57857142857144</v>
      </c>
      <c r="Q57" s="454">
        <f ca="1">LANGHIAN_PARAM_GTS12!$F$90</f>
        <v>157.97999999999999</v>
      </c>
      <c r="R57" s="604">
        <f t="shared" ca="1" si="67"/>
        <v>-90.88</v>
      </c>
      <c r="S57" s="605">
        <f t="shared" ca="1" si="68"/>
        <v>-28.978571428571435</v>
      </c>
      <c r="T57" s="604">
        <f t="shared" ca="1" si="69"/>
        <v>64.59</v>
      </c>
      <c r="U57" s="606">
        <f t="shared" ca="1" si="70"/>
        <v>155.47</v>
      </c>
      <c r="V57" s="454">
        <f ca="1">LANGHIAN_PARAM_GTS12!$F$58</f>
        <v>85.146000000000001</v>
      </c>
      <c r="W57" s="453">
        <f ca="1">LANGHIAN_PARAM_GTS12!$F$53</f>
        <v>108.76666666666667</v>
      </c>
      <c r="X57" s="454">
        <f ca="1">LANGHIAN_PARAM_GTS12!$F$59</f>
        <v>132.05500000000001</v>
      </c>
      <c r="Y57" s="604">
        <f t="shared" ca="1" si="71"/>
        <v>-64.955000000000013</v>
      </c>
      <c r="Z57" s="605">
        <f t="shared" ca="1" si="72"/>
        <v>-24.166666666666664</v>
      </c>
      <c r="AA57" s="604">
        <f t="shared" ca="1" si="73"/>
        <v>16.954000000000001</v>
      </c>
      <c r="AB57" s="606">
        <f t="shared" ca="1" si="74"/>
        <v>81.90900000000002</v>
      </c>
      <c r="AC57" s="454">
        <f ca="1">LANGHIAN_PARAM_GTS12!$F$149</f>
        <v>-26</v>
      </c>
      <c r="AD57" s="453">
        <f ca="1">LANGHIAN_PARAM_GTS12!$F$144</f>
        <v>-4.6012032688437499</v>
      </c>
      <c r="AE57" s="454">
        <f ca="1">LANGHIAN_PARAM_GTS12!$F$150</f>
        <v>14.923525</v>
      </c>
      <c r="AF57" s="604">
        <f t="shared" ca="1" si="75"/>
        <v>52.176475000000003</v>
      </c>
      <c r="AG57" s="605">
        <f t="shared" ca="1" si="76"/>
        <v>89.201203268843756</v>
      </c>
      <c r="AH57" s="604">
        <f t="shared" ca="1" si="77"/>
        <v>128.1</v>
      </c>
      <c r="AI57" s="606">
        <f t="shared" ca="1" si="78"/>
        <v>75.923524999999984</v>
      </c>
      <c r="AJ57" s="454">
        <f ca="1">LANGHIAN_PARAM_GTS12!$F$176</f>
        <v>8.3028000000000013</v>
      </c>
      <c r="AK57" s="453">
        <f ca="1">LANGHIAN_PARAM_GTS12!$F$171</f>
        <v>24.025300000000001</v>
      </c>
      <c r="AL57" s="454">
        <f ca="1">LANGHIAN_PARAM_GTS12!$F$177</f>
        <v>39.684399999999997</v>
      </c>
      <c r="AM57" s="604">
        <f t="shared" ca="1" si="79"/>
        <v>27.415600000000005</v>
      </c>
      <c r="AN57" s="605">
        <f t="shared" ca="1" si="80"/>
        <v>60.5747</v>
      </c>
      <c r="AO57" s="604">
        <f t="shared" ca="1" si="81"/>
        <v>93.797200000000004</v>
      </c>
      <c r="AP57" s="606">
        <f t="shared" ca="1" si="82"/>
        <v>66.381599999999992</v>
      </c>
      <c r="AQ57" s="454">
        <f ca="1">LANGHIAN_PARAM_GTS12!$F$265</f>
        <v>-25</v>
      </c>
      <c r="AR57" s="453">
        <f ca="1">LANGHIAN_PARAM_GTS12!$F$260</f>
        <v>14.775564666666668</v>
      </c>
      <c r="AS57" s="454">
        <f ca="1">LANGHIAN_PARAM_GTS12!$F$266</f>
        <v>41.839550000000003</v>
      </c>
      <c r="AT57" s="604">
        <f t="shared" ca="1" si="0"/>
        <v>25.260449999999999</v>
      </c>
      <c r="AU57" s="605">
        <f t="shared" ca="1" si="1"/>
        <v>69.824435333333327</v>
      </c>
      <c r="AV57" s="604">
        <f t="shared" ca="1" si="2"/>
        <v>127.1</v>
      </c>
      <c r="AW57" s="606">
        <f t="shared" ca="1" si="3"/>
        <v>101.83955</v>
      </c>
      <c r="AX57" s="454">
        <f ca="1">LANGHIAN_PARAM_GTS12!$F$242</f>
        <v>3.8000000000000007</v>
      </c>
      <c r="AY57" s="453">
        <f ca="1">LANGHIAN_PARAM_GTS12!$F$237</f>
        <v>25.599999999999998</v>
      </c>
      <c r="AZ57" s="454">
        <f ca="1">LANGHIAN_PARAM_GTS12!$F$243</f>
        <v>50.2</v>
      </c>
      <c r="BA57" s="604">
        <f t="shared" ca="1" si="83"/>
        <v>16.899999999999999</v>
      </c>
      <c r="BB57" s="605">
        <f t="shared" ca="1" si="84"/>
        <v>59</v>
      </c>
      <c r="BC57" s="604">
        <f t="shared" ca="1" si="85"/>
        <v>98.3</v>
      </c>
      <c r="BD57" s="606">
        <f t="shared" ca="1" si="4"/>
        <v>81.400000000000006</v>
      </c>
      <c r="BE57" s="454">
        <f ca="1">LANGHIAN_PARAM_GTS12!$F$303</f>
        <v>37.423091000000127</v>
      </c>
      <c r="BF57" s="453">
        <f ca="1">LANGHIAN_PARAM_GTS12!$F$293</f>
        <v>62.050033333333339</v>
      </c>
      <c r="BG57" s="454">
        <f ca="1">LANGHIAN_PARAM_GTS12!$F$304</f>
        <v>86.793117999999964</v>
      </c>
      <c r="BH57" s="604">
        <f t="shared" ca="1" si="86"/>
        <v>-19.693117999999963</v>
      </c>
      <c r="BI57" s="605">
        <f t="shared" ca="1" si="87"/>
        <v>22.549966666666663</v>
      </c>
      <c r="BJ57" s="604">
        <f t="shared" ca="1" si="88"/>
        <v>64.676908999999881</v>
      </c>
      <c r="BK57" s="606">
        <f t="shared" ca="1" si="5"/>
        <v>84.370026999999851</v>
      </c>
      <c r="BL57" s="454">
        <f ca="1">LANGHIAN_PARAM_GTS12!$F$536</f>
        <v>19.7</v>
      </c>
      <c r="BM57" s="453">
        <f ca="1">LANGHIAN_PARAM_GTS12!$F$528</f>
        <v>29.350000000000005</v>
      </c>
      <c r="BN57" s="454">
        <f ca="1">LANGHIAN_PARAM_GTS12!$F$537</f>
        <v>40</v>
      </c>
      <c r="BO57" s="604">
        <f t="shared" ca="1" si="41"/>
        <v>27.1</v>
      </c>
      <c r="BP57" s="605">
        <f t="shared" ca="1" si="42"/>
        <v>55.25</v>
      </c>
      <c r="BQ57" s="604">
        <f t="shared" ca="1" si="43"/>
        <v>82.4</v>
      </c>
      <c r="BR57" s="606">
        <f t="shared" ca="1" si="6"/>
        <v>55.300000000000004</v>
      </c>
      <c r="BS57" s="454">
        <f ca="1">LANGHIAN_PARAM_GTS12!$F$346</f>
        <v>2.71</v>
      </c>
      <c r="BT57" s="453">
        <f ca="1">LANGHIAN_PARAM_GTS12!$F$336</f>
        <v>8.1766666666666659</v>
      </c>
      <c r="BU57" s="454">
        <f ca="1">LANGHIAN_PARAM_GTS12!$F$347</f>
        <v>17.68</v>
      </c>
      <c r="BV57" s="604">
        <f t="shared" ca="1" si="89"/>
        <v>49.42</v>
      </c>
      <c r="BW57" s="605">
        <f t="shared" ca="1" si="90"/>
        <v>76.423333333333332</v>
      </c>
      <c r="BX57" s="604">
        <f t="shared" ca="1" si="91"/>
        <v>99.39</v>
      </c>
      <c r="BY57" s="606">
        <f t="shared" ca="1" si="7"/>
        <v>49.97</v>
      </c>
      <c r="BZ57" s="461">
        <f ca="1">LANGHIAN_PARAM_GTS12!$F$384</f>
        <v>33</v>
      </c>
      <c r="CA57" s="462">
        <f ca="1">LANGHIAN_PARAM_GTS12!$F$383</f>
        <v>33</v>
      </c>
      <c r="CB57" s="461">
        <f ca="1">LANGHIAN_PARAM_GTS12!$F$385</f>
        <v>33</v>
      </c>
      <c r="CC57" s="611">
        <f t="shared" ca="1" si="92"/>
        <v>34.1</v>
      </c>
      <c r="CD57" s="612">
        <f t="shared" ca="1" si="93"/>
        <v>51.6</v>
      </c>
      <c r="CE57" s="611">
        <f t="shared" ca="1" si="94"/>
        <v>69.099999999999994</v>
      </c>
      <c r="CF57" s="613">
        <f t="shared" ca="1" si="8"/>
        <v>34.999999999999993</v>
      </c>
      <c r="CG57" s="451">
        <f ca="1">LANGHIAN_PARAM_GTS12!$F$403</f>
        <v>-9</v>
      </c>
      <c r="CH57" s="452">
        <f ca="1">LANGHIAN_PARAM_GTS12!$F$402</f>
        <v>-9</v>
      </c>
      <c r="CI57" s="451">
        <f ca="1">LANGHIAN_PARAM_GTS12!$F$404</f>
        <v>-9</v>
      </c>
      <c r="CJ57" s="607">
        <f t="shared" ca="1" si="95"/>
        <v>76.099999999999994</v>
      </c>
      <c r="CK57" s="608">
        <f t="shared" ca="1" si="96"/>
        <v>93.6</v>
      </c>
      <c r="CL57" s="607">
        <f t="shared" ca="1" si="97"/>
        <v>111.1</v>
      </c>
      <c r="CM57" s="609">
        <f t="shared" ca="1" si="9"/>
        <v>35</v>
      </c>
      <c r="CN57" s="451">
        <f ca="1">LANGHIAN_PARAM_GTS12!$F$426</f>
        <v>4</v>
      </c>
      <c r="CO57" s="452">
        <f ca="1">LANGHIAN_PARAM_GTS12!$F$425</f>
        <v>4</v>
      </c>
      <c r="CP57" s="451">
        <f ca="1">LANGHIAN_PARAM_GTS12!$F$427</f>
        <v>4</v>
      </c>
      <c r="CQ57" s="607">
        <f t="shared" ca="1" si="98"/>
        <v>63.1</v>
      </c>
      <c r="CR57" s="608">
        <f t="shared" ca="1" si="99"/>
        <v>80.599999999999994</v>
      </c>
      <c r="CS57" s="607">
        <f t="shared" ca="1" si="100"/>
        <v>98.1</v>
      </c>
      <c r="CT57" s="609">
        <f t="shared" ca="1" si="10"/>
        <v>34.999999999999993</v>
      </c>
      <c r="CU57" s="451">
        <f ca="1">LANGHIAN_PARAM_GTS12!$F$449</f>
        <v>-1</v>
      </c>
      <c r="CV57" s="452">
        <f ca="1">LANGHIAN_PARAM_GTS12!$F$448</f>
        <v>-1</v>
      </c>
      <c r="CW57" s="451">
        <f ca="1">LANGHIAN_PARAM_GTS12!$F$450</f>
        <v>-1</v>
      </c>
      <c r="CX57" s="607">
        <f t="shared" ca="1" si="101"/>
        <v>68.099999999999994</v>
      </c>
      <c r="CY57" s="608">
        <f t="shared" ca="1" si="102"/>
        <v>85.6</v>
      </c>
      <c r="CZ57" s="607">
        <f t="shared" ca="1" si="103"/>
        <v>103.1</v>
      </c>
      <c r="DA57" s="609">
        <f t="shared" ca="1" si="11"/>
        <v>35</v>
      </c>
      <c r="DB57" s="454">
        <f ca="1">LANGHIAN_PARAM_GTS12!$F$489</f>
        <v>-13.75</v>
      </c>
      <c r="DC57" s="453">
        <f ca="1">LANGHIAN_PARAM_GTS12!$F$481</f>
        <v>2.0956959999999998</v>
      </c>
      <c r="DD57" s="454">
        <f ca="1">LANGHIAN_PARAM_GTS12!$F$490</f>
        <v>33</v>
      </c>
      <c r="DE57" s="604">
        <f t="shared" ca="1" si="64"/>
        <v>34.1</v>
      </c>
      <c r="DF57" s="605">
        <f t="shared" ca="1" si="65"/>
        <v>82.504304000000005</v>
      </c>
      <c r="DG57" s="604">
        <f t="shared" ca="1" si="66"/>
        <v>115.85</v>
      </c>
      <c r="DH57" s="606">
        <f t="shared" ca="1" si="12"/>
        <v>81.75</v>
      </c>
    </row>
    <row r="58" spans="2:112" ht="22.5">
      <c r="B58" s="491" t="s">
        <v>373</v>
      </c>
      <c r="C58" s="492" t="s">
        <v>509</v>
      </c>
      <c r="D58" s="493">
        <v>47.19686754</v>
      </c>
      <c r="E58" s="493">
        <v>-0.29604823000000002</v>
      </c>
      <c r="F58" s="492" t="s">
        <v>371</v>
      </c>
      <c r="G58" s="494" t="s">
        <v>489</v>
      </c>
      <c r="H58" s="492">
        <v>11.6</v>
      </c>
      <c r="I58" s="492">
        <v>16</v>
      </c>
      <c r="J58" s="492" t="s">
        <v>231</v>
      </c>
      <c r="K58" s="492">
        <v>15</v>
      </c>
      <c r="L58" s="492">
        <v>50</v>
      </c>
      <c r="M58" s="495">
        <v>67.3</v>
      </c>
      <c r="N58" s="498" t="s">
        <v>591</v>
      </c>
      <c r="O58" s="454">
        <f ca="1">LANGHIAN_PARAM_GTS12!$F$89</f>
        <v>37.51</v>
      </c>
      <c r="P58" s="453">
        <f ca="1">LANGHIAN_PARAM_GTS12!$F$84</f>
        <v>113.57857142857144</v>
      </c>
      <c r="Q58" s="454">
        <f ca="1">LANGHIAN_PARAM_GTS12!$F$90</f>
        <v>157.97999999999999</v>
      </c>
      <c r="R58" s="604">
        <f t="shared" ca="1" si="67"/>
        <v>-75.679999999999993</v>
      </c>
      <c r="S58" s="605">
        <f t="shared" ca="1" si="68"/>
        <v>-13.778571428571439</v>
      </c>
      <c r="T58" s="604">
        <f t="shared" ca="1" si="69"/>
        <v>79.789999999999992</v>
      </c>
      <c r="U58" s="606">
        <f t="shared" ca="1" si="70"/>
        <v>155.46999999999997</v>
      </c>
      <c r="V58" s="454">
        <f ca="1">LANGHIAN_PARAM_GTS12!$F$58</f>
        <v>85.146000000000001</v>
      </c>
      <c r="W58" s="453">
        <f ca="1">LANGHIAN_PARAM_GTS12!$F$53</f>
        <v>108.76666666666667</v>
      </c>
      <c r="X58" s="454">
        <f ca="1">LANGHIAN_PARAM_GTS12!$F$59</f>
        <v>132.05500000000001</v>
      </c>
      <c r="Y58" s="604">
        <f t="shared" ca="1" si="71"/>
        <v>-49.75500000000001</v>
      </c>
      <c r="Z58" s="605">
        <f t="shared" ca="1" si="72"/>
        <v>-8.9666666666666686</v>
      </c>
      <c r="AA58" s="604">
        <f t="shared" ca="1" si="73"/>
        <v>32.153999999999996</v>
      </c>
      <c r="AB58" s="606">
        <f t="shared" ca="1" si="74"/>
        <v>81.909000000000006</v>
      </c>
      <c r="AC58" s="454">
        <f ca="1">LANGHIAN_PARAM_GTS12!$F$149</f>
        <v>-26</v>
      </c>
      <c r="AD58" s="453">
        <f ca="1">LANGHIAN_PARAM_GTS12!$F$144</f>
        <v>-4.6012032688437499</v>
      </c>
      <c r="AE58" s="454">
        <f ca="1">LANGHIAN_PARAM_GTS12!$F$150</f>
        <v>14.923525</v>
      </c>
      <c r="AF58" s="604">
        <f t="shared" ca="1" si="75"/>
        <v>67.376474999999999</v>
      </c>
      <c r="AG58" s="605">
        <f t="shared" ca="1" si="76"/>
        <v>104.40120326884374</v>
      </c>
      <c r="AH58" s="604">
        <f t="shared" ca="1" si="77"/>
        <v>143.30000000000001</v>
      </c>
      <c r="AI58" s="606">
        <f t="shared" ca="1" si="78"/>
        <v>75.923525000000012</v>
      </c>
      <c r="AJ58" s="454">
        <f ca="1">LANGHIAN_PARAM_GTS12!$F$176</f>
        <v>8.3028000000000013</v>
      </c>
      <c r="AK58" s="453">
        <f ca="1">LANGHIAN_PARAM_GTS12!$F$171</f>
        <v>24.025300000000001</v>
      </c>
      <c r="AL58" s="454">
        <f ca="1">LANGHIAN_PARAM_GTS12!$F$177</f>
        <v>39.684399999999997</v>
      </c>
      <c r="AM58" s="604">
        <f t="shared" ca="1" si="79"/>
        <v>42.615600000000001</v>
      </c>
      <c r="AN58" s="605">
        <f t="shared" ca="1" si="80"/>
        <v>75.774699999999996</v>
      </c>
      <c r="AO58" s="604">
        <f t="shared" ca="1" si="81"/>
        <v>108.99719999999999</v>
      </c>
      <c r="AP58" s="606">
        <f t="shared" ca="1" si="82"/>
        <v>66.381599999999992</v>
      </c>
      <c r="AQ58" s="454">
        <f ca="1">LANGHIAN_PARAM_GTS12!$F$265</f>
        <v>-25</v>
      </c>
      <c r="AR58" s="453">
        <f ca="1">LANGHIAN_PARAM_GTS12!$F$260</f>
        <v>14.775564666666668</v>
      </c>
      <c r="AS58" s="454">
        <f ca="1">LANGHIAN_PARAM_GTS12!$F$266</f>
        <v>41.839550000000003</v>
      </c>
      <c r="AT58" s="604">
        <f t="shared" ca="1" si="0"/>
        <v>40.460449999999994</v>
      </c>
      <c r="AU58" s="605">
        <f t="shared" ca="1" si="1"/>
        <v>85.024435333333329</v>
      </c>
      <c r="AV58" s="604">
        <f t="shared" ca="1" si="2"/>
        <v>142.30000000000001</v>
      </c>
      <c r="AW58" s="606">
        <f t="shared" ca="1" si="3"/>
        <v>101.83955000000002</v>
      </c>
      <c r="AX58" s="454">
        <f ca="1">LANGHIAN_PARAM_GTS12!$F$242</f>
        <v>3.8000000000000007</v>
      </c>
      <c r="AY58" s="453">
        <f ca="1">LANGHIAN_PARAM_GTS12!$F$237</f>
        <v>25.599999999999998</v>
      </c>
      <c r="AZ58" s="454">
        <f ca="1">LANGHIAN_PARAM_GTS12!$F$243</f>
        <v>50.2</v>
      </c>
      <c r="BA58" s="604">
        <f t="shared" ca="1" si="83"/>
        <v>32.099999999999994</v>
      </c>
      <c r="BB58" s="605">
        <f t="shared" ca="1" si="84"/>
        <v>74.2</v>
      </c>
      <c r="BC58" s="604">
        <f t="shared" ca="1" si="85"/>
        <v>113.5</v>
      </c>
      <c r="BD58" s="606">
        <f t="shared" ca="1" si="4"/>
        <v>81.400000000000006</v>
      </c>
      <c r="BE58" s="454">
        <f ca="1">LANGHIAN_PARAM_GTS12!$F$303</f>
        <v>37.423091000000127</v>
      </c>
      <c r="BF58" s="453">
        <f ca="1">LANGHIAN_PARAM_GTS12!$F$293</f>
        <v>62.050033333333339</v>
      </c>
      <c r="BG58" s="454">
        <f ca="1">LANGHIAN_PARAM_GTS12!$F$304</f>
        <v>86.793117999999964</v>
      </c>
      <c r="BH58" s="604">
        <f t="shared" ca="1" si="86"/>
        <v>-4.4931179999999671</v>
      </c>
      <c r="BI58" s="605">
        <f t="shared" ca="1" si="87"/>
        <v>37.749966666666658</v>
      </c>
      <c r="BJ58" s="604">
        <f t="shared" ca="1" si="88"/>
        <v>79.87690899999987</v>
      </c>
      <c r="BK58" s="606">
        <f t="shared" ca="1" si="5"/>
        <v>84.370026999999837</v>
      </c>
      <c r="BL58" s="454">
        <f ca="1">LANGHIAN_PARAM_GTS12!$F$536</f>
        <v>19.7</v>
      </c>
      <c r="BM58" s="453">
        <f ca="1">LANGHIAN_PARAM_GTS12!$F$528</f>
        <v>29.350000000000005</v>
      </c>
      <c r="BN58" s="454">
        <f ca="1">LANGHIAN_PARAM_GTS12!$F$537</f>
        <v>40</v>
      </c>
      <c r="BO58" s="604">
        <f t="shared" ca="1" si="41"/>
        <v>42.3</v>
      </c>
      <c r="BP58" s="605">
        <f t="shared" ca="1" si="42"/>
        <v>70.449999999999989</v>
      </c>
      <c r="BQ58" s="604">
        <f t="shared" ca="1" si="43"/>
        <v>97.6</v>
      </c>
      <c r="BR58" s="606">
        <f t="shared" ca="1" si="6"/>
        <v>55.3</v>
      </c>
      <c r="BS58" s="454">
        <f ca="1">LANGHIAN_PARAM_GTS12!$F$346</f>
        <v>2.71</v>
      </c>
      <c r="BT58" s="453">
        <f ca="1">LANGHIAN_PARAM_GTS12!$F$336</f>
        <v>8.1766666666666659</v>
      </c>
      <c r="BU58" s="454">
        <f ca="1">LANGHIAN_PARAM_GTS12!$F$347</f>
        <v>17.68</v>
      </c>
      <c r="BV58" s="604">
        <f t="shared" ca="1" si="89"/>
        <v>64.62</v>
      </c>
      <c r="BW58" s="605">
        <f t="shared" ca="1" si="90"/>
        <v>91.623333333333335</v>
      </c>
      <c r="BX58" s="604">
        <f t="shared" ca="1" si="91"/>
        <v>114.59</v>
      </c>
      <c r="BY58" s="606">
        <f t="shared" ca="1" si="7"/>
        <v>49.97</v>
      </c>
      <c r="BZ58" s="461">
        <f ca="1">LANGHIAN_PARAM_GTS12!$F$384</f>
        <v>33</v>
      </c>
      <c r="CA58" s="462">
        <f ca="1">LANGHIAN_PARAM_GTS12!$F$383</f>
        <v>33</v>
      </c>
      <c r="CB58" s="461">
        <f ca="1">LANGHIAN_PARAM_GTS12!$F$385</f>
        <v>33</v>
      </c>
      <c r="CC58" s="611">
        <f t="shared" ca="1" si="92"/>
        <v>49.3</v>
      </c>
      <c r="CD58" s="612">
        <f t="shared" ca="1" si="93"/>
        <v>66.8</v>
      </c>
      <c r="CE58" s="611">
        <f t="shared" ca="1" si="94"/>
        <v>84.3</v>
      </c>
      <c r="CF58" s="613">
        <f t="shared" ca="1" si="8"/>
        <v>35</v>
      </c>
      <c r="CG58" s="451">
        <f ca="1">LANGHIAN_PARAM_GTS12!$F$403</f>
        <v>-9</v>
      </c>
      <c r="CH58" s="452">
        <f ca="1">LANGHIAN_PARAM_GTS12!$F$402</f>
        <v>-9</v>
      </c>
      <c r="CI58" s="451">
        <f ca="1">LANGHIAN_PARAM_GTS12!$F$404</f>
        <v>-9</v>
      </c>
      <c r="CJ58" s="607">
        <f t="shared" ca="1" si="95"/>
        <v>91.3</v>
      </c>
      <c r="CK58" s="608">
        <f t="shared" ca="1" si="96"/>
        <v>108.8</v>
      </c>
      <c r="CL58" s="607">
        <f t="shared" ca="1" si="97"/>
        <v>126.3</v>
      </c>
      <c r="CM58" s="609">
        <f t="shared" ca="1" si="9"/>
        <v>35</v>
      </c>
      <c r="CN58" s="451">
        <f ca="1">LANGHIAN_PARAM_GTS12!$F$426</f>
        <v>4</v>
      </c>
      <c r="CO58" s="452">
        <f ca="1">LANGHIAN_PARAM_GTS12!$F$425</f>
        <v>4</v>
      </c>
      <c r="CP58" s="451">
        <f ca="1">LANGHIAN_PARAM_GTS12!$F$427</f>
        <v>4</v>
      </c>
      <c r="CQ58" s="607">
        <f t="shared" ca="1" si="98"/>
        <v>78.3</v>
      </c>
      <c r="CR58" s="608">
        <f t="shared" ca="1" si="99"/>
        <v>95.8</v>
      </c>
      <c r="CS58" s="607">
        <f t="shared" ca="1" si="100"/>
        <v>113.3</v>
      </c>
      <c r="CT58" s="609">
        <f t="shared" ca="1" si="10"/>
        <v>35</v>
      </c>
      <c r="CU58" s="451">
        <f ca="1">LANGHIAN_PARAM_GTS12!$F$449</f>
        <v>-1</v>
      </c>
      <c r="CV58" s="452">
        <f ca="1">LANGHIAN_PARAM_GTS12!$F$448</f>
        <v>-1</v>
      </c>
      <c r="CW58" s="451">
        <f ca="1">LANGHIAN_PARAM_GTS12!$F$450</f>
        <v>-1</v>
      </c>
      <c r="CX58" s="607">
        <f t="shared" ca="1" si="101"/>
        <v>83.3</v>
      </c>
      <c r="CY58" s="608">
        <f t="shared" ca="1" si="102"/>
        <v>100.8</v>
      </c>
      <c r="CZ58" s="607">
        <f t="shared" ca="1" si="103"/>
        <v>118.3</v>
      </c>
      <c r="DA58" s="609">
        <f t="shared" ca="1" si="11"/>
        <v>35</v>
      </c>
      <c r="DB58" s="454">
        <f ca="1">LANGHIAN_PARAM_GTS12!$F$489</f>
        <v>-13.75</v>
      </c>
      <c r="DC58" s="453">
        <f ca="1">LANGHIAN_PARAM_GTS12!$F$481</f>
        <v>2.0956959999999998</v>
      </c>
      <c r="DD58" s="454">
        <f ca="1">LANGHIAN_PARAM_GTS12!$F$490</f>
        <v>33</v>
      </c>
      <c r="DE58" s="604">
        <f t="shared" ca="1" si="64"/>
        <v>49.3</v>
      </c>
      <c r="DF58" s="605">
        <f t="shared" ca="1" si="65"/>
        <v>97.704303999999993</v>
      </c>
      <c r="DG58" s="604">
        <f t="shared" ca="1" si="66"/>
        <v>131.05000000000001</v>
      </c>
      <c r="DH58" s="606">
        <f t="shared" ca="1" si="12"/>
        <v>81.750000000000014</v>
      </c>
    </row>
  </sheetData>
  <mergeCells count="70">
    <mergeCell ref="BS1:BY1"/>
    <mergeCell ref="J2:L3"/>
    <mergeCell ref="B1:N1"/>
    <mergeCell ref="O1:AB1"/>
    <mergeCell ref="AC1:BD1"/>
    <mergeCell ref="B2:B4"/>
    <mergeCell ref="C2:C4"/>
    <mergeCell ref="D2:D4"/>
    <mergeCell ref="E2:E4"/>
    <mergeCell ref="F2:I3"/>
    <mergeCell ref="AJ2:AP2"/>
    <mergeCell ref="AI3:AI4"/>
    <mergeCell ref="AJ3:AL3"/>
    <mergeCell ref="AM3:AO3"/>
    <mergeCell ref="AP3:AP4"/>
    <mergeCell ref="M2:M4"/>
    <mergeCell ref="N2:N4"/>
    <mergeCell ref="O2:U2"/>
    <mergeCell ref="V2:AB2"/>
    <mergeCell ref="AC2:AI2"/>
    <mergeCell ref="CN2:CT2"/>
    <mergeCell ref="BY3:BY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S3:BU3"/>
    <mergeCell ref="CU2:DA2"/>
    <mergeCell ref="O3:Q3"/>
    <mergeCell ref="R3:T3"/>
    <mergeCell ref="U3:U4"/>
    <mergeCell ref="V3:X3"/>
    <mergeCell ref="Y3:AA3"/>
    <mergeCell ref="AB3:AB4"/>
    <mergeCell ref="AC3:AE3"/>
    <mergeCell ref="AF3:AH3"/>
    <mergeCell ref="AQ2:AW2"/>
    <mergeCell ref="AX2:BD2"/>
    <mergeCell ref="BE2:BK2"/>
    <mergeCell ref="BS2:BY2"/>
    <mergeCell ref="BZ2:CF2"/>
    <mergeCell ref="CG2:CM2"/>
    <mergeCell ref="CX3:CZ3"/>
    <mergeCell ref="CT3:CT4"/>
    <mergeCell ref="BV3:BX3"/>
    <mergeCell ref="BL2:BR2"/>
    <mergeCell ref="BL3:BN3"/>
    <mergeCell ref="BO3:BQ3"/>
    <mergeCell ref="BR3:BR4"/>
    <mergeCell ref="CU3:CW3"/>
    <mergeCell ref="BE1:BR1"/>
    <mergeCell ref="BZ1:DH1"/>
    <mergeCell ref="DB2:DH2"/>
    <mergeCell ref="DB3:DD3"/>
    <mergeCell ref="DE3:DG3"/>
    <mergeCell ref="DH3:DH4"/>
    <mergeCell ref="DA3:DA4"/>
    <mergeCell ref="BZ3:CB3"/>
    <mergeCell ref="CC3:CE3"/>
    <mergeCell ref="CF3:CF4"/>
    <mergeCell ref="CG3:CI3"/>
    <mergeCell ref="CJ3:CL3"/>
    <mergeCell ref="CM3:CM4"/>
    <mergeCell ref="CN3:CP3"/>
    <mergeCell ref="CQ3:CS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984"/>
  <sheetViews>
    <sheetView zoomScaleNormal="100" workbookViewId="0">
      <pane ySplit="12" topLeftCell="A13" activePane="bottomLeft" state="frozen"/>
      <selection activeCell="E2" sqref="E2:I12"/>
      <selection pane="bottomLeft" activeCell="E54" sqref="E54"/>
    </sheetView>
  </sheetViews>
  <sheetFormatPr baseColWidth="10" defaultRowHeight="15"/>
  <cols>
    <col min="1" max="3" width="11.42578125" style="465"/>
    <col min="4" max="4" width="34.5703125" style="465" bestFit="1" customWidth="1"/>
    <col min="5" max="6" width="12.5703125" style="465" bestFit="1" customWidth="1"/>
    <col min="7" max="16384" width="11.42578125" style="465"/>
  </cols>
  <sheetData>
    <row r="1" spans="2:7" ht="21">
      <c r="B1" s="636" t="s">
        <v>50</v>
      </c>
      <c r="C1" s="636"/>
      <c r="D1" s="636"/>
      <c r="E1" s="636"/>
      <c r="F1" s="636"/>
    </row>
    <row r="2" spans="2:7" ht="15" customHeight="1">
      <c r="B2" s="32"/>
      <c r="C2" s="32"/>
      <c r="D2" s="32" t="s">
        <v>250</v>
      </c>
      <c r="E2" s="729" t="s">
        <v>104</v>
      </c>
      <c r="F2" s="729"/>
    </row>
    <row r="3" spans="2:7" ht="15" customHeight="1">
      <c r="B3" s="32"/>
      <c r="C3" s="32"/>
      <c r="D3" s="33" t="s">
        <v>251</v>
      </c>
      <c r="E3" s="469" t="s">
        <v>420</v>
      </c>
      <c r="F3" s="18" t="s">
        <v>97</v>
      </c>
    </row>
    <row r="4" spans="2:7" ht="15" customHeight="1">
      <c r="B4" s="32"/>
      <c r="C4" s="32"/>
      <c r="D4" s="33" t="s">
        <v>114</v>
      </c>
      <c r="E4" s="39">
        <v>3.6</v>
      </c>
      <c r="F4" s="39">
        <v>3.6</v>
      </c>
    </row>
    <row r="5" spans="2:7" ht="15" customHeight="1">
      <c r="B5" s="32"/>
      <c r="C5" s="32"/>
      <c r="D5" s="50" t="s">
        <v>115</v>
      </c>
      <c r="E5" s="54">
        <v>0</v>
      </c>
      <c r="F5" s="54">
        <v>0</v>
      </c>
    </row>
    <row r="6" spans="2:7" ht="15" customHeight="1">
      <c r="B6" s="32"/>
      <c r="C6" s="32"/>
      <c r="D6" s="50" t="s">
        <v>112</v>
      </c>
      <c r="E6" s="51">
        <f>E4+E5</f>
        <v>3.6</v>
      </c>
      <c r="F6" s="51">
        <v>3.6</v>
      </c>
    </row>
    <row r="7" spans="2:7" ht="15" customHeight="1">
      <c r="B7" s="32"/>
      <c r="C7" s="32"/>
      <c r="D7" s="34"/>
      <c r="E7" s="467" t="s">
        <v>110</v>
      </c>
      <c r="F7" s="467" t="s">
        <v>110</v>
      </c>
    </row>
    <row r="8" spans="2:7" ht="15" customHeight="1">
      <c r="B8" s="32"/>
      <c r="C8" s="32"/>
      <c r="D8" s="33" t="s">
        <v>116</v>
      </c>
      <c r="E8" s="39">
        <v>2.5880000000000001</v>
      </c>
      <c r="F8" s="39">
        <v>2.5880000000000001</v>
      </c>
      <c r="G8" s="40"/>
    </row>
    <row r="9" spans="2:7" ht="15" customHeight="1">
      <c r="B9" s="32"/>
      <c r="C9" s="32"/>
      <c r="D9" s="50" t="s">
        <v>117</v>
      </c>
      <c r="E9" s="54">
        <v>0</v>
      </c>
      <c r="F9" s="54">
        <v>0</v>
      </c>
    </row>
    <row r="10" spans="2:7" ht="15" customHeight="1">
      <c r="B10" s="32"/>
      <c r="C10" s="32"/>
      <c r="D10" s="50" t="s">
        <v>113</v>
      </c>
      <c r="E10" s="51">
        <f>E8-E9</f>
        <v>2.5880000000000001</v>
      </c>
      <c r="F10" s="51">
        <f t="shared" ref="F10" si="0">F8-F9</f>
        <v>2.5880000000000001</v>
      </c>
    </row>
    <row r="11" spans="2:7" s="37" customFormat="1" ht="15" customHeight="1">
      <c r="B11" s="32"/>
      <c r="C11" s="32"/>
      <c r="D11" s="33" t="s">
        <v>109</v>
      </c>
      <c r="E11" s="466" t="str">
        <f>CONCATENATE(E4,E7,E8)</f>
        <v>3,6-2,588</v>
      </c>
      <c r="F11" s="468" t="s">
        <v>99</v>
      </c>
    </row>
    <row r="12" spans="2:7" ht="15" customHeight="1">
      <c r="B12" s="32"/>
      <c r="C12" s="32"/>
      <c r="D12" s="50" t="s">
        <v>111</v>
      </c>
      <c r="E12" s="55" t="str">
        <f>CONCATENATE(E6,E7,E10)</f>
        <v>3,6-2,588</v>
      </c>
      <c r="F12" s="55" t="str">
        <f t="shared" ref="F12" si="1">CONCATENATE(F6,F7,F10)</f>
        <v>3,6-2,588</v>
      </c>
    </row>
    <row r="13" spans="2:7" s="490" customFormat="1" ht="15" customHeight="1" thickBot="1">
      <c r="B13" s="690" t="s">
        <v>0</v>
      </c>
      <c r="C13" s="690"/>
      <c r="D13" s="690"/>
      <c r="E13" s="690"/>
      <c r="F13" s="690"/>
    </row>
    <row r="14" spans="2:7" s="490" customFormat="1" ht="15" hidden="1" customHeight="1" thickBot="1">
      <c r="B14" s="733" t="s">
        <v>36</v>
      </c>
      <c r="C14" s="701" t="s">
        <v>120</v>
      </c>
      <c r="D14" s="24" t="s">
        <v>118</v>
      </c>
      <c r="E14" s="24">
        <f>ROUNDUP(E$4,0)</f>
        <v>4</v>
      </c>
      <c r="F14" s="24">
        <f t="shared" ref="F14" si="2">ROUNDUP(F$4,0)</f>
        <v>4</v>
      </c>
    </row>
    <row r="15" spans="2:7" s="490" customFormat="1" ht="15" hidden="1" customHeight="1" thickBot="1">
      <c r="B15" s="726"/>
      <c r="C15" s="732"/>
      <c r="D15" s="24" t="s">
        <v>119</v>
      </c>
      <c r="E15" s="24">
        <f>ROUNDDOWN(E$8,0)</f>
        <v>2</v>
      </c>
      <c r="F15" s="24">
        <f t="shared" ref="F15" si="3">ROUNDDOWN(F$8,0)</f>
        <v>2</v>
      </c>
    </row>
    <row r="16" spans="2:7" s="490" customFormat="1" ht="15" hidden="1" customHeight="1" thickBot="1">
      <c r="B16" s="726"/>
      <c r="C16" s="707" t="s">
        <v>121</v>
      </c>
      <c r="D16" s="48" t="s">
        <v>118</v>
      </c>
      <c r="E16" s="48">
        <f>ROUNDUP(E$6,0)</f>
        <v>4</v>
      </c>
      <c r="F16" s="48">
        <f t="shared" ref="F16" si="4">ROUNDUP(F$6,0)</f>
        <v>4</v>
      </c>
    </row>
    <row r="17" spans="2:6" s="490" customFormat="1" ht="15" hidden="1" customHeight="1" thickBot="1">
      <c r="B17" s="726"/>
      <c r="C17" s="708"/>
      <c r="D17" s="48" t="s">
        <v>119</v>
      </c>
      <c r="E17" s="48">
        <f>ROUNDDOWN(E$8,0)</f>
        <v>2</v>
      </c>
      <c r="F17" s="48">
        <f t="shared" ref="F17" si="5">ROUNDDOWN(F$8,0)</f>
        <v>2</v>
      </c>
    </row>
    <row r="18" spans="2:6" s="490" customFormat="1" ht="15" hidden="1" customHeight="1" thickBot="1">
      <c r="B18" s="726"/>
      <c r="C18" s="712" t="s">
        <v>125</v>
      </c>
      <c r="D18" s="712"/>
      <c r="E18" s="704">
        <v>3</v>
      </c>
      <c r="F18" s="704"/>
    </row>
    <row r="19" spans="2:6" s="586" customFormat="1" ht="15" hidden="1" customHeight="1" thickBot="1">
      <c r="B19" s="726"/>
      <c r="C19" s="705" t="s">
        <v>120</v>
      </c>
      <c r="D19" s="133" t="s">
        <v>123</v>
      </c>
      <c r="E19" s="43" t="str">
        <f>ADDRESS(MATCH(E15,SL_CHARTS_2012!$B$1:$B$144,1),$E18,1)</f>
        <v>$C$6</v>
      </c>
      <c r="F19" s="43" t="str">
        <f>ADDRESS(MATCH(F15,SL_CHARTS_2012!$B$1:$B$144,1),$E18,1)</f>
        <v>$C$6</v>
      </c>
    </row>
    <row r="20" spans="2:6" s="586" customFormat="1" ht="15" hidden="1" customHeight="1" thickBot="1">
      <c r="B20" s="726"/>
      <c r="C20" s="706"/>
      <c r="D20" s="133" t="s">
        <v>122</v>
      </c>
      <c r="E20" s="43" t="str">
        <f>ADDRESS(MATCH(E14,SL_CHARTS_2012!$B$1:$B$144,1),$E18,1)</f>
        <v>$C$8</v>
      </c>
      <c r="F20" s="43" t="str">
        <f>ADDRESS(MATCH(F14,SL_CHARTS_2012!$B$1:$B$144,1),$E18,1)</f>
        <v>$C$8</v>
      </c>
    </row>
    <row r="21" spans="2:6" s="490" customFormat="1" ht="15" hidden="1" customHeight="1" thickBot="1">
      <c r="B21" s="726"/>
      <c r="C21" s="707" t="s">
        <v>121</v>
      </c>
      <c r="D21" s="134" t="s">
        <v>123</v>
      </c>
      <c r="E21" s="48" t="str">
        <f>ADDRESS(MATCH(E17,SL_CHARTS_2012!$B$1:$B$144,1),$E18,1)</f>
        <v>$C$6</v>
      </c>
      <c r="F21" s="48" t="str">
        <f>ADDRESS(MATCH(F17,SL_CHARTS_2012!$B$1:$B$144,1),$E18,1)</f>
        <v>$C$6</v>
      </c>
    </row>
    <row r="22" spans="2:6" s="490" customFormat="1" ht="15" hidden="1" customHeight="1" thickBot="1">
      <c r="B22" s="726"/>
      <c r="C22" s="708"/>
      <c r="D22" s="134" t="s">
        <v>122</v>
      </c>
      <c r="E22" s="48" t="str">
        <f>ADDRESS(MATCH(E16,SL_CHARTS_2012!$B$1:$B$144,1),$E18,1)</f>
        <v>$C$8</v>
      </c>
      <c r="F22" s="48" t="str">
        <f>ADDRESS(MATCH(F16,SL_CHARTS_2012!$B$1:$B$144,1),$E18,1)</f>
        <v>$C$8</v>
      </c>
    </row>
    <row r="23" spans="2:6" s="490" customFormat="1" ht="15" hidden="1" customHeight="1" thickBot="1">
      <c r="B23" s="726"/>
      <c r="C23" s="571"/>
      <c r="D23" s="734" t="s">
        <v>126</v>
      </c>
      <c r="E23" s="42" t="s">
        <v>147</v>
      </c>
      <c r="F23" s="566"/>
    </row>
    <row r="24" spans="2:6" s="490" customFormat="1" ht="15" hidden="1" customHeight="1" thickBot="1">
      <c r="B24" s="726"/>
      <c r="C24" s="571"/>
      <c r="D24" s="734"/>
      <c r="E24" s="42" t="s">
        <v>124</v>
      </c>
      <c r="F24" s="566"/>
    </row>
    <row r="25" spans="2:6" s="490" customFormat="1" ht="15" hidden="1" customHeight="1" thickBot="1">
      <c r="B25" s="726"/>
      <c r="C25" s="714" t="s">
        <v>127</v>
      </c>
      <c r="D25" s="135" t="s">
        <v>106</v>
      </c>
      <c r="E25" s="14" t="str">
        <f>CONCATENATE(E14,$E$7,E15)</f>
        <v>4-2</v>
      </c>
      <c r="F25" s="14" t="str">
        <f t="shared" ref="F25" si="6">CONCATENATE(F14,F7,F15)</f>
        <v>4-2</v>
      </c>
    </row>
    <row r="26" spans="2:6" s="490" customFormat="1" ht="15" hidden="1" customHeight="1" thickBot="1">
      <c r="B26" s="726"/>
      <c r="C26" s="714"/>
      <c r="D26" s="136" t="s">
        <v>670</v>
      </c>
      <c r="E26" s="136">
        <f ca="1">AVERAGE(INDIRECT(CONCATENATE($E$23,E19,$E$24,E20),TRUE))</f>
        <v>-4.1556366666666671</v>
      </c>
      <c r="F26" s="136">
        <f t="shared" ref="F26" ca="1" si="7">AVERAGE(INDIRECT(CONCATENATE($E$23,F19,$E$24,F20),TRUE))</f>
        <v>-4.1556366666666671</v>
      </c>
    </row>
    <row r="27" spans="2:6" s="490" customFormat="1" ht="15" hidden="1" customHeight="1" thickBot="1">
      <c r="B27" s="726"/>
      <c r="C27" s="714"/>
      <c r="D27" s="137" t="s">
        <v>671</v>
      </c>
      <c r="E27" s="137">
        <f ca="1">MIN(INDIRECT(CONCATENATE($E$23,E19,$E$24,E20),TRUE))</f>
        <v>-10.6013</v>
      </c>
      <c r="F27" s="137">
        <f t="shared" ref="F27" ca="1" si="8">MIN(INDIRECT(CONCATENATE($E$23,F19,$E$24,F20),TRUE))</f>
        <v>-10.6013</v>
      </c>
    </row>
    <row r="28" spans="2:6" s="490" customFormat="1" ht="15" hidden="1" customHeight="1" thickBot="1">
      <c r="B28" s="726"/>
      <c r="C28" s="714"/>
      <c r="D28" s="137" t="s">
        <v>672</v>
      </c>
      <c r="E28" s="137">
        <f ca="1">MAX(INDIRECT(CONCATENATE($E$23,E19,$E$24,E20),TRUE))</f>
        <v>2.1172599999999999</v>
      </c>
      <c r="F28" s="137">
        <f t="shared" ref="F28" ca="1" si="9">MAX(INDIRECT(CONCATENATE($E$23,F19,$E$24,F20),TRUE))</f>
        <v>2.1172599999999999</v>
      </c>
    </row>
    <row r="29" spans="2:6" s="490" customFormat="1" ht="15" hidden="1" customHeight="1" thickBot="1">
      <c r="B29" s="726"/>
      <c r="C29" s="714"/>
      <c r="D29" s="138" t="s">
        <v>673</v>
      </c>
      <c r="E29" s="139">
        <v>-15</v>
      </c>
      <c r="F29" s="139">
        <v>-15</v>
      </c>
    </row>
    <row r="30" spans="2:6" s="490" customFormat="1" ht="15" hidden="1" customHeight="1" thickBot="1">
      <c r="B30" s="726"/>
      <c r="C30" s="714"/>
      <c r="D30" s="138" t="s">
        <v>674</v>
      </c>
      <c r="E30" s="139">
        <v>15</v>
      </c>
      <c r="F30" s="139">
        <v>15</v>
      </c>
    </row>
    <row r="31" spans="2:6" s="490" customFormat="1" ht="15" hidden="1" customHeight="1" thickBot="1">
      <c r="B31" s="726"/>
      <c r="C31" s="714"/>
      <c r="D31" s="138" t="s">
        <v>675</v>
      </c>
      <c r="E31" s="140">
        <f ca="1">E27+E29</f>
        <v>-25.601300000000002</v>
      </c>
      <c r="F31" s="140">
        <f t="shared" ref="F31" ca="1" si="10">F27+F29</f>
        <v>-25.601300000000002</v>
      </c>
    </row>
    <row r="32" spans="2:6" s="490" customFormat="1" ht="15" hidden="1" customHeight="1" thickBot="1">
      <c r="B32" s="726"/>
      <c r="C32" s="714"/>
      <c r="D32" s="138" t="s">
        <v>676</v>
      </c>
      <c r="E32" s="140">
        <f ca="1">E28+E30</f>
        <v>17.117260000000002</v>
      </c>
      <c r="F32" s="140">
        <f t="shared" ref="F32" ca="1" si="11">F28+F30</f>
        <v>17.117260000000002</v>
      </c>
    </row>
    <row r="33" spans="2:6" s="490" customFormat="1" ht="15" hidden="1" customHeight="1" thickBot="1">
      <c r="B33" s="726"/>
      <c r="C33" s="722" t="s">
        <v>128</v>
      </c>
      <c r="D33" s="141" t="s">
        <v>106</v>
      </c>
      <c r="E33" s="142" t="str">
        <f>CONCATENATE(E16,E$7,E17)</f>
        <v>4-2</v>
      </c>
      <c r="F33" s="142" t="str">
        <f t="shared" ref="F33" si="12">CONCATENATE(F16,F$7,F17)</f>
        <v>4-2</v>
      </c>
    </row>
    <row r="34" spans="2:6" s="490" customFormat="1" ht="15" hidden="1" customHeight="1" thickBot="1">
      <c r="B34" s="726"/>
      <c r="C34" s="722"/>
      <c r="D34" s="143" t="s">
        <v>670</v>
      </c>
      <c r="E34" s="143">
        <f ca="1">AVERAGE(INDIRECT(CONCATENATE($E23,E21,$E$24,E22),TRUE))</f>
        <v>-4.1556366666666671</v>
      </c>
      <c r="F34" s="143">
        <f t="shared" ref="F34" ca="1" si="13">AVERAGE(INDIRECT(CONCATENATE($E23,F21,$E$24,F22),TRUE))</f>
        <v>-4.1556366666666671</v>
      </c>
    </row>
    <row r="35" spans="2:6" s="490" customFormat="1" ht="15" hidden="1" customHeight="1" thickBot="1">
      <c r="B35" s="726"/>
      <c r="C35" s="722"/>
      <c r="D35" s="144" t="s">
        <v>671</v>
      </c>
      <c r="E35" s="144">
        <f ca="1">MIN(INDIRECT(CONCATENATE($E23,E21,$E$24,E22),TRUE))</f>
        <v>-10.6013</v>
      </c>
      <c r="F35" s="144">
        <f t="shared" ref="F35" ca="1" si="14">MIN(INDIRECT(CONCATENATE($E23,F21,$E$24,F22),TRUE))</f>
        <v>-10.6013</v>
      </c>
    </row>
    <row r="36" spans="2:6" s="490" customFormat="1" ht="15" hidden="1" customHeight="1" thickBot="1">
      <c r="B36" s="726"/>
      <c r="C36" s="722"/>
      <c r="D36" s="144" t="s">
        <v>672</v>
      </c>
      <c r="E36" s="144">
        <f ca="1">MAX(INDIRECT(CONCATENATE($E23,E21,$E$24,E22),TRUE))</f>
        <v>2.1172599999999999</v>
      </c>
      <c r="F36" s="144">
        <f t="shared" ref="F36" ca="1" si="15">MAX(INDIRECT(CONCATENATE($E23,F21,$E$24,F22),TRUE))</f>
        <v>2.1172599999999999</v>
      </c>
    </row>
    <row r="37" spans="2:6" s="490" customFormat="1" ht="15" hidden="1" customHeight="1" thickBot="1">
      <c r="B37" s="726"/>
      <c r="C37" s="722"/>
      <c r="D37" s="145" t="s">
        <v>673</v>
      </c>
      <c r="E37" s="146">
        <v>-15</v>
      </c>
      <c r="F37" s="146">
        <v>-15</v>
      </c>
    </row>
    <row r="38" spans="2:6" s="490" customFormat="1" ht="15" hidden="1" customHeight="1" thickBot="1">
      <c r="B38" s="726"/>
      <c r="C38" s="722"/>
      <c r="D38" s="145" t="s">
        <v>674</v>
      </c>
      <c r="E38" s="146">
        <v>15</v>
      </c>
      <c r="F38" s="146">
        <v>15</v>
      </c>
    </row>
    <row r="39" spans="2:6" s="490" customFormat="1" ht="15" hidden="1" customHeight="1" thickBot="1">
      <c r="B39" s="726"/>
      <c r="C39" s="722"/>
      <c r="D39" s="145" t="s">
        <v>675</v>
      </c>
      <c r="E39" s="147">
        <f ca="1">E35+E37</f>
        <v>-25.601300000000002</v>
      </c>
      <c r="F39" s="147">
        <f t="shared" ref="F39" ca="1" si="16">F35+F37</f>
        <v>-25.601300000000002</v>
      </c>
    </row>
    <row r="40" spans="2:6" s="490" customFormat="1" ht="15" hidden="1" customHeight="1" thickBot="1">
      <c r="B40" s="726"/>
      <c r="C40" s="723"/>
      <c r="D40" s="148" t="s">
        <v>676</v>
      </c>
      <c r="E40" s="149">
        <f ca="1">E36+E38</f>
        <v>17.117260000000002</v>
      </c>
      <c r="F40" s="149">
        <f t="shared" ref="F40" ca="1" si="17">F36+F38</f>
        <v>17.117260000000002</v>
      </c>
    </row>
    <row r="41" spans="2:6" s="574" customFormat="1" ht="15" customHeight="1" thickBot="1">
      <c r="B41" s="717" t="s">
        <v>150</v>
      </c>
      <c r="C41" s="691" t="s">
        <v>120</v>
      </c>
      <c r="D41" s="66" t="s">
        <v>118</v>
      </c>
      <c r="E41" s="66">
        <f>ROUNDUP(E$4,0)</f>
        <v>4</v>
      </c>
      <c r="F41" s="66">
        <f t="shared" ref="F41" si="18">ROUNDUP(F$4,0)</f>
        <v>4</v>
      </c>
    </row>
    <row r="42" spans="2:6" s="574" customFormat="1" ht="15" customHeight="1" thickBot="1">
      <c r="B42" s="717"/>
      <c r="C42" s="692"/>
      <c r="D42" s="66" t="s">
        <v>119</v>
      </c>
      <c r="E42" s="66">
        <f>ROUNDDOWN(E$8,0)</f>
        <v>2</v>
      </c>
      <c r="F42" s="66">
        <f t="shared" ref="F42" si="19">ROUNDDOWN(F$8,0)</f>
        <v>2</v>
      </c>
    </row>
    <row r="43" spans="2:6" s="574" customFormat="1" ht="15" customHeight="1" thickBot="1">
      <c r="B43" s="717"/>
      <c r="C43" s="693" t="s">
        <v>121</v>
      </c>
      <c r="D43" s="67" t="s">
        <v>118</v>
      </c>
      <c r="E43" s="67">
        <f>ROUNDUP(E$6,0)</f>
        <v>4</v>
      </c>
      <c r="F43" s="67">
        <f t="shared" ref="F43" si="20">ROUNDUP(F$6,0)</f>
        <v>4</v>
      </c>
    </row>
    <row r="44" spans="2:6" s="574" customFormat="1" ht="15" customHeight="1" thickBot="1">
      <c r="B44" s="717"/>
      <c r="C44" s="715"/>
      <c r="D44" s="67" t="s">
        <v>119</v>
      </c>
      <c r="E44" s="67">
        <f>ROUNDDOWN(E$8,0)</f>
        <v>2</v>
      </c>
      <c r="F44" s="67">
        <f t="shared" ref="F44" si="21">ROUNDDOWN(F$8,0)</f>
        <v>2</v>
      </c>
    </row>
    <row r="45" spans="2:6" s="574" customFormat="1" ht="15" customHeight="1" thickBot="1">
      <c r="B45" s="717"/>
      <c r="C45" s="694" t="s">
        <v>125</v>
      </c>
      <c r="D45" s="694"/>
      <c r="E45" s="695">
        <v>4</v>
      </c>
      <c r="F45" s="695"/>
    </row>
    <row r="46" spans="2:6" s="574" customFormat="1" ht="15" customHeight="1" thickBot="1">
      <c r="B46" s="717"/>
      <c r="C46" s="696" t="s">
        <v>120</v>
      </c>
      <c r="D46" s="68" t="s">
        <v>123</v>
      </c>
      <c r="E46" s="69" t="str">
        <f>ADDRESS(MATCH(E42,SL_CHARTS_2012!$B$1:$B$144,1),$E45,1)</f>
        <v>$D$6</v>
      </c>
      <c r="F46" s="69" t="str">
        <f>ADDRESS(MATCH(F42,SL_CHARTS_2012!$B$1:$B$144,1),$E45,1)</f>
        <v>$D$6</v>
      </c>
    </row>
    <row r="47" spans="2:6" s="574" customFormat="1" ht="15" customHeight="1" thickBot="1">
      <c r="B47" s="717"/>
      <c r="C47" s="703"/>
      <c r="D47" s="68" t="s">
        <v>122</v>
      </c>
      <c r="E47" s="69" t="str">
        <f>ADDRESS(MATCH(E41,SL_CHARTS_2012!$B$1:$B$144,1),$E45,1)</f>
        <v>$D$8</v>
      </c>
      <c r="F47" s="69" t="str">
        <f>ADDRESS(MATCH(F41,SL_CHARTS_2012!$B$1:$B$144,1),$E45,1)</f>
        <v>$D$8</v>
      </c>
    </row>
    <row r="48" spans="2:6" s="574" customFormat="1" ht="15" customHeight="1" thickBot="1">
      <c r="B48" s="717"/>
      <c r="C48" s="693" t="s">
        <v>121</v>
      </c>
      <c r="D48" s="70" t="s">
        <v>123</v>
      </c>
      <c r="E48" s="67" t="str">
        <f>ADDRESS(MATCH(E44,SL_CHARTS_2012!$B$1:$B$144,1),$E45,1)</f>
        <v>$D$6</v>
      </c>
      <c r="F48" s="67" t="str">
        <f>ADDRESS(MATCH(F44,SL_CHARTS_2012!$B$1:$B$144,1),$E45,1)</f>
        <v>$D$6</v>
      </c>
    </row>
    <row r="49" spans="2:6" s="574" customFormat="1" ht="15" customHeight="1" thickBot="1">
      <c r="B49" s="717"/>
      <c r="C49" s="715"/>
      <c r="D49" s="70" t="s">
        <v>122</v>
      </c>
      <c r="E49" s="67" t="str">
        <f>ADDRESS(MATCH(E43,SL_CHARTS_2012!$B$1:$B$144,1),$E45,1)</f>
        <v>$D$8</v>
      </c>
      <c r="F49" s="67" t="str">
        <f>ADDRESS(MATCH(F43,SL_CHARTS_2012!$B$1:$B$144,1),$E45,1)</f>
        <v>$D$8</v>
      </c>
    </row>
    <row r="50" spans="2:6" s="574" customFormat="1" ht="15" customHeight="1" thickBot="1">
      <c r="B50" s="717"/>
      <c r="C50" s="568"/>
      <c r="D50" s="702" t="s">
        <v>126</v>
      </c>
      <c r="E50" s="72" t="s">
        <v>147</v>
      </c>
      <c r="F50" s="569"/>
    </row>
    <row r="51" spans="2:6" s="574" customFormat="1" ht="15" customHeight="1" thickBot="1">
      <c r="B51" s="717"/>
      <c r="C51" s="568"/>
      <c r="D51" s="702"/>
      <c r="E51" s="72" t="s">
        <v>124</v>
      </c>
      <c r="F51" s="569"/>
    </row>
    <row r="52" spans="2:6" s="574" customFormat="1" ht="15" customHeight="1" thickBot="1">
      <c r="B52" s="717"/>
      <c r="C52" s="698" t="s">
        <v>127</v>
      </c>
      <c r="D52" s="91" t="s">
        <v>106</v>
      </c>
      <c r="E52" s="20" t="str">
        <f>CONCATENATE(E41,E$7,E42)</f>
        <v>4-2</v>
      </c>
      <c r="F52" s="20" t="str">
        <f t="shared" ref="F52" si="22">CONCATENATE(F41,F$7,F42)</f>
        <v>4-2</v>
      </c>
    </row>
    <row r="53" spans="2:6" s="574" customFormat="1" ht="15" customHeight="1" thickBot="1">
      <c r="B53" s="717"/>
      <c r="C53" s="698"/>
      <c r="D53" s="92" t="s">
        <v>670</v>
      </c>
      <c r="E53" s="92">
        <f ca="1">AVERAGE(INDIRECT(CONCATENATE($E$23,E46,$E$24,E47),TRUE))</f>
        <v>6.5242266666666664</v>
      </c>
      <c r="F53" s="92">
        <f t="shared" ref="F53" ca="1" si="23">AVERAGE(INDIRECT(CONCATENATE($E$23,F46,$E$24,F47),TRUE))</f>
        <v>6.5242266666666664</v>
      </c>
    </row>
    <row r="54" spans="2:6" s="574" customFormat="1" ht="15" customHeight="1" thickBot="1">
      <c r="B54" s="717"/>
      <c r="C54" s="698"/>
      <c r="D54" s="93" t="s">
        <v>671</v>
      </c>
      <c r="E54" s="93">
        <f ca="1">MIN(INDIRECT(CONCATENATE($E$23,E46,$E$24,E47),TRUE))</f>
        <v>1.00718</v>
      </c>
      <c r="F54" s="93">
        <f t="shared" ref="F54" ca="1" si="24">MIN(INDIRECT(CONCATENATE($E$23,F46,$E$24,F47),TRUE))</f>
        <v>1.00718</v>
      </c>
    </row>
    <row r="55" spans="2:6" s="574" customFormat="1" ht="15" customHeight="1" thickBot="1">
      <c r="B55" s="717"/>
      <c r="C55" s="698"/>
      <c r="D55" s="93" t="s">
        <v>672</v>
      </c>
      <c r="E55" s="93">
        <f ca="1">MAX(INDIRECT(CONCATENATE($E$23,E46,$E$24,E47),TRUE))</f>
        <v>12.9634</v>
      </c>
      <c r="F55" s="93">
        <f t="shared" ref="F55" ca="1" si="25">MAX(INDIRECT(CONCATENATE($E$23,F46,$E$24,F47),TRUE))</f>
        <v>12.9634</v>
      </c>
    </row>
    <row r="56" spans="2:6" s="574" customFormat="1" ht="15" customHeight="1" thickBot="1">
      <c r="B56" s="717"/>
      <c r="C56" s="698"/>
      <c r="D56" s="94" t="s">
        <v>673</v>
      </c>
      <c r="E56" s="95">
        <v>-15</v>
      </c>
      <c r="F56" s="95">
        <v>-15</v>
      </c>
    </row>
    <row r="57" spans="2:6" s="574" customFormat="1" ht="15" customHeight="1" thickBot="1">
      <c r="B57" s="717"/>
      <c r="C57" s="698"/>
      <c r="D57" s="94" t="s">
        <v>674</v>
      </c>
      <c r="E57" s="95">
        <v>15</v>
      </c>
      <c r="F57" s="95">
        <v>15</v>
      </c>
    </row>
    <row r="58" spans="2:6" s="574" customFormat="1" ht="15" customHeight="1" thickBot="1">
      <c r="B58" s="717"/>
      <c r="C58" s="698"/>
      <c r="D58" s="94" t="s">
        <v>675</v>
      </c>
      <c r="E58" s="96">
        <f ca="1">E54+E56</f>
        <v>-13.99282</v>
      </c>
      <c r="F58" s="96">
        <f t="shared" ref="F58" ca="1" si="26">F54+F56</f>
        <v>-13.99282</v>
      </c>
    </row>
    <row r="59" spans="2:6" s="574" customFormat="1" ht="15" customHeight="1" thickBot="1">
      <c r="B59" s="717"/>
      <c r="C59" s="698"/>
      <c r="D59" s="94" t="s">
        <v>676</v>
      </c>
      <c r="E59" s="96">
        <f ca="1">E55+E57</f>
        <v>27.9634</v>
      </c>
      <c r="F59" s="96">
        <f t="shared" ref="F59" ca="1" si="27">F55+F57</f>
        <v>27.9634</v>
      </c>
    </row>
    <row r="60" spans="2:6" s="574" customFormat="1" ht="15" customHeight="1" thickBot="1">
      <c r="B60" s="717"/>
      <c r="C60" s="699" t="s">
        <v>128</v>
      </c>
      <c r="D60" s="74" t="s">
        <v>106</v>
      </c>
      <c r="E60" s="75" t="str">
        <f>CONCATENATE(E43,E$7,E44)</f>
        <v>4-2</v>
      </c>
      <c r="F60" s="75" t="str">
        <f t="shared" ref="F60" si="28">CONCATENATE(F43,F$7,F44)</f>
        <v>4-2</v>
      </c>
    </row>
    <row r="61" spans="2:6" s="574" customFormat="1" ht="15" customHeight="1" thickBot="1">
      <c r="B61" s="717"/>
      <c r="C61" s="699"/>
      <c r="D61" s="76" t="s">
        <v>670</v>
      </c>
      <c r="E61" s="76">
        <f ca="1">AVERAGE(INDIRECT(CONCATENATE($E50,E48,$E$24,E49),TRUE))</f>
        <v>6.5242266666666664</v>
      </c>
      <c r="F61" s="76">
        <f t="shared" ref="F61" ca="1" si="29">AVERAGE(INDIRECT(CONCATENATE($E50,F48,$E$24,F49),TRUE))</f>
        <v>6.5242266666666664</v>
      </c>
    </row>
    <row r="62" spans="2:6" s="574" customFormat="1" ht="15" customHeight="1" thickBot="1">
      <c r="B62" s="717"/>
      <c r="C62" s="699"/>
      <c r="D62" s="77" t="s">
        <v>671</v>
      </c>
      <c r="E62" s="77">
        <f ca="1">MIN(INDIRECT(CONCATENATE($E50,E48,$E$24,E49),TRUE))</f>
        <v>1.00718</v>
      </c>
      <c r="F62" s="77">
        <f t="shared" ref="F62" ca="1" si="30">MIN(INDIRECT(CONCATENATE($E50,F48,$E$24,F49),TRUE))</f>
        <v>1.00718</v>
      </c>
    </row>
    <row r="63" spans="2:6" s="574" customFormat="1" ht="15" customHeight="1" thickBot="1">
      <c r="B63" s="717"/>
      <c r="C63" s="699"/>
      <c r="D63" s="77" t="s">
        <v>672</v>
      </c>
      <c r="E63" s="77">
        <f ca="1">MAX(INDIRECT(CONCATENATE($E50,E48,$E$24,E49),TRUE))</f>
        <v>12.9634</v>
      </c>
      <c r="F63" s="77">
        <f t="shared" ref="F63" ca="1" si="31">MAX(INDIRECT(CONCATENATE($E50,F48,$E$24,F49),TRUE))</f>
        <v>12.9634</v>
      </c>
    </row>
    <row r="64" spans="2:6" s="574" customFormat="1" ht="15" customHeight="1" thickBot="1">
      <c r="B64" s="717"/>
      <c r="C64" s="699"/>
      <c r="D64" s="63" t="s">
        <v>673</v>
      </c>
      <c r="E64" s="78">
        <v>-15</v>
      </c>
      <c r="F64" s="78">
        <v>-15</v>
      </c>
    </row>
    <row r="65" spans="2:6" s="574" customFormat="1" ht="15" customHeight="1" thickBot="1">
      <c r="B65" s="717"/>
      <c r="C65" s="699"/>
      <c r="D65" s="63" t="s">
        <v>674</v>
      </c>
      <c r="E65" s="78">
        <v>15</v>
      </c>
      <c r="F65" s="78">
        <v>15</v>
      </c>
    </row>
    <row r="66" spans="2:6" s="574" customFormat="1" ht="15" customHeight="1" thickBot="1">
      <c r="B66" s="717"/>
      <c r="C66" s="699"/>
      <c r="D66" s="63" t="s">
        <v>675</v>
      </c>
      <c r="E66" s="64">
        <f ca="1">E62+E64</f>
        <v>-13.99282</v>
      </c>
      <c r="F66" s="64">
        <f t="shared" ref="F66" ca="1" si="32">F62+F64</f>
        <v>-13.99282</v>
      </c>
    </row>
    <row r="67" spans="2:6" s="574" customFormat="1" ht="15" customHeight="1" thickBot="1">
      <c r="B67" s="717"/>
      <c r="C67" s="700"/>
      <c r="D67" s="104" t="s">
        <v>676</v>
      </c>
      <c r="E67" s="105">
        <f ca="1">E63+E65</f>
        <v>27.9634</v>
      </c>
      <c r="F67" s="105">
        <f t="shared" ref="F67" ca="1" si="33">F63+F65</f>
        <v>27.9634</v>
      </c>
    </row>
    <row r="68" spans="2:6" s="574" customFormat="1" ht="15" customHeight="1" thickBot="1">
      <c r="B68" s="726" t="s">
        <v>37</v>
      </c>
      <c r="C68" s="701" t="s">
        <v>120</v>
      </c>
      <c r="D68" s="25" t="s">
        <v>148</v>
      </c>
      <c r="E68" s="26" t="str">
        <f ca="1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$E$39</v>
      </c>
      <c r="F68" s="26" t="str">
        <f ca="1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$E$39</v>
      </c>
    </row>
    <row r="69" spans="2:6" s="574" customFormat="1" ht="15" customHeight="1" thickBot="1">
      <c r="B69" s="726"/>
      <c r="C69" s="701"/>
      <c r="D69" s="24" t="s">
        <v>129</v>
      </c>
      <c r="E69" s="119">
        <f ca="1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3.6414122209355555</v>
      </c>
      <c r="F69" s="119">
        <f ca="1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3.6414122209355555</v>
      </c>
    </row>
    <row r="70" spans="2:6" s="574" customFormat="1" ht="15" customHeight="1" thickBot="1">
      <c r="B70" s="726"/>
      <c r="C70" s="701"/>
      <c r="D70" s="25" t="s">
        <v>149</v>
      </c>
      <c r="E70" s="26" t="str">
        <f ca="1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$E$23</v>
      </c>
      <c r="F70" s="26" t="str">
        <f ca="1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$E$23</v>
      </c>
    </row>
    <row r="71" spans="2:6" s="574" customFormat="1" ht="15" customHeight="1" thickBot="1">
      <c r="B71" s="726"/>
      <c r="C71" s="701"/>
      <c r="D71" s="24" t="s">
        <v>130</v>
      </c>
      <c r="E71" s="119">
        <f ca="1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2.5402666092155224</v>
      </c>
      <c r="F71" s="119">
        <f ca="1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2.5402666092155224</v>
      </c>
    </row>
    <row r="72" spans="2:6" s="574" customFormat="1" ht="15" customHeight="1" thickBot="1">
      <c r="B72" s="726"/>
      <c r="C72" s="707" t="s">
        <v>121</v>
      </c>
      <c r="D72" s="60" t="s">
        <v>148</v>
      </c>
      <c r="E72" s="62" t="str">
        <f ca="1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$E$39</v>
      </c>
      <c r="F72" s="62" t="str">
        <f ca="1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$E$39</v>
      </c>
    </row>
    <row r="73" spans="2:6" s="574" customFormat="1" ht="15" customHeight="1" thickBot="1">
      <c r="B73" s="726"/>
      <c r="C73" s="707"/>
      <c r="D73" s="85" t="s">
        <v>118</v>
      </c>
      <c r="E73" s="123">
        <f ca="1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3.6414122209355555</v>
      </c>
      <c r="F73" s="123">
        <f ca="1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3.6414122209355555</v>
      </c>
    </row>
    <row r="74" spans="2:6" s="574" customFormat="1" ht="15" customHeight="1" thickBot="1">
      <c r="B74" s="726"/>
      <c r="C74" s="707"/>
      <c r="D74" s="60" t="s">
        <v>149</v>
      </c>
      <c r="E74" s="62" t="str">
        <f ca="1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$E$23</v>
      </c>
      <c r="F74" s="62" t="str">
        <f ca="1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$E$23</v>
      </c>
    </row>
    <row r="75" spans="2:6" s="574" customFormat="1" ht="15" customHeight="1" thickBot="1">
      <c r="B75" s="726"/>
      <c r="C75" s="707"/>
      <c r="D75" s="85" t="s">
        <v>119</v>
      </c>
      <c r="E75" s="123">
        <f ca="1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2.5402666092155224</v>
      </c>
      <c r="F75" s="123">
        <f ca="1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2.5402666092155224</v>
      </c>
    </row>
    <row r="76" spans="2:6" s="574" customFormat="1" ht="15" customHeight="1" thickBot="1">
      <c r="B76" s="726"/>
      <c r="C76" s="712" t="s">
        <v>125</v>
      </c>
      <c r="D76" s="712"/>
      <c r="E76" s="704">
        <v>5</v>
      </c>
      <c r="F76" s="704"/>
    </row>
    <row r="77" spans="2:6" s="574" customFormat="1" ht="15" customHeight="1" thickBot="1">
      <c r="B77" s="726"/>
      <c r="C77" s="573"/>
      <c r="D77" s="713" t="s">
        <v>126</v>
      </c>
      <c r="E77" s="42" t="s">
        <v>147</v>
      </c>
      <c r="F77" s="24"/>
    </row>
    <row r="78" spans="2:6" s="574" customFormat="1" ht="15" customHeight="1" thickBot="1">
      <c r="B78" s="726"/>
      <c r="C78" s="573"/>
      <c r="D78" s="713"/>
      <c r="E78" s="42" t="s">
        <v>124</v>
      </c>
      <c r="F78" s="24"/>
    </row>
    <row r="79" spans="2:6" s="574" customFormat="1" ht="15" customHeight="1" thickBot="1">
      <c r="B79" s="726"/>
      <c r="C79" s="705" t="s">
        <v>120</v>
      </c>
      <c r="D79" s="44" t="s">
        <v>123</v>
      </c>
      <c r="E79" s="43" t="str">
        <f ca="1">ADDRESS(MATCH(E71,SL_CHARTS_2012!$E$1:$E$3999,1),$E$76+1,1)</f>
        <v>$F$23</v>
      </c>
      <c r="F79" s="43" t="str">
        <f ca="1">ADDRESS(MATCH(F71,SL_CHARTS_2012!$E$1:$E$3999,1),$E$76+1,1)</f>
        <v>$F$23</v>
      </c>
    </row>
    <row r="80" spans="2:6" s="574" customFormat="1" ht="15" customHeight="1" thickBot="1">
      <c r="B80" s="726"/>
      <c r="C80" s="706"/>
      <c r="D80" s="44" t="s">
        <v>122</v>
      </c>
      <c r="E80" s="43" t="str">
        <f ca="1">ADDRESS(MATCH(E69,SL_CHARTS_2012!$E$1:$E$3999,1),$E$76+1,1)</f>
        <v>$F$39</v>
      </c>
      <c r="F80" s="43" t="str">
        <f ca="1">ADDRESS(MATCH(F69,SL_CHARTS_2012!$E$1:$E$3999,1),$E$76+1,1)</f>
        <v>$F$39</v>
      </c>
    </row>
    <row r="81" spans="2:6" s="574" customFormat="1" ht="15" customHeight="1" thickBot="1">
      <c r="B81" s="726"/>
      <c r="C81" s="707" t="s">
        <v>121</v>
      </c>
      <c r="D81" s="49" t="s">
        <v>123</v>
      </c>
      <c r="E81" s="48" t="str">
        <f ca="1">ADDRESS(MATCH(E75,SL_CHARTS_2012!$E$1:$E$3999,1),$E$76+1,1)</f>
        <v>$F$23</v>
      </c>
      <c r="F81" s="48" t="str">
        <f ca="1">ADDRESS(MATCH(F75,SL_CHARTS_2012!$E$1:$E$3999,1),$E$76+1,1)</f>
        <v>$F$23</v>
      </c>
    </row>
    <row r="82" spans="2:6" s="574" customFormat="1" ht="15" customHeight="1" thickBot="1">
      <c r="B82" s="726"/>
      <c r="C82" s="708"/>
      <c r="D82" s="49" t="s">
        <v>122</v>
      </c>
      <c r="E82" s="48" t="str">
        <f ca="1">ADDRESS(MATCH(E73,SL_CHARTS_2012!$E$1:$E$3999,1),$E$76+1,1)</f>
        <v>$F$39</v>
      </c>
      <c r="F82" s="48" t="str">
        <f ca="1">ADDRESS(MATCH(F73,SL_CHARTS_2012!$E$1:$E$3999,1),$E$76+1,1)</f>
        <v>$F$39</v>
      </c>
    </row>
    <row r="83" spans="2:6" s="574" customFormat="1" ht="15" customHeight="1" thickBot="1">
      <c r="B83" s="726"/>
      <c r="C83" s="714" t="s">
        <v>127</v>
      </c>
      <c r="D83" s="135" t="s">
        <v>106</v>
      </c>
      <c r="E83" s="14" t="str">
        <f t="shared" ref="E83:F83" ca="1" si="34">CONCATENATE(ROUND(E69,2),E$7,ROUND(E71,2))</f>
        <v>3,64-2,54</v>
      </c>
      <c r="F83" s="14" t="str">
        <f t="shared" ca="1" si="34"/>
        <v>3,64-2,54</v>
      </c>
    </row>
    <row r="84" spans="2:6" s="574" customFormat="1" ht="15" customHeight="1" thickBot="1">
      <c r="B84" s="726"/>
      <c r="C84" s="714"/>
      <c r="D84" s="136" t="s">
        <v>670</v>
      </c>
      <c r="E84" s="136">
        <f ca="1">AVERAGE(INDIRECT(CONCATENATE($E$77,E79,$E$78,E80),TRUE))</f>
        <v>-27.00411764705883</v>
      </c>
      <c r="F84" s="136">
        <f t="shared" ref="F84" ca="1" si="35">AVERAGE(INDIRECT(CONCATENATE($E$77,F79,$E$78,F80),TRUE))</f>
        <v>-27.00411764705883</v>
      </c>
    </row>
    <row r="85" spans="2:6" s="574" customFormat="1" ht="15" customHeight="1" thickBot="1">
      <c r="B85" s="726"/>
      <c r="C85" s="714"/>
      <c r="D85" s="137" t="s">
        <v>671</v>
      </c>
      <c r="E85" s="137">
        <f ca="1">MIN(INDIRECT(CONCATENATE($E$77,E79,$E$78,E80),TRUE))</f>
        <v>-75.06</v>
      </c>
      <c r="F85" s="137">
        <f t="shared" ref="F85" ca="1" si="36">MIN(INDIRECT(CONCATENATE($E$77,F79,$E$78,F80),TRUE))</f>
        <v>-75.06</v>
      </c>
    </row>
    <row r="86" spans="2:6" s="574" customFormat="1" ht="15" customHeight="1" thickBot="1">
      <c r="B86" s="726"/>
      <c r="C86" s="714"/>
      <c r="D86" s="137" t="s">
        <v>672</v>
      </c>
      <c r="E86" s="137">
        <f ca="1">MAX(INDIRECT(CONCATENATE($E$77,E79,$E$78,E80),TRUE))</f>
        <v>51.32</v>
      </c>
      <c r="F86" s="137">
        <f t="shared" ref="F86" ca="1" si="37">MAX(INDIRECT(CONCATENATE($E$77,F79,$E$78,F80),TRUE))</f>
        <v>51.32</v>
      </c>
    </row>
    <row r="87" spans="2:6" s="574" customFormat="1" ht="15" customHeight="1" thickBot="1">
      <c r="B87" s="726"/>
      <c r="C87" s="714"/>
      <c r="D87" s="138" t="s">
        <v>673</v>
      </c>
      <c r="E87" s="139">
        <v>-15</v>
      </c>
      <c r="F87" s="139">
        <v>-15</v>
      </c>
    </row>
    <row r="88" spans="2:6" s="574" customFormat="1" ht="15" customHeight="1" thickBot="1">
      <c r="B88" s="726"/>
      <c r="C88" s="714"/>
      <c r="D88" s="138" t="s">
        <v>674</v>
      </c>
      <c r="E88" s="139">
        <v>15</v>
      </c>
      <c r="F88" s="139">
        <v>15</v>
      </c>
    </row>
    <row r="89" spans="2:6" s="574" customFormat="1" ht="15" customHeight="1" thickBot="1">
      <c r="B89" s="726"/>
      <c r="C89" s="714"/>
      <c r="D89" s="138" t="s">
        <v>675</v>
      </c>
      <c r="E89" s="140">
        <f ca="1">E85+E87</f>
        <v>-90.06</v>
      </c>
      <c r="F89" s="140">
        <f t="shared" ref="F89" ca="1" si="38">F85+F87</f>
        <v>-90.06</v>
      </c>
    </row>
    <row r="90" spans="2:6" s="574" customFormat="1" ht="15" customHeight="1" thickBot="1">
      <c r="B90" s="726"/>
      <c r="C90" s="714"/>
      <c r="D90" s="138" t="s">
        <v>676</v>
      </c>
      <c r="E90" s="140">
        <f ca="1">E86+E88</f>
        <v>66.319999999999993</v>
      </c>
      <c r="F90" s="140">
        <f t="shared" ref="F90" ca="1" si="39">F86+F88</f>
        <v>66.319999999999993</v>
      </c>
    </row>
    <row r="91" spans="2:6" s="574" customFormat="1" ht="15" customHeight="1" thickBot="1">
      <c r="B91" s="726"/>
      <c r="C91" s="722" t="s">
        <v>128</v>
      </c>
      <c r="D91" s="56" t="s">
        <v>106</v>
      </c>
      <c r="E91" s="57" t="str">
        <f ca="1">CONCATENATE(ROUND(E73,2),E$7,ROUND(E75,2))</f>
        <v>3,64-2,54</v>
      </c>
      <c r="F91" s="57" t="str">
        <f t="shared" ref="F91" ca="1" si="40">CONCATENATE(ROUND(F73,2),F$7,ROUND(F75,2))</f>
        <v>3,64-2,54</v>
      </c>
    </row>
    <row r="92" spans="2:6" s="574" customFormat="1" ht="15" customHeight="1" thickBot="1">
      <c r="B92" s="726"/>
      <c r="C92" s="722"/>
      <c r="D92" s="58" t="s">
        <v>670</v>
      </c>
      <c r="E92" s="58">
        <f ca="1">AVERAGE(INDIRECT(CONCATENATE($E$77,E81,$E$78,E82),TRUE))</f>
        <v>-27.00411764705883</v>
      </c>
      <c r="F92" s="58">
        <f t="shared" ref="F92" ca="1" si="41">AVERAGE(INDIRECT(CONCATENATE($E$77,F81,$E$78,F82),TRUE))</f>
        <v>-27.00411764705883</v>
      </c>
    </row>
    <row r="93" spans="2:6" s="574" customFormat="1" ht="15" customHeight="1" thickBot="1">
      <c r="B93" s="726"/>
      <c r="C93" s="722"/>
      <c r="D93" s="59" t="s">
        <v>671</v>
      </c>
      <c r="E93" s="59">
        <f ca="1">MIN(INDIRECT(CONCATENATE($E$77,E81,$E$78,E82),TRUE))</f>
        <v>-75.06</v>
      </c>
      <c r="F93" s="59">
        <f t="shared" ref="F93" ca="1" si="42">MIN(INDIRECT(CONCATENATE($E$77,F81,$E$78,F82),TRUE))</f>
        <v>-75.06</v>
      </c>
    </row>
    <row r="94" spans="2:6" s="574" customFormat="1" ht="15" customHeight="1" thickBot="1">
      <c r="B94" s="726"/>
      <c r="C94" s="722"/>
      <c r="D94" s="59" t="s">
        <v>672</v>
      </c>
      <c r="E94" s="59">
        <f ca="1">MAX(INDIRECT(CONCATENATE($E$77,E81,$E$78,E82),TRUE))</f>
        <v>51.32</v>
      </c>
      <c r="F94" s="59">
        <f t="shared" ref="F94" ca="1" si="43">MAX(INDIRECT(CONCATENATE($E$77,F81,$E$78,F82),TRUE))</f>
        <v>51.32</v>
      </c>
    </row>
    <row r="95" spans="2:6" s="574" customFormat="1" ht="15" customHeight="1" thickBot="1">
      <c r="B95" s="726"/>
      <c r="C95" s="722"/>
      <c r="D95" s="60" t="s">
        <v>673</v>
      </c>
      <c r="E95" s="61">
        <v>-15</v>
      </c>
      <c r="F95" s="61">
        <v>-15</v>
      </c>
    </row>
    <row r="96" spans="2:6" s="574" customFormat="1" ht="15" customHeight="1" thickBot="1">
      <c r="B96" s="726"/>
      <c r="C96" s="722"/>
      <c r="D96" s="60" t="s">
        <v>674</v>
      </c>
      <c r="E96" s="61">
        <v>15</v>
      </c>
      <c r="F96" s="61">
        <v>15</v>
      </c>
    </row>
    <row r="97" spans="2:6" s="574" customFormat="1" ht="15" customHeight="1" thickBot="1">
      <c r="B97" s="726"/>
      <c r="C97" s="722"/>
      <c r="D97" s="60" t="s">
        <v>675</v>
      </c>
      <c r="E97" s="62">
        <f ca="1">E93+E95</f>
        <v>-90.06</v>
      </c>
      <c r="F97" s="62">
        <f t="shared" ref="F97" ca="1" si="44">F93+F95</f>
        <v>-90.06</v>
      </c>
    </row>
    <row r="98" spans="2:6" s="574" customFormat="1" ht="15" customHeight="1" thickBot="1">
      <c r="B98" s="726"/>
      <c r="C98" s="723"/>
      <c r="D98" s="148" t="s">
        <v>676</v>
      </c>
      <c r="E98" s="149">
        <f ca="1">E94+E96</f>
        <v>66.319999999999993</v>
      </c>
      <c r="F98" s="149">
        <f t="shared" ref="F98" ca="1" si="45">F94+F96</f>
        <v>66.319999999999993</v>
      </c>
    </row>
    <row r="99" spans="2:6" s="490" customFormat="1" ht="15" customHeight="1">
      <c r="B99" s="184"/>
      <c r="C99" s="184"/>
      <c r="D99" s="192"/>
      <c r="E99" s="193"/>
      <c r="F99" s="193"/>
    </row>
    <row r="100" spans="2:6" s="490" customFormat="1" ht="15" customHeight="1" thickBot="1">
      <c r="B100" s="690" t="s">
        <v>3</v>
      </c>
      <c r="C100" s="690"/>
      <c r="D100" s="690"/>
      <c r="E100" s="690"/>
      <c r="F100" s="690"/>
    </row>
    <row r="101" spans="2:6" s="490" customFormat="1" ht="15" hidden="1" customHeight="1" thickBot="1">
      <c r="B101" s="728" t="s">
        <v>38</v>
      </c>
      <c r="C101" s="691" t="s">
        <v>120</v>
      </c>
      <c r="D101" s="66" t="s">
        <v>118</v>
      </c>
      <c r="E101" s="66">
        <f>ROUNDUP(E$4,0)</f>
        <v>4</v>
      </c>
      <c r="F101" s="66">
        <f t="shared" ref="F101" si="46">ROUNDUP(F$4,0)</f>
        <v>4</v>
      </c>
    </row>
    <row r="102" spans="2:6" s="490" customFormat="1" ht="15" hidden="1" customHeight="1" thickBot="1">
      <c r="B102" s="718"/>
      <c r="C102" s="692"/>
      <c r="D102" s="66" t="s">
        <v>119</v>
      </c>
      <c r="E102" s="66">
        <f>ROUNDDOWN(E$8,0)</f>
        <v>2</v>
      </c>
      <c r="F102" s="66">
        <f t="shared" ref="F102" si="47">ROUNDDOWN(F$8,0)</f>
        <v>2</v>
      </c>
    </row>
    <row r="103" spans="2:6" s="490" customFormat="1" ht="15" hidden="1" customHeight="1" thickBot="1">
      <c r="B103" s="718"/>
      <c r="C103" s="693" t="s">
        <v>121</v>
      </c>
      <c r="D103" s="67" t="s">
        <v>118</v>
      </c>
      <c r="E103" s="67">
        <f>ROUNDUP(E$6,0)</f>
        <v>4</v>
      </c>
      <c r="F103" s="67">
        <f t="shared" ref="F103" si="48">ROUNDUP(F$6,0)</f>
        <v>4</v>
      </c>
    </row>
    <row r="104" spans="2:6" s="490" customFormat="1" ht="15" hidden="1" customHeight="1" thickBot="1">
      <c r="B104" s="718"/>
      <c r="C104" s="715"/>
      <c r="D104" s="67" t="s">
        <v>119</v>
      </c>
      <c r="E104" s="67">
        <f>ROUNDDOWN(E$8,0)</f>
        <v>2</v>
      </c>
      <c r="F104" s="67">
        <f t="shared" ref="F104" si="49">ROUNDDOWN(F$8,0)</f>
        <v>2</v>
      </c>
    </row>
    <row r="105" spans="2:6" s="490" customFormat="1" ht="15" hidden="1" customHeight="1" thickBot="1">
      <c r="B105" s="718"/>
      <c r="C105" s="694" t="s">
        <v>125</v>
      </c>
      <c r="D105" s="694"/>
      <c r="E105" s="695">
        <v>9</v>
      </c>
      <c r="F105" s="695"/>
    </row>
    <row r="106" spans="2:6" s="490" customFormat="1" ht="15" hidden="1" customHeight="1" thickBot="1">
      <c r="B106" s="718"/>
      <c r="C106" s="696" t="s">
        <v>120</v>
      </c>
      <c r="D106" s="89" t="s">
        <v>123</v>
      </c>
      <c r="E106" s="69" t="str">
        <f>ADDRESS(MATCH(E102,SL_CHARTS_2012!$B$1:$B$144,1),$E105,1)</f>
        <v>$I$6</v>
      </c>
      <c r="F106" s="69" t="str">
        <f>ADDRESS(MATCH(F102,SL_CHARTS_2012!$B$1:$B$144,1),$E105,1)</f>
        <v>$I$6</v>
      </c>
    </row>
    <row r="107" spans="2:6" s="490" customFormat="1" ht="15" hidden="1" customHeight="1" thickBot="1">
      <c r="B107" s="718"/>
      <c r="C107" s="703"/>
      <c r="D107" s="89" t="s">
        <v>122</v>
      </c>
      <c r="E107" s="69" t="str">
        <f>ADDRESS(MATCH(E101,SL_CHARTS_2012!$B$1:$B$144,1),$E105,1)</f>
        <v>$I$8</v>
      </c>
      <c r="F107" s="69" t="str">
        <f>ADDRESS(MATCH(F101,SL_CHARTS_2012!$B$1:$B$144,1),$E105,1)</f>
        <v>$I$8</v>
      </c>
    </row>
    <row r="108" spans="2:6" s="490" customFormat="1" ht="15" hidden="1" customHeight="1" thickBot="1">
      <c r="B108" s="718"/>
      <c r="C108" s="693" t="s">
        <v>121</v>
      </c>
      <c r="D108" s="90" t="s">
        <v>123</v>
      </c>
      <c r="E108" s="67" t="str">
        <f>ADDRESS(MATCH(E104,SL_CHARTS_2012!$B$1:$B$144,1),$E105,1)</f>
        <v>$I$6</v>
      </c>
      <c r="F108" s="67" t="str">
        <f>ADDRESS(MATCH(F104,SL_CHARTS_2012!$B$1:$B$144,1),$E105,1)</f>
        <v>$I$6</v>
      </c>
    </row>
    <row r="109" spans="2:6" s="490" customFormat="1" ht="15" hidden="1" customHeight="1" thickBot="1">
      <c r="B109" s="718"/>
      <c r="C109" s="715"/>
      <c r="D109" s="90" t="s">
        <v>122</v>
      </c>
      <c r="E109" s="67" t="str">
        <f>ADDRESS(MATCH(E103,SL_CHARTS_2012!$B$1:$B$144,1),$E105,1)</f>
        <v>$I$8</v>
      </c>
      <c r="F109" s="67" t="str">
        <f>ADDRESS(MATCH(F103,SL_CHARTS_2012!$B$1:$B$144,1),$E105,1)</f>
        <v>$I$8</v>
      </c>
    </row>
    <row r="110" spans="2:6" s="490" customFormat="1" ht="15" hidden="1" customHeight="1" thickBot="1">
      <c r="B110" s="718"/>
      <c r="C110" s="568"/>
      <c r="D110" s="697" t="s">
        <v>126</v>
      </c>
      <c r="E110" s="72" t="s">
        <v>147</v>
      </c>
      <c r="F110" s="569"/>
    </row>
    <row r="111" spans="2:6" s="490" customFormat="1" ht="15" hidden="1" customHeight="1" thickBot="1">
      <c r="B111" s="718"/>
      <c r="C111" s="568"/>
      <c r="D111" s="697"/>
      <c r="E111" s="72" t="s">
        <v>124</v>
      </c>
      <c r="F111" s="569"/>
    </row>
    <row r="112" spans="2:6" s="490" customFormat="1" ht="15" hidden="1" customHeight="1" thickBot="1">
      <c r="B112" s="718"/>
      <c r="C112" s="698" t="s">
        <v>127</v>
      </c>
      <c r="D112" s="91" t="s">
        <v>106</v>
      </c>
      <c r="E112" s="20" t="str">
        <f>CONCATENATE(E101,E$7,E102)</f>
        <v>4-2</v>
      </c>
      <c r="F112" s="20" t="str">
        <f t="shared" ref="F112" si="50">CONCATENATE(F101,F$7,F102)</f>
        <v>4-2</v>
      </c>
    </row>
    <row r="113" spans="2:6" s="490" customFormat="1" ht="15" hidden="1" customHeight="1" thickBot="1">
      <c r="B113" s="718"/>
      <c r="C113" s="698"/>
      <c r="D113" s="92" t="s">
        <v>670</v>
      </c>
      <c r="E113" s="92">
        <f ca="1">AVERAGE(INDIRECT(CONCATENATE($E$23,E106,$E$24,E107),TRUE))</f>
        <v>-27.019366666666667</v>
      </c>
      <c r="F113" s="92">
        <f t="shared" ref="F113" ca="1" si="51">AVERAGE(INDIRECT(CONCATENATE($E$23,F106,$E$24,F107),TRUE))</f>
        <v>-27.019366666666667</v>
      </c>
    </row>
    <row r="114" spans="2:6" s="490" customFormat="1" ht="15" hidden="1" customHeight="1" thickBot="1">
      <c r="B114" s="718"/>
      <c r="C114" s="698"/>
      <c r="D114" s="93" t="s">
        <v>671</v>
      </c>
      <c r="E114" s="93">
        <f ca="1">MIN(INDIRECT(CONCATENATE($E$23,E106,$E$24,E107),TRUE))</f>
        <v>-33.910400000000003</v>
      </c>
      <c r="F114" s="93">
        <f t="shared" ref="F114" ca="1" si="52">MIN(INDIRECT(CONCATENATE($E$23,F106,$E$24,F107),TRUE))</f>
        <v>-33.910400000000003</v>
      </c>
    </row>
    <row r="115" spans="2:6" s="490" customFormat="1" ht="15" hidden="1" customHeight="1" thickBot="1">
      <c r="B115" s="718"/>
      <c r="C115" s="698"/>
      <c r="D115" s="93" t="s">
        <v>672</v>
      </c>
      <c r="E115" s="93">
        <f ca="1">MAX(INDIRECT(CONCATENATE($E$23,E106,$E$24,E107),TRUE))</f>
        <v>-20.104500000000002</v>
      </c>
      <c r="F115" s="93">
        <f t="shared" ref="F115" ca="1" si="53">MAX(INDIRECT(CONCATENATE($E$23,F106,$E$24,F107),TRUE))</f>
        <v>-20.104500000000002</v>
      </c>
    </row>
    <row r="116" spans="2:6" s="490" customFormat="1" ht="15" hidden="1" customHeight="1" thickBot="1">
      <c r="B116" s="718"/>
      <c r="C116" s="698"/>
      <c r="D116" s="94" t="s">
        <v>673</v>
      </c>
      <c r="E116" s="95">
        <v>-15</v>
      </c>
      <c r="F116" s="95">
        <v>-15</v>
      </c>
    </row>
    <row r="117" spans="2:6" s="490" customFormat="1" ht="15" hidden="1" customHeight="1" thickBot="1">
      <c r="B117" s="718"/>
      <c r="C117" s="698"/>
      <c r="D117" s="94" t="s">
        <v>674</v>
      </c>
      <c r="E117" s="95">
        <v>15</v>
      </c>
      <c r="F117" s="95">
        <v>15</v>
      </c>
    </row>
    <row r="118" spans="2:6" s="490" customFormat="1" ht="15" hidden="1" customHeight="1" thickBot="1">
      <c r="B118" s="718"/>
      <c r="C118" s="698"/>
      <c r="D118" s="94" t="s">
        <v>675</v>
      </c>
      <c r="E118" s="96">
        <f ca="1">E114+E116</f>
        <v>-48.910400000000003</v>
      </c>
      <c r="F118" s="96">
        <f t="shared" ref="F118" ca="1" si="54">F114+F116</f>
        <v>-48.910400000000003</v>
      </c>
    </row>
    <row r="119" spans="2:6" s="490" customFormat="1" ht="15" hidden="1" customHeight="1" thickBot="1">
      <c r="B119" s="718"/>
      <c r="C119" s="698"/>
      <c r="D119" s="94" t="s">
        <v>676</v>
      </c>
      <c r="E119" s="96">
        <f ca="1">E115+E117</f>
        <v>-5.1045000000000016</v>
      </c>
      <c r="F119" s="96">
        <f t="shared" ref="F119" ca="1" si="55">F115+F117</f>
        <v>-5.1045000000000016</v>
      </c>
    </row>
    <row r="120" spans="2:6" s="490" customFormat="1" ht="15" hidden="1" customHeight="1" thickBot="1">
      <c r="B120" s="718"/>
      <c r="C120" s="699" t="s">
        <v>128</v>
      </c>
      <c r="D120" s="97" t="s">
        <v>106</v>
      </c>
      <c r="E120" s="98" t="str">
        <f>CONCATENATE(E103,E$7,E104)</f>
        <v>4-2</v>
      </c>
      <c r="F120" s="98" t="str">
        <f t="shared" ref="F120" si="56">CONCATENATE(F103,F$7,F104)</f>
        <v>4-2</v>
      </c>
    </row>
    <row r="121" spans="2:6" s="490" customFormat="1" ht="15" hidden="1" customHeight="1" thickBot="1">
      <c r="B121" s="718"/>
      <c r="C121" s="699"/>
      <c r="D121" s="99" t="s">
        <v>670</v>
      </c>
      <c r="E121" s="99">
        <f ca="1">AVERAGE(INDIRECT(CONCATENATE($E110,E108,$E$24,E109),TRUE))</f>
        <v>-27.019366666666667</v>
      </c>
      <c r="F121" s="99">
        <f t="shared" ref="F121" ca="1" si="57">AVERAGE(INDIRECT(CONCATENATE($E110,F108,$E$24,F109),TRUE))</f>
        <v>-27.019366666666667</v>
      </c>
    </row>
    <row r="122" spans="2:6" s="490" customFormat="1" ht="15" hidden="1" customHeight="1" thickBot="1">
      <c r="B122" s="718"/>
      <c r="C122" s="699"/>
      <c r="D122" s="100" t="s">
        <v>671</v>
      </c>
      <c r="E122" s="100">
        <f ca="1">MIN(INDIRECT(CONCATENATE($E110,E108,$E$24,E109),TRUE))</f>
        <v>-33.910400000000003</v>
      </c>
      <c r="F122" s="100">
        <f t="shared" ref="F122" ca="1" si="58">MIN(INDIRECT(CONCATENATE($E110,F108,$E$24,F109),TRUE))</f>
        <v>-33.910400000000003</v>
      </c>
    </row>
    <row r="123" spans="2:6" s="490" customFormat="1" ht="15" hidden="1" customHeight="1" thickBot="1">
      <c r="B123" s="718"/>
      <c r="C123" s="699"/>
      <c r="D123" s="100" t="s">
        <v>672</v>
      </c>
      <c r="E123" s="100">
        <f ca="1">MAX(INDIRECT(CONCATENATE($E110,E108,$E$24,E109),TRUE))</f>
        <v>-20.104500000000002</v>
      </c>
      <c r="F123" s="100">
        <f t="shared" ref="F123" ca="1" si="59">MAX(INDIRECT(CONCATENATE($E110,F108,$E$24,F109),TRUE))</f>
        <v>-20.104500000000002</v>
      </c>
    </row>
    <row r="124" spans="2:6" s="490" customFormat="1" ht="15" hidden="1" customHeight="1" thickBot="1">
      <c r="B124" s="718"/>
      <c r="C124" s="699"/>
      <c r="D124" s="101" t="s">
        <v>673</v>
      </c>
      <c r="E124" s="102">
        <v>-15</v>
      </c>
      <c r="F124" s="102">
        <v>-15</v>
      </c>
    </row>
    <row r="125" spans="2:6" s="490" customFormat="1" ht="15" hidden="1" customHeight="1" thickBot="1">
      <c r="B125" s="718"/>
      <c r="C125" s="699"/>
      <c r="D125" s="101" t="s">
        <v>674</v>
      </c>
      <c r="E125" s="102">
        <v>15</v>
      </c>
      <c r="F125" s="102">
        <v>15</v>
      </c>
    </row>
    <row r="126" spans="2:6" s="490" customFormat="1" ht="15" hidden="1" customHeight="1" thickBot="1">
      <c r="B126" s="718"/>
      <c r="C126" s="699"/>
      <c r="D126" s="101" t="s">
        <v>675</v>
      </c>
      <c r="E126" s="103">
        <f ca="1">E122+E124</f>
        <v>-48.910400000000003</v>
      </c>
      <c r="F126" s="103">
        <f t="shared" ref="F126" ca="1" si="60">F122+F124</f>
        <v>-48.910400000000003</v>
      </c>
    </row>
    <row r="127" spans="2:6" s="490" customFormat="1" ht="15" hidden="1" customHeight="1" thickBot="1">
      <c r="B127" s="718"/>
      <c r="C127" s="700"/>
      <c r="D127" s="104" t="s">
        <v>676</v>
      </c>
      <c r="E127" s="105">
        <f ca="1">E123+E125</f>
        <v>-5.1045000000000016</v>
      </c>
      <c r="F127" s="105">
        <f t="shared" ref="F127" ca="1" si="61">F123+F125</f>
        <v>-5.1045000000000016</v>
      </c>
    </row>
    <row r="128" spans="2:6" s="574" customFormat="1" ht="15" customHeight="1" thickBot="1">
      <c r="B128" s="726" t="s">
        <v>39</v>
      </c>
      <c r="C128" s="725" t="s">
        <v>120</v>
      </c>
      <c r="D128" s="185" t="s">
        <v>148</v>
      </c>
      <c r="E128" s="258" t="str">
        <f ca="1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$J$725</v>
      </c>
      <c r="F128" s="258" t="str">
        <f ca="1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$J$725</v>
      </c>
    </row>
    <row r="129" spans="2:6" s="574" customFormat="1" ht="15" customHeight="1" thickBot="1">
      <c r="B129" s="727"/>
      <c r="C129" s="701"/>
      <c r="D129" s="24" t="s">
        <v>129</v>
      </c>
      <c r="E129" s="259">
        <f ca="1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3.6049999999999454</v>
      </c>
      <c r="F129" s="259">
        <f ca="1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3.6049999999999454</v>
      </c>
    </row>
    <row r="130" spans="2:6" s="574" customFormat="1" ht="15" customHeight="1" thickBot="1">
      <c r="B130" s="727"/>
      <c r="C130" s="701"/>
      <c r="D130" s="25" t="s">
        <v>149</v>
      </c>
      <c r="E130" s="233" t="str">
        <f ca="1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$J$521</v>
      </c>
      <c r="F130" s="233" t="str">
        <f ca="1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$J$521</v>
      </c>
    </row>
    <row r="131" spans="2:6" s="574" customFormat="1" ht="15" customHeight="1" thickBot="1">
      <c r="B131" s="727"/>
      <c r="C131" s="701"/>
      <c r="D131" s="24" t="s">
        <v>130</v>
      </c>
      <c r="E131" s="259">
        <f ca="1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2.5849999999999671</v>
      </c>
      <c r="F131" s="259">
        <f ca="1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2.5849999999999671</v>
      </c>
    </row>
    <row r="132" spans="2:6" s="574" customFormat="1" ht="15" customHeight="1" thickBot="1">
      <c r="B132" s="727"/>
      <c r="C132" s="707" t="s">
        <v>121</v>
      </c>
      <c r="D132" s="60" t="s">
        <v>148</v>
      </c>
      <c r="E132" s="228" t="str">
        <f ca="1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$J$725</v>
      </c>
      <c r="F132" s="62" t="str">
        <f ca="1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$J$725</v>
      </c>
    </row>
    <row r="133" spans="2:6" s="574" customFormat="1" ht="15" customHeight="1" thickBot="1">
      <c r="B133" s="727"/>
      <c r="C133" s="707"/>
      <c r="D133" s="85" t="s">
        <v>118</v>
      </c>
      <c r="E133" s="313">
        <f ca="1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3.6049999999999454</v>
      </c>
      <c r="F133" s="123">
        <f ca="1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3.6049999999999454</v>
      </c>
    </row>
    <row r="134" spans="2:6" s="574" customFormat="1" ht="15" customHeight="1" thickBot="1">
      <c r="B134" s="727"/>
      <c r="C134" s="707"/>
      <c r="D134" s="60" t="s">
        <v>149</v>
      </c>
      <c r="E134" s="228" t="str">
        <f ca="1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$J$521</v>
      </c>
      <c r="F134" s="62" t="str">
        <f ca="1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$J$521</v>
      </c>
    </row>
    <row r="135" spans="2:6" s="574" customFormat="1" ht="15" customHeight="1" thickBot="1">
      <c r="B135" s="727"/>
      <c r="C135" s="707"/>
      <c r="D135" s="85" t="s">
        <v>119</v>
      </c>
      <c r="E135" s="313">
        <f ca="1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2.5849999999999671</v>
      </c>
      <c r="F135" s="123">
        <f ca="1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2.5849999999999671</v>
      </c>
    </row>
    <row r="136" spans="2:6" s="574" customFormat="1" ht="15" customHeight="1" thickBot="1">
      <c r="B136" s="727"/>
      <c r="C136" s="712" t="s">
        <v>125</v>
      </c>
      <c r="D136" s="712"/>
      <c r="E136" s="704">
        <v>10</v>
      </c>
      <c r="F136" s="704"/>
    </row>
    <row r="137" spans="2:6" s="574" customFormat="1" ht="15" customHeight="1" thickBot="1">
      <c r="B137" s="727"/>
      <c r="C137" s="573"/>
      <c r="D137" s="713" t="s">
        <v>126</v>
      </c>
      <c r="E137" s="42" t="s">
        <v>147</v>
      </c>
      <c r="F137" s="24"/>
    </row>
    <row r="138" spans="2:6" s="574" customFormat="1" ht="15" customHeight="1" thickBot="1">
      <c r="B138" s="727"/>
      <c r="C138" s="573"/>
      <c r="D138" s="713"/>
      <c r="E138" s="42" t="s">
        <v>124</v>
      </c>
      <c r="F138" s="24"/>
    </row>
    <row r="139" spans="2:6" s="574" customFormat="1" ht="15" customHeight="1" thickBot="1">
      <c r="B139" s="727"/>
      <c r="C139" s="705" t="s">
        <v>120</v>
      </c>
      <c r="D139" s="44" t="s">
        <v>123</v>
      </c>
      <c r="E139" s="260" t="str">
        <f ca="1">ADDRESS(MATCH(E131,SL_CHARTS_2012!$J$1:$J$3999,1),$E$136+1,1)</f>
        <v>$K$521</v>
      </c>
      <c r="F139" s="260" t="str">
        <f ca="1">ADDRESS(MATCH(F131,SL_CHARTS_2012!$J$1:$J$3999,1),$E$136+1,1)</f>
        <v>$K$521</v>
      </c>
    </row>
    <row r="140" spans="2:6" s="574" customFormat="1" ht="15" customHeight="1" thickBot="1">
      <c r="B140" s="727"/>
      <c r="C140" s="706"/>
      <c r="D140" s="44" t="s">
        <v>122</v>
      </c>
      <c r="E140" s="260" t="str">
        <f ca="1">ADDRESS(MATCH(E129,SL_CHARTS_2012!$J$1:$J$3999,1),$E$136+1,1)</f>
        <v>$K$725</v>
      </c>
      <c r="F140" s="260" t="str">
        <f ca="1">ADDRESS(MATCH(F129,SL_CHARTS_2012!$J$1:$J$3999,1),$E$136+1,1)</f>
        <v>$K$725</v>
      </c>
    </row>
    <row r="141" spans="2:6" s="574" customFormat="1" ht="15" customHeight="1" thickBot="1">
      <c r="B141" s="727"/>
      <c r="C141" s="707" t="s">
        <v>121</v>
      </c>
      <c r="D141" s="49" t="s">
        <v>123</v>
      </c>
      <c r="E141" s="261" t="str">
        <f ca="1">ADDRESS(MATCH(E135,SL_CHARTS_2012!$J$1:$J$3999,1),$E$136+1,1)</f>
        <v>$K$521</v>
      </c>
      <c r="F141" s="261" t="str">
        <f ca="1">ADDRESS(MATCH(F135,SL_CHARTS_2012!$J$1:$J$3999,1),$E$136+1,1)</f>
        <v>$K$521</v>
      </c>
    </row>
    <row r="142" spans="2:6" s="574" customFormat="1" ht="15" customHeight="1" thickBot="1">
      <c r="B142" s="727"/>
      <c r="C142" s="708"/>
      <c r="D142" s="49" t="s">
        <v>122</v>
      </c>
      <c r="E142" s="261" t="str">
        <f ca="1">ADDRESS(MATCH(E133,SL_CHARTS_2012!$J$1:$J$3999,1),$E$136+1,1)</f>
        <v>$K$725</v>
      </c>
      <c r="F142" s="261" t="str">
        <f ca="1">ADDRESS(MATCH(F133,SL_CHARTS_2012!$J$1:$J$3999,1),$E$136+1,1)</f>
        <v>$K$725</v>
      </c>
    </row>
    <row r="143" spans="2:6" s="574" customFormat="1" ht="15" customHeight="1" thickBot="1">
      <c r="B143" s="727"/>
      <c r="C143" s="714" t="s">
        <v>127</v>
      </c>
      <c r="D143" s="23" t="s">
        <v>106</v>
      </c>
      <c r="E143" s="470" t="str">
        <f t="shared" ref="E143:F143" ca="1" si="62">CONCATENATE(ROUND(E129,2),E$7,ROUND(E131,2))</f>
        <v>3,6-2,58</v>
      </c>
      <c r="F143" s="470" t="str">
        <f t="shared" ca="1" si="62"/>
        <v>3,6-2,58</v>
      </c>
    </row>
    <row r="144" spans="2:6" s="574" customFormat="1" ht="15" customHeight="1" thickBot="1">
      <c r="B144" s="727"/>
      <c r="C144" s="714"/>
      <c r="D144" s="15" t="s">
        <v>670</v>
      </c>
      <c r="E144" s="230">
        <f ca="1">AVERAGE(INDIRECT(CONCATENATE($E$137,E139,$E$138,E140),TRUE))</f>
        <v>-14.459772357736529</v>
      </c>
      <c r="F144" s="230">
        <f t="shared" ref="F144" ca="1" si="63">AVERAGE(INDIRECT(CONCATENATE($E$137,F139,$E$138,F140),TRUE))</f>
        <v>-14.459772357736529</v>
      </c>
    </row>
    <row r="145" spans="2:6" s="574" customFormat="1" ht="15" customHeight="1" thickBot="1">
      <c r="B145" s="727"/>
      <c r="C145" s="714"/>
      <c r="D145" s="13" t="s">
        <v>671</v>
      </c>
      <c r="E145" s="231">
        <f ca="1">MIN(INDIRECT(CONCATENATE($E$137,E139,$E$138,E140),TRUE))</f>
        <v>-67.399999997752033</v>
      </c>
      <c r="F145" s="231">
        <f t="shared" ref="F145" ca="1" si="64">MIN(INDIRECT(CONCATENATE($E$137,F139,$E$138,F140),TRUE))</f>
        <v>-67.399999997752033</v>
      </c>
    </row>
    <row r="146" spans="2:6" s="574" customFormat="1" ht="15" customHeight="1" thickBot="1">
      <c r="B146" s="727"/>
      <c r="C146" s="714"/>
      <c r="D146" s="13" t="s">
        <v>672</v>
      </c>
      <c r="E146" s="231">
        <f ca="1">MAX(INDIRECT(CONCATENATE($E$137,E139,$E$138,E140),TRUE))</f>
        <v>21.799999999943193</v>
      </c>
      <c r="F146" s="231">
        <f t="shared" ref="F146" ca="1" si="65">MAX(INDIRECT(CONCATENATE($E$137,F139,$E$138,F140),TRUE))</f>
        <v>21.799999999943193</v>
      </c>
    </row>
    <row r="147" spans="2:6" s="574" customFormat="1" ht="15" customHeight="1" thickBot="1">
      <c r="B147" s="727"/>
      <c r="C147" s="714"/>
      <c r="D147" s="25" t="s">
        <v>673</v>
      </c>
      <c r="E147" s="232">
        <v>-15</v>
      </c>
      <c r="F147" s="232">
        <v>-15</v>
      </c>
    </row>
    <row r="148" spans="2:6" s="574" customFormat="1" ht="15" customHeight="1" thickBot="1">
      <c r="B148" s="727"/>
      <c r="C148" s="714"/>
      <c r="D148" s="25" t="s">
        <v>674</v>
      </c>
      <c r="E148" s="232">
        <v>15</v>
      </c>
      <c r="F148" s="232">
        <v>15</v>
      </c>
    </row>
    <row r="149" spans="2:6" s="574" customFormat="1" ht="15" customHeight="1" thickBot="1">
      <c r="B149" s="727"/>
      <c r="C149" s="714"/>
      <c r="D149" s="25" t="s">
        <v>675</v>
      </c>
      <c r="E149" s="233">
        <f t="shared" ref="E149:F150" ca="1" si="66">E145+E147</f>
        <v>-82.399999997752033</v>
      </c>
      <c r="F149" s="233">
        <f t="shared" ca="1" si="66"/>
        <v>-82.399999997752033</v>
      </c>
    </row>
    <row r="150" spans="2:6" s="574" customFormat="1" ht="15" customHeight="1" thickBot="1">
      <c r="B150" s="727"/>
      <c r="C150" s="714"/>
      <c r="D150" s="138" t="s">
        <v>676</v>
      </c>
      <c r="E150" s="234">
        <f t="shared" ca="1" si="66"/>
        <v>36.799999999943196</v>
      </c>
      <c r="F150" s="234">
        <f t="shared" ca="1" si="66"/>
        <v>36.799999999943196</v>
      </c>
    </row>
    <row r="151" spans="2:6" s="574" customFormat="1" ht="15" customHeight="1" thickBot="1">
      <c r="B151" s="727"/>
      <c r="C151" s="722" t="s">
        <v>128</v>
      </c>
      <c r="D151" s="56" t="s">
        <v>106</v>
      </c>
      <c r="E151" s="235" t="str">
        <f t="shared" ref="E151:F151" ca="1" si="67">CONCATENATE(ROUND(E133,2),E$7,ROUND(E135,2))</f>
        <v>3,6-2,58</v>
      </c>
      <c r="F151" s="235" t="str">
        <f t="shared" ca="1" si="67"/>
        <v>3,6-2,58</v>
      </c>
    </row>
    <row r="152" spans="2:6" s="574" customFormat="1" ht="15" customHeight="1" thickBot="1">
      <c r="B152" s="727"/>
      <c r="C152" s="722"/>
      <c r="D152" s="58" t="s">
        <v>670</v>
      </c>
      <c r="E152" s="236">
        <f ca="1">AVERAGE(INDIRECT(CONCATENATE($E$77,E141,$E$78,E142),TRUE))</f>
        <v>-14.459772357736529</v>
      </c>
      <c r="F152" s="236">
        <f t="shared" ref="F152" ca="1" si="68">AVERAGE(INDIRECT(CONCATENATE($E$77,F141,$E$78,F142),TRUE))</f>
        <v>-14.459772357736529</v>
      </c>
    </row>
    <row r="153" spans="2:6" s="574" customFormat="1" ht="15" customHeight="1" thickBot="1">
      <c r="B153" s="727"/>
      <c r="C153" s="722"/>
      <c r="D153" s="59" t="s">
        <v>671</v>
      </c>
      <c r="E153" s="237">
        <f ca="1">MIN(INDIRECT(CONCATENATE($E$77,E141,$E$78,E142),TRUE))</f>
        <v>-67.399999997752033</v>
      </c>
      <c r="F153" s="237">
        <f t="shared" ref="F153" ca="1" si="69">MIN(INDIRECT(CONCATENATE($E$77,F141,$E$78,F142),TRUE))</f>
        <v>-67.399999997752033</v>
      </c>
    </row>
    <row r="154" spans="2:6" s="574" customFormat="1" ht="15" customHeight="1" thickBot="1">
      <c r="B154" s="727"/>
      <c r="C154" s="722"/>
      <c r="D154" s="59" t="s">
        <v>672</v>
      </c>
      <c r="E154" s="237">
        <f ca="1">MAX(INDIRECT(CONCATENATE($E$77,E141,$E$78,E142),TRUE))</f>
        <v>21.799999999943193</v>
      </c>
      <c r="F154" s="237">
        <f t="shared" ref="F154" ca="1" si="70">MAX(INDIRECT(CONCATENATE($E$77,F141,$E$78,F142),TRUE))</f>
        <v>21.799999999943193</v>
      </c>
    </row>
    <row r="155" spans="2:6" s="574" customFormat="1" ht="15" customHeight="1" thickBot="1">
      <c r="B155" s="727"/>
      <c r="C155" s="722"/>
      <c r="D155" s="60" t="s">
        <v>673</v>
      </c>
      <c r="E155" s="238">
        <v>-15</v>
      </c>
      <c r="F155" s="238">
        <v>-15</v>
      </c>
    </row>
    <row r="156" spans="2:6" s="574" customFormat="1" ht="15" customHeight="1" thickBot="1">
      <c r="B156" s="727"/>
      <c r="C156" s="722"/>
      <c r="D156" s="60" t="s">
        <v>674</v>
      </c>
      <c r="E156" s="238">
        <v>15</v>
      </c>
      <c r="F156" s="238">
        <v>15</v>
      </c>
    </row>
    <row r="157" spans="2:6" s="574" customFormat="1" ht="15" customHeight="1" thickBot="1">
      <c r="B157" s="727"/>
      <c r="C157" s="722"/>
      <c r="D157" s="60" t="s">
        <v>675</v>
      </c>
      <c r="E157" s="228">
        <f t="shared" ref="E157:F158" ca="1" si="71">E153+E155</f>
        <v>-82.399999997752033</v>
      </c>
      <c r="F157" s="228">
        <f t="shared" ca="1" si="71"/>
        <v>-82.399999997752033</v>
      </c>
    </row>
    <row r="158" spans="2:6" s="574" customFormat="1" ht="15" customHeight="1" thickBot="1">
      <c r="B158" s="727"/>
      <c r="C158" s="722"/>
      <c r="D158" s="60" t="s">
        <v>676</v>
      </c>
      <c r="E158" s="228">
        <f t="shared" ca="1" si="71"/>
        <v>36.799999999943196</v>
      </c>
      <c r="F158" s="228">
        <f t="shared" ca="1" si="71"/>
        <v>36.799999999943196</v>
      </c>
    </row>
    <row r="159" spans="2:6" s="574" customFormat="1" ht="15" customHeight="1" thickBot="1">
      <c r="B159" s="717" t="s">
        <v>40</v>
      </c>
      <c r="C159" s="720" t="s">
        <v>120</v>
      </c>
      <c r="D159" s="195" t="s">
        <v>118</v>
      </c>
      <c r="E159" s="195">
        <f>ROUNDUP(E$4,0)</f>
        <v>4</v>
      </c>
      <c r="F159" s="195">
        <f t="shared" ref="F159" si="72">ROUNDUP(F$4,0)</f>
        <v>4</v>
      </c>
    </row>
    <row r="160" spans="2:6" s="574" customFormat="1" ht="15" customHeight="1" thickBot="1">
      <c r="B160" s="717"/>
      <c r="C160" s="692"/>
      <c r="D160" s="66" t="s">
        <v>119</v>
      </c>
      <c r="E160" s="66">
        <f>ROUNDDOWN(E$8,0)</f>
        <v>2</v>
      </c>
      <c r="F160" s="66">
        <f t="shared" ref="F160" si="73">ROUNDDOWN(F$8,0)</f>
        <v>2</v>
      </c>
    </row>
    <row r="161" spans="2:6" s="574" customFormat="1" ht="15" customHeight="1" thickBot="1">
      <c r="B161" s="717"/>
      <c r="C161" s="693" t="s">
        <v>121</v>
      </c>
      <c r="D161" s="67" t="s">
        <v>118</v>
      </c>
      <c r="E161" s="67">
        <f>ROUNDUP(E$6,0)</f>
        <v>4</v>
      </c>
      <c r="F161" s="67">
        <f t="shared" ref="F161" si="74">ROUNDUP(F$6,0)</f>
        <v>4</v>
      </c>
    </row>
    <row r="162" spans="2:6" s="574" customFormat="1" ht="15" customHeight="1" thickBot="1">
      <c r="B162" s="717"/>
      <c r="C162" s="715"/>
      <c r="D162" s="67" t="s">
        <v>119</v>
      </c>
      <c r="E162" s="67">
        <f>ROUNDDOWN(E$8,0)</f>
        <v>2</v>
      </c>
      <c r="F162" s="67">
        <f t="shared" ref="F162" si="75">ROUNDDOWN(F$8,0)</f>
        <v>2</v>
      </c>
    </row>
    <row r="163" spans="2:6" s="574" customFormat="1" ht="15" customHeight="1" thickBot="1">
      <c r="B163" s="717"/>
      <c r="C163" s="694" t="s">
        <v>125</v>
      </c>
      <c r="D163" s="694"/>
      <c r="E163" s="695">
        <v>13</v>
      </c>
      <c r="F163" s="695"/>
    </row>
    <row r="164" spans="2:6" s="574" customFormat="1" ht="15" customHeight="1" thickBot="1">
      <c r="B164" s="717"/>
      <c r="C164" s="696" t="s">
        <v>120</v>
      </c>
      <c r="D164" s="89" t="s">
        <v>123</v>
      </c>
      <c r="E164" s="69" t="str">
        <f>ADDRESS(MATCH(E160,SL_CHARTS_2012!$M$1:$M$144,1),$E163+1,1)</f>
        <v>$N$6</v>
      </c>
      <c r="F164" s="69" t="str">
        <f>ADDRESS(MATCH(F160,SL_CHARTS_2012!$M$1:$M$144,1),$E163+1,1)</f>
        <v>$N$6</v>
      </c>
    </row>
    <row r="165" spans="2:6" s="574" customFormat="1" ht="15" customHeight="1" thickBot="1">
      <c r="B165" s="717"/>
      <c r="C165" s="703"/>
      <c r="D165" s="89" t="s">
        <v>122</v>
      </c>
      <c r="E165" s="69" t="str">
        <f>ADDRESS(MATCH(E159,SL_CHARTS_2012!$M$1:$M$144,1),$E163+1,1)</f>
        <v>$N$8</v>
      </c>
      <c r="F165" s="69" t="str">
        <f>ADDRESS(MATCH(F159,SL_CHARTS_2012!$M$1:$M$144,1),$E163+1,1)</f>
        <v>$N$8</v>
      </c>
    </row>
    <row r="166" spans="2:6" s="574" customFormat="1" ht="15" customHeight="1" thickBot="1">
      <c r="B166" s="717"/>
      <c r="C166" s="693" t="s">
        <v>121</v>
      </c>
      <c r="D166" s="90" t="s">
        <v>123</v>
      </c>
      <c r="E166" s="67" t="str">
        <f>ADDRESS(MATCH(E162,SL_CHARTS_2012!$M$1:$M$144,1),$E163+1,1)</f>
        <v>$N$6</v>
      </c>
      <c r="F166" s="67" t="str">
        <f>ADDRESS(MATCH(F162,SL_CHARTS_2012!$M$1:$M$144,1),$E163+1,1)</f>
        <v>$N$6</v>
      </c>
    </row>
    <row r="167" spans="2:6" s="574" customFormat="1" ht="15" customHeight="1" thickBot="1">
      <c r="B167" s="717"/>
      <c r="C167" s="715"/>
      <c r="D167" s="90" t="s">
        <v>122</v>
      </c>
      <c r="E167" s="67" t="str">
        <f>ADDRESS(MATCH(E161,SL_CHARTS_2012!$M$1:$M$144,1),$E163+1,1)</f>
        <v>$N$8</v>
      </c>
      <c r="F167" s="67" t="str">
        <f>ADDRESS(MATCH(F161,SL_CHARTS_2012!$M$1:$M$144,1),$E163+1,1)</f>
        <v>$N$8</v>
      </c>
    </row>
    <row r="168" spans="2:6" s="574" customFormat="1" ht="15" customHeight="1" thickBot="1">
      <c r="B168" s="717"/>
      <c r="C168" s="568"/>
      <c r="D168" s="697" t="s">
        <v>126</v>
      </c>
      <c r="E168" s="72" t="s">
        <v>147</v>
      </c>
      <c r="F168" s="569"/>
    </row>
    <row r="169" spans="2:6" s="574" customFormat="1" ht="15" customHeight="1" thickBot="1">
      <c r="B169" s="717"/>
      <c r="C169" s="568"/>
      <c r="D169" s="697"/>
      <c r="E169" s="72" t="s">
        <v>124</v>
      </c>
      <c r="F169" s="569"/>
    </row>
    <row r="170" spans="2:6" s="574" customFormat="1" ht="15" customHeight="1" thickBot="1">
      <c r="B170" s="717"/>
      <c r="C170" s="698" t="s">
        <v>127</v>
      </c>
      <c r="D170" s="91" t="s">
        <v>106</v>
      </c>
      <c r="E170" s="20" t="str">
        <f>CONCATENATE(E159,E$7,E160)</f>
        <v>4-2</v>
      </c>
      <c r="F170" s="20" t="str">
        <f t="shared" ref="F170" si="76">CONCATENATE(F159,F$7,F160)</f>
        <v>4-2</v>
      </c>
    </row>
    <row r="171" spans="2:6" s="574" customFormat="1" ht="15" customHeight="1" thickBot="1">
      <c r="B171" s="717"/>
      <c r="C171" s="698"/>
      <c r="D171" s="92" t="s">
        <v>670</v>
      </c>
      <c r="E171" s="92">
        <f ca="1">AVERAGE(INDIRECT(CONCATENATE($E$168,E164,$E$169,E165),TRUE))</f>
        <v>-10.963566666666667</v>
      </c>
      <c r="F171" s="92">
        <f t="shared" ref="F171" ca="1" si="77">AVERAGE(INDIRECT(CONCATENATE($E$168,F164,$E$169,F165),TRUE))</f>
        <v>-10.963566666666667</v>
      </c>
    </row>
    <row r="172" spans="2:6" s="574" customFormat="1" ht="15" customHeight="1" thickBot="1">
      <c r="B172" s="717"/>
      <c r="C172" s="698"/>
      <c r="D172" s="93" t="s">
        <v>671</v>
      </c>
      <c r="E172" s="93">
        <f ca="1">MIN(INDIRECT(CONCATENATE($E$168,E164,$E$169,E165),TRUE))</f>
        <v>-20.433199999999999</v>
      </c>
      <c r="F172" s="93">
        <f t="shared" ref="F172" ca="1" si="78">MIN(INDIRECT(CONCATENATE($E$168,F164,$E$169,F165),TRUE))</f>
        <v>-20.433199999999999</v>
      </c>
    </row>
    <row r="173" spans="2:6" s="574" customFormat="1" ht="15" customHeight="1" thickBot="1">
      <c r="B173" s="717"/>
      <c r="C173" s="698"/>
      <c r="D173" s="93" t="s">
        <v>672</v>
      </c>
      <c r="E173" s="93">
        <f ca="1">MAX(INDIRECT(CONCATENATE($E$168,E164,$E$169,E165),TRUE))</f>
        <v>-1.8129999999999999</v>
      </c>
      <c r="F173" s="93">
        <f t="shared" ref="F173" ca="1" si="79">MAX(INDIRECT(CONCATENATE($E$168,F164,$E$169,F165),TRUE))</f>
        <v>-1.8129999999999999</v>
      </c>
    </row>
    <row r="174" spans="2:6" s="574" customFormat="1" ht="15" customHeight="1" thickBot="1">
      <c r="B174" s="717"/>
      <c r="C174" s="698"/>
      <c r="D174" s="94" t="s">
        <v>673</v>
      </c>
      <c r="E174" s="95">
        <v>-15</v>
      </c>
      <c r="F174" s="95">
        <v>-15</v>
      </c>
    </row>
    <row r="175" spans="2:6" s="574" customFormat="1" ht="15" customHeight="1" thickBot="1">
      <c r="B175" s="717"/>
      <c r="C175" s="698"/>
      <c r="D175" s="94" t="s">
        <v>674</v>
      </c>
      <c r="E175" s="95">
        <v>15</v>
      </c>
      <c r="F175" s="95">
        <v>15</v>
      </c>
    </row>
    <row r="176" spans="2:6" s="574" customFormat="1" ht="15" customHeight="1" thickBot="1">
      <c r="B176" s="717"/>
      <c r="C176" s="698"/>
      <c r="D176" s="94" t="s">
        <v>675</v>
      </c>
      <c r="E176" s="96">
        <f ca="1">E172+E174</f>
        <v>-35.433199999999999</v>
      </c>
      <c r="F176" s="96">
        <f t="shared" ref="F176" ca="1" si="80">F172+F174</f>
        <v>-35.433199999999999</v>
      </c>
    </row>
    <row r="177" spans="2:6" s="574" customFormat="1" ht="15" customHeight="1" thickBot="1">
      <c r="B177" s="717"/>
      <c r="C177" s="698"/>
      <c r="D177" s="94" t="s">
        <v>676</v>
      </c>
      <c r="E177" s="96">
        <f ca="1">E173+E175</f>
        <v>13.186999999999999</v>
      </c>
      <c r="F177" s="96">
        <f t="shared" ref="F177" ca="1" si="81">F173+F175</f>
        <v>13.186999999999999</v>
      </c>
    </row>
    <row r="178" spans="2:6" s="574" customFormat="1" ht="15" customHeight="1" thickBot="1">
      <c r="B178" s="717"/>
      <c r="C178" s="699" t="s">
        <v>128</v>
      </c>
      <c r="D178" s="97" t="s">
        <v>106</v>
      </c>
      <c r="E178" s="98" t="str">
        <f>CONCATENATE(E161,E$7,E162)</f>
        <v>4-2</v>
      </c>
      <c r="F178" s="98" t="str">
        <f t="shared" ref="F178" si="82">CONCATENATE(F161,F$7,F162)</f>
        <v>4-2</v>
      </c>
    </row>
    <row r="179" spans="2:6" s="574" customFormat="1" ht="15" customHeight="1" thickBot="1">
      <c r="B179" s="717"/>
      <c r="C179" s="699"/>
      <c r="D179" s="99" t="s">
        <v>670</v>
      </c>
      <c r="E179" s="99">
        <f ca="1">AVERAGE(INDIRECT(CONCATENATE($E168,E166,$E169,E167),TRUE))</f>
        <v>-10.963566666666667</v>
      </c>
      <c r="F179" s="99">
        <f t="shared" ref="F179" ca="1" si="83">AVERAGE(INDIRECT(CONCATENATE($E168,F166,$E169,F167),TRUE))</f>
        <v>-10.963566666666667</v>
      </c>
    </row>
    <row r="180" spans="2:6" s="574" customFormat="1" ht="15" customHeight="1" thickBot="1">
      <c r="B180" s="717"/>
      <c r="C180" s="699"/>
      <c r="D180" s="100" t="s">
        <v>671</v>
      </c>
      <c r="E180" s="100">
        <f ca="1">MIN(INDIRECT(CONCATENATE($E168,E166,$E169,E167),TRUE))</f>
        <v>-20.433199999999999</v>
      </c>
      <c r="F180" s="100">
        <f t="shared" ref="F180" ca="1" si="84">MIN(INDIRECT(CONCATENATE($E168,F166,$E169,F167),TRUE))</f>
        <v>-20.433199999999999</v>
      </c>
    </row>
    <row r="181" spans="2:6" s="574" customFormat="1" ht="15" customHeight="1" thickBot="1">
      <c r="B181" s="717"/>
      <c r="C181" s="699"/>
      <c r="D181" s="100" t="s">
        <v>672</v>
      </c>
      <c r="E181" s="100">
        <f ca="1">MAX(INDIRECT(CONCATENATE($E168,E166,$E169,E167),TRUE))</f>
        <v>-1.8129999999999999</v>
      </c>
      <c r="F181" s="100">
        <f t="shared" ref="F181" ca="1" si="85">MAX(INDIRECT(CONCATENATE($E168,F166,$E169,F167),TRUE))</f>
        <v>-1.8129999999999999</v>
      </c>
    </row>
    <row r="182" spans="2:6" s="574" customFormat="1" ht="15" customHeight="1" thickBot="1">
      <c r="B182" s="717"/>
      <c r="C182" s="699"/>
      <c r="D182" s="101" t="s">
        <v>673</v>
      </c>
      <c r="E182" s="102">
        <v>-15</v>
      </c>
      <c r="F182" s="102">
        <v>-15</v>
      </c>
    </row>
    <row r="183" spans="2:6" s="574" customFormat="1" ht="15" customHeight="1" thickBot="1">
      <c r="B183" s="717"/>
      <c r="C183" s="699"/>
      <c r="D183" s="101" t="s">
        <v>674</v>
      </c>
      <c r="E183" s="102">
        <v>15</v>
      </c>
      <c r="F183" s="102">
        <v>15</v>
      </c>
    </row>
    <row r="184" spans="2:6" s="574" customFormat="1" ht="15" customHeight="1" thickBot="1">
      <c r="B184" s="717"/>
      <c r="C184" s="699"/>
      <c r="D184" s="101" t="s">
        <v>675</v>
      </c>
      <c r="E184" s="103">
        <f t="shared" ref="E184:F185" ca="1" si="86">E180+E182</f>
        <v>-35.433199999999999</v>
      </c>
      <c r="F184" s="103">
        <f t="shared" ca="1" si="86"/>
        <v>-35.433199999999999</v>
      </c>
    </row>
    <row r="185" spans="2:6" s="574" customFormat="1" ht="15" customHeight="1" thickBot="1">
      <c r="B185" s="717"/>
      <c r="C185" s="700"/>
      <c r="D185" s="104" t="s">
        <v>676</v>
      </c>
      <c r="E185" s="105">
        <f t="shared" ca="1" si="86"/>
        <v>13.186999999999999</v>
      </c>
      <c r="F185" s="105">
        <f t="shared" ca="1" si="86"/>
        <v>13.186999999999999</v>
      </c>
    </row>
    <row r="186" spans="2:6" s="574" customFormat="1" ht="15" hidden="1" customHeight="1" thickBot="1">
      <c r="B186" s="735" t="s">
        <v>41</v>
      </c>
      <c r="C186" s="701" t="s">
        <v>120</v>
      </c>
      <c r="D186" s="25" t="s">
        <v>148</v>
      </c>
      <c r="E186" s="26" t="e">
        <f ca="1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#N/A</v>
      </c>
      <c r="F186" s="177" t="e">
        <f ca="1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#N/A</v>
      </c>
    </row>
    <row r="187" spans="2:6" s="574" customFormat="1" ht="15" hidden="1" customHeight="1" thickBot="1">
      <c r="B187" s="735"/>
      <c r="C187" s="701"/>
      <c r="D187" s="24" t="s">
        <v>129</v>
      </c>
      <c r="E187" s="119" t="e">
        <f ca="1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#N/A</v>
      </c>
      <c r="F187" s="578" t="e">
        <f ca="1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#N/A</v>
      </c>
    </row>
    <row r="188" spans="2:6" s="574" customFormat="1" ht="15" hidden="1" customHeight="1" thickBot="1">
      <c r="B188" s="735"/>
      <c r="C188" s="701"/>
      <c r="D188" s="25" t="s">
        <v>149</v>
      </c>
      <c r="E188" s="26" t="e">
        <f ca="1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#N/A</v>
      </c>
      <c r="F188" s="177" t="e">
        <f ca="1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#N/A</v>
      </c>
    </row>
    <row r="189" spans="2:6" s="574" customFormat="1" ht="15" hidden="1" customHeight="1" thickBot="1">
      <c r="B189" s="735"/>
      <c r="C189" s="701"/>
      <c r="D189" s="24" t="s">
        <v>130</v>
      </c>
      <c r="E189" s="119" t="e">
        <f ca="1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#N/A</v>
      </c>
      <c r="F189" s="578" t="e">
        <f ca="1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#N/A</v>
      </c>
    </row>
    <row r="190" spans="2:6" s="574" customFormat="1" ht="15" hidden="1" customHeight="1" thickBot="1">
      <c r="B190" s="735"/>
      <c r="C190" s="707" t="s">
        <v>121</v>
      </c>
      <c r="D190" s="60" t="s">
        <v>148</v>
      </c>
      <c r="E190" s="565" t="e">
        <f ca="1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#N/A</v>
      </c>
      <c r="F190" s="179" t="e">
        <f ca="1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#N/A</v>
      </c>
    </row>
    <row r="191" spans="2:6" s="574" customFormat="1" ht="15" hidden="1" customHeight="1" thickBot="1">
      <c r="B191" s="735"/>
      <c r="C191" s="707"/>
      <c r="D191" s="85" t="s">
        <v>118</v>
      </c>
      <c r="E191" s="162" t="e">
        <f ca="1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#N/A</v>
      </c>
      <c r="F191" s="180" t="e">
        <f ca="1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#N/A</v>
      </c>
    </row>
    <row r="192" spans="2:6" s="574" customFormat="1" ht="15" hidden="1" customHeight="1" thickBot="1">
      <c r="B192" s="735"/>
      <c r="C192" s="707"/>
      <c r="D192" s="60" t="s">
        <v>149</v>
      </c>
      <c r="E192" s="565" t="e">
        <f ca="1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#N/A</v>
      </c>
      <c r="F192" s="179" t="e">
        <f ca="1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#N/A</v>
      </c>
    </row>
    <row r="193" spans="2:6" s="574" customFormat="1" ht="15" hidden="1" customHeight="1" thickBot="1">
      <c r="B193" s="735"/>
      <c r="C193" s="707"/>
      <c r="D193" s="85" t="s">
        <v>119</v>
      </c>
      <c r="E193" s="162" t="e">
        <f ca="1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#N/A</v>
      </c>
      <c r="F193" s="180" t="e">
        <f ca="1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#N/A</v>
      </c>
    </row>
    <row r="194" spans="2:6" s="574" customFormat="1" ht="15" hidden="1" customHeight="1" thickBot="1">
      <c r="B194" s="735"/>
      <c r="C194" s="712" t="s">
        <v>125</v>
      </c>
      <c r="D194" s="712"/>
      <c r="E194" s="704">
        <v>17</v>
      </c>
      <c r="F194" s="704"/>
    </row>
    <row r="195" spans="2:6" s="574" customFormat="1" ht="15" hidden="1" customHeight="1" thickBot="1">
      <c r="B195" s="735"/>
      <c r="C195" s="705" t="s">
        <v>120</v>
      </c>
      <c r="D195" s="133" t="s">
        <v>123</v>
      </c>
      <c r="E195" s="43" t="e">
        <f ca="1">ADDRESS(MATCH(E189,SL_CHARTS_2012!$Q$1:$Q$3999,1),$E194+4,1)</f>
        <v>#N/A</v>
      </c>
      <c r="F195" s="181" t="e">
        <f ca="1">ADDRESS(MATCH(F189,SL_CHARTS_2012!$Q$1:$Q$3999,1),$E194+4,1)</f>
        <v>#N/A</v>
      </c>
    </row>
    <row r="196" spans="2:6" s="574" customFormat="1" ht="15" hidden="1" customHeight="1" thickBot="1">
      <c r="B196" s="735"/>
      <c r="C196" s="706"/>
      <c r="D196" s="133" t="s">
        <v>122</v>
      </c>
      <c r="E196" s="43" t="e">
        <f ca="1">ADDRESS(MATCH(E187,SL_CHARTS_2012!$Q$1:$Q$3999,1),$E194+4,1)</f>
        <v>#N/A</v>
      </c>
      <c r="F196" s="181" t="e">
        <f ca="1">ADDRESS(MATCH(F187,SL_CHARTS_2012!$Q$1:$Q$3999,1),$E194+4,1)</f>
        <v>#N/A</v>
      </c>
    </row>
    <row r="197" spans="2:6" s="574" customFormat="1" ht="15" hidden="1" customHeight="1" thickBot="1">
      <c r="B197" s="735"/>
      <c r="C197" s="707" t="s">
        <v>121</v>
      </c>
      <c r="D197" s="134" t="s">
        <v>123</v>
      </c>
      <c r="E197" s="48" t="e">
        <f ca="1">ADDRESS(MATCH(E193,SL_CHARTS_2012!$Q$1:$Q$3999,1),$E194+4,1)</f>
        <v>#N/A</v>
      </c>
      <c r="F197" s="182" t="e">
        <f ca="1">ADDRESS(MATCH(F193,SL_CHARTS_2012!$Q$1:$Q$3999,1),$E194+4,1)</f>
        <v>#N/A</v>
      </c>
    </row>
    <row r="198" spans="2:6" s="574" customFormat="1" ht="15" hidden="1" customHeight="1" thickBot="1">
      <c r="B198" s="735"/>
      <c r="C198" s="708"/>
      <c r="D198" s="134" t="s">
        <v>122</v>
      </c>
      <c r="E198" s="48" t="e">
        <f ca="1">ADDRESS(MATCH(E191,SL_CHARTS_2012!$Q$1:$Q$3999,1),$E194+4,1)</f>
        <v>#N/A</v>
      </c>
      <c r="F198" s="182" t="e">
        <f ca="1">ADDRESS(MATCH(F191,SL_CHARTS_2012!$Q$1:$Q$3999,1),$E194+4,1)</f>
        <v>#N/A</v>
      </c>
    </row>
    <row r="199" spans="2:6" s="574" customFormat="1" ht="15" hidden="1" customHeight="1" thickBot="1">
      <c r="B199" s="735"/>
      <c r="C199" s="571"/>
      <c r="D199" s="734" t="s">
        <v>126</v>
      </c>
      <c r="E199" s="42" t="s">
        <v>147</v>
      </c>
      <c r="F199" s="183"/>
    </row>
    <row r="200" spans="2:6" s="574" customFormat="1" ht="15" hidden="1" customHeight="1" thickBot="1">
      <c r="B200" s="735"/>
      <c r="C200" s="571"/>
      <c r="D200" s="734"/>
      <c r="E200" s="42" t="s">
        <v>124</v>
      </c>
      <c r="F200" s="566"/>
    </row>
    <row r="201" spans="2:6" s="574" customFormat="1" ht="15" hidden="1" customHeight="1" thickBot="1">
      <c r="B201" s="735"/>
      <c r="C201" s="714" t="s">
        <v>127</v>
      </c>
      <c r="D201" s="135" t="s">
        <v>106</v>
      </c>
      <c r="E201" s="14" t="e">
        <f ca="1">CONCATENATE(E187,E$7,E189)</f>
        <v>#N/A</v>
      </c>
      <c r="F201" s="165" t="e">
        <f t="shared" ref="F201" ca="1" si="87">CONCATENATE(F187,F$7,F189)</f>
        <v>#N/A</v>
      </c>
    </row>
    <row r="202" spans="2:6" s="574" customFormat="1" ht="15" hidden="1" customHeight="1" thickBot="1">
      <c r="B202" s="735"/>
      <c r="C202" s="714"/>
      <c r="D202" s="136" t="s">
        <v>670</v>
      </c>
      <c r="E202" s="136" t="e">
        <f ca="1">AVERAGE(INDIRECT(CONCATENATE($E$199,E195,$E$200,E196),TRUE))</f>
        <v>#N/A</v>
      </c>
      <c r="F202" s="166" t="e">
        <f t="shared" ref="F202" ca="1" si="88">AVERAGE(INDIRECT(CONCATENATE($E$199,F195,$E$200,F196),TRUE))</f>
        <v>#N/A</v>
      </c>
    </row>
    <row r="203" spans="2:6" s="574" customFormat="1" ht="15" hidden="1" customHeight="1" thickBot="1">
      <c r="B203" s="735"/>
      <c r="C203" s="714"/>
      <c r="D203" s="137" t="s">
        <v>671</v>
      </c>
      <c r="E203" s="137" t="e">
        <f ca="1">MIN(INDIRECT(CONCATENATE($E$199,E195,$E$200,E196),TRUE))</f>
        <v>#N/A</v>
      </c>
      <c r="F203" s="167" t="e">
        <f t="shared" ref="F203" ca="1" si="89">MIN(INDIRECT(CONCATENATE($E$199,F195,$E$200,F196),TRUE))</f>
        <v>#N/A</v>
      </c>
    </row>
    <row r="204" spans="2:6" s="574" customFormat="1" ht="15" hidden="1" customHeight="1" thickBot="1">
      <c r="B204" s="735"/>
      <c r="C204" s="714"/>
      <c r="D204" s="137" t="s">
        <v>672</v>
      </c>
      <c r="E204" s="137" t="e">
        <f ca="1">MAX(INDIRECT(CONCATENATE($E$199,E195,$E$200,E196),TRUE))</f>
        <v>#N/A</v>
      </c>
      <c r="F204" s="167" t="e">
        <f t="shared" ref="F204" ca="1" si="90">MAX(INDIRECT(CONCATENATE($E$199,F195,$E$200,F196),TRUE))</f>
        <v>#N/A</v>
      </c>
    </row>
    <row r="205" spans="2:6" s="574" customFormat="1" ht="15" hidden="1" customHeight="1" thickBot="1">
      <c r="B205" s="735"/>
      <c r="C205" s="714"/>
      <c r="D205" s="138" t="s">
        <v>131</v>
      </c>
      <c r="E205" s="138" t="e">
        <f ca="1">CONCATENATE($E199,E196,$E200,E195)</f>
        <v>#N/A</v>
      </c>
      <c r="F205" s="168" t="e">
        <f t="shared" ref="F205" ca="1" si="91">CONCATENATE($E199,F196,$E200,F195)</f>
        <v>#N/A</v>
      </c>
    </row>
    <row r="206" spans="2:6" s="574" customFormat="1" ht="15" hidden="1" customHeight="1" thickBot="1">
      <c r="B206" s="735"/>
      <c r="C206" s="714"/>
      <c r="D206" s="138" t="s">
        <v>677</v>
      </c>
      <c r="E206" s="138" t="e">
        <f ca="1">ADDRESS(MATCH(E203,INDIRECT(E205,TRUE),0)+MATCH(E189,SL_CHARTS_2012!$Q$1:$Q$3999,1)-1,$E194+2,1,1)</f>
        <v>#N/A</v>
      </c>
      <c r="F206" s="168" t="e">
        <f ca="1">ADDRESS(MATCH(F203,INDIRECT(F205,TRUE),0)+MATCH(F189,SL_CHARTS_2012!$Q$1:$Q$3999,1)-1,$E194+2,1,1)</f>
        <v>#N/A</v>
      </c>
    </row>
    <row r="207" spans="2:6" s="574" customFormat="1" ht="15" hidden="1" customHeight="1" thickBot="1">
      <c r="B207" s="735"/>
      <c r="C207" s="714"/>
      <c r="D207" s="138" t="s">
        <v>678</v>
      </c>
      <c r="E207" s="138" t="e">
        <f ca="1">ADDRESS(MATCH(E203,INDIRECT(E205,TRUE),0)+MATCH(E189,SL_CHARTS_2012!$Q$1:$Q$3999,1)-1,$E194+4-3,1,1)</f>
        <v>#N/A</v>
      </c>
      <c r="F207" s="168" t="e">
        <f ca="1">ADDRESS(MATCH(F203,INDIRECT(F205,TRUE),0)+MATCH(F189,SL_CHARTS_2012!$Q$1:$Q$3999,1)-1,$E194+4-3,1,1)</f>
        <v>#N/A</v>
      </c>
    </row>
    <row r="208" spans="2:6" s="574" customFormat="1" ht="15" hidden="1" customHeight="1" thickBot="1">
      <c r="B208" s="735"/>
      <c r="C208" s="714"/>
      <c r="D208" s="138" t="s">
        <v>679</v>
      </c>
      <c r="E208" s="138" t="e">
        <f ca="1">ADDRESS(MATCH(E204,INDIRECT(E205,TRUE),0)+MATCH(E189,SL_CHARTS_2012!$Q$1:$Q$3999,1)-1,$E194+2,1,1)</f>
        <v>#N/A</v>
      </c>
      <c r="F208" s="168" t="e">
        <f ca="1">ADDRESS(MATCH(F204,INDIRECT(F205,TRUE),0)+MATCH(F189,SL_CHARTS_2012!$Q$1:$Q$3999,1)-1,$E194+2,1,1)</f>
        <v>#N/A</v>
      </c>
    </row>
    <row r="209" spans="2:6" s="574" customFormat="1" ht="15" hidden="1" customHeight="1" thickBot="1">
      <c r="B209" s="735"/>
      <c r="C209" s="714"/>
      <c r="D209" s="138" t="s">
        <v>680</v>
      </c>
      <c r="E209" s="138" t="e">
        <f ca="1">ADDRESS(MATCH(E204,INDIRECT(E205,TRUE),0)+MATCH(E189,SL_CHARTS_2012!$Q$1:$Q$3999,1)-1,$E194+3,1,1)</f>
        <v>#N/A</v>
      </c>
      <c r="F209" s="168" t="e">
        <f ca="1">ADDRESS(MATCH(F204,INDIRECT(F205,TRUE),0)+MATCH(F189,SL_CHARTS_2012!$Q$1:$Q$3999,1)-1,$E194+3,1,1)</f>
        <v>#N/A</v>
      </c>
    </row>
    <row r="210" spans="2:6" s="574" customFormat="1" ht="15" hidden="1" customHeight="1" thickBot="1">
      <c r="B210" s="735"/>
      <c r="C210" s="714"/>
      <c r="D210" s="138" t="s">
        <v>673</v>
      </c>
      <c r="E210" s="138" t="e">
        <f ca="1">IF((-(INDIRECT(CONCATENATE($E199,E206))-INDIRECT(CONCATENATE($E199,E207))))&lt;0, (-(INDIRECT(CONCATENATE($E199,E206))-INDIRECT(CONCATENATE($E199,E207)))), -15)</f>
        <v>#N/A</v>
      </c>
      <c r="F210" s="168" t="e">
        <f t="shared" ref="F210" ca="1" si="92">IF((-(INDIRECT(CONCATENATE($E199,F206))-INDIRECT(CONCATENATE($E199,F207))))&lt;0, (-(INDIRECT(CONCATENATE($E199,F206))-INDIRECT(CONCATENATE($E199,F207)))), -15)</f>
        <v>#N/A</v>
      </c>
    </row>
    <row r="211" spans="2:6" s="574" customFormat="1" ht="15" hidden="1" customHeight="1" thickBot="1">
      <c r="B211" s="735"/>
      <c r="C211" s="714"/>
      <c r="D211" s="138" t="s">
        <v>674</v>
      </c>
      <c r="E211" s="138" t="e">
        <f ca="1">IF(INDIRECT(CONCATENATE($E199,E208))-INDIRECT(CONCATENATE($E199,E209))&lt;0, ABS(INDIRECT(CONCATENATE($E199,E208))-INDIRECT(CONCATENATE($E199,E209))), 15)</f>
        <v>#N/A</v>
      </c>
      <c r="F211" s="168" t="e">
        <f t="shared" ref="F211" ca="1" si="93">IF(INDIRECT(CONCATENATE($E199,F208))-INDIRECT(CONCATENATE($E199,F209))&lt;0, ABS(INDIRECT(CONCATENATE($E199,F208))-INDIRECT(CONCATENATE($E199,F209))), 15)</f>
        <v>#N/A</v>
      </c>
    </row>
    <row r="212" spans="2:6" s="574" customFormat="1" ht="15" hidden="1" customHeight="1" thickBot="1">
      <c r="B212" s="735"/>
      <c r="C212" s="714"/>
      <c r="D212" s="138" t="s">
        <v>675</v>
      </c>
      <c r="E212" s="140" t="e">
        <f ca="1">E203+E210</f>
        <v>#N/A</v>
      </c>
      <c r="F212" s="169" t="e">
        <f t="shared" ref="F212:F213" ca="1" si="94">F203+F210</f>
        <v>#N/A</v>
      </c>
    </row>
    <row r="213" spans="2:6" s="574" customFormat="1" ht="15" hidden="1" customHeight="1" thickBot="1">
      <c r="B213" s="735"/>
      <c r="C213" s="714"/>
      <c r="D213" s="138" t="s">
        <v>676</v>
      </c>
      <c r="E213" s="140" t="e">
        <f ca="1">E204+E211</f>
        <v>#N/A</v>
      </c>
      <c r="F213" s="169" t="e">
        <f t="shared" ca="1" si="94"/>
        <v>#N/A</v>
      </c>
    </row>
    <row r="214" spans="2:6" s="574" customFormat="1" ht="15" hidden="1" customHeight="1" thickBot="1">
      <c r="B214" s="735"/>
      <c r="C214" s="722" t="s">
        <v>128</v>
      </c>
      <c r="D214" s="141" t="s">
        <v>106</v>
      </c>
      <c r="E214" s="142" t="e">
        <f t="shared" ref="E214:F214" ca="1" si="95">CONCATENATE(E191,E$7,E193)</f>
        <v>#N/A</v>
      </c>
      <c r="F214" s="170" t="e">
        <f t="shared" ca="1" si="95"/>
        <v>#N/A</v>
      </c>
    </row>
    <row r="215" spans="2:6" s="574" customFormat="1" ht="15" hidden="1" customHeight="1" thickBot="1">
      <c r="B215" s="735"/>
      <c r="C215" s="722"/>
      <c r="D215" s="143" t="s">
        <v>670</v>
      </c>
      <c r="E215" s="143" t="e">
        <f t="shared" ref="E215:F215" ca="1" si="96">AVERAGE(INDIRECT(CONCATENATE($E199,E197,$E200,E198),TRUE))</f>
        <v>#N/A</v>
      </c>
      <c r="F215" s="171" t="e">
        <f t="shared" ca="1" si="96"/>
        <v>#N/A</v>
      </c>
    </row>
    <row r="216" spans="2:6" s="574" customFormat="1" ht="15" hidden="1" customHeight="1" thickBot="1">
      <c r="B216" s="735"/>
      <c r="C216" s="722"/>
      <c r="D216" s="144" t="s">
        <v>671</v>
      </c>
      <c r="E216" s="144" t="e">
        <f t="shared" ref="E216:F216" ca="1" si="97">MIN(INDIRECT(CONCATENATE($E199,E197,$E200,E198),TRUE))</f>
        <v>#N/A</v>
      </c>
      <c r="F216" s="172" t="e">
        <f t="shared" ca="1" si="97"/>
        <v>#N/A</v>
      </c>
    </row>
    <row r="217" spans="2:6" s="574" customFormat="1" ht="15" hidden="1" customHeight="1" thickBot="1">
      <c r="B217" s="735"/>
      <c r="C217" s="722"/>
      <c r="D217" s="144" t="s">
        <v>672</v>
      </c>
      <c r="E217" s="144" t="e">
        <f t="shared" ref="E217:F217" ca="1" si="98">MAX(INDIRECT(CONCATENATE($E199,E197,$E200,E198),TRUE))</f>
        <v>#N/A</v>
      </c>
      <c r="F217" s="172" t="e">
        <f t="shared" ca="1" si="98"/>
        <v>#N/A</v>
      </c>
    </row>
    <row r="218" spans="2:6" s="574" customFormat="1" ht="15" hidden="1" customHeight="1" thickBot="1">
      <c r="B218" s="735"/>
      <c r="C218" s="722"/>
      <c r="D218" s="145" t="s">
        <v>131</v>
      </c>
      <c r="E218" s="145" t="e">
        <f ca="1">CONCATENATE($E199,E198,$E200,E197)</f>
        <v>#N/A</v>
      </c>
      <c r="F218" s="173" t="e">
        <f t="shared" ref="F218" ca="1" si="99">CONCATENATE($E199,F198,$E200,F197)</f>
        <v>#N/A</v>
      </c>
    </row>
    <row r="219" spans="2:6" s="574" customFormat="1" ht="15" hidden="1" customHeight="1" thickBot="1">
      <c r="B219" s="735"/>
      <c r="C219" s="722"/>
      <c r="D219" s="145" t="s">
        <v>677</v>
      </c>
      <c r="E219" s="145" t="e">
        <f ca="1">ADDRESS(MATCH(E216,INDIRECT(E218,TRUE),0)+MATCH(E193,SL_CHARTS_2012!$Q$1:$Q$3999,1)-1,$E194+2,1,1)</f>
        <v>#N/A</v>
      </c>
      <c r="F219" s="173" t="e">
        <f ca="1">ADDRESS(MATCH(F216,INDIRECT(F218,TRUE),0)+MATCH(F193,SL_CHARTS_2012!$Q$1:$Q$3999,1)-1,$E194+2,1,1)</f>
        <v>#N/A</v>
      </c>
    </row>
    <row r="220" spans="2:6" s="574" customFormat="1" ht="15" hidden="1" customHeight="1" thickBot="1">
      <c r="B220" s="735"/>
      <c r="C220" s="722"/>
      <c r="D220" s="145" t="s">
        <v>678</v>
      </c>
      <c r="E220" s="145" t="e">
        <f ca="1">ADDRESS(MATCH(E216,INDIRECT(E218,TRUE),0)+MATCH(E193,SL_CHARTS_2012!$Q$1:$Q$3999,1)-1,$E194+1,1,1)</f>
        <v>#N/A</v>
      </c>
      <c r="F220" s="173" t="e">
        <f ca="1">ADDRESS(MATCH(F216,INDIRECT(F218,TRUE),0)+MATCH(F193,SL_CHARTS_2012!$Q$1:$Q$3999,1)-1,$E194+1,1,1)</f>
        <v>#N/A</v>
      </c>
    </row>
    <row r="221" spans="2:6" s="574" customFormat="1" ht="15" hidden="1" customHeight="1" thickBot="1">
      <c r="B221" s="735"/>
      <c r="C221" s="722"/>
      <c r="D221" s="145" t="s">
        <v>679</v>
      </c>
      <c r="E221" s="145" t="e">
        <f ca="1">ADDRESS(MATCH(E217,INDIRECT(E218,TRUE),0)+MATCH(E193,SL_CHARTS_2012!$Q$1:$Q$3999,1)-1,$E194+2,1,1)</f>
        <v>#N/A</v>
      </c>
      <c r="F221" s="173" t="e">
        <f ca="1">ADDRESS(MATCH(F217,INDIRECT(F218,TRUE),0)+MATCH(F193,SL_CHARTS_2012!$Q$1:$Q$3999,1)-1,$E194+2,1,1)</f>
        <v>#N/A</v>
      </c>
    </row>
    <row r="222" spans="2:6" s="574" customFormat="1" ht="15" hidden="1" customHeight="1" thickBot="1">
      <c r="B222" s="735"/>
      <c r="C222" s="722"/>
      <c r="D222" s="145" t="s">
        <v>680</v>
      </c>
      <c r="E222" s="145" t="e">
        <f ca="1">ADDRESS(MATCH(E217,INDIRECT(E218,TRUE),0)+MATCH(E193,SL_CHARTS_2012!$Q$1:$Q$3999,1)-1,$E194+3,1,1)</f>
        <v>#N/A</v>
      </c>
      <c r="F222" s="173" t="e">
        <f ca="1">ADDRESS(MATCH(F217,INDIRECT(F218,TRUE),0)+MATCH(F193,SL_CHARTS_2012!$Q$1:$Q$3999,1)-1,$E194+3,1,1)</f>
        <v>#N/A</v>
      </c>
    </row>
    <row r="223" spans="2:6" s="574" customFormat="1" ht="15" hidden="1" customHeight="1" thickBot="1">
      <c r="B223" s="735"/>
      <c r="C223" s="722"/>
      <c r="D223" s="145" t="s">
        <v>673</v>
      </c>
      <c r="E223" s="146" t="e">
        <f ca="1">IF((-(INDIRECT(CONCATENATE($E199,E219))-INDIRECT(CONCATENATE($E199,E220))))&lt;0, (-(INDIRECT(CONCATENATE($E199,E219))-INDIRECT(CONCATENATE($E199,E220)))), -15)</f>
        <v>#N/A</v>
      </c>
      <c r="F223" s="174" t="e">
        <f t="shared" ref="F223" ca="1" si="100">IF((-(INDIRECT(CONCATENATE($E199,F219))-INDIRECT(CONCATENATE($E199,F220))))&lt;0, (-(INDIRECT(CONCATENATE($E199,F219))-INDIRECT(CONCATENATE($E199,F220)))), -15)</f>
        <v>#N/A</v>
      </c>
    </row>
    <row r="224" spans="2:6" s="574" customFormat="1" ht="15" hidden="1" customHeight="1" thickBot="1">
      <c r="B224" s="735"/>
      <c r="C224" s="722"/>
      <c r="D224" s="145" t="s">
        <v>674</v>
      </c>
      <c r="E224" s="146" t="e">
        <f ca="1">IF(INDIRECT(CONCATENATE($E199,E221))-INDIRECT(CONCATENATE($E199,E222))&lt;0, ABS(INDIRECT(CONCATENATE($E199,E221))-INDIRECT(CONCATENATE($E199,E222))), 15)</f>
        <v>#N/A</v>
      </c>
      <c r="F224" s="174" t="e">
        <f t="shared" ref="F224" ca="1" si="101">IF(INDIRECT(CONCATENATE($E199,F221))-INDIRECT(CONCATENATE($E199,F222))&lt;0, ABS(INDIRECT(CONCATENATE($E199,F221))-INDIRECT(CONCATENATE($E199,F222))), 15)</f>
        <v>#N/A</v>
      </c>
    </row>
    <row r="225" spans="2:6" s="574" customFormat="1" ht="15" hidden="1" customHeight="1" thickBot="1">
      <c r="B225" s="735"/>
      <c r="C225" s="722"/>
      <c r="D225" s="145" t="s">
        <v>675</v>
      </c>
      <c r="E225" s="147" t="e">
        <f ca="1">E216+E223</f>
        <v>#N/A</v>
      </c>
      <c r="F225" s="175" t="e">
        <f t="shared" ref="F225:F226" ca="1" si="102">F216+F223</f>
        <v>#N/A</v>
      </c>
    </row>
    <row r="226" spans="2:6" s="574" customFormat="1" ht="15" hidden="1" customHeight="1" thickBot="1">
      <c r="B226" s="735"/>
      <c r="C226" s="723"/>
      <c r="D226" s="148" t="s">
        <v>676</v>
      </c>
      <c r="E226" s="149" t="e">
        <f ca="1">E217+E224</f>
        <v>#N/A</v>
      </c>
      <c r="F226" s="176" t="e">
        <f t="shared" ca="1" si="102"/>
        <v>#N/A</v>
      </c>
    </row>
    <row r="227" spans="2:6" s="574" customFormat="1" ht="15" hidden="1" customHeight="1">
      <c r="B227" s="691" t="s">
        <v>43</v>
      </c>
      <c r="C227" s="691" t="s">
        <v>120</v>
      </c>
      <c r="D227" s="30" t="s">
        <v>148</v>
      </c>
      <c r="E227" s="107" t="e">
        <f ca="1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#N/A</v>
      </c>
      <c r="F227" s="84" t="e">
        <f ca="1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#N/A</v>
      </c>
    </row>
    <row r="228" spans="2:6" s="574" customFormat="1" ht="15" customHeight="1">
      <c r="B228" s="692"/>
      <c r="C228" s="691"/>
      <c r="D228" s="66" t="s">
        <v>129</v>
      </c>
      <c r="E228" s="249" t="e">
        <f ca="1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#N/A</v>
      </c>
      <c r="F228" s="249" t="e">
        <f ca="1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#N/A</v>
      </c>
    </row>
    <row r="229" spans="2:6" s="574" customFormat="1" ht="15" hidden="1" customHeight="1">
      <c r="B229" s="692"/>
      <c r="C229" s="691"/>
      <c r="D229" s="30" t="s">
        <v>149</v>
      </c>
      <c r="E229" s="84" t="e">
        <f ca="1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#N/A</v>
      </c>
      <c r="F229" s="84" t="e">
        <f ca="1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#N/A</v>
      </c>
    </row>
    <row r="230" spans="2:6" s="574" customFormat="1" ht="15" customHeight="1">
      <c r="B230" s="692"/>
      <c r="C230" s="691"/>
      <c r="D230" s="66" t="s">
        <v>130</v>
      </c>
      <c r="E230" s="249" t="e">
        <f ca="1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#N/A</v>
      </c>
      <c r="F230" s="249" t="e">
        <f ca="1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#N/A</v>
      </c>
    </row>
    <row r="231" spans="2:6" s="574" customFormat="1" ht="15" hidden="1" customHeight="1">
      <c r="B231" s="692"/>
      <c r="C231" s="694" t="s">
        <v>125</v>
      </c>
      <c r="D231" s="694"/>
      <c r="E231" s="772">
        <v>25</v>
      </c>
      <c r="F231" s="772"/>
    </row>
    <row r="232" spans="2:6" s="574" customFormat="1" ht="15" hidden="1" customHeight="1">
      <c r="B232" s="692"/>
      <c r="C232" s="572"/>
      <c r="D232" s="702" t="s">
        <v>126</v>
      </c>
      <c r="E232" s="474" t="s">
        <v>147</v>
      </c>
      <c r="F232" s="600"/>
    </row>
    <row r="233" spans="2:6" s="574" customFormat="1" ht="15" hidden="1" customHeight="1">
      <c r="B233" s="692"/>
      <c r="C233" s="572"/>
      <c r="D233" s="702"/>
      <c r="E233" s="474" t="s">
        <v>124</v>
      </c>
      <c r="F233" s="600"/>
    </row>
    <row r="234" spans="2:6" s="574" customFormat="1" ht="15" hidden="1" customHeight="1">
      <c r="B234" s="692"/>
      <c r="C234" s="696" t="s">
        <v>120</v>
      </c>
      <c r="D234" s="68" t="s">
        <v>123</v>
      </c>
      <c r="E234" s="201" t="e">
        <f ca="1">ADDRESS(MATCH(E230,SL_CHARTS_2012!$Y$1:$Y$3999,1),$E$231+2,1)</f>
        <v>#N/A</v>
      </c>
      <c r="F234" s="201" t="e">
        <f ca="1">ADDRESS(MATCH(F230,SL_CHARTS_2012!$Y$1:$Y$3999,1),$E$231+2,1)</f>
        <v>#N/A</v>
      </c>
    </row>
    <row r="235" spans="2:6" s="574" customFormat="1" ht="15" hidden="1" customHeight="1">
      <c r="B235" s="692"/>
      <c r="C235" s="703"/>
      <c r="D235" s="68" t="s">
        <v>122</v>
      </c>
      <c r="E235" s="201" t="e">
        <f ca="1">ADDRESS(MATCH(E228,SL_CHARTS_2012!$Y$1:$Y$3999,1),$E$231+2,1)</f>
        <v>#N/A</v>
      </c>
      <c r="F235" s="201" t="e">
        <f ca="1">ADDRESS(MATCH(F228,SL_CHARTS_2012!$Y$1:$Y$3999,1),$E$231+2,1)</f>
        <v>#N/A</v>
      </c>
    </row>
    <row r="236" spans="2:6" s="574" customFormat="1" ht="15" hidden="1" customHeight="1">
      <c r="B236" s="692"/>
      <c r="C236" s="698" t="s">
        <v>127</v>
      </c>
      <c r="D236" s="27" t="s">
        <v>106</v>
      </c>
      <c r="E236" s="202" t="e">
        <f t="shared" ref="E236:F236" ca="1" si="103">CONCATENATE(ROUND(E228,1),E$7,ROUND(E230,1))</f>
        <v>#N/A</v>
      </c>
      <c r="F236" s="202" t="e">
        <f t="shared" ca="1" si="103"/>
        <v>#N/A</v>
      </c>
    </row>
    <row r="237" spans="2:6" s="574" customFormat="1" ht="15" customHeight="1">
      <c r="B237" s="692"/>
      <c r="C237" s="698"/>
      <c r="D237" s="28" t="s">
        <v>670</v>
      </c>
      <c r="E237" s="203" t="e">
        <f ca="1">AVERAGE(INDIRECT(CONCATENATE($E$232,E234,$E$233,E235),TRUE))</f>
        <v>#N/A</v>
      </c>
      <c r="F237" s="203" t="e">
        <f t="shared" ref="F237" ca="1" si="104">AVERAGE(INDIRECT(CONCATENATE($E$232,F234,$E$233,F235),TRUE))</f>
        <v>#N/A</v>
      </c>
    </row>
    <row r="238" spans="2:6" s="574" customFormat="1" ht="15" customHeight="1">
      <c r="B238" s="692"/>
      <c r="C238" s="698"/>
      <c r="D238" s="29" t="s">
        <v>671</v>
      </c>
      <c r="E238" s="204" t="e">
        <f ca="1">MIN(INDIRECT(CONCATENATE($E$232,E234,$E$233,E235),TRUE))</f>
        <v>#N/A</v>
      </c>
      <c r="F238" s="204" t="e">
        <f t="shared" ref="F238" ca="1" si="105">MIN(INDIRECT(CONCATENATE($E$232,F234,$E$233,F235),TRUE))</f>
        <v>#N/A</v>
      </c>
    </row>
    <row r="239" spans="2:6" s="574" customFormat="1" ht="15" customHeight="1">
      <c r="B239" s="692"/>
      <c r="C239" s="698"/>
      <c r="D239" s="29" t="s">
        <v>672</v>
      </c>
      <c r="E239" s="204" t="e">
        <f ca="1">MAX(INDIRECT(CONCATENATE($E$232,E234,$E$233,E235),TRUE))</f>
        <v>#N/A</v>
      </c>
      <c r="F239" s="204" t="e">
        <f t="shared" ref="F239" ca="1" si="106">MAX(INDIRECT(CONCATENATE($E$232,F234,$E$233,F235),TRUE))</f>
        <v>#N/A</v>
      </c>
    </row>
    <row r="240" spans="2:6" s="574" customFormat="1" ht="15" customHeight="1">
      <c r="B240" s="692"/>
      <c r="C240" s="698"/>
      <c r="D240" s="30" t="s">
        <v>673</v>
      </c>
      <c r="E240" s="243">
        <v>-15</v>
      </c>
      <c r="F240" s="243">
        <v>-15</v>
      </c>
    </row>
    <row r="241" spans="2:6" s="574" customFormat="1" ht="15" customHeight="1">
      <c r="B241" s="692"/>
      <c r="C241" s="698"/>
      <c r="D241" s="30" t="s">
        <v>674</v>
      </c>
      <c r="E241" s="243">
        <v>15</v>
      </c>
      <c r="F241" s="243">
        <v>15</v>
      </c>
    </row>
    <row r="242" spans="2:6" s="574" customFormat="1" ht="15" customHeight="1">
      <c r="B242" s="692"/>
      <c r="C242" s="698"/>
      <c r="D242" s="30" t="s">
        <v>675</v>
      </c>
      <c r="E242" s="84" t="e">
        <f ca="1">E238+E240</f>
        <v>#N/A</v>
      </c>
      <c r="F242" s="84" t="e">
        <f t="shared" ref="F242" ca="1" si="107">F238+F240</f>
        <v>#N/A</v>
      </c>
    </row>
    <row r="243" spans="2:6" s="574" customFormat="1" ht="15" customHeight="1" thickBot="1">
      <c r="B243" s="746"/>
      <c r="C243" s="748"/>
      <c r="D243" s="106" t="s">
        <v>676</v>
      </c>
      <c r="E243" s="475" t="e">
        <f ca="1">E239+E241</f>
        <v>#N/A</v>
      </c>
      <c r="F243" s="475" t="e">
        <f t="shared" ref="F243" ca="1" si="108">F239+F241</f>
        <v>#N/A</v>
      </c>
    </row>
    <row r="244" spans="2:6" s="574" customFormat="1" ht="15" customHeight="1">
      <c r="B244" s="701" t="s">
        <v>42</v>
      </c>
      <c r="C244" s="701" t="s">
        <v>120</v>
      </c>
      <c r="D244" s="25" t="s">
        <v>148</v>
      </c>
      <c r="E244" s="116" t="e">
        <f ca="1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#N/A</v>
      </c>
      <c r="F244" s="116" t="e">
        <f ca="1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#N/A</v>
      </c>
    </row>
    <row r="245" spans="2:6" s="574" customFormat="1" ht="15" customHeight="1">
      <c r="B245" s="701"/>
      <c r="C245" s="701"/>
      <c r="D245" s="24" t="s">
        <v>129</v>
      </c>
      <c r="E245" s="118" t="e">
        <f ca="1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#N/A</v>
      </c>
      <c r="F245" s="118" t="e">
        <f ca="1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#N/A</v>
      </c>
    </row>
    <row r="246" spans="2:6" s="574" customFormat="1" ht="15" customHeight="1">
      <c r="B246" s="701"/>
      <c r="C246" s="701"/>
      <c r="D246" s="25" t="s">
        <v>149</v>
      </c>
      <c r="E246" s="116" t="e">
        <f ca="1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#N/A</v>
      </c>
      <c r="F246" s="116" t="e">
        <f ca="1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#N/A</v>
      </c>
    </row>
    <row r="247" spans="2:6" s="574" customFormat="1" ht="15" customHeight="1">
      <c r="B247" s="701"/>
      <c r="C247" s="701"/>
      <c r="D247" s="24" t="s">
        <v>130</v>
      </c>
      <c r="E247" s="118" t="e">
        <f ca="1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#N/A</v>
      </c>
      <c r="F247" s="118" t="e">
        <f ca="1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#N/A</v>
      </c>
    </row>
    <row r="248" spans="2:6" s="574" customFormat="1" ht="15" customHeight="1">
      <c r="B248" s="701"/>
      <c r="C248" s="707" t="s">
        <v>121</v>
      </c>
      <c r="D248" s="60" t="s">
        <v>148</v>
      </c>
      <c r="E248" s="120" t="e">
        <f ca="1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#N/A</v>
      </c>
      <c r="F248" s="120" t="e">
        <f ca="1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#N/A</v>
      </c>
    </row>
    <row r="249" spans="2:6" s="574" customFormat="1" ht="15" customHeight="1">
      <c r="B249" s="701"/>
      <c r="C249" s="707"/>
      <c r="D249" s="85" t="s">
        <v>118</v>
      </c>
      <c r="E249" s="122" t="e">
        <f ca="1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#N/A</v>
      </c>
      <c r="F249" s="122" t="e">
        <f ca="1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#N/A</v>
      </c>
    </row>
    <row r="250" spans="2:6" s="574" customFormat="1" ht="15" customHeight="1">
      <c r="B250" s="701"/>
      <c r="C250" s="707"/>
      <c r="D250" s="60" t="s">
        <v>149</v>
      </c>
      <c r="E250" s="120" t="e">
        <f ca="1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#N/A</v>
      </c>
      <c r="F250" s="120" t="e">
        <f ca="1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#N/A</v>
      </c>
    </row>
    <row r="251" spans="2:6" s="574" customFormat="1" ht="15" customHeight="1">
      <c r="B251" s="701"/>
      <c r="C251" s="707"/>
      <c r="D251" s="85" t="s">
        <v>119</v>
      </c>
      <c r="E251" s="122" t="e">
        <f ca="1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#N/A</v>
      </c>
      <c r="F251" s="122" t="e">
        <f ca="1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#N/A</v>
      </c>
    </row>
    <row r="252" spans="2:6" s="574" customFormat="1" ht="15" customHeight="1">
      <c r="B252" s="701"/>
      <c r="C252" s="712" t="s">
        <v>125</v>
      </c>
      <c r="D252" s="712"/>
      <c r="E252" s="704">
        <v>22</v>
      </c>
      <c r="F252" s="704"/>
    </row>
    <row r="253" spans="2:6" s="574" customFormat="1" ht="15" customHeight="1">
      <c r="B253" s="701"/>
      <c r="C253" s="573"/>
      <c r="D253" s="713" t="s">
        <v>126</v>
      </c>
      <c r="E253" s="42" t="s">
        <v>147</v>
      </c>
      <c r="F253" s="24"/>
    </row>
    <row r="254" spans="2:6" s="574" customFormat="1" ht="15" customHeight="1">
      <c r="B254" s="701"/>
      <c r="C254" s="573"/>
      <c r="D254" s="713"/>
      <c r="E254" s="42" t="s">
        <v>124</v>
      </c>
      <c r="F254" s="24"/>
    </row>
    <row r="255" spans="2:6" s="574" customFormat="1" ht="15" customHeight="1">
      <c r="B255" s="701"/>
      <c r="C255" s="705" t="s">
        <v>120</v>
      </c>
      <c r="D255" s="44" t="s">
        <v>123</v>
      </c>
      <c r="E255" s="124" t="e">
        <f ca="1">ADDRESS(MATCH(E247,SL_CHARTS_2012!$V$1:$V$3999,1),$E$252+1,1)</f>
        <v>#N/A</v>
      </c>
      <c r="F255" s="181" t="e">
        <f ca="1">ADDRESS(MATCH(F247,SL_CHARTS_2012!$V$1:$V$3999,1),$E$252+1,1)</f>
        <v>#N/A</v>
      </c>
    </row>
    <row r="256" spans="2:6" s="574" customFormat="1" ht="15" customHeight="1">
      <c r="B256" s="701"/>
      <c r="C256" s="706"/>
      <c r="D256" s="44" t="s">
        <v>122</v>
      </c>
      <c r="E256" s="124" t="e">
        <f ca="1">ADDRESS(MATCH(E245,SL_CHARTS_2012!$V$1:$V$3999,1),$E$252+1,1)</f>
        <v>#N/A</v>
      </c>
      <c r="F256" s="181" t="e">
        <f ca="1">ADDRESS(MATCH(F245,SL_CHARTS_2012!$V$1:$V$3999,1),$E$252+1,1)</f>
        <v>#N/A</v>
      </c>
    </row>
    <row r="257" spans="2:7" s="574" customFormat="1" ht="15" customHeight="1">
      <c r="B257" s="701"/>
      <c r="C257" s="707" t="s">
        <v>121</v>
      </c>
      <c r="D257" s="49" t="s">
        <v>123</v>
      </c>
      <c r="E257" s="125" t="e">
        <f ca="1">ADDRESS(MATCH(E251,SL_CHARTS_2012!$V$1:$V$3999,1),$E$252+1,1)</f>
        <v>#N/A</v>
      </c>
      <c r="F257" s="182" t="e">
        <f ca="1">ADDRESS(MATCH(F251,SL_CHARTS_2012!$V$1:$V$3999,1),$E$252+1,1)</f>
        <v>#N/A</v>
      </c>
    </row>
    <row r="258" spans="2:7" s="574" customFormat="1" ht="15" customHeight="1">
      <c r="B258" s="701"/>
      <c r="C258" s="708"/>
      <c r="D258" s="49" t="s">
        <v>122</v>
      </c>
      <c r="E258" s="125" t="e">
        <f ca="1">ADDRESS(MATCH(E249,SL_CHARTS_2012!$V$1:$V$3999,1),$E$252+1,1)</f>
        <v>#N/A</v>
      </c>
      <c r="F258" s="182" t="e">
        <f ca="1">ADDRESS(MATCH(F249,SL_CHARTS_2012!$V$1:$V$3999,1),$E$252+1,1)</f>
        <v>#N/A</v>
      </c>
    </row>
    <row r="259" spans="2:7" s="574" customFormat="1" ht="15" customHeight="1">
      <c r="B259" s="701"/>
      <c r="C259" s="714" t="s">
        <v>127</v>
      </c>
      <c r="D259" s="23" t="s">
        <v>106</v>
      </c>
      <c r="E259" s="476" t="e">
        <f ca="1">CONCATENATE(ROUND(E245,1),E$7,ROUND(E247,1))</f>
        <v>#N/A</v>
      </c>
      <c r="F259" s="476" t="e">
        <f t="shared" ref="F259" ca="1" si="109">CONCATENATE(ROUND(F245,1),F$7,ROUND(F247,1))</f>
        <v>#N/A</v>
      </c>
    </row>
    <row r="260" spans="2:7" s="574" customFormat="1" ht="15" customHeight="1">
      <c r="B260" s="701"/>
      <c r="C260" s="714"/>
      <c r="D260" s="15" t="s">
        <v>670</v>
      </c>
      <c r="E260" s="126" t="e">
        <f ca="1">AVERAGE(INDIRECT(CONCATENATE($E$253,E255,$E$254,E256),TRUE))</f>
        <v>#N/A</v>
      </c>
      <c r="F260" s="126" t="e">
        <f t="shared" ref="F260" ca="1" si="110">AVERAGE(INDIRECT(CONCATENATE($E$253,F255,$E$254,F256),TRUE))</f>
        <v>#N/A</v>
      </c>
      <c r="G260" s="580"/>
    </row>
    <row r="261" spans="2:7" s="574" customFormat="1" ht="15" customHeight="1">
      <c r="B261" s="701"/>
      <c r="C261" s="714"/>
      <c r="D261" s="13" t="s">
        <v>671</v>
      </c>
      <c r="E261" s="127" t="e">
        <f ca="1">MIN(INDIRECT(CONCATENATE($E$253,E255,$E$254,E256),TRUE))</f>
        <v>#N/A</v>
      </c>
      <c r="F261" s="127" t="e">
        <f t="shared" ref="F261" ca="1" si="111">MIN(INDIRECT(CONCATENATE($E$253,F255,$E$254,F256),TRUE))</f>
        <v>#N/A</v>
      </c>
      <c r="G261" s="580"/>
    </row>
    <row r="262" spans="2:7" s="574" customFormat="1" ht="15" customHeight="1">
      <c r="B262" s="701"/>
      <c r="C262" s="714"/>
      <c r="D262" s="13" t="s">
        <v>672</v>
      </c>
      <c r="E262" s="127" t="e">
        <f ca="1">MAX(INDIRECT(CONCATENATE($E$253,E255,$E$254,E256),TRUE))</f>
        <v>#N/A</v>
      </c>
      <c r="F262" s="127" t="e">
        <f t="shared" ref="F262" ca="1" si="112">MAX(INDIRECT(CONCATENATE($E$253,F255,$E$254,F256),TRUE))</f>
        <v>#N/A</v>
      </c>
    </row>
    <row r="263" spans="2:7" s="574" customFormat="1" ht="15" customHeight="1">
      <c r="B263" s="701"/>
      <c r="C263" s="714"/>
      <c r="D263" s="25" t="s">
        <v>673</v>
      </c>
      <c r="E263" s="128">
        <v>-15</v>
      </c>
      <c r="F263" s="128">
        <v>-15</v>
      </c>
    </row>
    <row r="264" spans="2:7" s="574" customFormat="1" ht="15" customHeight="1">
      <c r="B264" s="701"/>
      <c r="C264" s="714"/>
      <c r="D264" s="25" t="s">
        <v>674</v>
      </c>
      <c r="E264" s="128">
        <v>15</v>
      </c>
      <c r="F264" s="128">
        <v>15</v>
      </c>
    </row>
    <row r="265" spans="2:7" s="574" customFormat="1" ht="15" customHeight="1">
      <c r="B265" s="701"/>
      <c r="C265" s="714"/>
      <c r="D265" s="25" t="s">
        <v>675</v>
      </c>
      <c r="E265" s="116" t="e">
        <f ca="1">E261+E263</f>
        <v>#N/A</v>
      </c>
      <c r="F265" s="116" t="e">
        <f t="shared" ref="F265" ca="1" si="113">F261+F263</f>
        <v>#N/A</v>
      </c>
    </row>
    <row r="266" spans="2:7" s="574" customFormat="1" ht="15" customHeight="1">
      <c r="B266" s="701"/>
      <c r="C266" s="714"/>
      <c r="D266" s="25" t="s">
        <v>676</v>
      </c>
      <c r="E266" s="116" t="e">
        <f ca="1">E262+E264</f>
        <v>#N/A</v>
      </c>
      <c r="F266" s="116" t="e">
        <f t="shared" ref="F266" ca="1" si="114">F262+F264</f>
        <v>#N/A</v>
      </c>
    </row>
    <row r="267" spans="2:7" s="574" customFormat="1" ht="15" customHeight="1">
      <c r="B267" s="701"/>
      <c r="C267" s="722" t="s">
        <v>128</v>
      </c>
      <c r="D267" s="56" t="s">
        <v>106</v>
      </c>
      <c r="E267" s="129" t="e">
        <f ca="1">CONCATENATE(ROUND(E245,1),E$7,ROUND(E247,1))</f>
        <v>#N/A</v>
      </c>
      <c r="F267" s="129" t="e">
        <f t="shared" ref="F267" ca="1" si="115">CONCATENATE(ROUND(F245,1),F$7,ROUND(F247,1))</f>
        <v>#N/A</v>
      </c>
    </row>
    <row r="268" spans="2:7" s="574" customFormat="1" ht="15" customHeight="1">
      <c r="B268" s="701"/>
      <c r="C268" s="722"/>
      <c r="D268" s="58" t="s">
        <v>670</v>
      </c>
      <c r="E268" s="130" t="e">
        <f ca="1">AVERAGE(INDIRECT(CONCATENATE($E$253,E257,$E$254,E258),TRUE))</f>
        <v>#N/A</v>
      </c>
      <c r="F268" s="130" t="e">
        <f t="shared" ref="F268" ca="1" si="116">AVERAGE(INDIRECT(CONCATENATE($E$253,F257,$E$254,F258),TRUE))</f>
        <v>#N/A</v>
      </c>
    </row>
    <row r="269" spans="2:7" s="574" customFormat="1" ht="15" customHeight="1">
      <c r="B269" s="701"/>
      <c r="C269" s="722"/>
      <c r="D269" s="59" t="s">
        <v>671</v>
      </c>
      <c r="E269" s="131" t="e">
        <f ca="1">MIN(INDIRECT(CONCATENATE($E$253,E257,$E$254,E258),TRUE))</f>
        <v>#N/A</v>
      </c>
      <c r="F269" s="131" t="e">
        <f t="shared" ref="F269" ca="1" si="117">MIN(INDIRECT(CONCATENATE($E$253,F257,$E$254,F258),TRUE))</f>
        <v>#N/A</v>
      </c>
    </row>
    <row r="270" spans="2:7" s="574" customFormat="1" ht="15" customHeight="1">
      <c r="B270" s="701"/>
      <c r="C270" s="722"/>
      <c r="D270" s="59" t="s">
        <v>672</v>
      </c>
      <c r="E270" s="131" t="e">
        <f ca="1">MAX(INDIRECT(CONCATENATE($E$253,E257,$E$254,E258),TRUE))</f>
        <v>#N/A</v>
      </c>
      <c r="F270" s="131" t="e">
        <f t="shared" ref="F270" ca="1" si="118">MAX(INDIRECT(CONCATENATE($E$253,F257,$E$254,F258),TRUE))</f>
        <v>#N/A</v>
      </c>
    </row>
    <row r="271" spans="2:7" s="574" customFormat="1" ht="15" customHeight="1">
      <c r="B271" s="701"/>
      <c r="C271" s="722"/>
      <c r="D271" s="60" t="s">
        <v>673</v>
      </c>
      <c r="E271" s="132">
        <v>-15</v>
      </c>
      <c r="F271" s="132">
        <v>-15</v>
      </c>
    </row>
    <row r="272" spans="2:7" s="574" customFormat="1" ht="15" customHeight="1">
      <c r="B272" s="701"/>
      <c r="C272" s="722"/>
      <c r="D272" s="60" t="s">
        <v>674</v>
      </c>
      <c r="E272" s="132">
        <v>15</v>
      </c>
      <c r="F272" s="132">
        <v>15</v>
      </c>
    </row>
    <row r="273" spans="2:6" s="574" customFormat="1" ht="15" customHeight="1">
      <c r="B273" s="701"/>
      <c r="C273" s="722"/>
      <c r="D273" s="60" t="s">
        <v>675</v>
      </c>
      <c r="E273" s="120" t="e">
        <f ca="1">E269+E271</f>
        <v>#N/A</v>
      </c>
      <c r="F273" s="120" t="e">
        <f t="shared" ref="F273" ca="1" si="119">F269+F271</f>
        <v>#N/A</v>
      </c>
    </row>
    <row r="274" spans="2:6" s="574" customFormat="1" ht="15" customHeight="1" thickBot="1">
      <c r="B274" s="733"/>
      <c r="C274" s="723"/>
      <c r="D274" s="148" t="s">
        <v>676</v>
      </c>
      <c r="E274" s="477" t="e">
        <f ca="1">E270+E272</f>
        <v>#N/A</v>
      </c>
      <c r="F274" s="477" t="e">
        <f t="shared" ref="F274" ca="1" si="120">F270+F272</f>
        <v>#N/A</v>
      </c>
    </row>
    <row r="275" spans="2:6" s="574" customFormat="1" ht="15" customHeight="1">
      <c r="B275" s="190"/>
      <c r="C275" s="190"/>
      <c r="D275" s="28"/>
      <c r="E275" s="29"/>
      <c r="F275" s="29"/>
    </row>
    <row r="276" spans="2:6" s="490" customFormat="1" ht="15" customHeight="1" thickBot="1">
      <c r="B276" s="690" t="s">
        <v>44</v>
      </c>
      <c r="C276" s="690"/>
      <c r="D276" s="690"/>
      <c r="E276" s="690"/>
      <c r="F276" s="690"/>
    </row>
    <row r="277" spans="2:6" s="574" customFormat="1" ht="15" customHeight="1">
      <c r="B277" s="691" t="s">
        <v>132</v>
      </c>
      <c r="C277" s="691" t="s">
        <v>120</v>
      </c>
      <c r="D277" s="30" t="s">
        <v>148</v>
      </c>
      <c r="E277" s="96" t="str">
        <f>ADDRESS(MATCH(E278,SL_CHARTS_2012!$AC$1:$AC$39999,1),$E$285,1)</f>
        <v>$AC$8</v>
      </c>
      <c r="F277" s="96" t="str">
        <f>ADDRESS(MATCH(F278,SL_CHARTS_2012!$AC$1:$AC$39999,1),$E$285,1)</f>
        <v>$AC$8</v>
      </c>
    </row>
    <row r="278" spans="2:6" s="574" customFormat="1" ht="15" customHeight="1">
      <c r="B278" s="692"/>
      <c r="C278" s="691"/>
      <c r="D278" s="66" t="s">
        <v>129</v>
      </c>
      <c r="E278" s="197">
        <f>ROUNDUP(E$4,0)</f>
        <v>4</v>
      </c>
      <c r="F278" s="197">
        <f t="shared" ref="F278" si="121">ROUNDUP(F$4,0)</f>
        <v>4</v>
      </c>
    </row>
    <row r="279" spans="2:6" s="574" customFormat="1" ht="15" customHeight="1">
      <c r="B279" s="692"/>
      <c r="C279" s="691"/>
      <c r="D279" s="30" t="s">
        <v>149</v>
      </c>
      <c r="E279" s="31" t="str">
        <f>ADDRESS(MATCH(E280,SL_CHARTS_2012!$AC$1:$AC$39999,1),$E$285,1)</f>
        <v>$AC$6</v>
      </c>
      <c r="F279" s="31" t="str">
        <f>ADDRESS(MATCH(F280,SL_CHARTS_2012!$AC$1:$AC$39999,1),$E$285,1)</f>
        <v>$AC$6</v>
      </c>
    </row>
    <row r="280" spans="2:6" s="574" customFormat="1" ht="15" customHeight="1">
      <c r="B280" s="692"/>
      <c r="C280" s="691"/>
      <c r="D280" s="66" t="s">
        <v>130</v>
      </c>
      <c r="E280" s="241">
        <f>ROUNDDOWN(E$8,0)</f>
        <v>2</v>
      </c>
      <c r="F280" s="241">
        <f t="shared" ref="F280" si="122">ROUNDDOWN(F$8,0)</f>
        <v>2</v>
      </c>
    </row>
    <row r="281" spans="2:6" s="574" customFormat="1" ht="15" customHeight="1">
      <c r="B281" s="692"/>
      <c r="C281" s="693" t="s">
        <v>121</v>
      </c>
      <c r="D281" s="63" t="s">
        <v>148</v>
      </c>
      <c r="E281" s="64" t="str">
        <f>ADDRESS(MATCH(E282,SL_CHARTS_2012!$AC$1:$AC$39999,1),$E$285,1)</f>
        <v>$AC$8</v>
      </c>
      <c r="F281" s="64" t="str">
        <f>ADDRESS(MATCH(F282,SL_CHARTS_2012!$AC$1:$AC$39999,1),$E$285,1)</f>
        <v>$AC$8</v>
      </c>
    </row>
    <row r="282" spans="2:6" s="574" customFormat="1" ht="15" customHeight="1">
      <c r="B282" s="692"/>
      <c r="C282" s="693"/>
      <c r="D282" s="164" t="s">
        <v>118</v>
      </c>
      <c r="E282" s="196">
        <f>ROUNDUP(E$6,0)</f>
        <v>4</v>
      </c>
      <c r="F282" s="196">
        <f t="shared" ref="F282" si="123">ROUNDUP(F$6,0)</f>
        <v>4</v>
      </c>
    </row>
    <row r="283" spans="2:6" s="574" customFormat="1" ht="15" customHeight="1">
      <c r="B283" s="692"/>
      <c r="C283" s="693"/>
      <c r="D283" s="63" t="s">
        <v>149</v>
      </c>
      <c r="E283" s="64" t="str">
        <f>ADDRESS(MATCH(E284,SL_CHARTS_2012!$AC$1:$AC$39999,1),$E$285,1)</f>
        <v>$AC$6</v>
      </c>
      <c r="F283" s="64" t="str">
        <f>ADDRESS(MATCH(F284,SL_CHARTS_2012!$AC$1:$AC$39999,1),$E$285,1)</f>
        <v>$AC$6</v>
      </c>
    </row>
    <row r="284" spans="2:6" s="574" customFormat="1" ht="15" customHeight="1">
      <c r="B284" s="692"/>
      <c r="C284" s="693"/>
      <c r="D284" s="164" t="s">
        <v>119</v>
      </c>
      <c r="E284" s="196">
        <f>ROUNDDOWN(E$10,0)</f>
        <v>2</v>
      </c>
      <c r="F284" s="196">
        <f t="shared" ref="F284" si="124">ROUNDDOWN(F$10,0)</f>
        <v>2</v>
      </c>
    </row>
    <row r="285" spans="2:6" s="574" customFormat="1" ht="15" customHeight="1">
      <c r="B285" s="692"/>
      <c r="C285" s="694" t="s">
        <v>125</v>
      </c>
      <c r="D285" s="694"/>
      <c r="E285" s="695">
        <v>29</v>
      </c>
      <c r="F285" s="695"/>
    </row>
    <row r="286" spans="2:6" s="574" customFormat="1" ht="15" customHeight="1">
      <c r="B286" s="692"/>
      <c r="C286" s="696" t="s">
        <v>120</v>
      </c>
      <c r="D286" s="89" t="s">
        <v>123</v>
      </c>
      <c r="E286" s="69" t="str">
        <f>ADDRESS(MATCH(E280,SL_CHARTS_2012!$AC$1:$AC$3999,1),$E285+1,1)</f>
        <v>$AD$6</v>
      </c>
      <c r="F286" s="69" t="str">
        <f>ADDRESS(MATCH(F280,SL_CHARTS_2012!$AC$1:$AC$3999,1),$E285+1,1)</f>
        <v>$AD$6</v>
      </c>
    </row>
    <row r="287" spans="2:6" s="574" customFormat="1" ht="15" customHeight="1">
      <c r="B287" s="692"/>
      <c r="C287" s="696"/>
      <c r="D287" s="89" t="s">
        <v>122</v>
      </c>
      <c r="E287" s="69" t="str">
        <f>ADDRESS(MATCH(E278,SL_CHARTS_2012!$AC$1:$AC$3999,1),$E285+1,1)</f>
        <v>$AD$8</v>
      </c>
      <c r="F287" s="69" t="str">
        <f>ADDRESS(MATCH(F278,SL_CHARTS_2012!$AC$1:$AC$3999,1),$E285+1,1)</f>
        <v>$AD$8</v>
      </c>
    </row>
    <row r="288" spans="2:6" s="574" customFormat="1" ht="15" customHeight="1">
      <c r="B288" s="692"/>
      <c r="C288" s="693" t="s">
        <v>121</v>
      </c>
      <c r="D288" s="90" t="s">
        <v>123</v>
      </c>
      <c r="E288" s="67" t="str">
        <f>ADDRESS(MATCH(E284,SL_CHARTS_2012!$AC$1:$AC$3999,1),$E285+1,1)</f>
        <v>$AD$6</v>
      </c>
      <c r="F288" s="67" t="str">
        <f>ADDRESS(MATCH(F284,SL_CHARTS_2012!$AC$1:$AC$3999,1),$E285+1,1)</f>
        <v>$AD$6</v>
      </c>
    </row>
    <row r="289" spans="2:6" s="574" customFormat="1" ht="15" customHeight="1">
      <c r="B289" s="692"/>
      <c r="C289" s="693"/>
      <c r="D289" s="90" t="s">
        <v>122</v>
      </c>
      <c r="E289" s="67" t="str">
        <f>ADDRESS(MATCH(E282,SL_CHARTS_2012!$AC$1:$AC$3999,1),$E285+1,1)</f>
        <v>$AD$8</v>
      </c>
      <c r="F289" s="67" t="str">
        <f>ADDRESS(MATCH(F282,SL_CHARTS_2012!$AC$1:$AC$3999,1),$E285+1,1)</f>
        <v>$AD$8</v>
      </c>
    </row>
    <row r="290" spans="2:6" s="574" customFormat="1" ht="15" customHeight="1">
      <c r="B290" s="692"/>
      <c r="C290" s="568"/>
      <c r="D290" s="697" t="s">
        <v>126</v>
      </c>
      <c r="E290" s="72" t="s">
        <v>147</v>
      </c>
      <c r="F290" s="569"/>
    </row>
    <row r="291" spans="2:6" s="574" customFormat="1" ht="15" customHeight="1">
      <c r="B291" s="692"/>
      <c r="C291" s="568"/>
      <c r="D291" s="697"/>
      <c r="E291" s="72" t="s">
        <v>124</v>
      </c>
      <c r="F291" s="569"/>
    </row>
    <row r="292" spans="2:6" s="580" customFormat="1" ht="15" customHeight="1">
      <c r="B292" s="692"/>
      <c r="C292" s="698" t="s">
        <v>127</v>
      </c>
      <c r="D292" s="91" t="s">
        <v>106</v>
      </c>
      <c r="E292" s="20" t="str">
        <f>CONCATENATE(E278,E$7,E280)</f>
        <v>4-2</v>
      </c>
      <c r="F292" s="20" t="str">
        <f t="shared" ref="F292" si="125">CONCATENATE(F278,F$7,F280)</f>
        <v>4-2</v>
      </c>
    </row>
    <row r="293" spans="2:6" s="580" customFormat="1" ht="15" customHeight="1">
      <c r="B293" s="692"/>
      <c r="C293" s="698"/>
      <c r="D293" s="92" t="s">
        <v>670</v>
      </c>
      <c r="E293" s="92">
        <f ca="1">AVERAGE(INDIRECT(CONCATENATE($E$290,E286,$E$291,E287),TRUE))</f>
        <v>62.333366666666677</v>
      </c>
      <c r="F293" s="92">
        <f t="shared" ref="F293" ca="1" si="126">AVERAGE(INDIRECT(CONCATENATE($E$290,F286,$E$291,F287),TRUE))</f>
        <v>62.333366666666677</v>
      </c>
    </row>
    <row r="294" spans="2:6" s="580" customFormat="1" ht="15" customHeight="1">
      <c r="B294" s="692"/>
      <c r="C294" s="698"/>
      <c r="D294" s="93" t="s">
        <v>671</v>
      </c>
      <c r="E294" s="93">
        <f ca="1">MIN(INDIRECT(CONCATENATE($E$290,E286,$E$291,E287),TRUE))</f>
        <v>58.7667</v>
      </c>
      <c r="F294" s="93">
        <f t="shared" ref="F294" ca="1" si="127">MIN(INDIRECT(CONCATENATE($E$290,F286,$E$291,F287),TRUE))</f>
        <v>58.7667</v>
      </c>
    </row>
    <row r="295" spans="2:6" s="580" customFormat="1" ht="15" customHeight="1">
      <c r="B295" s="692"/>
      <c r="C295" s="698"/>
      <c r="D295" s="93" t="s">
        <v>672</v>
      </c>
      <c r="E295" s="93">
        <f ca="1">MAX(INDIRECT(CONCATENATE($E$290,E286,$E$291,E287),TRUE))</f>
        <v>66.041700000000006</v>
      </c>
      <c r="F295" s="93">
        <f t="shared" ref="F295" ca="1" si="128">MAX(INDIRECT(CONCATENATE($E$290,F286,$E$291,F287),TRUE))</f>
        <v>66.041700000000006</v>
      </c>
    </row>
    <row r="296" spans="2:6" s="574" customFormat="1" ht="15" customHeight="1">
      <c r="B296" s="692"/>
      <c r="C296" s="698"/>
      <c r="D296" s="94" t="s">
        <v>131</v>
      </c>
      <c r="E296" s="94" t="str">
        <f>CONCATENATE($E290,E287,$E291,E286)</f>
        <v>SL_CHARTS_2012!$AD$8:$AD$6</v>
      </c>
      <c r="F296" s="94" t="str">
        <f t="shared" ref="F296" si="129">CONCATENATE($E290,F287,$E291,F286)</f>
        <v>SL_CHARTS_2012!$AD$8:$AD$6</v>
      </c>
    </row>
    <row r="297" spans="2:6" s="574" customFormat="1" ht="15" customHeight="1">
      <c r="B297" s="692"/>
      <c r="C297" s="698"/>
      <c r="D297" s="94" t="s">
        <v>677</v>
      </c>
      <c r="E297" s="94" t="str">
        <f ca="1">ADDRESS(MATCH(E294,INDIRECT(E296,TRUE),0)+MATCH(E280,SL_CHARTS_2012!$AC$1:$AC$3999,1)-1,$E285,1,1)</f>
        <v>$AC$6</v>
      </c>
      <c r="F297" s="94" t="str">
        <f ca="1">ADDRESS(MATCH(F294,INDIRECT(F296,TRUE),0)+MATCH(F280,SL_CHARTS_2012!$AC$1:$AC$3999,1)-1,$E285,1,1)</f>
        <v>$AC$6</v>
      </c>
    </row>
    <row r="298" spans="2:6" s="574" customFormat="1" ht="15" customHeight="1">
      <c r="B298" s="692"/>
      <c r="C298" s="698"/>
      <c r="D298" s="94" t="s">
        <v>678</v>
      </c>
      <c r="E298" s="94" t="str">
        <f ca="1">ADDRESS(MATCH(E294,INDIRECT(E296,TRUE),0)+MATCH(E280,SL_CHARTS_2012!$AC$1:$AC$3999,1)-1,$E285+2,1,1)</f>
        <v>$AE$6</v>
      </c>
      <c r="F298" s="94" t="str">
        <f ca="1">ADDRESS(MATCH(F294,INDIRECT(F296,TRUE),0)+MATCH(F280,SL_CHARTS_2012!$AC$1:$AC$3999,1)-1,$E285+2,1,1)</f>
        <v>$AE$6</v>
      </c>
    </row>
    <row r="299" spans="2:6" s="574" customFormat="1" ht="15" customHeight="1">
      <c r="B299" s="692"/>
      <c r="C299" s="698"/>
      <c r="D299" s="94" t="s">
        <v>679</v>
      </c>
      <c r="E299" s="94" t="str">
        <f ca="1">ADDRESS(MATCH(E295,INDIRECT(E296,TRUE),0)+MATCH(E280,SL_CHARTS_2012!$AC$1:$AC$3999,1)-1,$E285,1,1)</f>
        <v>$AC$8</v>
      </c>
      <c r="F299" s="94" t="str">
        <f ca="1">ADDRESS(MATCH(F295,INDIRECT(F296,TRUE),0)+MATCH(F280,SL_CHARTS_2012!$AC$1:$AC$3999,1)-1,$E285,1,1)</f>
        <v>$AC$8</v>
      </c>
    </row>
    <row r="300" spans="2:6" s="574" customFormat="1" ht="15" customHeight="1">
      <c r="B300" s="692"/>
      <c r="C300" s="698"/>
      <c r="D300" s="94" t="s">
        <v>680</v>
      </c>
      <c r="E300" s="94" t="str">
        <f ca="1">ADDRESS(MATCH(E295,INDIRECT(E296,TRUE),0)+MATCH(E280,SL_CHARTS_2012!$AC$1:$AC$3999,1)-1,$E285+3,1)</f>
        <v>$AF$8</v>
      </c>
      <c r="F300" s="94" t="str">
        <f ca="1">ADDRESS(MATCH(F295,INDIRECT(F296,TRUE),0)+MATCH(F280,SL_CHARTS_2012!$AC$1:$AC$3999,1)-1,$E285+3,1)</f>
        <v>$AF$8</v>
      </c>
    </row>
    <row r="301" spans="2:6" s="574" customFormat="1" ht="15" customHeight="1">
      <c r="B301" s="692"/>
      <c r="C301" s="698"/>
      <c r="D301" s="94" t="s">
        <v>673</v>
      </c>
      <c r="E301" s="94">
        <f ca="1">-INDIRECT(CONCATENATE($E290,E298),TRUE)</f>
        <v>-19.570331999999915</v>
      </c>
      <c r="F301" s="94">
        <f t="shared" ref="F301" ca="1" si="130">-INDIRECT(CONCATENATE($E290,F298),TRUE)</f>
        <v>-19.570331999999915</v>
      </c>
    </row>
    <row r="302" spans="2:6" s="574" customFormat="1" ht="15" customHeight="1">
      <c r="B302" s="692"/>
      <c r="C302" s="698"/>
      <c r="D302" s="94" t="s">
        <v>674</v>
      </c>
      <c r="E302" s="94">
        <f ca="1">INDIRECT(CONCATENATE($E290,E300),TRUE)</f>
        <v>20.78694000000014</v>
      </c>
      <c r="F302" s="94">
        <f ca="1">INDIRECT(CONCATENATE($E290,F300),TRUE)</f>
        <v>20.78694000000014</v>
      </c>
    </row>
    <row r="303" spans="2:6" s="574" customFormat="1" ht="15" customHeight="1">
      <c r="B303" s="692"/>
      <c r="C303" s="698"/>
      <c r="D303" s="94" t="s">
        <v>675</v>
      </c>
      <c r="E303" s="96">
        <f ca="1">E294+E301</f>
        <v>39.196368000000085</v>
      </c>
      <c r="F303" s="96">
        <f t="shared" ref="F303" ca="1" si="131">F294+F301</f>
        <v>39.196368000000085</v>
      </c>
    </row>
    <row r="304" spans="2:6" s="574" customFormat="1" ht="15" customHeight="1">
      <c r="B304" s="692"/>
      <c r="C304" s="698"/>
      <c r="D304" s="94" t="s">
        <v>676</v>
      </c>
      <c r="E304" s="96">
        <f ca="1">E295+E302</f>
        <v>86.828640000000149</v>
      </c>
      <c r="F304" s="96">
        <f t="shared" ref="F304" ca="1" si="132">F295+F302</f>
        <v>86.828640000000149</v>
      </c>
    </row>
    <row r="305" spans="2:6" s="574" customFormat="1" ht="15" customHeight="1">
      <c r="B305" s="692"/>
      <c r="C305" s="699" t="s">
        <v>128</v>
      </c>
      <c r="D305" s="97" t="s">
        <v>106</v>
      </c>
      <c r="E305" s="98" t="str">
        <f t="shared" ref="E305:F305" si="133">CONCATENATE(E282,E$7,E284)</f>
        <v>4-2</v>
      </c>
      <c r="F305" s="98" t="str">
        <f t="shared" si="133"/>
        <v>4-2</v>
      </c>
    </row>
    <row r="306" spans="2:6" s="574" customFormat="1" ht="15" customHeight="1">
      <c r="B306" s="692"/>
      <c r="C306" s="699"/>
      <c r="D306" s="99" t="s">
        <v>670</v>
      </c>
      <c r="E306" s="99">
        <f ca="1">AVERAGE(INDIRECT(CONCATENATE($E$290,E288,$E$291,E289),TRUE))</f>
        <v>62.333366666666677</v>
      </c>
      <c r="F306" s="99">
        <f t="shared" ref="F306" ca="1" si="134">AVERAGE(INDIRECT(CONCATENATE($E$290,F288,$E$291,F289),TRUE))</f>
        <v>62.333366666666677</v>
      </c>
    </row>
    <row r="307" spans="2:6" s="574" customFormat="1" ht="15" customHeight="1">
      <c r="B307" s="692"/>
      <c r="C307" s="699"/>
      <c r="D307" s="100" t="s">
        <v>671</v>
      </c>
      <c r="E307" s="100">
        <f ca="1">MIN(INDIRECT(CONCATENATE($E$290,E288,$E$291,E289),TRUE))</f>
        <v>58.7667</v>
      </c>
      <c r="F307" s="100">
        <f t="shared" ref="F307" ca="1" si="135">MIN(INDIRECT(CONCATENATE($E$290,F288,$E$291,F289),TRUE))</f>
        <v>58.7667</v>
      </c>
    </row>
    <row r="308" spans="2:6" s="574" customFormat="1" ht="15" customHeight="1">
      <c r="B308" s="692"/>
      <c r="C308" s="699"/>
      <c r="D308" s="100" t="s">
        <v>672</v>
      </c>
      <c r="E308" s="100">
        <f ca="1">MAX(INDIRECT(CONCATENATE($E$290,E288,$E$291,E289),TRUE))</f>
        <v>66.041700000000006</v>
      </c>
      <c r="F308" s="100">
        <f t="shared" ref="F308" ca="1" si="136">MAX(INDIRECT(CONCATENATE($E$290,F288,$E$291,F289),TRUE))</f>
        <v>66.041700000000006</v>
      </c>
    </row>
    <row r="309" spans="2:6" s="574" customFormat="1" ht="15" hidden="1" customHeight="1">
      <c r="B309" s="692"/>
      <c r="C309" s="699"/>
      <c r="D309" s="101" t="s">
        <v>131</v>
      </c>
      <c r="E309" s="101" t="str">
        <f>CONCATENATE($E290,E289,$E291,E288)</f>
        <v>SL_CHARTS_2012!$AD$8:$AD$6</v>
      </c>
      <c r="F309" s="101" t="str">
        <f t="shared" ref="F309" si="137">CONCATENATE($E290,F289,$E291,F288)</f>
        <v>SL_CHARTS_2012!$AD$8:$AD$6</v>
      </c>
    </row>
    <row r="310" spans="2:6" s="574" customFormat="1" ht="15" hidden="1" customHeight="1">
      <c r="B310" s="692"/>
      <c r="C310" s="699"/>
      <c r="D310" s="101" t="s">
        <v>677</v>
      </c>
      <c r="E310" s="101" t="str">
        <f ca="1">ADDRESS(MATCH(E307,INDIRECT(E309,TRUE),0)+MATCH(E284,SL_CHARTS_2012!$AC$1:$AC$3999,1)-1,$E285,1,1)</f>
        <v>$AC$6</v>
      </c>
      <c r="F310" s="101" t="str">
        <f ca="1">ADDRESS(MATCH(F307,INDIRECT(F309,TRUE),0)+MATCH(F284,SL_CHARTS_2012!$AC$1:$AC$3999,1)-1,$E285,1,1)</f>
        <v>$AC$6</v>
      </c>
    </row>
    <row r="311" spans="2:6" s="574" customFormat="1" ht="15" hidden="1" customHeight="1">
      <c r="B311" s="692"/>
      <c r="C311" s="699"/>
      <c r="D311" s="101" t="s">
        <v>678</v>
      </c>
      <c r="E311" s="101" t="str">
        <f ca="1">ADDRESS(MATCH(E307,INDIRECT(E309,TRUE),0)+MATCH(E284,SL_CHARTS_2012!$AC$1:$AC$3999,1)-1,$E285+2,1,1)</f>
        <v>$AE$6</v>
      </c>
      <c r="F311" s="101" t="str">
        <f ca="1">ADDRESS(MATCH(F307,INDIRECT(F309,TRUE),0)+MATCH(F284,SL_CHARTS_2012!$AC$1:$AC$3999,1)-1,$E285+2,1,1)</f>
        <v>$AE$6</v>
      </c>
    </row>
    <row r="312" spans="2:6" s="574" customFormat="1" ht="15" hidden="1" customHeight="1">
      <c r="B312" s="692"/>
      <c r="C312" s="699"/>
      <c r="D312" s="101" t="s">
        <v>679</v>
      </c>
      <c r="E312" s="101" t="str">
        <f ca="1">ADDRESS(MATCH(E308,INDIRECT(E309,TRUE),0)+MATCH(E284,SL_CHARTS_2012!$AC$1:$AC$3999,1)-1,$E285,1,1)</f>
        <v>$AC$8</v>
      </c>
      <c r="F312" s="101" t="str">
        <f ca="1">ADDRESS(MATCH(F308,INDIRECT(F309,TRUE),0)+MATCH(F284,SL_CHARTS_2012!$AC$1:$AC$3999,1)-1,$E285,1,1)</f>
        <v>$AC$8</v>
      </c>
    </row>
    <row r="313" spans="2:6" s="574" customFormat="1" ht="15" hidden="1" customHeight="1">
      <c r="B313" s="692"/>
      <c r="C313" s="699"/>
      <c r="D313" s="101" t="s">
        <v>680</v>
      </c>
      <c r="E313" s="101" t="str">
        <f ca="1">ADDRESS(MATCH(E308,INDIRECT(E309,TRUE),0)+MATCH(E284,SL_CHARTS_2012!$AC$1:$AC$3999,1)-1,$E285+3,1,1)</f>
        <v>$AF$8</v>
      </c>
      <c r="F313" s="101" t="str">
        <f ca="1">ADDRESS(MATCH(F308,INDIRECT(F309,TRUE),0)+MATCH(F284,SL_CHARTS_2012!$AC$1:$AC$3999,1)-1,$E285+3,1,1)</f>
        <v>$AF$8</v>
      </c>
    </row>
    <row r="314" spans="2:6" s="574" customFormat="1" ht="15" customHeight="1">
      <c r="B314" s="692"/>
      <c r="C314" s="699"/>
      <c r="D314" s="101" t="s">
        <v>673</v>
      </c>
      <c r="E314" s="102">
        <f ca="1">-INDIRECT(CONCATENATE($E290,E311),TRUE)</f>
        <v>-19.570331999999915</v>
      </c>
      <c r="F314" s="102">
        <f t="shared" ref="F314" ca="1" si="138">-INDIRECT(CONCATENATE($E290,F311),TRUE)</f>
        <v>-19.570331999999915</v>
      </c>
    </row>
    <row r="315" spans="2:6" s="574" customFormat="1" ht="15" customHeight="1">
      <c r="B315" s="692"/>
      <c r="C315" s="699"/>
      <c r="D315" s="101" t="s">
        <v>674</v>
      </c>
      <c r="E315" s="102">
        <f ca="1">INDIRECT(CONCATENATE($E290,E313),TRUE)</f>
        <v>20.78694000000014</v>
      </c>
      <c r="F315" s="102">
        <f t="shared" ref="F315" ca="1" si="139">INDIRECT(CONCATENATE($E290,F313),TRUE)</f>
        <v>20.78694000000014</v>
      </c>
    </row>
    <row r="316" spans="2:6" s="574" customFormat="1" ht="15" customHeight="1">
      <c r="B316" s="692"/>
      <c r="C316" s="699"/>
      <c r="D316" s="101" t="s">
        <v>675</v>
      </c>
      <c r="E316" s="103">
        <f ca="1">E307+E314</f>
        <v>39.196368000000085</v>
      </c>
      <c r="F316" s="103">
        <f t="shared" ref="F316:F317" ca="1" si="140">F307+F314</f>
        <v>39.196368000000085</v>
      </c>
    </row>
    <row r="317" spans="2:6" s="574" customFormat="1" ht="15" customHeight="1" thickBot="1">
      <c r="B317" s="692"/>
      <c r="C317" s="700"/>
      <c r="D317" s="104" t="s">
        <v>676</v>
      </c>
      <c r="E317" s="105">
        <f ca="1">E308+E315</f>
        <v>86.828640000000149</v>
      </c>
      <c r="F317" s="105">
        <f t="shared" ca="1" si="140"/>
        <v>86.828640000000149</v>
      </c>
    </row>
    <row r="318" spans="2:6" s="574" customFormat="1" ht="15" customHeight="1">
      <c r="B318" s="199"/>
      <c r="C318" s="191"/>
      <c r="D318" s="191"/>
      <c r="E318" s="191"/>
      <c r="F318" s="191"/>
    </row>
    <row r="319" spans="2:6" s="490" customFormat="1" ht="15" customHeight="1" thickBot="1">
      <c r="B319" s="690" t="s">
        <v>45</v>
      </c>
      <c r="C319" s="690"/>
      <c r="D319" s="690"/>
      <c r="E319" s="690"/>
      <c r="F319" s="690"/>
    </row>
    <row r="320" spans="2:6" s="574" customFormat="1" ht="15" customHeight="1">
      <c r="B320" s="741" t="s">
        <v>46</v>
      </c>
      <c r="C320" s="701" t="s">
        <v>120</v>
      </c>
      <c r="D320" s="25" t="s">
        <v>148</v>
      </c>
      <c r="E320" s="116" t="e">
        <f ca="1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#N/A</v>
      </c>
      <c r="F320" s="177" t="e">
        <f ca="1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#N/A</v>
      </c>
    </row>
    <row r="321" spans="2:6" s="574" customFormat="1" ht="15" customHeight="1">
      <c r="B321" s="741"/>
      <c r="C321" s="701"/>
      <c r="D321" s="24" t="s">
        <v>129</v>
      </c>
      <c r="E321" s="118" t="e">
        <f ca="1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#N/A</v>
      </c>
      <c r="F321" s="578" t="e">
        <f ca="1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#N/A</v>
      </c>
    </row>
    <row r="322" spans="2:6" s="574" customFormat="1" ht="15" customHeight="1">
      <c r="B322" s="741"/>
      <c r="C322" s="701"/>
      <c r="D322" s="25" t="s">
        <v>149</v>
      </c>
      <c r="E322" s="116" t="e">
        <f ca="1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#N/A</v>
      </c>
      <c r="F322" s="177" t="e">
        <f ca="1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#N/A</v>
      </c>
    </row>
    <row r="323" spans="2:6" s="574" customFormat="1" ht="15" customHeight="1">
      <c r="B323" s="741"/>
      <c r="C323" s="701"/>
      <c r="D323" s="24" t="s">
        <v>130</v>
      </c>
      <c r="E323" s="118" t="e">
        <f ca="1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#N/A</v>
      </c>
      <c r="F323" s="578" t="e">
        <f ca="1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#N/A</v>
      </c>
    </row>
    <row r="324" spans="2:6" s="574" customFormat="1" ht="15" customHeight="1">
      <c r="B324" s="741"/>
      <c r="C324" s="707" t="s">
        <v>121</v>
      </c>
      <c r="D324" s="60" t="s">
        <v>148</v>
      </c>
      <c r="E324" s="478" t="e">
        <f ca="1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#N/A</v>
      </c>
      <c r="F324" s="179" t="e">
        <f ca="1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#N/A</v>
      </c>
    </row>
    <row r="325" spans="2:6" s="574" customFormat="1" ht="15" customHeight="1">
      <c r="B325" s="741"/>
      <c r="C325" s="707"/>
      <c r="D325" s="85" t="s">
        <v>118</v>
      </c>
      <c r="E325" s="485" t="e">
        <f ca="1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#N/A</v>
      </c>
      <c r="F325" s="180" t="e">
        <f ca="1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#N/A</v>
      </c>
    </row>
    <row r="326" spans="2:6" s="574" customFormat="1" ht="15" customHeight="1">
      <c r="B326" s="741"/>
      <c r="C326" s="707"/>
      <c r="D326" s="60" t="s">
        <v>149</v>
      </c>
      <c r="E326" s="478" t="e">
        <f ca="1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#N/A</v>
      </c>
      <c r="F326" s="179" t="e">
        <f ca="1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#N/A</v>
      </c>
    </row>
    <row r="327" spans="2:6" s="574" customFormat="1" ht="15" customHeight="1">
      <c r="B327" s="741"/>
      <c r="C327" s="707"/>
      <c r="D327" s="85" t="s">
        <v>119</v>
      </c>
      <c r="E327" s="485" t="e">
        <f ca="1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#N/A</v>
      </c>
      <c r="F327" s="180" t="e">
        <f ca="1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#N/A</v>
      </c>
    </row>
    <row r="328" spans="2:6" s="574" customFormat="1" ht="15" customHeight="1">
      <c r="B328" s="741"/>
      <c r="C328" s="712" t="s">
        <v>125</v>
      </c>
      <c r="D328" s="712"/>
      <c r="E328" s="773">
        <v>34</v>
      </c>
      <c r="F328" s="773"/>
    </row>
    <row r="329" spans="2:6" s="574" customFormat="1" ht="15" customHeight="1">
      <c r="B329" s="741"/>
      <c r="C329" s="705" t="s">
        <v>120</v>
      </c>
      <c r="D329" s="133" t="s">
        <v>123</v>
      </c>
      <c r="E329" s="124" t="e">
        <f ca="1">ADDRESS(MATCH(E323,SL_CHARTS_2012!$AH$1:$AH$3999,1),$E328+4,1)</f>
        <v>#N/A</v>
      </c>
      <c r="F329" s="181" t="e">
        <f ca="1">ADDRESS(MATCH(F323,SL_CHARTS_2012!$AH$1:$AH$3999,1),$E328+4,1)</f>
        <v>#N/A</v>
      </c>
    </row>
    <row r="330" spans="2:6" s="574" customFormat="1" ht="15" customHeight="1">
      <c r="B330" s="741"/>
      <c r="C330" s="706"/>
      <c r="D330" s="133" t="s">
        <v>122</v>
      </c>
      <c r="E330" s="124" t="e">
        <f ca="1">ADDRESS(MATCH(E321,SL_CHARTS_2012!$AH$1:$AH$3999,1),$E328+4,1)</f>
        <v>#N/A</v>
      </c>
      <c r="F330" s="181" t="e">
        <f ca="1">ADDRESS(MATCH(F321,SL_CHARTS_2012!$AH$1:$AH$3999,1),$E328+4,1)</f>
        <v>#N/A</v>
      </c>
    </row>
    <row r="331" spans="2:6" s="574" customFormat="1" ht="15" customHeight="1">
      <c r="B331" s="741"/>
      <c r="C331" s="707" t="s">
        <v>121</v>
      </c>
      <c r="D331" s="134" t="s">
        <v>123</v>
      </c>
      <c r="E331" s="125" t="e">
        <f ca="1">ADDRESS(MATCH(E327,SL_CHARTS_2012!$AH$1:$AH$3999,1),$E328+4,1)</f>
        <v>#N/A</v>
      </c>
      <c r="F331" s="182" t="e">
        <f ca="1">ADDRESS(MATCH(F327,SL_CHARTS_2012!$AH$1:$AH$3999,1),$E328+4,1)</f>
        <v>#N/A</v>
      </c>
    </row>
    <row r="332" spans="2:6" s="574" customFormat="1" ht="15" customHeight="1">
      <c r="B332" s="741"/>
      <c r="C332" s="708"/>
      <c r="D332" s="134" t="s">
        <v>122</v>
      </c>
      <c r="E332" s="125" t="e">
        <f ca="1">ADDRESS(MATCH(E325,SL_CHARTS_2012!$AH$1:$AH$3999,1),$E328+4,1)</f>
        <v>#N/A</v>
      </c>
      <c r="F332" s="182" t="e">
        <f ca="1">ADDRESS(MATCH(F325,SL_CHARTS_2012!$AH$1:$AH$3999,1),$E328+4,1)</f>
        <v>#N/A</v>
      </c>
    </row>
    <row r="333" spans="2:6" s="574" customFormat="1" ht="15" customHeight="1">
      <c r="B333" s="741"/>
      <c r="C333" s="571"/>
      <c r="D333" s="734" t="s">
        <v>126</v>
      </c>
      <c r="E333" s="42" t="s">
        <v>147</v>
      </c>
      <c r="F333" s="566"/>
    </row>
    <row r="334" spans="2:6" s="574" customFormat="1" ht="15" customHeight="1">
      <c r="B334" s="741"/>
      <c r="C334" s="571"/>
      <c r="D334" s="734"/>
      <c r="E334" s="42" t="s">
        <v>124</v>
      </c>
      <c r="F334" s="566"/>
    </row>
    <row r="335" spans="2:6" s="574" customFormat="1" ht="15" customHeight="1">
      <c r="B335" s="741"/>
      <c r="C335" s="714" t="s">
        <v>127</v>
      </c>
      <c r="D335" s="135" t="s">
        <v>106</v>
      </c>
      <c r="E335" s="317" t="e">
        <f ca="1">CONCATENATE(E321,E$7,E323)</f>
        <v>#N/A</v>
      </c>
      <c r="F335" s="165" t="e">
        <f t="shared" ref="F335" ca="1" si="141">CONCATENATE(F321,F$7,F323)</f>
        <v>#N/A</v>
      </c>
    </row>
    <row r="336" spans="2:6" s="574" customFormat="1" ht="15" customHeight="1">
      <c r="B336" s="741"/>
      <c r="C336" s="714"/>
      <c r="D336" s="136" t="s">
        <v>670</v>
      </c>
      <c r="E336" s="318" t="e">
        <f ca="1">AVERAGE(INDIRECT(CONCATENATE($E$333,E329,$E$334,E330),TRUE))</f>
        <v>#N/A</v>
      </c>
      <c r="F336" s="166" t="e">
        <f t="shared" ref="F336" ca="1" si="142">AVERAGE(INDIRECT(CONCATENATE($E$333,F329,$E$334,F330),TRUE))</f>
        <v>#N/A</v>
      </c>
    </row>
    <row r="337" spans="2:6" s="574" customFormat="1" ht="15" customHeight="1">
      <c r="B337" s="741"/>
      <c r="C337" s="714"/>
      <c r="D337" s="137" t="s">
        <v>671</v>
      </c>
      <c r="E337" s="319" t="e">
        <f ca="1">MIN(INDIRECT(CONCATENATE($E$333,E329,$E$334,E330),TRUE))</f>
        <v>#N/A</v>
      </c>
      <c r="F337" s="167" t="e">
        <f t="shared" ref="F337" ca="1" si="143">MIN(INDIRECT(CONCATENATE($E$333,F329,$E$334,F330),TRUE))</f>
        <v>#N/A</v>
      </c>
    </row>
    <row r="338" spans="2:6" s="574" customFormat="1" ht="15" customHeight="1">
      <c r="B338" s="741"/>
      <c r="C338" s="714"/>
      <c r="D338" s="137" t="s">
        <v>672</v>
      </c>
      <c r="E338" s="319" t="e">
        <f ca="1">MAX(INDIRECT(CONCATENATE($E$333,E329,$E$334,E330),TRUE))</f>
        <v>#N/A</v>
      </c>
      <c r="F338" s="167" t="e">
        <f t="shared" ref="F338" ca="1" si="144">MAX(INDIRECT(CONCATENATE($E$333,F329,$E$334,F330),TRUE))</f>
        <v>#N/A</v>
      </c>
    </row>
    <row r="339" spans="2:6" s="574" customFormat="1" ht="15" customHeight="1">
      <c r="B339" s="741"/>
      <c r="C339" s="714"/>
      <c r="D339" s="138" t="s">
        <v>131</v>
      </c>
      <c r="E339" s="479" t="e">
        <f ca="1">CONCATENATE($E333,E330,$E334,E329)</f>
        <v>#N/A</v>
      </c>
      <c r="F339" s="168" t="e">
        <f t="shared" ref="F339" ca="1" si="145">CONCATENATE($E333,F330,$E334,F329)</f>
        <v>#N/A</v>
      </c>
    </row>
    <row r="340" spans="2:6" s="574" customFormat="1" ht="15" customHeight="1">
      <c r="B340" s="741"/>
      <c r="C340" s="714"/>
      <c r="D340" s="138" t="s">
        <v>677</v>
      </c>
      <c r="E340" s="479" t="e">
        <f ca="1">ADDRESS(MATCH(E337,INDIRECT(E339,TRUE),0)+MATCH(E323,SL_CHARTS_2012!$AH$1:$AH$3999,1)-1,$E328+4,1,1)</f>
        <v>#N/A</v>
      </c>
      <c r="F340" s="168" t="e">
        <f ca="1">ADDRESS(MATCH(F337,INDIRECT(F339,TRUE),0)+MATCH(F323,SL_CHARTS_2012!$AH$1:$AH$3999,1)-1,$E328+4,1,1)</f>
        <v>#N/A</v>
      </c>
    </row>
    <row r="341" spans="2:6" s="574" customFormat="1" ht="15" customHeight="1">
      <c r="B341" s="741"/>
      <c r="C341" s="714"/>
      <c r="D341" s="138" t="s">
        <v>678</v>
      </c>
      <c r="E341" s="479" t="e">
        <f ca="1">ADDRESS(MATCH(E337,INDIRECT(E339,TRUE),0)+MATCH(E323,SL_CHARTS_2012!$AH$1:$AH$3999,1)-1,$E328+6,1,1)</f>
        <v>#N/A</v>
      </c>
      <c r="F341" s="168" t="e">
        <f ca="1">ADDRESS(MATCH(F337,INDIRECT(F339,TRUE),0)+MATCH(F323,SL_CHARTS_2012!$AH$1:$AH$3999,1)-1,$E328+6,1,1)</f>
        <v>#N/A</v>
      </c>
    </row>
    <row r="342" spans="2:6" s="574" customFormat="1" ht="15" customHeight="1">
      <c r="B342" s="741"/>
      <c r="C342" s="714"/>
      <c r="D342" s="138" t="s">
        <v>679</v>
      </c>
      <c r="E342" s="479" t="e">
        <f ca="1">ADDRESS(MATCH(E338,INDIRECT(E339,TRUE),0)+MATCH(E323,SL_CHARTS_2012!$AH$1:$AH$3999,1)-1,$E328+4,1,1)</f>
        <v>#N/A</v>
      </c>
      <c r="F342" s="168" t="e">
        <f ca="1">ADDRESS(MATCH(F338,INDIRECT(F339,TRUE),0)+MATCH(F323,SL_CHARTS_2012!$AH$1:$AH$3999,1)-1,$E328+4,1,1)</f>
        <v>#N/A</v>
      </c>
    </row>
    <row r="343" spans="2:6" s="574" customFormat="1" ht="15" customHeight="1">
      <c r="B343" s="741"/>
      <c r="C343" s="714"/>
      <c r="D343" s="138" t="s">
        <v>680</v>
      </c>
      <c r="E343" s="479" t="e">
        <f ca="1">ADDRESS(MATCH(E338,INDIRECT(E339,TRUE),0)+MATCH(E323,SL_CHARTS_2012!$AH$1:$AH$3999,1)-1,$E328+5,1,1)</f>
        <v>#N/A</v>
      </c>
      <c r="F343" s="168" t="e">
        <f ca="1">ADDRESS(MATCH(F338,INDIRECT(F339,TRUE),0)+MATCH(F323,SL_CHARTS_2012!$AH$1:$AH$3999,1)-1,$E328+5,1,1)</f>
        <v>#N/A</v>
      </c>
    </row>
    <row r="344" spans="2:6" s="574" customFormat="1" ht="15" customHeight="1">
      <c r="B344" s="741"/>
      <c r="C344" s="714"/>
      <c r="D344" s="138" t="s">
        <v>673</v>
      </c>
      <c r="E344" s="479" t="e">
        <f ca="1">IF((-(INDIRECT(CONCATENATE($E333,E340))-INDIRECT(CONCATENATE($E333,E341))))&lt;0, (-(INDIRECT(CONCATENATE($E333,E340))-INDIRECT(CONCATENATE($E333,E341)))), -15)</f>
        <v>#N/A</v>
      </c>
      <c r="F344" s="168" t="e">
        <f t="shared" ref="F344" ca="1" si="146">IF((-(INDIRECT(CONCATENATE($E333,F340))-INDIRECT(CONCATENATE($E333,F341))))&lt;0, (-(INDIRECT(CONCATENATE($E333,F340))-INDIRECT(CONCATENATE($E333,F341)))), -15)</f>
        <v>#N/A</v>
      </c>
    </row>
    <row r="345" spans="2:6" s="574" customFormat="1" ht="15" customHeight="1">
      <c r="B345" s="741"/>
      <c r="C345" s="714"/>
      <c r="D345" s="138" t="s">
        <v>674</v>
      </c>
      <c r="E345" s="479" t="e">
        <f ca="1">IF(INDIRECT(CONCATENATE($E333,E342))-INDIRECT(CONCATENATE($E333,E343))&lt;0, ABS(INDIRECT(CONCATENATE($E333,E342))-INDIRECT(CONCATENATE($E333,E343))), 15)</f>
        <v>#N/A</v>
      </c>
      <c r="F345" s="168" t="e">
        <f t="shared" ref="F345" ca="1" si="147">IF(INDIRECT(CONCATENATE($E333,F342))-INDIRECT(CONCATENATE($E333,F343))&lt;0, ABS(INDIRECT(CONCATENATE($E333,F342))-INDIRECT(CONCATENATE($E333,F343))), 15)</f>
        <v>#N/A</v>
      </c>
    </row>
    <row r="346" spans="2:6" s="574" customFormat="1" ht="15" customHeight="1">
      <c r="B346" s="741"/>
      <c r="C346" s="714"/>
      <c r="D346" s="138" t="s">
        <v>675</v>
      </c>
      <c r="E346" s="211" t="e">
        <f ca="1">E337+E344</f>
        <v>#N/A</v>
      </c>
      <c r="F346" s="169" t="e">
        <f t="shared" ref="F346:F347" ca="1" si="148">F337+F344</f>
        <v>#N/A</v>
      </c>
    </row>
    <row r="347" spans="2:6" s="574" customFormat="1" ht="15" customHeight="1">
      <c r="B347" s="741"/>
      <c r="C347" s="714"/>
      <c r="D347" s="138" t="s">
        <v>676</v>
      </c>
      <c r="E347" s="211" t="e">
        <f ca="1">E338+E345</f>
        <v>#N/A</v>
      </c>
      <c r="F347" s="169" t="e">
        <f t="shared" ca="1" si="148"/>
        <v>#N/A</v>
      </c>
    </row>
    <row r="348" spans="2:6" s="574" customFormat="1" ht="15" customHeight="1">
      <c r="B348" s="741"/>
      <c r="C348" s="722" t="s">
        <v>128</v>
      </c>
      <c r="D348" s="141" t="s">
        <v>106</v>
      </c>
      <c r="E348" s="220" t="e">
        <f t="shared" ref="E348:F348" ca="1" si="149">CONCATENATE(E325,E$7,E327)</f>
        <v>#N/A</v>
      </c>
      <c r="F348" s="170" t="e">
        <f t="shared" ca="1" si="149"/>
        <v>#N/A</v>
      </c>
    </row>
    <row r="349" spans="2:6" s="574" customFormat="1" ht="15" customHeight="1">
      <c r="B349" s="741"/>
      <c r="C349" s="722"/>
      <c r="D349" s="143" t="s">
        <v>670</v>
      </c>
      <c r="E349" s="480" t="e">
        <f t="shared" ref="E349:F349" ca="1" si="150">AVERAGE(INDIRECT(CONCATENATE($E333,E331,$E334,E332),TRUE))</f>
        <v>#N/A</v>
      </c>
      <c r="F349" s="171" t="e">
        <f t="shared" ca="1" si="150"/>
        <v>#N/A</v>
      </c>
    </row>
    <row r="350" spans="2:6" s="574" customFormat="1" ht="15" customHeight="1">
      <c r="B350" s="741"/>
      <c r="C350" s="722"/>
      <c r="D350" s="144" t="s">
        <v>671</v>
      </c>
      <c r="E350" s="481" t="e">
        <f t="shared" ref="E350:F350" ca="1" si="151">MIN(INDIRECT(CONCATENATE($E333,E331,$E334,E332),TRUE))</f>
        <v>#N/A</v>
      </c>
      <c r="F350" s="172" t="e">
        <f t="shared" ca="1" si="151"/>
        <v>#N/A</v>
      </c>
    </row>
    <row r="351" spans="2:6" s="574" customFormat="1" ht="15" customHeight="1">
      <c r="B351" s="741"/>
      <c r="C351" s="722"/>
      <c r="D351" s="144" t="s">
        <v>672</v>
      </c>
      <c r="E351" s="481" t="e">
        <f t="shared" ref="E351:F351" ca="1" si="152">MAX(INDIRECT(CONCATENATE($E333,E331,$E334,E332),TRUE))</f>
        <v>#N/A</v>
      </c>
      <c r="F351" s="172" t="e">
        <f t="shared" ca="1" si="152"/>
        <v>#N/A</v>
      </c>
    </row>
    <row r="352" spans="2:6" s="574" customFormat="1" ht="15" customHeight="1">
      <c r="B352" s="741"/>
      <c r="C352" s="722"/>
      <c r="D352" s="145" t="s">
        <v>131</v>
      </c>
      <c r="E352" s="482" t="e">
        <f ca="1">CONCATENATE($E333,E332,$E334,E331)</f>
        <v>#N/A</v>
      </c>
      <c r="F352" s="173" t="e">
        <f t="shared" ref="F352" ca="1" si="153">CONCATENATE($E333,F332,$E334,F331)</f>
        <v>#N/A</v>
      </c>
    </row>
    <row r="353" spans="2:6" s="574" customFormat="1" ht="15" customHeight="1">
      <c r="B353" s="741"/>
      <c r="C353" s="722"/>
      <c r="D353" s="145" t="s">
        <v>677</v>
      </c>
      <c r="E353" s="482" t="e">
        <f ca="1">ADDRESS(MATCH(E350,INDIRECT(E352,TRUE),0)+MATCH(E323,SL_CHARTS_2012!$AH$1:$AH$3999,1)-1,$E328+4,1,1)</f>
        <v>#N/A</v>
      </c>
      <c r="F353" s="173" t="e">
        <f ca="1">ADDRESS(MATCH(F350,INDIRECT(F352,TRUE),0)+MATCH(F323,SL_CHARTS_2012!$AH$1:$AH$3999,1)-1,$E328+4,1,1)</f>
        <v>#N/A</v>
      </c>
    </row>
    <row r="354" spans="2:6" s="574" customFormat="1" ht="15" customHeight="1">
      <c r="B354" s="741"/>
      <c r="C354" s="722"/>
      <c r="D354" s="145" t="s">
        <v>678</v>
      </c>
      <c r="E354" s="482" t="e">
        <f ca="1">ADDRESS(MATCH(E350,INDIRECT(E352,TRUE),0)+MATCH(E323,SL_CHARTS_2012!$AH$1:$AH$3999,1)-1,$E328+6,1,1)</f>
        <v>#N/A</v>
      </c>
      <c r="F354" s="173" t="e">
        <f ca="1">ADDRESS(MATCH(F350,INDIRECT(F352,TRUE),0)+MATCH(F323,SL_CHARTS_2012!$AH$1:$AH$3999,1)-1,$E328+6,1,1)</f>
        <v>#N/A</v>
      </c>
    </row>
    <row r="355" spans="2:6" s="574" customFormat="1" ht="15" customHeight="1">
      <c r="B355" s="741"/>
      <c r="C355" s="722"/>
      <c r="D355" s="145" t="s">
        <v>679</v>
      </c>
      <c r="E355" s="482" t="e">
        <f ca="1">ADDRESS(MATCH(E351,INDIRECT(E352,TRUE),0)+MATCH(E327,SL_CHARTS_2012!$AH$1:$AH$3999,1)-1,$E328+4,1,1)</f>
        <v>#N/A</v>
      </c>
      <c r="F355" s="173" t="e">
        <f ca="1">ADDRESS(MATCH(F351,INDIRECT(F352,TRUE),0)+MATCH(F327,SL_CHARTS_2012!$AH$1:$AH$3999,1)-1,$E328+4,1,1)</f>
        <v>#N/A</v>
      </c>
    </row>
    <row r="356" spans="2:6" s="574" customFormat="1" ht="15" customHeight="1">
      <c r="B356" s="741"/>
      <c r="C356" s="722"/>
      <c r="D356" s="145" t="s">
        <v>680</v>
      </c>
      <c r="E356" s="482" t="e">
        <f ca="1">ADDRESS(MATCH(E351,INDIRECT(E352,TRUE),0)+MATCH(E327,SL_CHARTS_2012!$AH$1:$AH$3999,1)-1,$E328+5,1,1)</f>
        <v>#N/A</v>
      </c>
      <c r="F356" s="173" t="e">
        <f ca="1">ADDRESS(MATCH(F351,INDIRECT(F352,TRUE),0)+MATCH(F327,SL_CHARTS_2012!$AH$1:$AH$3999,1)-1,$E328+5,1,1)</f>
        <v>#N/A</v>
      </c>
    </row>
    <row r="357" spans="2:6" s="574" customFormat="1" ht="15" customHeight="1">
      <c r="B357" s="741"/>
      <c r="C357" s="722"/>
      <c r="D357" s="145" t="s">
        <v>673</v>
      </c>
      <c r="E357" s="483" t="e">
        <f ca="1">IF((-(INDIRECT(CONCATENATE($E333,E353))-INDIRECT(CONCATENATE($E333,E354))))&lt;0, (-(INDIRECT(CONCATENATE($E333,E353))-INDIRECT(CONCATENATE($E333,E354)))), -15)</f>
        <v>#N/A</v>
      </c>
      <c r="F357" s="174" t="e">
        <f t="shared" ref="F357" ca="1" si="154">IF((-(INDIRECT(CONCATENATE($E333,F353))-INDIRECT(CONCATENATE($E333,F354))))&lt;0, (-(INDIRECT(CONCATENATE($E333,F353))-INDIRECT(CONCATENATE($E333,F354)))), -15)</f>
        <v>#N/A</v>
      </c>
    </row>
    <row r="358" spans="2:6" s="574" customFormat="1" ht="15" customHeight="1">
      <c r="B358" s="741"/>
      <c r="C358" s="722"/>
      <c r="D358" s="145" t="s">
        <v>674</v>
      </c>
      <c r="E358" s="483" t="e">
        <f ca="1">IF(INDIRECT(CONCATENATE($E333,E355))-INDIRECT(CONCATENATE($E333,E356))&lt;0, ABS(INDIRECT(CONCATENATE($E333,E355))-INDIRECT(CONCATENATE($E333,E356))), 15)</f>
        <v>#N/A</v>
      </c>
      <c r="F358" s="174" t="e">
        <f t="shared" ref="F358" ca="1" si="155">IF(INDIRECT(CONCATENATE($E333,F355))-INDIRECT(CONCATENATE($E333,F356))&lt;0, ABS(INDIRECT(CONCATENATE($E333,F355))-INDIRECT(CONCATENATE($E333,F356))), 15)</f>
        <v>#N/A</v>
      </c>
    </row>
    <row r="359" spans="2:6" s="574" customFormat="1" ht="15" customHeight="1">
      <c r="B359" s="741"/>
      <c r="C359" s="722"/>
      <c r="D359" s="145" t="s">
        <v>675</v>
      </c>
      <c r="E359" s="484" t="e">
        <f ca="1">E350+E357</f>
        <v>#N/A</v>
      </c>
      <c r="F359" s="175" t="e">
        <f t="shared" ref="F359:F360" ca="1" si="156">F350+F357</f>
        <v>#N/A</v>
      </c>
    </row>
    <row r="360" spans="2:6" s="574" customFormat="1" ht="15" customHeight="1" thickBot="1">
      <c r="B360" s="741"/>
      <c r="C360" s="723"/>
      <c r="D360" s="148" t="s">
        <v>676</v>
      </c>
      <c r="E360" s="477" t="e">
        <f ca="1">E351+E358</f>
        <v>#N/A</v>
      </c>
      <c r="F360" s="176" t="e">
        <f t="shared" ca="1" si="156"/>
        <v>#N/A</v>
      </c>
    </row>
    <row r="361" spans="2:6" s="574" customFormat="1" ht="15" customHeight="1">
      <c r="B361" s="581"/>
    </row>
    <row r="362" spans="2:6" s="574" customFormat="1" ht="15" customHeight="1" thickBot="1">
      <c r="B362" s="690" t="s">
        <v>47</v>
      </c>
      <c r="C362" s="690"/>
      <c r="D362" s="690"/>
      <c r="E362" s="690"/>
      <c r="F362" s="690"/>
    </row>
    <row r="363" spans="2:6" s="574" customFormat="1" ht="15" customHeight="1">
      <c r="B363" s="740" t="s">
        <v>49</v>
      </c>
      <c r="C363" s="691" t="s">
        <v>120</v>
      </c>
      <c r="D363" s="30" t="s">
        <v>148</v>
      </c>
      <c r="E363" s="84" t="str">
        <f>ADDRESS(MATCH(E4,SL_CHARTS_2012!$AP$1:$AP$39999,1),$E$371,1)</f>
        <v>$AP$5</v>
      </c>
      <c r="F363" s="84" t="str">
        <f>ADDRESS(MATCH(F4,SL_CHARTS_2012!$AP$1:$AP$39999,1),$E$371,1)</f>
        <v>$AP$5</v>
      </c>
    </row>
    <row r="364" spans="2:6" s="574" customFormat="1" ht="15" customHeight="1">
      <c r="B364" s="741"/>
      <c r="C364" s="691"/>
      <c r="D364" s="66" t="s">
        <v>129</v>
      </c>
      <c r="E364" s="249">
        <f ca="1">INDIRECT(CONCATENATE($E$372,ADDRESS(MATCH(E4,SL_CHARTS_2012!$AP$1:$AP$39999,1),$E$371,1)))</f>
        <v>0</v>
      </c>
      <c r="F364" s="249">
        <f ca="1">INDIRECT(CONCATENATE($E$372,ADDRESS(MATCH(F4,SL_CHARTS_2012!$AP$1:$AP$39999,1),$E$371,1)))</f>
        <v>0</v>
      </c>
    </row>
    <row r="365" spans="2:6" s="574" customFormat="1" ht="15" customHeight="1">
      <c r="B365" s="741"/>
      <c r="C365" s="691"/>
      <c r="D365" s="30" t="s">
        <v>149</v>
      </c>
      <c r="E365" s="84" t="str">
        <f>ADDRESS(MATCH(E8,SL_CHARTS_2012!$AP$1:$AP$39999,1),$E$371,1)</f>
        <v>$AP$5</v>
      </c>
      <c r="F365" s="84" t="str">
        <f>ADDRESS(MATCH(F8,SL_CHARTS_2012!$AP$1:$AP$39999,1),$E$371,1)</f>
        <v>$AP$5</v>
      </c>
    </row>
    <row r="366" spans="2:6" s="574" customFormat="1" ht="15" customHeight="1">
      <c r="B366" s="741"/>
      <c r="C366" s="691"/>
      <c r="D366" s="66" t="s">
        <v>130</v>
      </c>
      <c r="E366" s="249">
        <f ca="1">INDIRECT(CONCATENATE($E$372,ADDRESS(MATCH(E8,SL_CHARTS_2012!$AP$1:$AP$39999,1),$E$371,1)))</f>
        <v>0</v>
      </c>
      <c r="F366" s="249">
        <f ca="1">INDIRECT(CONCATENATE($E$372,ADDRESS(MATCH(F8,SL_CHARTS_2012!$AP$1:$AP$39999,1),$E$371,1)))</f>
        <v>0</v>
      </c>
    </row>
    <row r="367" spans="2:6" s="574" customFormat="1" ht="15" customHeight="1">
      <c r="B367" s="741"/>
      <c r="C367" s="693" t="s">
        <v>121</v>
      </c>
      <c r="D367" s="63" t="s">
        <v>148</v>
      </c>
      <c r="E367" s="577" t="str">
        <f>ADDRESS(MATCH(E6,SL_CHARTS_2012!$AP$1:$AP$39999,1),$E$371,1)</f>
        <v>$AP$5</v>
      </c>
      <c r="F367" s="577" t="str">
        <f>ADDRESS(MATCH(F6,SL_CHARTS_2012!$AP$1:$AP$39999,1),$E$371,1)</f>
        <v>$AP$5</v>
      </c>
    </row>
    <row r="368" spans="2:6" s="574" customFormat="1" ht="15" customHeight="1">
      <c r="B368" s="741"/>
      <c r="C368" s="693"/>
      <c r="D368" s="164" t="s">
        <v>118</v>
      </c>
      <c r="E368" s="577">
        <f ca="1">INDIRECT(CONCATENATE($E$372,ADDRESS(MATCH(E6,SL_CHARTS_2012!$AP$1:$AP$39999,1),$E$371,1)))</f>
        <v>0</v>
      </c>
      <c r="F368" s="577">
        <f ca="1">INDIRECT(CONCATENATE($E$372,ADDRESS(MATCH(F6,SL_CHARTS_2012!$AP$1:$AP$39999,1),$E$371,1)))</f>
        <v>0</v>
      </c>
    </row>
    <row r="369" spans="2:6" s="574" customFormat="1" ht="15" customHeight="1">
      <c r="B369" s="741"/>
      <c r="C369" s="693"/>
      <c r="D369" s="63" t="s">
        <v>149</v>
      </c>
      <c r="E369" s="577" t="str">
        <f>ADDRESS(MATCH(E10,SL_CHARTS_2012!$AP$1:$AP$39999,1),$E$371,1)</f>
        <v>$AP$5</v>
      </c>
      <c r="F369" s="577" t="str">
        <f>ADDRESS(MATCH(F10,SL_CHARTS_2012!$AP$1:$AP$39999,1),$E$371,1)</f>
        <v>$AP$5</v>
      </c>
    </row>
    <row r="370" spans="2:6" s="574" customFormat="1" ht="15" customHeight="1">
      <c r="B370" s="741"/>
      <c r="C370" s="693"/>
      <c r="D370" s="164" t="s">
        <v>119</v>
      </c>
      <c r="E370" s="577">
        <f ca="1">INDIRECT(CONCATENATE($E$372,ADDRESS(MATCH(E10,SL_CHARTS_2012!$AP$1:$AP$39999,1),$E$371,1)))</f>
        <v>0</v>
      </c>
      <c r="F370" s="577">
        <f ca="1">INDIRECT(CONCATENATE($E$372,ADDRESS(MATCH(F10,SL_CHARTS_2012!$AP$1:$AP$39999,1),$E$371,1)))</f>
        <v>0</v>
      </c>
    </row>
    <row r="371" spans="2:6" s="574" customFormat="1" ht="15" customHeight="1">
      <c r="B371" s="741"/>
      <c r="C371" s="694" t="s">
        <v>125</v>
      </c>
      <c r="D371" s="694"/>
      <c r="E371" s="695">
        <v>42</v>
      </c>
      <c r="F371" s="695"/>
    </row>
    <row r="372" spans="2:6" s="574" customFormat="1" ht="15" customHeight="1">
      <c r="B372" s="741"/>
      <c r="C372" s="572"/>
      <c r="D372" s="702" t="s">
        <v>126</v>
      </c>
      <c r="E372" s="72" t="s">
        <v>147</v>
      </c>
      <c r="F372" s="66"/>
    </row>
    <row r="373" spans="2:6" s="574" customFormat="1" ht="15" customHeight="1">
      <c r="B373" s="741"/>
      <c r="C373" s="572"/>
      <c r="D373" s="702"/>
      <c r="E373" s="72" t="s">
        <v>124</v>
      </c>
      <c r="F373" s="66"/>
    </row>
    <row r="374" spans="2:6" s="574" customFormat="1" ht="15" customHeight="1">
      <c r="B374" s="741"/>
      <c r="C374" s="696" t="s">
        <v>120</v>
      </c>
      <c r="D374" s="68" t="s">
        <v>123</v>
      </c>
      <c r="E374" s="201" t="str">
        <f ca="1">IF(E364&gt;E4, ADDRESS(MATCH(E366,SL_CHARTS_2012!$AP$1:$AP$3999,1),$E$371+3,1),E375)</f>
        <v>$AS$5</v>
      </c>
      <c r="F374" s="201" t="str">
        <f ca="1">IF(F364&gt;F4, ADDRESS(MATCH(F366,SL_CHARTS_2012!$AP$1:$AP$3999,1),$E$371+3,1),F375)</f>
        <v>$AS$5</v>
      </c>
    </row>
    <row r="375" spans="2:6" s="574" customFormat="1" ht="15" customHeight="1">
      <c r="B375" s="741"/>
      <c r="C375" s="703"/>
      <c r="D375" s="68" t="s">
        <v>122</v>
      </c>
      <c r="E375" s="201" t="str">
        <f ca="1">IF(E366&lt;E8,ADDRESS(MATCH(E364,SL_CHARTS_2012!$AP$1:$AP$3999,1),$E$371+3,1),E374)</f>
        <v>$AS$5</v>
      </c>
      <c r="F375" s="201" t="str">
        <f ca="1">IF(F366&lt;F8,ADDRESS(MATCH(F364,SL_CHARTS_2012!$AP$1:$AP$3999,1),$E$371+3,1),F374)</f>
        <v>$AS$5</v>
      </c>
    </row>
    <row r="376" spans="2:6" s="574" customFormat="1" ht="15" customHeight="1">
      <c r="B376" s="741"/>
      <c r="C376" s="693" t="s">
        <v>121</v>
      </c>
      <c r="D376" s="90" t="s">
        <v>123</v>
      </c>
      <c r="E376" s="213" t="str">
        <f ca="1">IF(E368&gt;E6, ADDRESS(MATCH(E370,SL_CHARTS_2012!$AP$1:$AP$3999,1),$E$371+3,1),E377)</f>
        <v>$AS$5</v>
      </c>
      <c r="F376" s="213" t="str">
        <f ca="1">IF(F368&gt;F6, ADDRESS(MATCH(F370,SL_CHARTS_2012!$AP$1:$AP$3999,1),$E$371+3,1),F377)</f>
        <v>$AS$5</v>
      </c>
    </row>
    <row r="377" spans="2:6" s="574" customFormat="1" ht="15" customHeight="1">
      <c r="B377" s="741"/>
      <c r="C377" s="715"/>
      <c r="D377" s="90" t="s">
        <v>122</v>
      </c>
      <c r="E377" s="213" t="str">
        <f ca="1">IF(E370&lt;E10,ADDRESS(MATCH(E368,SL_CHARTS_2012!$AP$1:$AP$3999,1),$E$371+3,1),E376)</f>
        <v>$AS$5</v>
      </c>
      <c r="F377" s="213" t="str">
        <f ca="1">IF(F370&lt;F10,ADDRESS(MATCH(F368,SL_CHARTS_2012!$AP$1:$AP$3999,1),$E$371+3,1),F376)</f>
        <v>$AS$5</v>
      </c>
    </row>
    <row r="378" spans="2:6" s="574" customFormat="1" ht="15" customHeight="1">
      <c r="B378" s="741"/>
      <c r="C378" s="698" t="s">
        <v>127</v>
      </c>
      <c r="D378" s="27" t="s">
        <v>106</v>
      </c>
      <c r="E378" s="202" t="str">
        <f ca="1">CONCATENATE(ROUND(E364,1),E$7,ROUND(E366,1))</f>
        <v>0-0</v>
      </c>
      <c r="F378" s="202" t="str">
        <f t="shared" ref="F378" ca="1" si="157">CONCATENATE(ROUND(F364,1),F$7,ROUND(F366,1))</f>
        <v>0-0</v>
      </c>
    </row>
    <row r="379" spans="2:6" s="574" customFormat="1" ht="15" customHeight="1">
      <c r="B379" s="741"/>
      <c r="C379" s="698"/>
      <c r="D379" s="28" t="s">
        <v>670</v>
      </c>
      <c r="E379" s="203">
        <f ca="1">AVERAGE(INDIRECT(CONCATENATE($E$232,E374,$E$233,E375),TRUE))</f>
        <v>-1</v>
      </c>
      <c r="F379" s="203">
        <f t="shared" ref="F379" ca="1" si="158">AVERAGE(INDIRECT(CONCATENATE($E$232,F374,$E$233,F375),TRUE))</f>
        <v>-1</v>
      </c>
    </row>
    <row r="380" spans="2:6" s="574" customFormat="1" ht="15" customHeight="1">
      <c r="B380" s="741"/>
      <c r="C380" s="698"/>
      <c r="D380" s="29" t="s">
        <v>671</v>
      </c>
      <c r="E380" s="204">
        <f ca="1">MIN(INDIRECT(CONCATENATE($E$232,E374,$E$233,E375),TRUE))</f>
        <v>-1</v>
      </c>
      <c r="F380" s="204">
        <f t="shared" ref="F380" ca="1" si="159">MIN(INDIRECT(CONCATENATE($E$232,F374,$E$233,F375),TRUE))</f>
        <v>-1</v>
      </c>
    </row>
    <row r="381" spans="2:6" s="574" customFormat="1" ht="15" customHeight="1">
      <c r="B381" s="741"/>
      <c r="C381" s="698"/>
      <c r="D381" s="93" t="s">
        <v>672</v>
      </c>
      <c r="E381" s="212">
        <f ca="1">MAX(INDIRECT(CONCATENATE($E$232,E374,$E$233,E375),TRUE))</f>
        <v>-1</v>
      </c>
      <c r="F381" s="212">
        <f t="shared" ref="F381" ca="1" si="160">MAX(INDIRECT(CONCATENATE($E$232,F374,$E$233,F375),TRUE))</f>
        <v>-1</v>
      </c>
    </row>
    <row r="382" spans="2:6" s="574" customFormat="1" ht="15" customHeight="1">
      <c r="B382" s="741"/>
      <c r="C382" s="693" t="s">
        <v>121</v>
      </c>
      <c r="D382" s="97" t="s">
        <v>106</v>
      </c>
      <c r="E382" s="214" t="str">
        <f ca="1">CONCATENATE(ROUND(E368,1),E$7,ROUND(E370,1))</f>
        <v>0-0</v>
      </c>
      <c r="F382" s="214" t="str">
        <f t="shared" ref="F382" ca="1" si="161">CONCATENATE(ROUND(F368,1),F$7,ROUND(F370,1))</f>
        <v>0-0</v>
      </c>
    </row>
    <row r="383" spans="2:6" s="574" customFormat="1" ht="15" customHeight="1">
      <c r="B383" s="741"/>
      <c r="C383" s="693"/>
      <c r="D383" s="76" t="s">
        <v>670</v>
      </c>
      <c r="E383" s="215">
        <f ca="1">AVERAGE(INDIRECT(CONCATENATE($E$232,E376,$E$233,E377),TRUE))</f>
        <v>-1</v>
      </c>
      <c r="F383" s="215">
        <f t="shared" ref="F383" ca="1" si="162">AVERAGE(INDIRECT(CONCATENATE($E$232,F376,$E$233,F377),TRUE))</f>
        <v>-1</v>
      </c>
    </row>
    <row r="384" spans="2:6" s="574" customFormat="1" ht="15" customHeight="1">
      <c r="B384" s="741"/>
      <c r="C384" s="693"/>
      <c r="D384" s="77" t="s">
        <v>671</v>
      </c>
      <c r="E384" s="216">
        <f ca="1">MIN(INDIRECT(CONCATENATE($E$232,E376,$E$233,E377),TRUE))</f>
        <v>-1</v>
      </c>
      <c r="F384" s="216">
        <f t="shared" ref="F384" ca="1" si="163">MIN(INDIRECT(CONCATENATE($E$232,F376,$E$233,F377),TRUE))</f>
        <v>-1</v>
      </c>
    </row>
    <row r="385" spans="2:6" s="574" customFormat="1" ht="15" customHeight="1">
      <c r="B385" s="742"/>
      <c r="C385" s="716"/>
      <c r="D385" s="217" t="s">
        <v>672</v>
      </c>
      <c r="E385" s="218">
        <f ca="1">MAX(INDIRECT(CONCATENATE($E$232,E376,$E$233,E377),TRUE))</f>
        <v>-1</v>
      </c>
      <c r="F385" s="218">
        <f t="shared" ref="F385" ca="1" si="164">MAX(INDIRECT(CONCATENATE($E$232,F376,$E$233,F377),TRUE))</f>
        <v>-1</v>
      </c>
    </row>
    <row r="386" spans="2:6" s="574" customFormat="1" ht="15" customHeight="1">
      <c r="B386" s="743" t="s">
        <v>48</v>
      </c>
      <c r="C386" s="701" t="s">
        <v>120</v>
      </c>
      <c r="D386" s="25" t="s">
        <v>148</v>
      </c>
      <c r="E386" s="116" t="str">
        <f>ADDRESS(MATCH(E4,SL_CHARTS_2012!$AV$1:$AV$39999,1),$E$394,1)</f>
        <v>$AV$5</v>
      </c>
      <c r="F386" s="177" t="str">
        <f>ADDRESS(MATCH(F4,SL_CHARTS_2012!$AV$1:$AV$39999,1),$E$394,1)</f>
        <v>$AV$5</v>
      </c>
    </row>
    <row r="387" spans="2:6" s="574" customFormat="1" ht="15" customHeight="1">
      <c r="B387" s="724"/>
      <c r="C387" s="701"/>
      <c r="D387" s="24" t="s">
        <v>129</v>
      </c>
      <c r="E387" s="118">
        <f ca="1">INDIRECT(CONCATENATE($E$372,ADDRESS(MATCH(E4,SL_CHARTS_2012!$AV$1:$AV$39999,1),$E$394,1)))</f>
        <v>0</v>
      </c>
      <c r="F387" s="578">
        <f ca="1">INDIRECT(CONCATENATE($E$372,ADDRESS(MATCH(F4,SL_CHARTS_2012!$AV$1:$AV$39999,1),$E$394,1)))</f>
        <v>0</v>
      </c>
    </row>
    <row r="388" spans="2:6" s="574" customFormat="1" ht="15" customHeight="1">
      <c r="B388" s="724"/>
      <c r="C388" s="701"/>
      <c r="D388" s="25" t="s">
        <v>149</v>
      </c>
      <c r="E388" s="116" t="str">
        <f>ADDRESS(MATCH(E8,SL_CHARTS_2012!$AV$1:$AV$39999,1),$E$394,1)</f>
        <v>$AV$5</v>
      </c>
      <c r="F388" s="177" t="str">
        <f>ADDRESS(MATCH(F8,SL_CHARTS_2012!$AV$1:$AV$39999,1),$E$394,1)</f>
        <v>$AV$5</v>
      </c>
    </row>
    <row r="389" spans="2:6" s="574" customFormat="1" ht="15" customHeight="1">
      <c r="B389" s="724"/>
      <c r="C389" s="701"/>
      <c r="D389" s="24" t="s">
        <v>130</v>
      </c>
      <c r="E389" s="118">
        <f ca="1">INDIRECT(CONCATENATE($E$395,ADDRESS(MATCH(E8,SL_CHARTS_2012!$AV$1:$AV$39999,1),$E$394,1)))</f>
        <v>0</v>
      </c>
      <c r="F389" s="578">
        <f ca="1">INDIRECT(CONCATENATE($E$395,ADDRESS(MATCH(F8,SL_CHARTS_2012!$AV$1:$AV$39999,1),$E$394,1)))</f>
        <v>0</v>
      </c>
    </row>
    <row r="390" spans="2:6" s="574" customFormat="1" ht="15" customHeight="1">
      <c r="B390" s="724"/>
      <c r="C390" s="707" t="s">
        <v>121</v>
      </c>
      <c r="D390" s="60" t="s">
        <v>148</v>
      </c>
      <c r="E390" s="579" t="str">
        <f>ADDRESS(MATCH(E6,SL_CHARTS_2012!$AV$1:$AV$39999,1),$E$394,1)</f>
        <v>$AV$5</v>
      </c>
      <c r="F390" s="582" t="str">
        <f>ADDRESS(MATCH(F6,SL_CHARTS_2012!$AV$1:$AV$39999,1),$E$394,1)</f>
        <v>$AV$5</v>
      </c>
    </row>
    <row r="391" spans="2:6" s="574" customFormat="1" ht="15" customHeight="1">
      <c r="B391" s="724"/>
      <c r="C391" s="707"/>
      <c r="D391" s="85" t="s">
        <v>118</v>
      </c>
      <c r="E391" s="579">
        <f ca="1">INDIRECT(CONCATENATE($E$372,ADDRESS(MATCH(E6,SL_CHARTS_2012!$AV$1:$AV$39999,1),$E$394,1)))</f>
        <v>0</v>
      </c>
      <c r="F391" s="582">
        <f ca="1">INDIRECT(CONCATENATE($E$372,ADDRESS(MATCH(F6,SL_CHARTS_2012!$AV$1:$AV$39999,1),$E$394,1)))</f>
        <v>0</v>
      </c>
    </row>
    <row r="392" spans="2:6" s="574" customFormat="1" ht="15" customHeight="1">
      <c r="B392" s="724"/>
      <c r="C392" s="707"/>
      <c r="D392" s="60" t="s">
        <v>149</v>
      </c>
      <c r="E392" s="579" t="str">
        <f>ADDRESS(MATCH(E8,SL_CHARTS_2012!$AV$1:$AV$39999,1),$E$394,1)</f>
        <v>$AV$5</v>
      </c>
      <c r="F392" s="582" t="str">
        <f>ADDRESS(MATCH(F8,SL_CHARTS_2012!$AV$1:$AV$39999,1),$E$394,1)</f>
        <v>$AV$5</v>
      </c>
    </row>
    <row r="393" spans="2:6" s="574" customFormat="1" ht="15" customHeight="1">
      <c r="B393" s="724"/>
      <c r="C393" s="707"/>
      <c r="D393" s="85" t="s">
        <v>119</v>
      </c>
      <c r="E393" s="579">
        <f ca="1">INDIRECT(CONCATENATE($E$395,ADDRESS(MATCH(E8,SL_CHARTS_2012!$AV$1:$AV$39999,1),$E$394,1)))</f>
        <v>0</v>
      </c>
      <c r="F393" s="582">
        <f ca="1">INDIRECT(CONCATENATE($E$395,ADDRESS(MATCH(F8,SL_CHARTS_2012!$AV$1:$AV$39999,1),$E$394,1)))</f>
        <v>0</v>
      </c>
    </row>
    <row r="394" spans="2:6" s="574" customFormat="1" ht="15" customHeight="1">
      <c r="B394" s="724"/>
      <c r="C394" s="712" t="s">
        <v>125</v>
      </c>
      <c r="D394" s="712"/>
      <c r="E394" s="704">
        <v>48</v>
      </c>
      <c r="F394" s="704"/>
    </row>
    <row r="395" spans="2:6" s="574" customFormat="1" ht="15" customHeight="1">
      <c r="B395" s="724"/>
      <c r="C395" s="573"/>
      <c r="D395" s="713" t="s">
        <v>126</v>
      </c>
      <c r="E395" s="42" t="s">
        <v>147</v>
      </c>
      <c r="F395" s="24"/>
    </row>
    <row r="396" spans="2:6" s="574" customFormat="1" ht="15" customHeight="1">
      <c r="B396" s="724"/>
      <c r="C396" s="573"/>
      <c r="D396" s="713"/>
      <c r="E396" s="42" t="s">
        <v>124</v>
      </c>
      <c r="F396" s="24"/>
    </row>
    <row r="397" spans="2:6" s="574" customFormat="1" ht="15" customHeight="1">
      <c r="B397" s="724"/>
      <c r="C397" s="705" t="s">
        <v>120</v>
      </c>
      <c r="D397" s="44" t="s">
        <v>123</v>
      </c>
      <c r="E397" s="124" t="str">
        <f ca="1">IF(E387&gt;E4, ADDRESS(MATCH(E389,SL_CHARTS_2012!$AV$1:$AV$3999,1),$E$394+3,1),E398)</f>
        <v>$AY$5</v>
      </c>
      <c r="F397" s="181" t="str">
        <f ca="1">IF(F387&gt;F4, ADDRESS(MATCH(F389,SL_CHARTS_2012!$AV$1:$AV$3999,1),$E$394+3,1),F398)</f>
        <v>$AY$5</v>
      </c>
    </row>
    <row r="398" spans="2:6" s="574" customFormat="1" ht="15" customHeight="1">
      <c r="B398" s="724"/>
      <c r="C398" s="706"/>
      <c r="D398" s="44" t="s">
        <v>122</v>
      </c>
      <c r="E398" s="124" t="str">
        <f ca="1">IF(E389&lt;E8,ADDRESS(MATCH(E387,SL_CHARTS_2012!$AV$1:$AV$3999,1),$E$394+3,1),E397)</f>
        <v>$AY$5</v>
      </c>
      <c r="F398" s="181" t="str">
        <f ca="1">IF(F389&lt;F8,ADDRESS(MATCH(F387,SL_CHARTS_2012!$AV$1:$AV$3999,1),$E$394+3,1),F397)</f>
        <v>$AY$5</v>
      </c>
    </row>
    <row r="399" spans="2:6" s="574" customFormat="1" ht="15" customHeight="1">
      <c r="B399" s="724"/>
      <c r="C399" s="707" t="s">
        <v>121</v>
      </c>
      <c r="D399" s="134" t="s">
        <v>123</v>
      </c>
      <c r="E399" s="125" t="str">
        <f ca="1">IF(E391&gt;E4, ADDRESS(MATCH(E393,SL_CHARTS_2012!$AV$1:$AV$3999,1),$E$394+3,1),E400)</f>
        <v>$AY$5</v>
      </c>
      <c r="F399" s="125" t="str">
        <f ca="1">IF(F391&gt;F4, ADDRESS(MATCH(F393,SL_CHARTS_2012!$AV$1:$AV$3999,1),$E$394+3,1),F400)</f>
        <v>$AY$5</v>
      </c>
    </row>
    <row r="400" spans="2:6" s="574" customFormat="1" ht="15" customHeight="1">
      <c r="B400" s="724"/>
      <c r="C400" s="708"/>
      <c r="D400" s="134" t="s">
        <v>122</v>
      </c>
      <c r="E400" s="125" t="str">
        <f ca="1">IF(E393&lt;E8,ADDRESS(MATCH(E391,SL_CHARTS_2012!$AV$1:$AV$3999,1),$E$394+3,1),E399)</f>
        <v>$AY$5</v>
      </c>
      <c r="F400" s="125" t="str">
        <f ca="1">IF(F393&lt;F8,ADDRESS(MATCH(F391,SL_CHARTS_2012!$AV$1:$AV$3999,1),$E$394+3,1),F399)</f>
        <v>$AY$5</v>
      </c>
    </row>
    <row r="401" spans="2:6" s="574" customFormat="1" ht="15" customHeight="1">
      <c r="B401" s="724"/>
      <c r="C401" s="714" t="s">
        <v>127</v>
      </c>
      <c r="D401" s="135" t="s">
        <v>106</v>
      </c>
      <c r="E401" s="317" t="str">
        <f ca="1">CONCATENATE(ROUND(E387,1),E$7,ROUND(E389,1))</f>
        <v>0-0</v>
      </c>
      <c r="F401" s="165" t="str">
        <f t="shared" ref="F401" ca="1" si="165">CONCATENATE(ROUND(F387,1),F$7,ROUND(F389,1))</f>
        <v>0-0</v>
      </c>
    </row>
    <row r="402" spans="2:6" s="574" customFormat="1" ht="15" customHeight="1">
      <c r="B402" s="724"/>
      <c r="C402" s="714"/>
      <c r="D402" s="136" t="s">
        <v>670</v>
      </c>
      <c r="E402" s="318">
        <f ca="1">AVERAGE(INDIRECT(CONCATENATE($E$232,E397,$E$233,E398),TRUE))</f>
        <v>0</v>
      </c>
      <c r="F402" s="166">
        <f t="shared" ref="F402" ca="1" si="166">AVERAGE(INDIRECT(CONCATENATE($E$232,F397,$E$233,F398),TRUE))</f>
        <v>0</v>
      </c>
    </row>
    <row r="403" spans="2:6" s="574" customFormat="1" ht="15" customHeight="1">
      <c r="B403" s="724"/>
      <c r="C403" s="714"/>
      <c r="D403" s="137" t="s">
        <v>671</v>
      </c>
      <c r="E403" s="319">
        <f ca="1">MIN(INDIRECT(CONCATENATE($E$232,E397,$E$233,E398),TRUE))</f>
        <v>0</v>
      </c>
      <c r="F403" s="167">
        <f t="shared" ref="F403" ca="1" si="167">MIN(INDIRECT(CONCATENATE($E$232,F397,$E$233,F398),TRUE))</f>
        <v>0</v>
      </c>
    </row>
    <row r="404" spans="2:6" s="574" customFormat="1" ht="15" customHeight="1">
      <c r="B404" s="724"/>
      <c r="C404" s="714"/>
      <c r="D404" s="137" t="s">
        <v>672</v>
      </c>
      <c r="E404" s="319">
        <f ca="1">MAX(INDIRECT(CONCATENATE($E$232,E397,$E$233,E398),TRUE))</f>
        <v>0</v>
      </c>
      <c r="F404" s="167">
        <f t="shared" ref="F404" ca="1" si="168">MAX(INDIRECT(CONCATENATE($E$232,F397,$E$233,F398),TRUE))</f>
        <v>0</v>
      </c>
    </row>
    <row r="405" spans="2:6" s="574" customFormat="1" ht="15" customHeight="1">
      <c r="B405" s="724"/>
      <c r="C405" s="707" t="s">
        <v>121</v>
      </c>
      <c r="D405" s="141" t="s">
        <v>106</v>
      </c>
      <c r="E405" s="220" t="str">
        <f ca="1">CONCATENATE(ROUND(E391,1),E$7,ROUND(E393,1))</f>
        <v>0-0</v>
      </c>
      <c r="F405" s="220" t="str">
        <f t="shared" ref="F405" ca="1" si="169">CONCATENATE(ROUND(F391,1),F$7,ROUND(F393,1))</f>
        <v>0-0</v>
      </c>
    </row>
    <row r="406" spans="2:6" s="574" customFormat="1" ht="15" customHeight="1">
      <c r="B406" s="724"/>
      <c r="C406" s="707"/>
      <c r="D406" s="58" t="s">
        <v>670</v>
      </c>
      <c r="E406" s="130">
        <f ca="1">AVERAGE(INDIRECT(CONCATENATE($E$232,E399,$E$233,E400),TRUE))</f>
        <v>0</v>
      </c>
      <c r="F406" s="130">
        <f t="shared" ref="F406" ca="1" si="170">AVERAGE(INDIRECT(CONCATENATE($E$232,F399,$E$233,F400),TRUE))</f>
        <v>0</v>
      </c>
    </row>
    <row r="407" spans="2:6" s="574" customFormat="1" ht="15" customHeight="1">
      <c r="B407" s="724"/>
      <c r="C407" s="707"/>
      <c r="D407" s="59" t="s">
        <v>671</v>
      </c>
      <c r="E407" s="131">
        <f ca="1">MIN(INDIRECT(CONCATENATE($E$232,E399,$E$233,E400),TRUE))</f>
        <v>0</v>
      </c>
      <c r="F407" s="131">
        <f t="shared" ref="F407" ca="1" si="171">MIN(INDIRECT(CONCATENATE($E$232,F399,$E$233,F400),TRUE))</f>
        <v>0</v>
      </c>
    </row>
    <row r="408" spans="2:6" s="574" customFormat="1" ht="15" customHeight="1">
      <c r="B408" s="744"/>
      <c r="C408" s="709"/>
      <c r="D408" s="219" t="s">
        <v>672</v>
      </c>
      <c r="E408" s="221">
        <f ca="1">MAX(INDIRECT(CONCATENATE($E$232,E399,$E$233,E400),TRUE))</f>
        <v>0</v>
      </c>
      <c r="F408" s="221">
        <f t="shared" ref="F408" ca="1" si="172">MAX(INDIRECT(CONCATENATE($E$232,F399,$E$233,F400),TRUE))</f>
        <v>0</v>
      </c>
    </row>
    <row r="409" spans="2:6" s="574" customFormat="1" ht="15" customHeight="1">
      <c r="B409" s="737" t="s">
        <v>134</v>
      </c>
      <c r="C409" s="691" t="s">
        <v>120</v>
      </c>
      <c r="D409" s="30" t="s">
        <v>148</v>
      </c>
      <c r="E409" s="31" t="str">
        <f>ADDRESS(MATCH(E4,SL_CHARTS_2012!$BB$1:$BB$39999,1),$E$417,1)</f>
        <v>$BB$7</v>
      </c>
      <c r="F409" s="31" t="str">
        <f>ADDRESS(MATCH(F4,SL_CHARTS_2012!$BB$1:$BB$39999,1),$E$417,1)</f>
        <v>$BB$7</v>
      </c>
    </row>
    <row r="410" spans="2:6" s="574" customFormat="1" ht="15" customHeight="1">
      <c r="B410" s="738"/>
      <c r="C410" s="691"/>
      <c r="D410" s="66" t="s">
        <v>129</v>
      </c>
      <c r="E410" s="241">
        <f ca="1">INDIRECT(CONCATENATE($E$418,ADDRESS(MATCH(E4,SL_CHARTS_2012!$BB$1:$BB$39999,1),$E$417,1)))</f>
        <v>3</v>
      </c>
      <c r="F410" s="241">
        <f ca="1">INDIRECT(CONCATENATE($E$418,ADDRESS(MATCH(F4,SL_CHARTS_2012!$BB$1:$BB$39999,1),$E$417,1)))</f>
        <v>3</v>
      </c>
    </row>
    <row r="411" spans="2:6" s="574" customFormat="1" ht="15" customHeight="1">
      <c r="B411" s="738"/>
      <c r="C411" s="691"/>
      <c r="D411" s="30" t="s">
        <v>149</v>
      </c>
      <c r="E411" s="31" t="str">
        <f>ADDRESS(MATCH(E8,SL_CHARTS_2012!$BB$1:$BB$39999,1),$E$417,1)</f>
        <v>$BB$6</v>
      </c>
      <c r="F411" s="31" t="str">
        <f>ADDRESS(MATCH(F8,SL_CHARTS_2012!$BB$1:$BB$39999,1),$E$417,1)</f>
        <v>$BB$6</v>
      </c>
    </row>
    <row r="412" spans="2:6" s="574" customFormat="1" ht="15" customHeight="1">
      <c r="B412" s="738"/>
      <c r="C412" s="691"/>
      <c r="D412" s="66" t="s">
        <v>130</v>
      </c>
      <c r="E412" s="241">
        <f ca="1">INDIRECT(CONCATENATE($E$395,ADDRESS(MATCH(E8,SL_CHARTS_2012!$BB$1:$BB$39999,1),$E$417,1)))</f>
        <v>0.1</v>
      </c>
      <c r="F412" s="241">
        <f ca="1">INDIRECT(CONCATENATE($E$395,ADDRESS(MATCH(F8,SL_CHARTS_2012!$BB$1:$BB$39999,1),$E$417,1)))</f>
        <v>0.1</v>
      </c>
    </row>
    <row r="413" spans="2:6" s="574" customFormat="1" ht="15" customHeight="1">
      <c r="B413" s="738"/>
      <c r="C413" s="693" t="s">
        <v>121</v>
      </c>
      <c r="D413" s="63" t="s">
        <v>148</v>
      </c>
      <c r="E413" s="575" t="str">
        <f>ADDRESS(MATCH(E6,SL_CHARTS_2012!$BB$1:$BB$39999,1),$E$417,1)</f>
        <v>$BB$7</v>
      </c>
      <c r="F413" s="575" t="str">
        <f>ADDRESS(MATCH(F6,SL_CHARTS_2012!$BB$1:$BB$39999,1),$E$417,1)</f>
        <v>$BB$7</v>
      </c>
    </row>
    <row r="414" spans="2:6" s="574" customFormat="1" ht="15" customHeight="1">
      <c r="B414" s="738"/>
      <c r="C414" s="693"/>
      <c r="D414" s="164" t="s">
        <v>118</v>
      </c>
      <c r="E414" s="575">
        <f ca="1">INDIRECT(CONCATENATE($E$418,ADDRESS(MATCH(E6,SL_CHARTS_2012!$BB$1:$BB$39999,1),$E$417,1)))</f>
        <v>3</v>
      </c>
      <c r="F414" s="575">
        <f ca="1">INDIRECT(CONCATENATE($E$418,ADDRESS(MATCH(F6,SL_CHARTS_2012!$BB$1:$BB$39999,1),$E$417,1)))</f>
        <v>3</v>
      </c>
    </row>
    <row r="415" spans="2:6" s="574" customFormat="1" ht="15" customHeight="1">
      <c r="B415" s="738"/>
      <c r="C415" s="693"/>
      <c r="D415" s="63" t="s">
        <v>149</v>
      </c>
      <c r="E415" s="575" t="str">
        <f>ADDRESS(MATCH(E10,SL_CHARTS_2012!$BB$1:$BB$39999,1),$E$417,1)</f>
        <v>$BB$6</v>
      </c>
      <c r="F415" s="575" t="str">
        <f>ADDRESS(MATCH(F10,SL_CHARTS_2012!$BB$1:$BB$39999,1),$E$417,1)</f>
        <v>$BB$6</v>
      </c>
    </row>
    <row r="416" spans="2:6" s="574" customFormat="1" ht="15" customHeight="1">
      <c r="B416" s="738"/>
      <c r="C416" s="693"/>
      <c r="D416" s="164" t="s">
        <v>119</v>
      </c>
      <c r="E416" s="575">
        <f ca="1">INDIRECT(CONCATENATE($E$395,ADDRESS(MATCH(E10,SL_CHARTS_2012!$BB$1:$BB$39999,1),$E$417,1)))</f>
        <v>0.1</v>
      </c>
      <c r="F416" s="575">
        <f ca="1">INDIRECT(CONCATENATE($E$395,ADDRESS(MATCH(F10,SL_CHARTS_2012!$BB$1:$BB$39999,1),$E$417,1)))</f>
        <v>0.1</v>
      </c>
    </row>
    <row r="417" spans="2:6" s="574" customFormat="1" ht="15" customHeight="1">
      <c r="B417" s="738"/>
      <c r="C417" s="694" t="s">
        <v>125</v>
      </c>
      <c r="D417" s="694"/>
      <c r="E417" s="695">
        <v>54</v>
      </c>
      <c r="F417" s="695"/>
    </row>
    <row r="418" spans="2:6" s="574" customFormat="1" ht="15" customHeight="1">
      <c r="B418" s="738"/>
      <c r="C418" s="572"/>
      <c r="D418" s="702" t="s">
        <v>126</v>
      </c>
      <c r="E418" s="72" t="s">
        <v>147</v>
      </c>
      <c r="F418" s="66"/>
    </row>
    <row r="419" spans="2:6" s="574" customFormat="1" ht="15" customHeight="1">
      <c r="B419" s="738"/>
      <c r="C419" s="572"/>
      <c r="D419" s="702"/>
      <c r="E419" s="72" t="s">
        <v>124</v>
      </c>
      <c r="F419" s="66"/>
    </row>
    <row r="420" spans="2:6" s="574" customFormat="1" ht="15" customHeight="1">
      <c r="B420" s="738"/>
      <c r="C420" s="696" t="s">
        <v>120</v>
      </c>
      <c r="D420" s="68" t="s">
        <v>123</v>
      </c>
      <c r="E420" s="69" t="str">
        <f ca="1">IF(E410&gt;E4, ADDRESS(MATCH(E412,SL_CHARTS_2012!$BB$1:$BB$3999,1),$E$417+3,1),E421)</f>
        <v>$BE$7</v>
      </c>
      <c r="F420" s="69" t="str">
        <f ca="1">IF(F410&gt;F4, ADDRESS(MATCH(F412,SL_CHARTS_2012!$BB$1:$BB$3999,1),$E$417+3,1),F421)</f>
        <v>$BE$7</v>
      </c>
    </row>
    <row r="421" spans="2:6" s="574" customFormat="1" ht="15" customHeight="1">
      <c r="B421" s="738"/>
      <c r="C421" s="703"/>
      <c r="D421" s="68" t="s">
        <v>122</v>
      </c>
      <c r="E421" s="69" t="str">
        <f ca="1">IF(E412&lt;E8,ADDRESS(MATCH(E410,SL_CHARTS_2012!$BB$1:$BB$3999,1),$E$417+3,1),E420)</f>
        <v>$BE$7</v>
      </c>
      <c r="F421" s="69" t="str">
        <f ca="1">IF(F412&lt;F8,ADDRESS(MATCH(F410,SL_CHARTS_2012!$BB$1:$BB$3999,1),$E$417+3,1),F420)</f>
        <v>$BE$7</v>
      </c>
    </row>
    <row r="422" spans="2:6" s="574" customFormat="1" ht="15" customHeight="1">
      <c r="B422" s="738"/>
      <c r="C422" s="693" t="s">
        <v>121</v>
      </c>
      <c r="D422" s="90" t="s">
        <v>123</v>
      </c>
      <c r="E422" s="67" t="str">
        <f ca="1">IF(E414&gt;E4, ADDRESS(MATCH(E416,SL_CHARTS_2012!$BB$1:$BB$3999,1),$E$417+3,1),E423)</f>
        <v>$BE$7</v>
      </c>
      <c r="F422" s="67" t="str">
        <f ca="1">IF(F414&gt;F4, ADDRESS(MATCH(F416,SL_CHARTS_2012!$BB$1:$BB$3999,1),$E$417+3,1),F423)</f>
        <v>$BE$7</v>
      </c>
    </row>
    <row r="423" spans="2:6" s="574" customFormat="1" ht="15" customHeight="1">
      <c r="B423" s="738"/>
      <c r="C423" s="715"/>
      <c r="D423" s="90" t="s">
        <v>122</v>
      </c>
      <c r="E423" s="67" t="str">
        <f ca="1">IF(E416&lt;E8,ADDRESS(MATCH(E414,SL_CHARTS_2012!$BB$1:$BB$3999,1),$E$417+3,1),E422)</f>
        <v>$BE$7</v>
      </c>
      <c r="F423" s="67" t="str">
        <f ca="1">IF(F416&lt;F8,ADDRESS(MATCH(F414,SL_CHARTS_2012!$BB$1:$BB$3999,1),$E$417+3,1),F422)</f>
        <v>$BE$7</v>
      </c>
    </row>
    <row r="424" spans="2:6" s="574" customFormat="1" ht="15" customHeight="1">
      <c r="B424" s="738"/>
      <c r="C424" s="698" t="s">
        <v>127</v>
      </c>
      <c r="D424" s="91" t="s">
        <v>106</v>
      </c>
      <c r="E424" s="206" t="str">
        <f t="shared" ref="E424:F424" ca="1" si="173">CONCATENATE(ROUND(E410,1),E$7,ROUND(E412,1))</f>
        <v>3-0,1</v>
      </c>
      <c r="F424" s="206" t="str">
        <f t="shared" ca="1" si="173"/>
        <v>3-0,1</v>
      </c>
    </row>
    <row r="425" spans="2:6" s="574" customFormat="1" ht="15" customHeight="1">
      <c r="B425" s="738"/>
      <c r="C425" s="698"/>
      <c r="D425" s="92" t="s">
        <v>670</v>
      </c>
      <c r="E425" s="28">
        <f ca="1">AVERAGE(INDIRECT(CONCATENATE($E$418,E420,$E$419,E421),TRUE))</f>
        <v>-1</v>
      </c>
      <c r="F425" s="28">
        <f t="shared" ref="F425" ca="1" si="174">AVERAGE(INDIRECT(CONCATENATE($E$418,F420,$E$419,F421),TRUE))</f>
        <v>-1</v>
      </c>
    </row>
    <row r="426" spans="2:6" s="574" customFormat="1" ht="15" customHeight="1">
      <c r="B426" s="738"/>
      <c r="C426" s="698"/>
      <c r="D426" s="93" t="s">
        <v>671</v>
      </c>
      <c r="E426" s="29">
        <f ca="1">MIN(INDIRECT(CONCATENATE($E$418,E420,$E$419,E421),TRUE))</f>
        <v>-1</v>
      </c>
      <c r="F426" s="29">
        <f t="shared" ref="F426" ca="1" si="175">MIN(INDIRECT(CONCATENATE($E$418,F420,$E$419,F421),TRUE))</f>
        <v>-1</v>
      </c>
    </row>
    <row r="427" spans="2:6" s="574" customFormat="1" ht="15" customHeight="1">
      <c r="B427" s="738"/>
      <c r="C427" s="698"/>
      <c r="D427" s="93" t="s">
        <v>672</v>
      </c>
      <c r="E427" s="93">
        <f ca="1">MAX(INDIRECT(CONCATENATE($E$418,E420,$E$419,E421),TRUE))</f>
        <v>-1</v>
      </c>
      <c r="F427" s="93">
        <f t="shared" ref="F427" ca="1" si="176">MAX(INDIRECT(CONCATENATE($E$418,F420,$E$419,F421),TRUE))</f>
        <v>-1</v>
      </c>
    </row>
    <row r="428" spans="2:6" s="574" customFormat="1" ht="15" customHeight="1">
      <c r="B428" s="738"/>
      <c r="C428" s="693" t="s">
        <v>121</v>
      </c>
      <c r="D428" s="97" t="s">
        <v>106</v>
      </c>
      <c r="E428" s="98" t="str">
        <f t="shared" ref="E428:F428" ca="1" si="177">CONCATENATE(ROUND(E414,1),E$7,ROUND(E416,1))</f>
        <v>3-0,1</v>
      </c>
      <c r="F428" s="98" t="str">
        <f t="shared" ca="1" si="177"/>
        <v>3-0,1</v>
      </c>
    </row>
    <row r="429" spans="2:6" s="574" customFormat="1" ht="15" customHeight="1">
      <c r="B429" s="738"/>
      <c r="C429" s="693"/>
      <c r="D429" s="76" t="s">
        <v>670</v>
      </c>
      <c r="E429" s="99">
        <f ca="1">AVERAGE(INDIRECT(CONCATENATE($E$232,E422,$E$233,E423),TRUE))</f>
        <v>-1</v>
      </c>
      <c r="F429" s="99">
        <f t="shared" ref="F429" ca="1" si="178">AVERAGE(INDIRECT(CONCATENATE($E$232,F422,$E$233,F423),TRUE))</f>
        <v>-1</v>
      </c>
    </row>
    <row r="430" spans="2:6" s="574" customFormat="1" ht="15" customHeight="1">
      <c r="B430" s="738"/>
      <c r="C430" s="693"/>
      <c r="D430" s="77" t="s">
        <v>671</v>
      </c>
      <c r="E430" s="100">
        <f ca="1">MIN(INDIRECT(CONCATENATE($E$232,E422,$E$233,E423),TRUE))</f>
        <v>-1</v>
      </c>
      <c r="F430" s="100">
        <f t="shared" ref="F430" ca="1" si="179">MIN(INDIRECT(CONCATENATE($E$232,F422,$E$233,F423),TRUE))</f>
        <v>-1</v>
      </c>
    </row>
    <row r="431" spans="2:6" s="574" customFormat="1" ht="15" customHeight="1">
      <c r="B431" s="739"/>
      <c r="C431" s="716"/>
      <c r="D431" s="217" t="s">
        <v>672</v>
      </c>
      <c r="E431" s="217">
        <f ca="1">MAX(INDIRECT(CONCATENATE($E$232,E422,$E$233,E423),TRUE))</f>
        <v>-1</v>
      </c>
      <c r="F431" s="217">
        <f t="shared" ref="F431" ca="1" si="180">MAX(INDIRECT(CONCATENATE($E$232,F422,$E$233,F423),TRUE))</f>
        <v>-1</v>
      </c>
    </row>
    <row r="432" spans="2:6" s="574" customFormat="1" ht="15" customHeight="1">
      <c r="B432" s="710" t="s">
        <v>139</v>
      </c>
      <c r="C432" s="701" t="s">
        <v>120</v>
      </c>
      <c r="D432" s="25" t="s">
        <v>148</v>
      </c>
      <c r="E432" s="177" t="str">
        <f>ADDRESS(MATCH(E4,SL_CHARTS_2012!$BH$1:$BH$39999,1),$E$440,1)</f>
        <v>$BH$5</v>
      </c>
      <c r="F432" s="177" t="str">
        <f>ADDRESS(MATCH(F4,SL_CHARTS_2012!$BH$1:$BH$39999,1),$E$440,1)</f>
        <v>$BH$5</v>
      </c>
    </row>
    <row r="433" spans="2:6" s="574" customFormat="1" ht="15" customHeight="1">
      <c r="B433" s="701"/>
      <c r="C433" s="701"/>
      <c r="D433" s="24" t="s">
        <v>129</v>
      </c>
      <c r="E433" s="578">
        <f ca="1">INDIRECT(CONCATENATE($E$372,ADDRESS(MATCH(E4,SL_CHARTS_2012!$BH$1:$BH$39999,1),$E$440,1)))</f>
        <v>0</v>
      </c>
      <c r="F433" s="578">
        <f ca="1">INDIRECT(CONCATENATE($E$372,ADDRESS(MATCH(F4,SL_CHARTS_2012!$BH$1:$BH$39999,1),$E$440,1)))</f>
        <v>0</v>
      </c>
    </row>
    <row r="434" spans="2:6" s="574" customFormat="1" ht="15" customHeight="1">
      <c r="B434" s="701"/>
      <c r="C434" s="701"/>
      <c r="D434" s="25" t="s">
        <v>149</v>
      </c>
      <c r="E434" s="177" t="str">
        <f>ADDRESS(MATCH(E8,SL_CHARTS_2012!$BH$1:$BH$39999,1),$E$440,1)</f>
        <v>$BH$5</v>
      </c>
      <c r="F434" s="177" t="str">
        <f>ADDRESS(MATCH(F8,SL_CHARTS_2012!$BH$1:$BH$39999,1),$E$440,1)</f>
        <v>$BH$5</v>
      </c>
    </row>
    <row r="435" spans="2:6" s="574" customFormat="1" ht="15" customHeight="1">
      <c r="B435" s="701"/>
      <c r="C435" s="701"/>
      <c r="D435" s="24" t="s">
        <v>130</v>
      </c>
      <c r="E435" s="578">
        <f ca="1">INDIRECT(CONCATENATE($E$395,ADDRESS(MATCH(E8,SL_CHARTS_2012!$BH$1:$BH$39999,1),$E$440,1)))</f>
        <v>0</v>
      </c>
      <c r="F435" s="578">
        <f ca="1">INDIRECT(CONCATENATE($E$395,ADDRESS(MATCH(F8,SL_CHARTS_2012!$BH$1:$BH$39999,1),$E$440,1)))</f>
        <v>0</v>
      </c>
    </row>
    <row r="436" spans="2:6" s="574" customFormat="1" ht="15" customHeight="1">
      <c r="B436" s="701"/>
      <c r="C436" s="707" t="s">
        <v>121</v>
      </c>
      <c r="D436" s="60" t="s">
        <v>148</v>
      </c>
      <c r="E436" s="579" t="str">
        <f>ADDRESS(MATCH(E6,SL_CHARTS_2012!$BH$1:$BH$39999,1),$E$440,1)</f>
        <v>$BH$5</v>
      </c>
      <c r="F436" s="579" t="str">
        <f>ADDRESS(MATCH(F6,SL_CHARTS_2012!$BH$1:$BH$39999,1),$E$440,1)</f>
        <v>$BH$5</v>
      </c>
    </row>
    <row r="437" spans="2:6" s="574" customFormat="1" ht="15" customHeight="1">
      <c r="B437" s="701"/>
      <c r="C437" s="707"/>
      <c r="D437" s="85" t="s">
        <v>118</v>
      </c>
      <c r="E437" s="579">
        <f ca="1">INDIRECT(CONCATENATE($E$372,ADDRESS(MATCH(E6,SL_CHARTS_2012!$BH$1:$BH$39999,1),$E$440,1)))</f>
        <v>0</v>
      </c>
      <c r="F437" s="579">
        <f ca="1">INDIRECT(CONCATENATE($E$372,ADDRESS(MATCH(F6,SL_CHARTS_2012!$BH$1:$BH$39999,1),$E$440,1)))</f>
        <v>0</v>
      </c>
    </row>
    <row r="438" spans="2:6" s="574" customFormat="1" ht="15" customHeight="1">
      <c r="B438" s="701"/>
      <c r="C438" s="707"/>
      <c r="D438" s="60" t="s">
        <v>149</v>
      </c>
      <c r="E438" s="579" t="str">
        <f>ADDRESS(MATCH(E10,SL_CHARTS_2012!$BH$1:$BH$39999,1),$E$440,1)</f>
        <v>$BH$5</v>
      </c>
      <c r="F438" s="579" t="str">
        <f>ADDRESS(MATCH(F10,SL_CHARTS_2012!$BH$1:$BH$39999,1),$E$440,1)</f>
        <v>$BH$5</v>
      </c>
    </row>
    <row r="439" spans="2:6" s="574" customFormat="1" ht="15" customHeight="1">
      <c r="B439" s="701"/>
      <c r="C439" s="707"/>
      <c r="D439" s="85" t="s">
        <v>119</v>
      </c>
      <c r="E439" s="579">
        <f ca="1">INDIRECT(CONCATENATE($E$395,ADDRESS(MATCH(E10,SL_CHARTS_2012!$BH$1:$BH$39999,1),$E$440,1)))</f>
        <v>0</v>
      </c>
      <c r="F439" s="579">
        <f ca="1">INDIRECT(CONCATENATE($E$395,ADDRESS(MATCH(F10,SL_CHARTS_2012!$BH$1:$BH$39999,1),$E$440,1)))</f>
        <v>0</v>
      </c>
    </row>
    <row r="440" spans="2:6" s="574" customFormat="1" ht="15" customHeight="1">
      <c r="B440" s="701"/>
      <c r="C440" s="712" t="s">
        <v>125</v>
      </c>
      <c r="D440" s="712"/>
      <c r="E440" s="704">
        <v>60</v>
      </c>
      <c r="F440" s="704"/>
    </row>
    <row r="441" spans="2:6" s="574" customFormat="1" ht="15" customHeight="1">
      <c r="B441" s="701"/>
      <c r="C441" s="573"/>
      <c r="D441" s="713" t="s">
        <v>126</v>
      </c>
      <c r="E441" s="42" t="s">
        <v>147</v>
      </c>
      <c r="F441" s="24"/>
    </row>
    <row r="442" spans="2:6" s="574" customFormat="1" ht="15" customHeight="1">
      <c r="B442" s="701"/>
      <c r="C442" s="573"/>
      <c r="D442" s="713"/>
      <c r="E442" s="42" t="s">
        <v>124</v>
      </c>
      <c r="F442" s="24"/>
    </row>
    <row r="443" spans="2:6" s="574" customFormat="1" ht="15" customHeight="1">
      <c r="B443" s="701"/>
      <c r="C443" s="705" t="s">
        <v>120</v>
      </c>
      <c r="D443" s="44" t="s">
        <v>123</v>
      </c>
      <c r="E443" s="181" t="str">
        <f ca="1">IF(E433&gt;E4, ADDRESS(MATCH(E435,SL_CHARTS_2012!$BH$1:$BH$3999,1),$E$440+3,1),E444)</f>
        <v>$BK$5</v>
      </c>
      <c r="F443" s="181" t="str">
        <f ca="1">IF(F433&gt;F4, ADDRESS(MATCH(F435,SL_CHARTS_2012!$BH$1:$BH$3999,1),$E$440+3,1),F444)</f>
        <v>$BK$5</v>
      </c>
    </row>
    <row r="444" spans="2:6" s="574" customFormat="1" ht="15" customHeight="1">
      <c r="B444" s="701"/>
      <c r="C444" s="706"/>
      <c r="D444" s="44" t="s">
        <v>122</v>
      </c>
      <c r="E444" s="181" t="str">
        <f ca="1">IF(E435&lt;E8,ADDRESS(MATCH(E433,SL_CHARTS_2012!$BH$1:$BH$3999,1),$E$440+3,1),E443)</f>
        <v>$BK$5</v>
      </c>
      <c r="F444" s="181" t="str">
        <f ca="1">IF(F435&lt;F8,ADDRESS(MATCH(F433,SL_CHARTS_2012!$BH$1:$BH$3999,1),$E$440+3,1),F443)</f>
        <v>$BK$5</v>
      </c>
    </row>
    <row r="445" spans="2:6" s="574" customFormat="1" ht="15" customHeight="1">
      <c r="B445" s="701"/>
      <c r="C445" s="707" t="s">
        <v>121</v>
      </c>
      <c r="D445" s="134" t="s">
        <v>123</v>
      </c>
      <c r="E445" s="125" t="str">
        <f ca="1">IF(E437&gt;E4, ADDRESS(MATCH(E439,SL_CHARTS_2012!$BH$1:$BH$3999,1),$E$440+3,1),E446)</f>
        <v>$BK$5</v>
      </c>
      <c r="F445" s="125" t="str">
        <f ca="1">IF(F437&gt;F4, ADDRESS(MATCH(F439,SL_CHARTS_2012!$BH$1:$BH$3999,1),$E$440+3,1),F446)</f>
        <v>$BK$5</v>
      </c>
    </row>
    <row r="446" spans="2:6" s="574" customFormat="1" ht="15" customHeight="1">
      <c r="B446" s="701"/>
      <c r="C446" s="708"/>
      <c r="D446" s="134" t="s">
        <v>122</v>
      </c>
      <c r="E446" s="125" t="str">
        <f ca="1">IF(E439&lt;E8,ADDRESS(MATCH(E437,SL_CHARTS_2012!$BH$1:$BH$3999,1),$E$440+3,1),E445)</f>
        <v>$BK$5</v>
      </c>
      <c r="F446" s="125" t="str">
        <f ca="1">IF(F439&lt;F8,ADDRESS(MATCH(F437,SL_CHARTS_2012!$BH$1:$BH$3999,1),$E$440+3,1),F445)</f>
        <v>$BK$5</v>
      </c>
    </row>
    <row r="447" spans="2:6" s="574" customFormat="1" ht="15" customHeight="1">
      <c r="B447" s="701"/>
      <c r="C447" s="714" t="s">
        <v>127</v>
      </c>
      <c r="D447" s="23" t="s">
        <v>106</v>
      </c>
      <c r="E447" s="208" t="str">
        <f ca="1">CONCATENATE(ROUND(E433,1),E$7,ROUND(E435,1))</f>
        <v>0-0</v>
      </c>
      <c r="F447" s="208" t="str">
        <f t="shared" ref="F447" ca="1" si="181">CONCATENATE(ROUND(F433,1),F$7,ROUND(F435,1))</f>
        <v>0-0</v>
      </c>
    </row>
    <row r="448" spans="2:6" s="574" customFormat="1" ht="15" customHeight="1">
      <c r="B448" s="701"/>
      <c r="C448" s="714"/>
      <c r="D448" s="15" t="s">
        <v>670</v>
      </c>
      <c r="E448" s="209">
        <f ca="1">AVERAGE(INDIRECT(CONCATENATE($E$232,E443,$E$233,E444),TRUE))</f>
        <v>-1</v>
      </c>
      <c r="F448" s="209">
        <f t="shared" ref="F448" ca="1" si="182">AVERAGE(INDIRECT(CONCATENATE($E$232,F443,$E$233,F444),TRUE))</f>
        <v>-1</v>
      </c>
    </row>
    <row r="449" spans="1:8" s="574" customFormat="1" ht="15" customHeight="1">
      <c r="B449" s="701"/>
      <c r="C449" s="714"/>
      <c r="D449" s="13" t="s">
        <v>671</v>
      </c>
      <c r="E449" s="210">
        <f ca="1">MIN(INDIRECT(CONCATENATE($E$232,E443,$E$233,E444),TRUE))</f>
        <v>-1</v>
      </c>
      <c r="F449" s="210">
        <f t="shared" ref="F449" ca="1" si="183">MIN(INDIRECT(CONCATENATE($E$232,F443,$E$233,F444),TRUE))</f>
        <v>-1</v>
      </c>
    </row>
    <row r="450" spans="1:8" s="574" customFormat="1" ht="15" customHeight="1">
      <c r="B450" s="701"/>
      <c r="C450" s="714"/>
      <c r="D450" s="13" t="s">
        <v>672</v>
      </c>
      <c r="E450" s="210">
        <f ca="1">MAX(INDIRECT(CONCATENATE($E$232,E443,$E$233,E444),TRUE))</f>
        <v>-1</v>
      </c>
      <c r="F450" s="210">
        <f t="shared" ref="F450" ca="1" si="184">MAX(INDIRECT(CONCATENATE($E$232,F443,$E$233,F444),TRUE))</f>
        <v>-1</v>
      </c>
    </row>
    <row r="451" spans="1:8" s="574" customFormat="1" ht="15" customHeight="1">
      <c r="B451" s="701"/>
      <c r="C451" s="707" t="s">
        <v>121</v>
      </c>
      <c r="D451" s="141" t="s">
        <v>106</v>
      </c>
      <c r="E451" s="220" t="str">
        <f ca="1">CONCATENATE(ROUND(E437,1),E$7,ROUND(E439,1))</f>
        <v>0-0</v>
      </c>
      <c r="F451" s="220" t="str">
        <f t="shared" ref="F451" ca="1" si="185">CONCATENATE(ROUND(F437,1),F$7,ROUND(F439,1))</f>
        <v>0-0</v>
      </c>
    </row>
    <row r="452" spans="1:8" s="574" customFormat="1" ht="15" customHeight="1">
      <c r="B452" s="701"/>
      <c r="C452" s="707"/>
      <c r="D452" s="58" t="s">
        <v>670</v>
      </c>
      <c r="E452" s="130">
        <f ca="1">AVERAGE(INDIRECT(CONCATENATE($E$232,E445,$E$233,E446),TRUE))</f>
        <v>-1</v>
      </c>
      <c r="F452" s="130">
        <f t="shared" ref="F452" ca="1" si="186">AVERAGE(INDIRECT(CONCATENATE($E$232,F445,$E$233,F446),TRUE))</f>
        <v>-1</v>
      </c>
    </row>
    <row r="453" spans="1:8" s="574" customFormat="1" ht="15" customHeight="1">
      <c r="B453" s="701"/>
      <c r="C453" s="707"/>
      <c r="D453" s="59" t="s">
        <v>671</v>
      </c>
      <c r="E453" s="131">
        <f ca="1">MIN(INDIRECT(CONCATENATE($E$232,E445,$E$233,E446),TRUE))</f>
        <v>-1</v>
      </c>
      <c r="F453" s="131">
        <f t="shared" ref="F453" ca="1" si="187">MIN(INDIRECT(CONCATENATE($E$232,F445,$E$233,F446),TRUE))</f>
        <v>-1</v>
      </c>
    </row>
    <row r="454" spans="1:8" s="574" customFormat="1" ht="15" customHeight="1">
      <c r="B454" s="711"/>
      <c r="C454" s="709"/>
      <c r="D454" s="219" t="s">
        <v>672</v>
      </c>
      <c r="E454" s="221">
        <f ca="1">MAX(INDIRECT(CONCATENATE($E$232,E445,$E$233,E446),TRUE))</f>
        <v>-1</v>
      </c>
      <c r="F454" s="221">
        <f t="shared" ref="F454" ca="1" si="188">MAX(INDIRECT(CONCATENATE($E$232,F445,$E$233,F446),TRUE))</f>
        <v>-1</v>
      </c>
      <c r="G454" s="580"/>
      <c r="H454" s="580"/>
    </row>
    <row r="455" spans="1:8" s="574" customFormat="1" ht="15" customHeight="1">
      <c r="B455" s="191"/>
      <c r="C455" s="191"/>
      <c r="D455" s="191"/>
      <c r="E455" s="191"/>
      <c r="F455" s="191"/>
      <c r="G455" s="580"/>
      <c r="H455" s="580"/>
    </row>
    <row r="456" spans="1:8" s="574" customFormat="1" ht="15" customHeight="1" thickBot="1">
      <c r="B456" s="515" t="s">
        <v>47</v>
      </c>
      <c r="C456" s="515"/>
      <c r="D456" s="515"/>
      <c r="E456" s="515"/>
      <c r="F456" s="515"/>
      <c r="G456" s="518"/>
      <c r="H456" s="518"/>
    </row>
    <row r="457" spans="1:8" s="574" customFormat="1" ht="15" hidden="1" customHeight="1">
      <c r="A457" s="490"/>
      <c r="B457" s="720" t="s">
        <v>135</v>
      </c>
      <c r="C457" s="691" t="s">
        <v>120</v>
      </c>
      <c r="D457" s="30" t="s">
        <v>148</v>
      </c>
      <c r="E457" s="96" t="str">
        <f>ADDRESS(MATCH(E458,SL_CHARTS_2012!$CG$1:$CG$39999,1),$E$465,1)</f>
        <v>$CG$9</v>
      </c>
      <c r="F457" s="96" t="str">
        <f>ADDRESS(MATCH(F458,SL_CHARTS_2012!$CG$1:$CG$39999,1),$E$465,1)</f>
        <v>$CG$9</v>
      </c>
      <c r="G457" s="96"/>
      <c r="H457" s="96"/>
    </row>
    <row r="458" spans="1:8" s="574" customFormat="1" ht="15" customHeight="1">
      <c r="A458" s="490"/>
      <c r="B458" s="692"/>
      <c r="C458" s="691"/>
      <c r="D458" s="66" t="s">
        <v>129</v>
      </c>
      <c r="E458" s="197">
        <f>ROUNDUP(E$4,0)</f>
        <v>4</v>
      </c>
      <c r="F458" s="197">
        <f t="shared" ref="F458" si="189">ROUNDUP(F$4,0)</f>
        <v>4</v>
      </c>
      <c r="G458" s="197"/>
      <c r="H458" s="197"/>
    </row>
    <row r="459" spans="1:8" s="574" customFormat="1" ht="15" hidden="1" customHeight="1">
      <c r="A459" s="490"/>
      <c r="B459" s="692"/>
      <c r="C459" s="691"/>
      <c r="D459" s="30" t="s">
        <v>149</v>
      </c>
      <c r="E459" s="31" t="str">
        <f>ADDRESS(MATCH(E460,SL_CHARTS_2012!$CG$1:$CG$39999,1),$E$465,1)</f>
        <v>$CG$7</v>
      </c>
      <c r="F459" s="31" t="str">
        <f>ADDRESS(MATCH(F460,SL_CHARTS_2012!$CG$1:$CG$39999,1),$E$465,1)</f>
        <v>$CG$7</v>
      </c>
      <c r="G459" s="96"/>
      <c r="H459" s="96"/>
    </row>
    <row r="460" spans="1:8" s="574" customFormat="1" ht="15" customHeight="1">
      <c r="A460" s="490"/>
      <c r="B460" s="692"/>
      <c r="C460" s="691"/>
      <c r="D460" s="66" t="s">
        <v>130</v>
      </c>
      <c r="E460" s="241">
        <f>ROUNDDOWN(E$8,0)</f>
        <v>2</v>
      </c>
      <c r="F460" s="241">
        <f t="shared" ref="F460" si="190">ROUNDDOWN(F$8,0)</f>
        <v>2</v>
      </c>
      <c r="G460" s="597"/>
      <c r="H460" s="597"/>
    </row>
    <row r="461" spans="1:8" s="574" customFormat="1" ht="15" hidden="1" customHeight="1">
      <c r="A461" s="490"/>
      <c r="B461" s="692"/>
      <c r="C461" s="693" t="s">
        <v>121</v>
      </c>
      <c r="D461" s="63" t="s">
        <v>148</v>
      </c>
      <c r="E461" s="64" t="str">
        <f>ADDRESS(MATCH(E462,SL_CHARTS_2012!$CG$1:$CG$39999,1),$E$465,1)</f>
        <v>$CG$9</v>
      </c>
      <c r="F461" s="64" t="str">
        <f>ADDRESS(MATCH(F462,SL_CHARTS_2012!$CG$1:$CG$39999,1),$E$465,1)</f>
        <v>$CG$9</v>
      </c>
      <c r="G461" s="103"/>
      <c r="H461" s="103"/>
    </row>
    <row r="462" spans="1:8" s="574" customFormat="1" ht="15" customHeight="1">
      <c r="A462" s="490"/>
      <c r="B462" s="692"/>
      <c r="C462" s="693"/>
      <c r="D462" s="164" t="s">
        <v>118</v>
      </c>
      <c r="E462" s="196">
        <f>ROUNDUP(E$6,0)</f>
        <v>4</v>
      </c>
      <c r="F462" s="196">
        <f t="shared" ref="F462" si="191">ROUNDUP(F$6,0)</f>
        <v>4</v>
      </c>
      <c r="G462" s="517"/>
      <c r="H462" s="517"/>
    </row>
    <row r="463" spans="1:8" s="574" customFormat="1" ht="15" hidden="1" customHeight="1">
      <c r="A463" s="490"/>
      <c r="B463" s="692"/>
      <c r="C463" s="693"/>
      <c r="D463" s="63" t="s">
        <v>149</v>
      </c>
      <c r="E463" s="64" t="str">
        <f>ADDRESS(MATCH(E464,SL_CHARTS_2012!$CG$1:$CG$39999,1),$E$465,1)</f>
        <v>$CG$7</v>
      </c>
      <c r="F463" s="64" t="str">
        <f>ADDRESS(MATCH(F464,SL_CHARTS_2012!$CG$1:$CG$39999,1),$E$465,1)</f>
        <v>$CG$7</v>
      </c>
      <c r="G463" s="103"/>
      <c r="H463" s="103"/>
    </row>
    <row r="464" spans="1:8" s="574" customFormat="1" ht="15" customHeight="1">
      <c r="A464" s="490"/>
      <c r="B464" s="692"/>
      <c r="C464" s="693"/>
      <c r="D464" s="164" t="s">
        <v>119</v>
      </c>
      <c r="E464" s="196">
        <f>ROUNDDOWN(E$10,0)</f>
        <v>2</v>
      </c>
      <c r="F464" s="196">
        <f t="shared" ref="F464" si="192">ROUNDDOWN(F$10,0)</f>
        <v>2</v>
      </c>
      <c r="G464" s="517"/>
      <c r="H464" s="517"/>
    </row>
    <row r="465" spans="1:8" s="574" customFormat="1" ht="15" hidden="1" customHeight="1">
      <c r="A465" s="490"/>
      <c r="B465" s="692"/>
      <c r="C465" s="694" t="s">
        <v>125</v>
      </c>
      <c r="D465" s="694"/>
      <c r="E465" s="695">
        <v>85</v>
      </c>
      <c r="F465" s="695"/>
      <c r="G465" s="516"/>
      <c r="H465" s="516"/>
    </row>
    <row r="466" spans="1:8" s="574" customFormat="1" ht="15" hidden="1" customHeight="1">
      <c r="A466" s="490"/>
      <c r="B466" s="692"/>
      <c r="C466" s="696" t="s">
        <v>120</v>
      </c>
      <c r="D466" s="89" t="s">
        <v>552</v>
      </c>
      <c r="E466" s="69" t="str">
        <f>ADDRESS(MATCH(E460,SL_CHARTS_2012!$CG$1:$CG$39999,1),$E465+2,1)</f>
        <v>$CI$7</v>
      </c>
      <c r="F466" s="69" t="str">
        <f>ADDRESS(MATCH(F460,SL_CHARTS_2012!$CG$1:$CG$39999,1),$E465+2,1)</f>
        <v>$CI$7</v>
      </c>
      <c r="G466" s="69"/>
      <c r="H466" s="69"/>
    </row>
    <row r="467" spans="1:8" s="574" customFormat="1" ht="15" hidden="1" customHeight="1">
      <c r="A467" s="490"/>
      <c r="B467" s="692"/>
      <c r="C467" s="696"/>
      <c r="D467" s="89" t="s">
        <v>557</v>
      </c>
      <c r="E467" s="69" t="str">
        <f>ADDRESS(MATCH(E458,SL_CHARTS_2012!$CG$1:$CG$39999,1),$E465+2,1)</f>
        <v>$CI$9</v>
      </c>
      <c r="F467" s="69" t="str">
        <f>ADDRESS(MATCH(F458,SL_CHARTS_2012!$CG$1:$CG$39999,1),$E465+2,1)</f>
        <v>$CI$9</v>
      </c>
      <c r="G467" s="69"/>
      <c r="H467" s="69"/>
    </row>
    <row r="468" spans="1:8" s="574" customFormat="1" ht="15" hidden="1" customHeight="1">
      <c r="A468" s="490"/>
      <c r="B468" s="692"/>
      <c r="C468" s="696"/>
      <c r="D468" s="89" t="s">
        <v>553</v>
      </c>
      <c r="E468" s="69" t="str">
        <f>ADDRESS(MATCH(E460,SL_CHARTS_2012!$CG$1:$CG$39999,1),$E465+1,1)</f>
        <v>$CH$7</v>
      </c>
      <c r="F468" s="69" t="str">
        <f>ADDRESS(MATCH(F460,SL_CHARTS_2012!$CG$1:$CG$39999,1),$E465+1,1)</f>
        <v>$CH$7</v>
      </c>
      <c r="G468" s="69"/>
      <c r="H468" s="69"/>
    </row>
    <row r="469" spans="1:8" s="574" customFormat="1" ht="15" hidden="1" customHeight="1">
      <c r="A469" s="490"/>
      <c r="B469" s="692"/>
      <c r="C469" s="696"/>
      <c r="D469" s="89" t="s">
        <v>554</v>
      </c>
      <c r="E469" s="69" t="str">
        <f>ADDRESS(MATCH(E458,SL_CHARTS_2012!$CG$1:$CG$39999,1),$E465+1,1)</f>
        <v>$CH$9</v>
      </c>
      <c r="F469" s="69" t="str">
        <f>ADDRESS(MATCH(F458,SL_CHARTS_2012!$CG$1:$CG$39999,1),$E465+1,1)</f>
        <v>$CH$9</v>
      </c>
      <c r="G469" s="69"/>
      <c r="H469" s="69"/>
    </row>
    <row r="470" spans="1:8" s="574" customFormat="1" ht="15" hidden="1" customHeight="1">
      <c r="A470" s="490"/>
      <c r="B470" s="692"/>
      <c r="C470" s="696"/>
      <c r="D470" s="89" t="s">
        <v>555</v>
      </c>
      <c r="E470" s="69" t="str">
        <f>ADDRESS(MATCH(E460,SL_CHARTS_2012!$CG$1:$CG$39999,1),$E465+3,1)</f>
        <v>$CJ$7</v>
      </c>
      <c r="F470" s="69" t="str">
        <f>ADDRESS(MATCH(F460,SL_CHARTS_2012!$CG$1:$CG$39999,1),$E465+3,1)</f>
        <v>$CJ$7</v>
      </c>
      <c r="G470" s="69"/>
      <c r="H470" s="69"/>
    </row>
    <row r="471" spans="1:8" s="574" customFormat="1" ht="15" hidden="1" customHeight="1">
      <c r="A471" s="490"/>
      <c r="B471" s="692"/>
      <c r="C471" s="696"/>
      <c r="D471" s="89" t="s">
        <v>556</v>
      </c>
      <c r="E471" s="69" t="str">
        <f>ADDRESS(MATCH(E458,SL_CHARTS_2012!$CG$1:$CG$39999,1),$E465+3,1)</f>
        <v>$CJ$9</v>
      </c>
      <c r="F471" s="69" t="str">
        <f>ADDRESS(MATCH(F458,SL_CHARTS_2012!$CG$1:$CG$39999,1),$E465+3,1)</f>
        <v>$CJ$9</v>
      </c>
      <c r="G471" s="69"/>
      <c r="H471" s="69"/>
    </row>
    <row r="472" spans="1:8" s="574" customFormat="1" ht="15" hidden="1" customHeight="1">
      <c r="A472" s="490"/>
      <c r="B472" s="692"/>
      <c r="C472" s="693" t="s">
        <v>121</v>
      </c>
      <c r="D472" s="90" t="s">
        <v>123</v>
      </c>
      <c r="E472" s="67" t="str">
        <f>ADDRESS(MATCH(E464,SL_CHARTS_2012!$CG$1:$CG$39999,1),$E465+2,1)</f>
        <v>$CI$7</v>
      </c>
      <c r="F472" s="67" t="str">
        <f>ADDRESS(MATCH(F464,SL_CHARTS_2012!$CG$1:$CG$39999,1),$E465+2,1)</f>
        <v>$CI$7</v>
      </c>
      <c r="G472" s="67"/>
      <c r="H472" s="67"/>
    </row>
    <row r="473" spans="1:8" s="574" customFormat="1" ht="15" hidden="1" customHeight="1">
      <c r="A473" s="490"/>
      <c r="B473" s="692"/>
      <c r="C473" s="693"/>
      <c r="D473" s="90" t="s">
        <v>122</v>
      </c>
      <c r="E473" s="67" t="str">
        <f>ADDRESS(MATCH(E462,SL_CHARTS_2012!$CG$1:$CG$39999,1),$E465+2,1)</f>
        <v>$CI$9</v>
      </c>
      <c r="F473" s="67" t="str">
        <f>ADDRESS(MATCH(F462,SL_CHARTS_2012!$CG$1:$CG$39999,1),$E465+2,1)</f>
        <v>$CI$9</v>
      </c>
      <c r="G473" s="67"/>
      <c r="H473" s="67"/>
    </row>
    <row r="474" spans="1:8" s="574" customFormat="1" ht="15" hidden="1" customHeight="1">
      <c r="A474" s="490"/>
      <c r="B474" s="692"/>
      <c r="C474" s="693"/>
      <c r="D474" s="90" t="s">
        <v>553</v>
      </c>
      <c r="E474" s="67" t="str">
        <f>ADDRESS(MATCH(E464,SL_CHARTS_2012!$CG$1:$CG$39999,1),$E465+1,1)</f>
        <v>$CH$7</v>
      </c>
      <c r="F474" s="67" t="str">
        <f>ADDRESS(MATCH(F464,SL_CHARTS_2012!$CG$1:$CG$39999,1),$E465+1,1)</f>
        <v>$CH$7</v>
      </c>
      <c r="G474" s="67"/>
      <c r="H474" s="67"/>
    </row>
    <row r="475" spans="1:8" s="574" customFormat="1" ht="15" hidden="1" customHeight="1">
      <c r="A475" s="490"/>
      <c r="B475" s="692"/>
      <c r="C475" s="693"/>
      <c r="D475" s="90" t="s">
        <v>554</v>
      </c>
      <c r="E475" s="67" t="str">
        <f>ADDRESS(MATCH(E462,SL_CHARTS_2012!$CG$1:$CG$39999,1),$E465+1,1)</f>
        <v>$CH$9</v>
      </c>
      <c r="F475" s="67" t="str">
        <f>ADDRESS(MATCH(F462,SL_CHARTS_2012!$CG$1:$CG$39999,1),$E465+1,1)</f>
        <v>$CH$9</v>
      </c>
      <c r="G475" s="67"/>
      <c r="H475" s="67"/>
    </row>
    <row r="476" spans="1:8" s="574" customFormat="1" ht="15" hidden="1" customHeight="1">
      <c r="A476" s="490"/>
      <c r="B476" s="692"/>
      <c r="C476" s="693"/>
      <c r="D476" s="90" t="s">
        <v>555</v>
      </c>
      <c r="E476" s="67" t="str">
        <f>ADDRESS(MATCH(E464,SL_CHARTS_2012!$CG$1:$CG$39999,1),$E465+3,1)</f>
        <v>$CJ$7</v>
      </c>
      <c r="F476" s="67" t="str">
        <f>ADDRESS(MATCH(F464,SL_CHARTS_2012!$CG$1:$CG$39999,1),$E465+3,1)</f>
        <v>$CJ$7</v>
      </c>
      <c r="G476" s="67"/>
      <c r="H476" s="67"/>
    </row>
    <row r="477" spans="1:8" s="574" customFormat="1" ht="15" hidden="1" customHeight="1">
      <c r="A477" s="490"/>
      <c r="B477" s="692"/>
      <c r="C477" s="693"/>
      <c r="D477" s="90" t="s">
        <v>556</v>
      </c>
      <c r="E477" s="67" t="str">
        <f>ADDRESS(MATCH(E462,SL_CHARTS_2012!$CG$1:$CG$39999,1),$E465+3,1)</f>
        <v>$CJ$9</v>
      </c>
      <c r="F477" s="67" t="str">
        <f>ADDRESS(MATCH(F462,SL_CHARTS_2012!$CG$1:$CG$39999,1),$E465+3,1)</f>
        <v>$CJ$9</v>
      </c>
      <c r="G477" s="67"/>
      <c r="H477" s="67"/>
    </row>
    <row r="478" spans="1:8" s="574" customFormat="1" ht="15" hidden="1" customHeight="1">
      <c r="A478" s="490"/>
      <c r="B478" s="692"/>
      <c r="C478" s="568"/>
      <c r="D478" s="697" t="s">
        <v>126</v>
      </c>
      <c r="E478" s="72" t="s">
        <v>147</v>
      </c>
      <c r="F478" s="569"/>
      <c r="G478" s="569"/>
      <c r="H478" s="569"/>
    </row>
    <row r="479" spans="1:8" s="574" customFormat="1" ht="15" hidden="1" customHeight="1">
      <c r="A479" s="490"/>
      <c r="B479" s="692"/>
      <c r="C479" s="568"/>
      <c r="D479" s="697"/>
      <c r="E479" s="72" t="s">
        <v>124</v>
      </c>
      <c r="F479" s="569"/>
      <c r="G479" s="569"/>
      <c r="H479" s="569"/>
    </row>
    <row r="480" spans="1:8" s="574" customFormat="1" ht="15" customHeight="1">
      <c r="A480" s="490"/>
      <c r="B480" s="692"/>
      <c r="C480" s="698" t="s">
        <v>127</v>
      </c>
      <c r="D480" s="91" t="s">
        <v>106</v>
      </c>
      <c r="E480" s="20" t="str">
        <f t="shared" ref="E480:F480" si="193">CONCATENATE(E458,E$7,E460)</f>
        <v>4-2</v>
      </c>
      <c r="F480" s="20" t="str">
        <f t="shared" si="193"/>
        <v>4-2</v>
      </c>
      <c r="G480" s="20"/>
      <c r="H480" s="20"/>
    </row>
    <row r="481" spans="1:8" s="574" customFormat="1" ht="15" customHeight="1">
      <c r="A481" s="490"/>
      <c r="B481" s="692"/>
      <c r="C481" s="698"/>
      <c r="D481" s="92" t="s">
        <v>670</v>
      </c>
      <c r="E481" s="92">
        <f ca="1">AVERAGE(INDIRECT(CONCATENATE($E$478,E466,$E$479,E467),TRUE))</f>
        <v>-7.9744047500000006</v>
      </c>
      <c r="F481" s="92">
        <f t="shared" ref="F481" ca="1" si="194">AVERAGE(INDIRECT(CONCATENATE($E$478,F466,$E$479,F467),TRUE))</f>
        <v>-7.9744047500000006</v>
      </c>
      <c r="G481" s="92"/>
      <c r="H481" s="92"/>
    </row>
    <row r="482" spans="1:8" s="574" customFormat="1" ht="15" hidden="1" customHeight="1">
      <c r="A482" s="490"/>
      <c r="B482" s="692"/>
      <c r="C482" s="698"/>
      <c r="D482" s="93" t="s">
        <v>681</v>
      </c>
      <c r="E482" s="93">
        <f ca="1">MIN(INDIRECT(CONCATENATE($E$478,E466,$E$479,E467),TRUE))</f>
        <v>-16.93571425</v>
      </c>
      <c r="F482" s="93">
        <f t="shared" ref="F482" ca="1" si="195">MIN(INDIRECT(CONCATENATE($E$478,F466,$E$479,F467),TRUE))</f>
        <v>-16.93571425</v>
      </c>
      <c r="G482" s="93"/>
      <c r="H482" s="93"/>
    </row>
    <row r="483" spans="1:8" s="574" customFormat="1" ht="15" hidden="1" customHeight="1">
      <c r="A483" s="490"/>
      <c r="B483" s="692"/>
      <c r="C483" s="698"/>
      <c r="D483" s="93" t="s">
        <v>682</v>
      </c>
      <c r="E483" s="93">
        <f ca="1">MAX(INDIRECT(CONCATENATE($E$478,E466,$E$479,E467),TRUE))</f>
        <v>-2.7160715</v>
      </c>
      <c r="F483" s="93">
        <f t="shared" ref="F483" ca="1" si="196">MAX(INDIRECT(CONCATENATE($E$478,F466,$E$479,F467),TRUE))</f>
        <v>-2.7160715</v>
      </c>
      <c r="G483" s="93"/>
      <c r="H483" s="93"/>
    </row>
    <row r="484" spans="1:8" s="574" customFormat="1" ht="15" hidden="1" customHeight="1">
      <c r="A484" s="490"/>
      <c r="B484" s="692"/>
      <c r="C484" s="698"/>
      <c r="D484" s="94" t="s">
        <v>558</v>
      </c>
      <c r="E484" s="94" t="str">
        <f>CONCATENATE($E478,E467,$E479,E466)</f>
        <v>SL_CHARTS_2012!$CI$9:$CI$7</v>
      </c>
      <c r="F484" s="94" t="str">
        <f t="shared" ref="F484" si="197">CONCATENATE($E478,F467,$E479,F466)</f>
        <v>SL_CHARTS_2012!$CI$9:$CI$7</v>
      </c>
      <c r="G484" s="94"/>
      <c r="H484" s="94"/>
    </row>
    <row r="485" spans="1:8" s="574" customFormat="1" ht="15" hidden="1" customHeight="1">
      <c r="A485" s="490"/>
      <c r="B485" s="692"/>
      <c r="C485" s="698"/>
      <c r="D485" s="94" t="s">
        <v>560</v>
      </c>
      <c r="E485" s="94" t="str">
        <f>CONCATENATE($E478,E469,$E479,E468)</f>
        <v>SL_CHARTS_2012!$CH$9:$CH$7</v>
      </c>
      <c r="F485" s="94" t="str">
        <f t="shared" ref="F485" si="198">CONCATENATE($E478,F469,$E479,F468)</f>
        <v>SL_CHARTS_2012!$CH$9:$CH$7</v>
      </c>
      <c r="G485" s="94"/>
      <c r="H485" s="94"/>
    </row>
    <row r="486" spans="1:8" s="574" customFormat="1" ht="15" hidden="1" customHeight="1">
      <c r="A486" s="490"/>
      <c r="B486" s="692"/>
      <c r="C486" s="698"/>
      <c r="D486" s="94" t="s">
        <v>559</v>
      </c>
      <c r="E486" s="94" t="str">
        <f>CONCATENATE($E478,E471,$E479,E470)</f>
        <v>SL_CHARTS_2012!$CJ$9:$CJ$7</v>
      </c>
      <c r="F486" s="94" t="str">
        <f t="shared" ref="F486" si="199">CONCATENATE($E478,F471,$E479,F470)</f>
        <v>SL_CHARTS_2012!$CJ$9:$CJ$7</v>
      </c>
      <c r="G486" s="94"/>
      <c r="H486" s="94"/>
    </row>
    <row r="487" spans="1:8" s="574" customFormat="1" ht="15" hidden="1" customHeight="1">
      <c r="A487" s="490"/>
      <c r="B487" s="692"/>
      <c r="C487" s="698"/>
      <c r="D487" s="94" t="s">
        <v>677</v>
      </c>
      <c r="E487" s="94" t="str">
        <f ca="1">ADDRESS(MATCH(E482,INDIRECT(E484,TRUE),0)+MATCH(E460,SL_CHARTS_2012!$CG$1:$CG$3999,1)-1,$E465+1,1,1)</f>
        <v>$CH$7</v>
      </c>
      <c r="F487" s="94" t="str">
        <f ca="1">ADDRESS(MATCH(F482,INDIRECT(F484,TRUE),0)+MATCH(F460,SL_CHARTS_2012!$CG$1:$CG$3999,1)-1,$E465+1,1,1)</f>
        <v>$CH$7</v>
      </c>
      <c r="G487" s="94"/>
      <c r="H487" s="94"/>
    </row>
    <row r="488" spans="1:8" s="574" customFormat="1" ht="15" hidden="1" customHeight="1">
      <c r="A488" s="490"/>
      <c r="B488" s="692"/>
      <c r="C488" s="698"/>
      <c r="D488" s="94" t="s">
        <v>679</v>
      </c>
      <c r="E488" s="94" t="str">
        <f ca="1">ADDRESS(MATCH(E483,INDIRECT(E484,TRUE),0)+MATCH(E460,SL_CHARTS_2012!$CG$1:$CG$3999,1)-1,$E465+3,1,1)</f>
        <v>$CJ$8</v>
      </c>
      <c r="F488" s="94" t="str">
        <f ca="1">ADDRESS(MATCH(F483,INDIRECT(F484,TRUE),0)+MATCH(F460,SL_CHARTS_2012!$CG$1:$CG$3999,1)-1,$E465+3,1,1)</f>
        <v>$CJ$8</v>
      </c>
      <c r="G488" s="94"/>
      <c r="H488" s="94"/>
    </row>
    <row r="489" spans="1:8" s="574" customFormat="1" ht="15" customHeight="1">
      <c r="A489" s="490"/>
      <c r="B489" s="692"/>
      <c r="C489" s="698"/>
      <c r="D489" s="94" t="s">
        <v>675</v>
      </c>
      <c r="E489" s="96">
        <f ca="1">MIN(INDIRECT(E485))</f>
        <v>-60.5</v>
      </c>
      <c r="F489" s="96">
        <f t="shared" ref="F489" ca="1" si="200">MIN(INDIRECT(F485))</f>
        <v>-60.5</v>
      </c>
      <c r="G489" s="96"/>
      <c r="H489" s="96"/>
    </row>
    <row r="490" spans="1:8" s="574" customFormat="1" ht="15" customHeight="1">
      <c r="A490" s="490"/>
      <c r="B490" s="692"/>
      <c r="C490" s="698"/>
      <c r="D490" s="94" t="s">
        <v>676</v>
      </c>
      <c r="E490" s="96">
        <f ca="1">MAX(INDIRECT(E486))</f>
        <v>8.7142859999999995</v>
      </c>
      <c r="F490" s="96">
        <f t="shared" ref="F490" ca="1" si="201">MAX(INDIRECT(F486))</f>
        <v>8.7142859999999995</v>
      </c>
      <c r="G490" s="96"/>
      <c r="H490" s="96"/>
    </row>
    <row r="491" spans="1:8" s="574" customFormat="1" ht="15" customHeight="1">
      <c r="A491" s="490"/>
      <c r="B491" s="692"/>
      <c r="C491" s="699" t="s">
        <v>128</v>
      </c>
      <c r="D491" s="97" t="s">
        <v>106</v>
      </c>
      <c r="E491" s="98" t="str">
        <f t="shared" ref="E491:F491" si="202">CONCATENATE(E462,E$7,E464)</f>
        <v>4-2</v>
      </c>
      <c r="F491" s="98" t="str">
        <f t="shared" si="202"/>
        <v>4-2</v>
      </c>
      <c r="G491" s="98"/>
      <c r="H491" s="98"/>
    </row>
    <row r="492" spans="1:8" s="574" customFormat="1" ht="15" customHeight="1">
      <c r="A492" s="490"/>
      <c r="B492" s="692"/>
      <c r="C492" s="699"/>
      <c r="D492" s="99" t="s">
        <v>670</v>
      </c>
      <c r="E492" s="99">
        <f ca="1">AVERAGE(INDIRECT(CONCATENATE($E$478,E472,$E$479,E473),TRUE))</f>
        <v>-7.9744047500000006</v>
      </c>
      <c r="F492" s="99">
        <f t="shared" ref="F492" ca="1" si="203">AVERAGE(INDIRECT(CONCATENATE($E$478,F472,$E$479,F473),TRUE))</f>
        <v>-7.9744047500000006</v>
      </c>
      <c r="G492" s="99"/>
      <c r="H492" s="99"/>
    </row>
    <row r="493" spans="1:8" s="574" customFormat="1" ht="15" hidden="1" customHeight="1">
      <c r="A493" s="490"/>
      <c r="B493" s="692"/>
      <c r="C493" s="699"/>
      <c r="D493" s="100" t="s">
        <v>681</v>
      </c>
      <c r="E493" s="100">
        <f ca="1">MIN(INDIRECT(CONCATENATE($E$478,E472,$E$479,E473),TRUE))</f>
        <v>-16.93571425</v>
      </c>
      <c r="F493" s="100">
        <f t="shared" ref="F493" ca="1" si="204">MIN(INDIRECT(CONCATENATE($E$478,F472,$E$479,F473),TRUE))</f>
        <v>-16.93571425</v>
      </c>
      <c r="G493" s="100"/>
      <c r="H493" s="100"/>
    </row>
    <row r="494" spans="1:8" s="574" customFormat="1" ht="15" hidden="1" customHeight="1">
      <c r="A494" s="490"/>
      <c r="B494" s="692"/>
      <c r="C494" s="699"/>
      <c r="D494" s="100" t="s">
        <v>682</v>
      </c>
      <c r="E494" s="100">
        <f ca="1">MAX(INDIRECT(CONCATENATE($E$478,E472,$E$479,E473),TRUE))</f>
        <v>-2.7160715</v>
      </c>
      <c r="F494" s="100">
        <f t="shared" ref="F494" ca="1" si="205">MAX(INDIRECT(CONCATENATE($E$478,F472,$E$479,F473),TRUE))</f>
        <v>-2.7160715</v>
      </c>
      <c r="G494" s="100"/>
      <c r="H494" s="100"/>
    </row>
    <row r="495" spans="1:8" s="574" customFormat="1" ht="15" hidden="1" customHeight="1">
      <c r="A495" s="490"/>
      <c r="B495" s="692"/>
      <c r="C495" s="699"/>
      <c r="D495" s="101" t="s">
        <v>558</v>
      </c>
      <c r="E495" s="101" t="str">
        <f>CONCATENATE($E478,E473,$E479,E472)</f>
        <v>SL_CHARTS_2012!$CI$9:$CI$7</v>
      </c>
      <c r="F495" s="101" t="str">
        <f t="shared" ref="F495" si="206">CONCATENATE($E478,F473,$E479,F472)</f>
        <v>SL_CHARTS_2012!$CI$9:$CI$7</v>
      </c>
      <c r="G495" s="101"/>
      <c r="H495" s="101"/>
    </row>
    <row r="496" spans="1:8" s="574" customFormat="1" ht="15" hidden="1" customHeight="1">
      <c r="A496" s="490"/>
      <c r="B496" s="692"/>
      <c r="C496" s="699"/>
      <c r="D496" s="101" t="s">
        <v>560</v>
      </c>
      <c r="E496" s="101" t="str">
        <f>CONCATENATE($E478,E475,$E479,E474)</f>
        <v>SL_CHARTS_2012!$CH$9:$CH$7</v>
      </c>
      <c r="F496" s="101" t="str">
        <f t="shared" ref="F496" si="207">CONCATENATE($E478,F475,$E479,F474)</f>
        <v>SL_CHARTS_2012!$CH$9:$CH$7</v>
      </c>
      <c r="G496" s="101"/>
      <c r="H496" s="101"/>
    </row>
    <row r="497" spans="1:8" s="574" customFormat="1" ht="15" hidden="1" customHeight="1">
      <c r="A497" s="490"/>
      <c r="B497" s="692"/>
      <c r="C497" s="699"/>
      <c r="D497" s="101" t="s">
        <v>559</v>
      </c>
      <c r="E497" s="101" t="str">
        <f>CONCATENATE($E478,E477,$E479,E476)</f>
        <v>SL_CHARTS_2012!$CJ$9:$CJ$7</v>
      </c>
      <c r="F497" s="101" t="str">
        <f t="shared" ref="F497" si="208">CONCATENATE($E478,F477,$E479,F476)</f>
        <v>SL_CHARTS_2012!$CJ$9:$CJ$7</v>
      </c>
      <c r="G497" s="101"/>
      <c r="H497" s="101"/>
    </row>
    <row r="498" spans="1:8" s="574" customFormat="1" ht="15" hidden="1" customHeight="1">
      <c r="A498" s="490"/>
      <c r="B498" s="692"/>
      <c r="C498" s="699"/>
      <c r="D498" s="101" t="s">
        <v>677</v>
      </c>
      <c r="E498" s="101" t="str">
        <f ca="1">ADDRESS(MATCH(E493,INDIRECT(E495,TRUE),0)+MATCH(E460,SL_CHARTS_2012!$CG$1:$CG$3999,1)-1,$E465+1,1,1)</f>
        <v>$CH$7</v>
      </c>
      <c r="F498" s="101" t="str">
        <f ca="1">ADDRESS(MATCH(F493,INDIRECT(F495,TRUE),0)+MATCH(F460,SL_CHARTS_2012!$CG$1:$CG$3999,1)-1,$E465+1,1,1)</f>
        <v>$CH$7</v>
      </c>
      <c r="G498" s="101"/>
      <c r="H498" s="101"/>
    </row>
    <row r="499" spans="1:8" s="574" customFormat="1" ht="15" hidden="1" customHeight="1">
      <c r="A499" s="490"/>
      <c r="B499" s="692"/>
      <c r="C499" s="699"/>
      <c r="D499" s="101" t="s">
        <v>679</v>
      </c>
      <c r="E499" s="101" t="str">
        <f ca="1">ADDRESS(MATCH(E494,INDIRECT(E495,TRUE),0)+MATCH(E460,SL_CHARTS_2012!$CG$1:$CG$3999,1)-1,$E465+3,1,1)</f>
        <v>$CJ$8</v>
      </c>
      <c r="F499" s="101" t="str">
        <f ca="1">ADDRESS(MATCH(F494,INDIRECT(F495,TRUE),0)+MATCH(F460,SL_CHARTS_2012!$CG$1:$CG$3999,1)-1,$E465+3,1,1)</f>
        <v>$CJ$8</v>
      </c>
      <c r="G499" s="101"/>
      <c r="H499" s="101"/>
    </row>
    <row r="500" spans="1:8" s="574" customFormat="1" ht="15" customHeight="1">
      <c r="A500" s="490"/>
      <c r="B500" s="692"/>
      <c r="C500" s="699"/>
      <c r="D500" s="101" t="s">
        <v>675</v>
      </c>
      <c r="E500" s="103">
        <f ca="1">MIN(INDIRECT(E496))</f>
        <v>-60.5</v>
      </c>
      <c r="F500" s="103">
        <f t="shared" ref="F500" ca="1" si="209">MIN(INDIRECT(F496))</f>
        <v>-60.5</v>
      </c>
      <c r="G500" s="103"/>
      <c r="H500" s="103"/>
    </row>
    <row r="501" spans="1:8" s="574" customFormat="1" ht="15" customHeight="1" thickBot="1">
      <c r="A501" s="490"/>
      <c r="B501" s="746"/>
      <c r="C501" s="700"/>
      <c r="D501" s="104" t="s">
        <v>676</v>
      </c>
      <c r="E501" s="105">
        <f ca="1">MAX(INDIRECT(E497))</f>
        <v>8.7142859999999995</v>
      </c>
      <c r="F501" s="105">
        <f t="shared" ref="F501" ca="1" si="210">MAX(INDIRECT(F497))</f>
        <v>8.7142859999999995</v>
      </c>
      <c r="G501" s="103"/>
      <c r="H501" s="103"/>
    </row>
    <row r="502" spans="1:8" s="574" customFormat="1" ht="15" customHeight="1">
      <c r="A502" s="490"/>
      <c r="B502" s="490"/>
      <c r="C502" s="490"/>
      <c r="D502" s="490"/>
      <c r="E502" s="490"/>
      <c r="F502" s="490"/>
      <c r="G502" s="580"/>
      <c r="H502" s="580"/>
    </row>
    <row r="503" spans="1:8" s="574" customFormat="1" ht="15" customHeight="1" thickBot="1">
      <c r="A503" s="490"/>
      <c r="B503" s="770" t="s">
        <v>565</v>
      </c>
      <c r="C503" s="690"/>
      <c r="D503" s="690"/>
      <c r="E503" s="690"/>
      <c r="F503" s="690"/>
      <c r="G503" s="518"/>
      <c r="H503" s="518"/>
    </row>
    <row r="504" spans="1:8" s="574" customFormat="1" ht="15" hidden="1" customHeight="1">
      <c r="B504" s="771" t="s">
        <v>566</v>
      </c>
      <c r="C504" s="691" t="s">
        <v>120</v>
      </c>
      <c r="D504" s="30" t="s">
        <v>148</v>
      </c>
      <c r="E504" s="96" t="str">
        <f>ADDRESS(MATCH(E505,SL_CHARTS_2012!$CL$1:$CL$39999,1),$E$464,1)</f>
        <v>$B$8</v>
      </c>
      <c r="F504" s="96" t="str">
        <f>ADDRESS(MATCH(F505,SL_CHARTS_2012!$CL$1:$CL$39999,1),$E$464,1)</f>
        <v>$B$8</v>
      </c>
      <c r="G504" s="96"/>
      <c r="H504" s="96"/>
    </row>
    <row r="505" spans="1:8" s="574" customFormat="1" ht="15" customHeight="1">
      <c r="B505" s="692"/>
      <c r="C505" s="691"/>
      <c r="D505" s="66" t="s">
        <v>129</v>
      </c>
      <c r="E505" s="197">
        <f>ROUNDUP(E$4,0)</f>
        <v>4</v>
      </c>
      <c r="F505" s="197">
        <f>ROUNDUP(F$4,0)</f>
        <v>4</v>
      </c>
      <c r="G505" s="197"/>
      <c r="H505" s="197"/>
    </row>
    <row r="506" spans="1:8" s="574" customFormat="1" ht="15" hidden="1" customHeight="1">
      <c r="B506" s="692"/>
      <c r="C506" s="691"/>
      <c r="D506" s="30" t="s">
        <v>149</v>
      </c>
      <c r="E506" s="31" t="str">
        <f>ADDRESS(MATCH(E507,SL_CHARTS_2012!$CL$1:$CL$39999,1),$E$464,1)</f>
        <v>$B$6</v>
      </c>
      <c r="F506" s="31" t="str">
        <f>ADDRESS(MATCH(F507,SL_CHARTS_2012!$CL$1:$CL$39999,1),$E$464,1)</f>
        <v>$B$6</v>
      </c>
      <c r="G506" s="96"/>
      <c r="H506" s="96"/>
    </row>
    <row r="507" spans="1:8" s="574" customFormat="1" ht="15" customHeight="1">
      <c r="B507" s="692"/>
      <c r="C507" s="691"/>
      <c r="D507" s="66" t="s">
        <v>130</v>
      </c>
      <c r="E507" s="241">
        <f>ROUNDDOWN(E$8,0)</f>
        <v>2</v>
      </c>
      <c r="F507" s="241">
        <f>ROUNDDOWN(F$8,0)</f>
        <v>2</v>
      </c>
      <c r="G507" s="597"/>
      <c r="H507" s="597"/>
    </row>
    <row r="508" spans="1:8" s="574" customFormat="1" ht="15" hidden="1" customHeight="1">
      <c r="B508" s="692"/>
      <c r="C508" s="693" t="s">
        <v>121</v>
      </c>
      <c r="D508" s="63" t="s">
        <v>148</v>
      </c>
      <c r="E508" s="64" t="str">
        <f>ADDRESS(MATCH(E509,SL_CHARTS_2012!$CL$1:$CL$39999,1),$E$464,1)</f>
        <v>$B$8</v>
      </c>
      <c r="F508" s="64" t="str">
        <f>ADDRESS(MATCH(F509,SL_CHARTS_2012!$CL$1:$CL$39999,1),$E$464,1)</f>
        <v>$B$8</v>
      </c>
      <c r="G508" s="103"/>
      <c r="H508" s="103"/>
    </row>
    <row r="509" spans="1:8" s="574" customFormat="1" ht="15" customHeight="1">
      <c r="B509" s="692"/>
      <c r="C509" s="693"/>
      <c r="D509" s="164" t="s">
        <v>118</v>
      </c>
      <c r="E509" s="196">
        <f>ROUNDUP(E$6,0)</f>
        <v>4</v>
      </c>
      <c r="F509" s="196">
        <f>ROUNDUP(F$6,0)</f>
        <v>4</v>
      </c>
      <c r="G509" s="517"/>
      <c r="H509" s="517"/>
    </row>
    <row r="510" spans="1:8" s="574" customFormat="1" ht="15" hidden="1" customHeight="1">
      <c r="B510" s="692"/>
      <c r="C510" s="693"/>
      <c r="D510" s="63" t="s">
        <v>149</v>
      </c>
      <c r="E510" s="64" t="str">
        <f>ADDRESS(MATCH(E511,SL_CHARTS_2012!$CL$1:$CL$39999,1),$E$464,1)</f>
        <v>$B$6</v>
      </c>
      <c r="F510" s="64" t="str">
        <f>ADDRESS(MATCH(F511,SL_CHARTS_2012!$CL$1:$CL$39999,1),$E$464,1)</f>
        <v>$B$6</v>
      </c>
      <c r="G510" s="103"/>
      <c r="H510" s="103"/>
    </row>
    <row r="511" spans="1:8" s="574" customFormat="1" ht="15" customHeight="1">
      <c r="B511" s="692"/>
      <c r="C511" s="693"/>
      <c r="D511" s="164" t="s">
        <v>119</v>
      </c>
      <c r="E511" s="196">
        <f>ROUNDDOWN(E$10,0)</f>
        <v>2</v>
      </c>
      <c r="F511" s="196">
        <f>ROUNDDOWN(F$10,0)</f>
        <v>2</v>
      </c>
      <c r="G511" s="517"/>
      <c r="H511" s="517"/>
    </row>
    <row r="512" spans="1:8" s="574" customFormat="1" ht="15" hidden="1" customHeight="1">
      <c r="B512" s="692"/>
      <c r="C512" s="694" t="s">
        <v>125</v>
      </c>
      <c r="D512" s="694"/>
      <c r="E512" s="695">
        <v>90</v>
      </c>
      <c r="F512" s="695"/>
      <c r="G512" s="516"/>
      <c r="H512" s="516"/>
    </row>
    <row r="513" spans="1:8" s="574" customFormat="1" ht="15" hidden="1" customHeight="1">
      <c r="B513" s="692"/>
      <c r="C513" s="696" t="s">
        <v>120</v>
      </c>
      <c r="D513" s="89" t="s">
        <v>552</v>
      </c>
      <c r="E513" s="69" t="str">
        <f>ADDRESS(MATCH(E507,SL_CHARTS_2012!$CL$1:$CL$39999,1),$E512+2,1)</f>
        <v>$CN$6</v>
      </c>
      <c r="F513" s="69" t="str">
        <f>ADDRESS(MATCH(F507,SL_CHARTS_2012!$CL$1:$CL$39999,1),$E512+2,1)</f>
        <v>$CN$6</v>
      </c>
      <c r="G513" s="69"/>
      <c r="H513" s="69"/>
    </row>
    <row r="514" spans="1:8" s="574" customFormat="1" ht="15" hidden="1" customHeight="1">
      <c r="B514" s="692"/>
      <c r="C514" s="696"/>
      <c r="D514" s="89" t="s">
        <v>557</v>
      </c>
      <c r="E514" s="69" t="str">
        <f>ADDRESS(MATCH(E505,SL_CHARTS_2012!$CL$1:$CL$39999,1),$E512+2,1)</f>
        <v>$CN$8</v>
      </c>
      <c r="F514" s="69" t="str">
        <f>ADDRESS(MATCH(F505,SL_CHARTS_2012!$CL$1:$CL$39999,1),$E512+2,1)</f>
        <v>$CN$8</v>
      </c>
      <c r="G514" s="69"/>
      <c r="H514" s="69"/>
    </row>
    <row r="515" spans="1:8" s="574" customFormat="1" ht="15" hidden="1" customHeight="1">
      <c r="B515" s="692"/>
      <c r="C515" s="696"/>
      <c r="D515" s="89" t="s">
        <v>553</v>
      </c>
      <c r="E515" s="69" t="str">
        <f>ADDRESS(MATCH(E507,SL_CHARTS_2012!$CL$1:$CL$39999,1),$E512+1,1)</f>
        <v>$CM$6</v>
      </c>
      <c r="F515" s="69" t="str">
        <f>ADDRESS(MATCH(F507,SL_CHARTS_2012!$CL$1:$CL$39999,1),$E512+1,1)</f>
        <v>$CM$6</v>
      </c>
      <c r="G515" s="69"/>
      <c r="H515" s="69"/>
    </row>
    <row r="516" spans="1:8" s="574" customFormat="1" ht="15" hidden="1" customHeight="1">
      <c r="B516" s="692"/>
      <c r="C516" s="696"/>
      <c r="D516" s="89" t="s">
        <v>554</v>
      </c>
      <c r="E516" s="69" t="str">
        <f>ADDRESS(MATCH(E505,SL_CHARTS_2012!$CL$1:$CL$39999,1),$E512+1,1)</f>
        <v>$CM$8</v>
      </c>
      <c r="F516" s="69" t="str">
        <f>ADDRESS(MATCH(F505,SL_CHARTS_2012!$CL$1:$CL$39999,1),$E512+1,1)</f>
        <v>$CM$8</v>
      </c>
      <c r="G516" s="69"/>
      <c r="H516" s="69"/>
    </row>
    <row r="517" spans="1:8" s="574" customFormat="1" ht="15" hidden="1" customHeight="1">
      <c r="B517" s="692"/>
      <c r="C517" s="696"/>
      <c r="D517" s="89" t="s">
        <v>555</v>
      </c>
      <c r="E517" s="69" t="str">
        <f>ADDRESS(MATCH(E507,SL_CHARTS_2012!$CL$1:$CL$39999,1),$E512+3,1)</f>
        <v>$CO$6</v>
      </c>
      <c r="F517" s="69" t="str">
        <f>ADDRESS(MATCH(F507,SL_CHARTS_2012!$CL$1:$CL$39999,1),$E512+3,1)</f>
        <v>$CO$6</v>
      </c>
      <c r="G517" s="69"/>
      <c r="H517" s="69"/>
    </row>
    <row r="518" spans="1:8" s="574" customFormat="1" ht="15" hidden="1" customHeight="1">
      <c r="B518" s="692"/>
      <c r="C518" s="696"/>
      <c r="D518" s="89" t="s">
        <v>556</v>
      </c>
      <c r="E518" s="69" t="str">
        <f>ADDRESS(MATCH(E505,SL_CHARTS_2012!$CL$1:$CL$39999,1),$E512+3,1)</f>
        <v>$CO$8</v>
      </c>
      <c r="F518" s="69" t="str">
        <f>ADDRESS(MATCH(F505,SL_CHARTS_2012!$CL$1:$CL$39999,1),$E512+3,1)</f>
        <v>$CO$8</v>
      </c>
      <c r="G518" s="69"/>
      <c r="H518" s="69"/>
    </row>
    <row r="519" spans="1:8" s="574" customFormat="1" ht="15" hidden="1" customHeight="1">
      <c r="B519" s="692"/>
      <c r="C519" s="693" t="s">
        <v>121</v>
      </c>
      <c r="D519" s="90" t="s">
        <v>123</v>
      </c>
      <c r="E519" s="67" t="str">
        <f>ADDRESS(MATCH(E511,SL_CHARTS_2012!$CL$1:$CL$39999,1),$E512+2,1)</f>
        <v>$CN$6</v>
      </c>
      <c r="F519" s="67" t="str">
        <f>ADDRESS(MATCH(F511,SL_CHARTS_2012!$CL$1:$CL$39999,1),$E512+2,1)</f>
        <v>$CN$6</v>
      </c>
      <c r="G519" s="67"/>
      <c r="H519" s="67"/>
    </row>
    <row r="520" spans="1:8" s="574" customFormat="1" ht="15" hidden="1" customHeight="1">
      <c r="B520" s="692"/>
      <c r="C520" s="693"/>
      <c r="D520" s="90" t="s">
        <v>122</v>
      </c>
      <c r="E520" s="67" t="str">
        <f>ADDRESS(MATCH(E509,SL_CHARTS_2012!$CL$1:$CL$39999,1),$E512+2,1)</f>
        <v>$CN$8</v>
      </c>
      <c r="F520" s="67" t="str">
        <f>ADDRESS(MATCH(F509,SL_CHARTS_2012!$CL$1:$CL$39999,1),$E512+2,1)</f>
        <v>$CN$8</v>
      </c>
      <c r="G520" s="67"/>
      <c r="H520" s="67"/>
    </row>
    <row r="521" spans="1:8" s="574" customFormat="1" ht="15" hidden="1" customHeight="1">
      <c r="B521" s="692"/>
      <c r="C521" s="693"/>
      <c r="D521" s="90" t="s">
        <v>553</v>
      </c>
      <c r="E521" s="67" t="str">
        <f>ADDRESS(MATCH(E511,SL_CHARTS_2012!$CL$1:$CL$39999,1),$E512+1,1)</f>
        <v>$CM$6</v>
      </c>
      <c r="F521" s="67" t="str">
        <f>ADDRESS(MATCH(F511,SL_CHARTS_2012!$CL$1:$CL$39999,1),$E512+1,1)</f>
        <v>$CM$6</v>
      </c>
      <c r="G521" s="67"/>
      <c r="H521" s="67"/>
    </row>
    <row r="522" spans="1:8" s="574" customFormat="1" ht="15" hidden="1" customHeight="1">
      <c r="B522" s="692"/>
      <c r="C522" s="693"/>
      <c r="D522" s="90" t="s">
        <v>554</v>
      </c>
      <c r="E522" s="67" t="str">
        <f>ADDRESS(MATCH(E509,SL_CHARTS_2012!$CL$1:$CL$39999,1),$E512+1,1)</f>
        <v>$CM$8</v>
      </c>
      <c r="F522" s="67" t="str">
        <f>ADDRESS(MATCH(F509,SL_CHARTS_2012!$CL$1:$CL$39999,1),$E512+1,1)</f>
        <v>$CM$8</v>
      </c>
      <c r="G522" s="67"/>
      <c r="H522" s="67"/>
    </row>
    <row r="523" spans="1:8" s="574" customFormat="1" ht="15" hidden="1" customHeight="1">
      <c r="B523" s="692"/>
      <c r="C523" s="693"/>
      <c r="D523" s="90" t="s">
        <v>555</v>
      </c>
      <c r="E523" s="67" t="str">
        <f>ADDRESS(MATCH(E511,SL_CHARTS_2012!$CL$1:$CL$39999,1),$E512+3,1)</f>
        <v>$CO$6</v>
      </c>
      <c r="F523" s="67" t="str">
        <f>ADDRESS(MATCH(F511,SL_CHARTS_2012!$CL$1:$CL$39999,1),$E512+3,1)</f>
        <v>$CO$6</v>
      </c>
      <c r="G523" s="67"/>
      <c r="H523" s="67"/>
    </row>
    <row r="524" spans="1:8" s="574" customFormat="1" ht="15" hidden="1" customHeight="1">
      <c r="B524" s="692"/>
      <c r="C524" s="693"/>
      <c r="D524" s="90" t="s">
        <v>556</v>
      </c>
      <c r="E524" s="67" t="str">
        <f>ADDRESS(MATCH(E509,SL_CHARTS_2012!$CL$1:$CL$39999,1),$E512+3,1)</f>
        <v>$CO$8</v>
      </c>
      <c r="F524" s="67" t="str">
        <f>ADDRESS(MATCH(F509,SL_CHARTS_2012!$CL$1:$CL$39999,1),$E512+3,1)</f>
        <v>$CO$8</v>
      </c>
      <c r="G524" s="67"/>
      <c r="H524" s="67"/>
    </row>
    <row r="525" spans="1:8" s="574" customFormat="1" ht="15" hidden="1" customHeight="1">
      <c r="B525" s="692"/>
      <c r="C525" s="568"/>
      <c r="D525" s="697" t="s">
        <v>126</v>
      </c>
      <c r="E525" s="72" t="s">
        <v>147</v>
      </c>
      <c r="F525" s="569"/>
      <c r="G525" s="569"/>
      <c r="H525" s="569"/>
    </row>
    <row r="526" spans="1:8" s="574" customFormat="1" ht="15" hidden="1" customHeight="1">
      <c r="B526" s="692"/>
      <c r="C526" s="568"/>
      <c r="D526" s="697"/>
      <c r="E526" s="72" t="s">
        <v>124</v>
      </c>
      <c r="F526" s="569"/>
      <c r="G526" s="569"/>
      <c r="H526" s="569"/>
    </row>
    <row r="527" spans="1:8" s="574" customFormat="1" ht="15" customHeight="1">
      <c r="A527" s="580"/>
      <c r="B527" s="692"/>
      <c r="C527" s="698" t="s">
        <v>127</v>
      </c>
      <c r="D527" s="91" t="s">
        <v>106</v>
      </c>
      <c r="E527" s="20" t="str">
        <f t="shared" ref="E527:F527" si="211">CONCATENATE(E505,E$7,E507)</f>
        <v>4-2</v>
      </c>
      <c r="F527" s="20" t="str">
        <f t="shared" si="211"/>
        <v>4-2</v>
      </c>
      <c r="G527" s="20"/>
      <c r="H527" s="20"/>
    </row>
    <row r="528" spans="1:8" s="574" customFormat="1" ht="15" customHeight="1">
      <c r="A528" s="580"/>
      <c r="B528" s="692"/>
      <c r="C528" s="698"/>
      <c r="D528" s="92" t="s">
        <v>670</v>
      </c>
      <c r="E528" s="92">
        <f ca="1">AVERAGE(INDIRECT(CONCATENATE($E$525,E513,$E$526,E514),TRUE))</f>
        <v>5.3250000000000002</v>
      </c>
      <c r="F528" s="92">
        <f t="shared" ref="F528" ca="1" si="212">AVERAGE(INDIRECT(CONCATENATE($E$525,F513,$E$526,F514),TRUE))</f>
        <v>5.3250000000000002</v>
      </c>
      <c r="G528" s="92"/>
      <c r="H528" s="92"/>
    </row>
    <row r="529" spans="1:8" s="574" customFormat="1" ht="15" hidden="1" customHeight="1">
      <c r="A529" s="580"/>
      <c r="B529" s="692"/>
      <c r="C529" s="698"/>
      <c r="D529" s="93" t="s">
        <v>681</v>
      </c>
      <c r="E529" s="93">
        <f ca="1">MIN(INDIRECT(CONCATENATE($E$525,E513,$E$526,E514),TRUE))</f>
        <v>3.55</v>
      </c>
      <c r="F529" s="93">
        <f t="shared" ref="F529" ca="1" si="213">MIN(INDIRECT(CONCATENATE($E$525,F513,$E$526,F514),TRUE))</f>
        <v>3.55</v>
      </c>
      <c r="G529" s="93"/>
      <c r="H529" s="93"/>
    </row>
    <row r="530" spans="1:8" s="574" customFormat="1" ht="15" hidden="1" customHeight="1">
      <c r="A530" s="580"/>
      <c r="B530" s="692"/>
      <c r="C530" s="698"/>
      <c r="D530" s="93" t="s">
        <v>682</v>
      </c>
      <c r="E530" s="93">
        <f ca="1">MAX(INDIRECT(CONCATENATE($E$525,E513,$E$526,E514),TRUE))</f>
        <v>7.1</v>
      </c>
      <c r="F530" s="93">
        <f t="shared" ref="F530" ca="1" si="214">MAX(INDIRECT(CONCATENATE($E$525,F513,$E$526,F514),TRUE))</f>
        <v>7.1</v>
      </c>
      <c r="G530" s="93"/>
      <c r="H530" s="93"/>
    </row>
    <row r="531" spans="1:8" s="574" customFormat="1" ht="15" hidden="1" customHeight="1">
      <c r="B531" s="692"/>
      <c r="C531" s="698"/>
      <c r="D531" s="94" t="s">
        <v>558</v>
      </c>
      <c r="E531" s="94" t="str">
        <f>CONCATENATE($E525,E514,$E526,E513)</f>
        <v>SL_CHARTS_2012!$CN$8:$CN$6</v>
      </c>
      <c r="F531" s="94" t="str">
        <f t="shared" ref="F531" si="215">CONCATENATE($E525,F514,$E526,F513)</f>
        <v>SL_CHARTS_2012!$CN$8:$CN$6</v>
      </c>
      <c r="G531" s="94"/>
      <c r="H531" s="94"/>
    </row>
    <row r="532" spans="1:8" s="574" customFormat="1" ht="15" hidden="1" customHeight="1">
      <c r="B532" s="692"/>
      <c r="C532" s="698"/>
      <c r="D532" s="94" t="s">
        <v>560</v>
      </c>
      <c r="E532" s="94" t="str">
        <f>CONCATENATE($E525,E516,$E526,E515)</f>
        <v>SL_CHARTS_2012!$CM$8:$CM$6</v>
      </c>
      <c r="F532" s="94" t="str">
        <f t="shared" ref="F532" si="216">CONCATENATE($E525,F516,$E526,F515)</f>
        <v>SL_CHARTS_2012!$CM$8:$CM$6</v>
      </c>
      <c r="G532" s="94"/>
      <c r="H532" s="94"/>
    </row>
    <row r="533" spans="1:8" s="574" customFormat="1" ht="15" hidden="1" customHeight="1">
      <c r="B533" s="692"/>
      <c r="C533" s="698"/>
      <c r="D533" s="94" t="s">
        <v>559</v>
      </c>
      <c r="E533" s="94" t="str">
        <f>CONCATENATE($E525,E518,$E526,E517)</f>
        <v>SL_CHARTS_2012!$CO$8:$CO$6</v>
      </c>
      <c r="F533" s="94" t="str">
        <f t="shared" ref="F533" si="217">CONCATENATE($E525,F518,$E526,F517)</f>
        <v>SL_CHARTS_2012!$CO$8:$CO$6</v>
      </c>
      <c r="G533" s="94"/>
      <c r="H533" s="94"/>
    </row>
    <row r="534" spans="1:8" s="574" customFormat="1" ht="15" hidden="1" customHeight="1">
      <c r="B534" s="692"/>
      <c r="C534" s="698"/>
      <c r="D534" s="94" t="s">
        <v>677</v>
      </c>
      <c r="E534" s="94" t="str">
        <f ca="1">ADDRESS(MATCH(E529,INDIRECT(E531,TRUE),0)+MATCH(E507,SL_CHARTS_2012!$CL$1:$CL$3999,1)-1,$E512+1,1,1)</f>
        <v>$CM$6</v>
      </c>
      <c r="F534" s="94" t="str">
        <f ca="1">ADDRESS(MATCH(F529,INDIRECT(F531,TRUE),0)+MATCH(F507,SL_CHARTS_2012!$CL$1:$CL$3999,1)-1,$E512+1,1,1)</f>
        <v>$CM$6</v>
      </c>
      <c r="G534" s="94"/>
      <c r="H534" s="94"/>
    </row>
    <row r="535" spans="1:8" s="574" customFormat="1" ht="15" hidden="1" customHeight="1">
      <c r="B535" s="692"/>
      <c r="C535" s="698"/>
      <c r="D535" s="94" t="s">
        <v>679</v>
      </c>
      <c r="E535" s="94" t="str">
        <f ca="1">ADDRESS(MATCH(E530,INDIRECT(E531,TRUE),0)+MATCH(E507,SL_CHARTS_2012!$CL$1:$CL$3999,1)-1,$E512+3,1,1)</f>
        <v>$CO$8</v>
      </c>
      <c r="F535" s="94" t="str">
        <f ca="1">ADDRESS(MATCH(F530,INDIRECT(F531,TRUE),0)+MATCH(F507,SL_CHARTS_2012!$CL$1:$CL$3999,1)-1,$E512+3,1,1)</f>
        <v>$CO$8</v>
      </c>
      <c r="G535" s="94"/>
      <c r="H535" s="94"/>
    </row>
    <row r="536" spans="1:8" s="574" customFormat="1" ht="15" customHeight="1">
      <c r="B536" s="692"/>
      <c r="C536" s="698"/>
      <c r="D536" s="94" t="s">
        <v>675</v>
      </c>
      <c r="E536" s="96">
        <f ca="1">MIN(INDIRECT(E532))</f>
        <v>2.5</v>
      </c>
      <c r="F536" s="96">
        <f t="shared" ref="F536" ca="1" si="218">MIN(INDIRECT(F532))</f>
        <v>2.5</v>
      </c>
      <c r="G536" s="96"/>
      <c r="H536" s="96"/>
    </row>
    <row r="537" spans="1:8" s="574" customFormat="1" ht="15" customHeight="1">
      <c r="B537" s="692"/>
      <c r="C537" s="698"/>
      <c r="D537" s="94" t="s">
        <v>676</v>
      </c>
      <c r="E537" s="96">
        <f ca="1">MAX(INDIRECT(E533))</f>
        <v>9.1999999999999993</v>
      </c>
      <c r="F537" s="96">
        <f t="shared" ref="F537" ca="1" si="219">MAX(INDIRECT(F533))</f>
        <v>9.1999999999999993</v>
      </c>
      <c r="G537" s="96"/>
      <c r="H537" s="96"/>
    </row>
    <row r="538" spans="1:8" s="574" customFormat="1" ht="15" customHeight="1">
      <c r="B538" s="692"/>
      <c r="C538" s="699" t="s">
        <v>128</v>
      </c>
      <c r="D538" s="97" t="s">
        <v>106</v>
      </c>
      <c r="E538" s="98" t="str">
        <f t="shared" ref="E538:F538" si="220">CONCATENATE(E509,E$7,E511)</f>
        <v>4-2</v>
      </c>
      <c r="F538" s="98" t="str">
        <f t="shared" si="220"/>
        <v>4-2</v>
      </c>
      <c r="G538" s="98"/>
      <c r="H538" s="98"/>
    </row>
    <row r="539" spans="1:8" s="574" customFormat="1" ht="15" customHeight="1">
      <c r="B539" s="692"/>
      <c r="C539" s="699"/>
      <c r="D539" s="99" t="s">
        <v>670</v>
      </c>
      <c r="E539" s="99">
        <f ca="1">AVERAGE(INDIRECT(CONCATENATE($E$525,E519,$E$526,E520),TRUE))</f>
        <v>5.3250000000000002</v>
      </c>
      <c r="F539" s="99">
        <f t="shared" ref="F539" ca="1" si="221">AVERAGE(INDIRECT(CONCATENATE($E$525,F519,$E$526,F520),TRUE))</f>
        <v>5.3250000000000002</v>
      </c>
      <c r="G539" s="99"/>
      <c r="H539" s="99"/>
    </row>
    <row r="540" spans="1:8" s="574" customFormat="1" ht="15" hidden="1" customHeight="1">
      <c r="B540" s="692"/>
      <c r="C540" s="699"/>
      <c r="D540" s="100" t="s">
        <v>681</v>
      </c>
      <c r="E540" s="100">
        <f ca="1">MIN(INDIRECT(CONCATENATE($E$525,E519,$E$526,E520),TRUE))</f>
        <v>3.55</v>
      </c>
      <c r="F540" s="100">
        <f t="shared" ref="F540" ca="1" si="222">MIN(INDIRECT(CONCATENATE($E$525,F519,$E$526,F520),TRUE))</f>
        <v>3.55</v>
      </c>
      <c r="G540" s="100"/>
      <c r="H540" s="100"/>
    </row>
    <row r="541" spans="1:8" s="574" customFormat="1" ht="15" hidden="1" customHeight="1">
      <c r="B541" s="692"/>
      <c r="C541" s="699"/>
      <c r="D541" s="100" t="s">
        <v>682</v>
      </c>
      <c r="E541" s="100">
        <f ca="1">MAX(INDIRECT(CONCATENATE($E$525,E519,$E$526,E520),TRUE))</f>
        <v>7.1</v>
      </c>
      <c r="F541" s="100">
        <f t="shared" ref="F541" ca="1" si="223">MAX(INDIRECT(CONCATENATE($E$525,F519,$E$526,F520),TRUE))</f>
        <v>7.1</v>
      </c>
      <c r="G541" s="100"/>
      <c r="H541" s="100"/>
    </row>
    <row r="542" spans="1:8" s="574" customFormat="1" ht="15" hidden="1" customHeight="1">
      <c r="B542" s="692"/>
      <c r="C542" s="699"/>
      <c r="D542" s="101" t="s">
        <v>558</v>
      </c>
      <c r="E542" s="101" t="str">
        <f>CONCATENATE($E525,E520,$E526,E519)</f>
        <v>SL_CHARTS_2012!$CN$8:$CN$6</v>
      </c>
      <c r="F542" s="101" t="str">
        <f t="shared" ref="F542" si="224">CONCATENATE($E525,F520,$E526,F519)</f>
        <v>SL_CHARTS_2012!$CN$8:$CN$6</v>
      </c>
      <c r="G542" s="101"/>
      <c r="H542" s="101"/>
    </row>
    <row r="543" spans="1:8" s="574" customFormat="1" ht="15" hidden="1" customHeight="1">
      <c r="B543" s="692"/>
      <c r="C543" s="699"/>
      <c r="D543" s="101" t="s">
        <v>560</v>
      </c>
      <c r="E543" s="101" t="str">
        <f>CONCATENATE($E525,E522,$E526,E521)</f>
        <v>SL_CHARTS_2012!$CM$8:$CM$6</v>
      </c>
      <c r="F543" s="101" t="str">
        <f t="shared" ref="F543" si="225">CONCATENATE($E525,F522,$E526,F521)</f>
        <v>SL_CHARTS_2012!$CM$8:$CM$6</v>
      </c>
      <c r="G543" s="101"/>
      <c r="H543" s="101"/>
    </row>
    <row r="544" spans="1:8" s="574" customFormat="1" ht="15" hidden="1" customHeight="1">
      <c r="B544" s="692"/>
      <c r="C544" s="699"/>
      <c r="D544" s="101" t="s">
        <v>559</v>
      </c>
      <c r="E544" s="101" t="str">
        <f>CONCATENATE($E525,E524,$E526,E523)</f>
        <v>SL_CHARTS_2012!$CO$8:$CO$6</v>
      </c>
      <c r="F544" s="101" t="str">
        <f t="shared" ref="F544" si="226">CONCATENATE($E525,F524,$E526,F523)</f>
        <v>SL_CHARTS_2012!$CO$8:$CO$6</v>
      </c>
      <c r="G544" s="101"/>
      <c r="H544" s="101"/>
    </row>
    <row r="545" spans="2:8" s="574" customFormat="1" ht="15" hidden="1" customHeight="1">
      <c r="B545" s="692"/>
      <c r="C545" s="699"/>
      <c r="D545" s="101" t="s">
        <v>677</v>
      </c>
      <c r="E545" s="101" t="str">
        <f ca="1">ADDRESS(MATCH(E540,INDIRECT(E542,TRUE),0)+MATCH(E507,SL_CHARTS_2012!$CL$1:$CL$3999,1)-1,$E512+1,1,1)</f>
        <v>$CM$6</v>
      </c>
      <c r="F545" s="101" t="str">
        <f ca="1">ADDRESS(MATCH(F540,INDIRECT(F542,TRUE),0)+MATCH(F507,SL_CHARTS_2012!$CL$1:$CL$3999,1)-1,$E512+1,1,1)</f>
        <v>$CM$6</v>
      </c>
      <c r="G545" s="101"/>
      <c r="H545" s="101"/>
    </row>
    <row r="546" spans="2:8" s="574" customFormat="1" ht="15" hidden="1" customHeight="1">
      <c r="B546" s="692"/>
      <c r="C546" s="699"/>
      <c r="D546" s="101" t="s">
        <v>679</v>
      </c>
      <c r="E546" s="101" t="str">
        <f ca="1">ADDRESS(MATCH(E541,INDIRECT(E542,TRUE),0)+MATCH(E507,SL_CHARTS_2012!$CL$1:$CL$3999,1)-1,$E512+3,1,1)</f>
        <v>$CO$8</v>
      </c>
      <c r="F546" s="101" t="str">
        <f ca="1">ADDRESS(MATCH(F541,INDIRECT(F542,TRUE),0)+MATCH(F507,SL_CHARTS_2012!$CL$1:$CL$3999,1)-1,$E512+3,1,1)</f>
        <v>$CO$8</v>
      </c>
      <c r="G546" s="101"/>
      <c r="H546" s="101"/>
    </row>
    <row r="547" spans="2:8" s="574" customFormat="1" ht="15" customHeight="1">
      <c r="B547" s="692"/>
      <c r="C547" s="699"/>
      <c r="D547" s="101" t="s">
        <v>675</v>
      </c>
      <c r="E547" s="103">
        <f ca="1">MIN(INDIRECT(E543))</f>
        <v>2.5</v>
      </c>
      <c r="F547" s="103">
        <f t="shared" ref="F547" ca="1" si="227">MIN(INDIRECT(F543))</f>
        <v>2.5</v>
      </c>
      <c r="G547" s="103"/>
      <c r="H547" s="103"/>
    </row>
    <row r="548" spans="2:8" s="574" customFormat="1" ht="15" customHeight="1" thickBot="1">
      <c r="B548" s="746"/>
      <c r="C548" s="700"/>
      <c r="D548" s="104" t="s">
        <v>676</v>
      </c>
      <c r="E548" s="105">
        <f ca="1">MAX(INDIRECT(E544))</f>
        <v>9.1999999999999993</v>
      </c>
      <c r="F548" s="105">
        <f t="shared" ref="F548" ca="1" si="228">MAX(INDIRECT(F544))</f>
        <v>9.1999999999999993</v>
      </c>
      <c r="G548" s="103"/>
      <c r="H548" s="103"/>
    </row>
    <row r="549" spans="2:8" s="574" customFormat="1" ht="15" customHeight="1">
      <c r="B549" s="191"/>
      <c r="C549" s="191"/>
      <c r="D549" s="191"/>
      <c r="E549" s="191"/>
      <c r="F549" s="191"/>
      <c r="G549" s="580"/>
      <c r="H549" s="580"/>
    </row>
    <row r="550" spans="2:8" s="574" customFormat="1" ht="15" customHeight="1" thickBot="1">
      <c r="B550" s="690" t="s">
        <v>140</v>
      </c>
      <c r="C550" s="690"/>
      <c r="D550" s="690"/>
      <c r="E550" s="690"/>
      <c r="F550" s="690"/>
    </row>
    <row r="551" spans="2:8" s="574" customFormat="1" ht="15" customHeight="1" thickBot="1">
      <c r="B551" s="717" t="s">
        <v>144</v>
      </c>
      <c r="C551" s="720" t="s">
        <v>120</v>
      </c>
      <c r="D551" s="239" t="s">
        <v>148</v>
      </c>
      <c r="E551" s="240" t="str">
        <f ca="1">IF(INDIRECT(CONCATENATE($E$560,ADDRESS(MATCH(E4,SL_CHARTS_2012!$BO$1:$BO$39999,1),$E$559,1)))=E4,ADDRESS(MATCH(E4,SL_CHARTS_2012!$BO$1:$BO$39999,1),$E$559,1), IF(INDIRECT(CONCATENATE($E$560,ADDRESS(MATCH(E4,SL_CHARTS_2012!$BO$1:$BO$39999,1),$E$559,1)))&lt;E4, ADDRESS(MATCH(E4,SL_CHARTS_2012!$BO$1:$BO$39999,1)+1,$E$559,1), ADDRESS(MATCH(E4,SL_CHARTS_2012!$BO$1:$BO$39999,1),$E$559,1)))</f>
        <v>$BO$1774</v>
      </c>
      <c r="F551" s="240" t="str">
        <f ca="1">IF(INDIRECT(CONCATENATE($E$560,ADDRESS(MATCH(F4,SL_CHARTS_2012!$BO$1:$BO$39999,1),$E$559,1)))=F4,ADDRESS(MATCH(F4,SL_CHARTS_2012!$BO$1:$BO$39999,1),$E$559,1), IF(INDIRECT(CONCATENATE($E$560,ADDRESS(MATCH(F4,SL_CHARTS_2012!$BO$1:$BO$39999,1),$E$559,1)))&lt;F4, ADDRESS(MATCH(F4,SL_CHARTS_2012!$BO$1:$BO$39999,1)+1,$E$559,1), ADDRESS(MATCH(F4,SL_CHARTS_2012!$BO$1:$BO$39999,1),$E$559,1)))</f>
        <v>$BO$1774</v>
      </c>
    </row>
    <row r="552" spans="2:8" s="574" customFormat="1" ht="15" customHeight="1" thickBot="1">
      <c r="B552" s="718"/>
      <c r="C552" s="691"/>
      <c r="D552" s="66" t="s">
        <v>129</v>
      </c>
      <c r="E552" s="241">
        <f ca="1">INDIRECT(CONCATENATE($E$560,IF(INDIRECT(CONCATENATE($E$560,ADDRESS(MATCH(E4,SL_CHARTS_2012!$BO$1:$BO$39999,1),$E$559,1)))=E4,ADDRESS(MATCH(E4,SL_CHARTS_2012!$BO$1:$BO$39999,1),$E$559,1),IF(INDIRECT(CONCATENATE($E$560,ADDRESS(MATCH(E4,SL_CHARTS_2012!$BO$1:$BO$39999,1),$E$559,1)))&lt;E4,ADDRESS(MATCH(E4,SL_CHARTS_2012!$BO$1:$BO$39999,1)+1,$E$559,1),ADDRESS(MATCH(E4,SL_CHARTS_2012!$BO$1:$BO$39999,1),$E$559,1)))))</f>
        <v>3.6</v>
      </c>
      <c r="F552" s="241">
        <f ca="1">INDIRECT(CONCATENATE($E$560,IF(INDIRECT(CONCATENATE($E$560,ADDRESS(MATCH(F4,SL_CHARTS_2012!$BO$1:$BO$39999,1),$E$559,1)))=F4,ADDRESS(MATCH(F4,SL_CHARTS_2012!$BO$1:$BO$39999,1),$E$559,1),IF(INDIRECT(CONCATENATE($E$560,ADDRESS(MATCH(F4,SL_CHARTS_2012!$BO$1:$BO$39999,1),$E$559,1)))&lt;F4,ADDRESS(MATCH(F4,SL_CHARTS_2012!$BO$1:$BO$39999,1)+1,$E$559,1),ADDRESS(MATCH(F4,SL_CHARTS_2012!$BO$1:$BO$39999,1),$E$559,1)))))</f>
        <v>3.6</v>
      </c>
    </row>
    <row r="553" spans="2:8" s="574" customFormat="1" ht="15" customHeight="1" thickBot="1">
      <c r="B553" s="718"/>
      <c r="C553" s="691"/>
      <c r="D553" s="30" t="s">
        <v>149</v>
      </c>
      <c r="E553" s="31" t="str">
        <f ca="1">IF(INDIRECT(CONCATENATE($E$560,ADDRESS(MATCH(E8,SL_CHARTS_2012!$BO$1:$BO$39999,1),$E$559,1)))=E8,ADDRESS(MATCH(E8,SL_CHARTS_2012!$BO$1:$BO$39999,1),$E$559,1),IF(INDIRECT(CONCATENATE($E$560,ADDRESS(MATCH(E8,SL_CHARTS_2012!$BO$1:$BO$39999,1),$E$559,1)))&gt;E8, ADDRESS(MATCH(E8,SL_CHARTS_2012!$BO$1:$BO$39999,1)-1,$E$559,1), ADDRESS(MATCH(E8,SL_CHARTS_2012!$BO$1:$BO$39999,1),$E$559,1)))</f>
        <v>$BO$1489</v>
      </c>
      <c r="F553" s="31" t="str">
        <f ca="1">IF(INDIRECT(CONCATENATE($E$560,ADDRESS(MATCH(F8,SL_CHARTS_2012!$BO$1:$BO$39999,1),$E$559,1)))=F8,ADDRESS(MATCH(F8,SL_CHARTS_2012!$BO$1:$BO$39999,1),$E$559,1),IF(INDIRECT(CONCATENATE($E$560,ADDRESS(MATCH(F8,SL_CHARTS_2012!$BO$1:$BO$39999,1),$E$559,1)))&gt;F8, ADDRESS(MATCH(F8,SL_CHARTS_2012!$BO$1:$BO$39999,1)-1,$E$559,1), ADDRESS(MATCH(F8,SL_CHARTS_2012!$BO$1:$BO$39999,1),$E$559,1)))</f>
        <v>$BO$1489</v>
      </c>
    </row>
    <row r="554" spans="2:8" s="574" customFormat="1" ht="15" customHeight="1" thickBot="1">
      <c r="B554" s="718"/>
      <c r="C554" s="691"/>
      <c r="D554" s="66" t="s">
        <v>130</v>
      </c>
      <c r="E554" s="241">
        <f ca="1">INDIRECT(CONCATENATE($E$560,IF(INDIRECT(CONCATENATE($E$560,ADDRESS(MATCH(E8,SL_CHARTS_2012!$BO$1:$BO$39999,1),$E$559,1)))=E8,ADDRESS(MATCH(E8,SL_CHARTS_2012!$BO$1:$BO$39999,1),$E$559,1),IF(INDIRECT(CONCATENATE($E$560,ADDRESS(MATCH(E8,SL_CHARTS_2012!$BO$1:$BO$39999,1),$E$559,1)))&gt;E8,ADDRESS(MATCH(E8,SL_CHARTS_2012!$BO$1:$BO$39999,1)-1,$E$559,1),ADDRESS(MATCH(E8,SL_CHARTS_2012!$BO$1:$BO$39999,1),$E$559,1)))))</f>
        <v>2.5874999999999999</v>
      </c>
      <c r="F554" s="241">
        <f ca="1">INDIRECT(CONCATENATE($E$560,IF(INDIRECT(CONCATENATE($E$560,ADDRESS(MATCH(F8,SL_CHARTS_2012!$BO$1:$BO$39999,1),$E$559,1)))=F8,ADDRESS(MATCH(F8,SL_CHARTS_2012!$BO$1:$BO$39999,1),$E$559,1),IF(INDIRECT(CONCATENATE($E$560,ADDRESS(MATCH(F8,SL_CHARTS_2012!$BO$1:$BO$39999,1),$E$559,1)))&gt;F8,ADDRESS(MATCH(F8,SL_CHARTS_2012!$BO$1:$BO$39999,1)-1,$E$559,1),ADDRESS(MATCH(F8,SL_CHARTS_2012!$BO$1:$BO$39999,1),$E$559,1)))))</f>
        <v>2.5874999999999999</v>
      </c>
    </row>
    <row r="555" spans="2:8" s="574" customFormat="1" ht="15" customHeight="1" thickBot="1">
      <c r="B555" s="718"/>
      <c r="C555" s="693" t="s">
        <v>121</v>
      </c>
      <c r="D555" s="63" t="s">
        <v>148</v>
      </c>
      <c r="E555" s="64" t="str">
        <f ca="1">IF(INDIRECT(CONCATENATE($E$560,ADDRESS(MATCH(E6,SL_CHARTS_2012!$BO$1:$BO$39999,1),$E$559,1)))=E6,ADDRESS(MATCH(E6,SL_CHARTS_2012!$BO$1:$BO$39999,1),$E$559,1), IF(INDIRECT(CONCATENATE($E$560,ADDRESS(MATCH(E6,SL_CHARTS_2012!$BO$1:$BO$39999,1),$E$559,1)))&lt;E6, ADDRESS(MATCH(E6,SL_CHARTS_2012!$BO$1:$BO$39999,1)+1,$E$559,1), ADDRESS(MATCH(E6,SL_CHARTS_2012!$BO$1:$BO$39999,1),$E$559,1)))</f>
        <v>$BO$1774</v>
      </c>
      <c r="F555" s="64" t="str">
        <f ca="1">IF(INDIRECT(CONCATENATE($E$560,ADDRESS(MATCH(F6,SL_CHARTS_2012!$BO$1:$BO$39999,1),$E$559,1)))=F6,ADDRESS(MATCH(F6,SL_CHARTS_2012!$BO$1:$BO$39999,1),$E$559,1), IF(INDIRECT(CONCATENATE($E$560,ADDRESS(MATCH(F6,SL_CHARTS_2012!$BO$1:$BO$39999,1),$E$559,1)))&lt;F6, ADDRESS(MATCH(F6,SL_CHARTS_2012!$BO$1:$BO$39999,1)+1,$E$559,1), ADDRESS(MATCH(F6,SL_CHARTS_2012!$BO$1:$BO$39999,1),$E$559,1)))</f>
        <v>$BO$1774</v>
      </c>
    </row>
    <row r="556" spans="2:8" s="574" customFormat="1" ht="15" customHeight="1" thickBot="1">
      <c r="B556" s="718"/>
      <c r="C556" s="693"/>
      <c r="D556" s="164" t="s">
        <v>118</v>
      </c>
      <c r="E556" s="196">
        <f ca="1">INDIRECT(CONCATENATE($E$137,IF(INDIRECT(CONCATENATE($E$560,ADDRESS(MATCH(E6,SL_CHARTS_2012!$BO$1:$BO$39999,1),$E$559,1)))=E6,ADDRESS(MATCH(E6,SL_CHARTS_2012!$BO$1:$BO$39999,1),$E$559,1),IF(INDIRECT(CONCATENATE($E$560,ADDRESS(MATCH(E6,SL_CHARTS_2012!$BO$1:$BO$39999,1),$E$559,1)))&lt;E6,ADDRESS(MATCH(E6,SL_CHARTS_2012!$BO$1:$BO$39999,1)+1,$E$559,1),ADDRESS(MATCH(E6,SL_CHARTS_2012!$BO$1:$BO$39999,1),$E$559,1)))))</f>
        <v>3.6</v>
      </c>
      <c r="F556" s="196">
        <f ca="1">INDIRECT(CONCATENATE($E$137,IF(INDIRECT(CONCATENATE($E$560,ADDRESS(MATCH(F6,SL_CHARTS_2012!$BO$1:$BO$39999,1),$E$559,1)))=F6,ADDRESS(MATCH(F6,SL_CHARTS_2012!$BO$1:$BO$39999,1),$E$559,1),IF(INDIRECT(CONCATENATE($E$560,ADDRESS(MATCH(F6,SL_CHARTS_2012!$BO$1:$BO$39999,1),$E$559,1)))&lt;F6,ADDRESS(MATCH(F6,SL_CHARTS_2012!$BO$1:$BO$39999,1)+1,$E$559,1),ADDRESS(MATCH(F6,SL_CHARTS_2012!$BO$1:$BO$39999,1),$E$559,1)))))</f>
        <v>3.6</v>
      </c>
    </row>
    <row r="557" spans="2:8" s="574" customFormat="1" ht="15" customHeight="1" thickBot="1">
      <c r="B557" s="718"/>
      <c r="C557" s="693"/>
      <c r="D557" s="63" t="s">
        <v>149</v>
      </c>
      <c r="E557" s="64" t="str">
        <f ca="1">IF(INDIRECT(CONCATENATE($E$560,ADDRESS(MATCH(E10,SL_CHARTS_2012!$BO$1:$BO$39999,1),$E$559,1)))=E10,ADDRESS(MATCH(E10,SL_CHARTS_2012!$BO$1:$BO$39999,1),$E$559,1),IF(INDIRECT(CONCATENATE($E$560,ADDRESS(MATCH(E10,SL_CHARTS_2012!$BO$1:$BO$39999,1),$E$559,1)))&gt;E10, ADDRESS(MATCH(E10,SL_CHARTS_2012!$BO$1:$BO$39999,1)-1,$E$559,1), ADDRESS(MATCH(E10,SL_CHARTS_2012!$BO$1:$BO$39999,1),$E$559,1)))</f>
        <v>$BO$1489</v>
      </c>
      <c r="F557" s="64" t="str">
        <f ca="1">IF(INDIRECT(CONCATENATE($E$560,ADDRESS(MATCH(F10,SL_CHARTS_2012!$BO$1:$BO$39999,1),$E$559,1)))=F10,ADDRESS(MATCH(F10,SL_CHARTS_2012!$BO$1:$BO$39999,1),$E$559,1),IF(INDIRECT(CONCATENATE($E$560,ADDRESS(MATCH(F10,SL_CHARTS_2012!$BO$1:$BO$39999,1),$E$559,1)))&gt;F10, ADDRESS(MATCH(F10,SL_CHARTS_2012!$BO$1:$BO$39999,1)-1,$E$559,1), ADDRESS(MATCH(F10,SL_CHARTS_2012!$BO$1:$BO$39999,1),$E$559,1)))</f>
        <v>$BO$1489</v>
      </c>
    </row>
    <row r="558" spans="2:8" s="574" customFormat="1" ht="15" customHeight="1" thickBot="1">
      <c r="B558" s="718"/>
      <c r="C558" s="693"/>
      <c r="D558" s="164" t="s">
        <v>119</v>
      </c>
      <c r="E558" s="196">
        <f ca="1">INDIRECT(CONCATENATE($E$137,IF(INDIRECT(CONCATENATE($E$560,ADDRESS(MATCH(E10,SL_CHARTS_2012!$BO$1:$BO$39999,1),$E$559,1)))=E10,ADDRESS(MATCH(E10,SL_CHARTS_2012!$BO$1:$BO$39999,1),$E$559,1),IF(INDIRECT(CONCATENATE($E$560,ADDRESS(MATCH(E10,SL_CHARTS_2012!$BO$1:$BO$39999,1),$E$559,1)))&gt;E10,ADDRESS(MATCH(E10,SL_CHARTS_2012!$BO$1:$BO$39999,1)-1,$E$559,1),ADDRESS(MATCH(E10,SL_CHARTS_2012!$BO$1:$BO$39999,1),$E$559,1)))))</f>
        <v>2.5874999999999999</v>
      </c>
      <c r="F558" s="196">
        <f ca="1">INDIRECT(CONCATENATE($E$137,IF(INDIRECT(CONCATENATE($E$560,ADDRESS(MATCH(F10,SL_CHARTS_2012!$BO$1:$BO$39999,1),$E$559,1)))=F10,ADDRESS(MATCH(F10,SL_CHARTS_2012!$BO$1:$BO$39999,1),$E$559,1),IF(INDIRECT(CONCATENATE($E$560,ADDRESS(MATCH(F10,SL_CHARTS_2012!$BO$1:$BO$39999,1),$E$559,1)))&gt;F10,ADDRESS(MATCH(F10,SL_CHARTS_2012!$BO$1:$BO$39999,1)-1,$E$559,1),ADDRESS(MATCH(F10,SL_CHARTS_2012!$BO$1:$BO$39999,1),$E$559,1)))))</f>
        <v>2.5874999999999999</v>
      </c>
    </row>
    <row r="559" spans="2:8" s="574" customFormat="1" ht="15" customHeight="1" thickBot="1">
      <c r="B559" s="718"/>
      <c r="C559" s="694" t="s">
        <v>125</v>
      </c>
      <c r="D559" s="694"/>
      <c r="E559" s="695">
        <v>67</v>
      </c>
      <c r="F559" s="695"/>
    </row>
    <row r="560" spans="2:8" s="574" customFormat="1" ht="15" customHeight="1" thickBot="1">
      <c r="B560" s="718"/>
      <c r="C560" s="572"/>
      <c r="D560" s="702" t="s">
        <v>126</v>
      </c>
      <c r="E560" s="72" t="s">
        <v>147</v>
      </c>
      <c r="F560" s="66"/>
    </row>
    <row r="561" spans="2:6" s="574" customFormat="1" ht="15" customHeight="1" thickBot="1">
      <c r="B561" s="718"/>
      <c r="C561" s="572"/>
      <c r="D561" s="702"/>
      <c r="E561" s="72" t="s">
        <v>124</v>
      </c>
      <c r="F561" s="66"/>
    </row>
    <row r="562" spans="2:6" s="574" customFormat="1" ht="15" customHeight="1" thickBot="1">
      <c r="B562" s="718"/>
      <c r="C562" s="696" t="s">
        <v>120</v>
      </c>
      <c r="D562" s="68" t="s">
        <v>123</v>
      </c>
      <c r="E562" s="69" t="str">
        <f ca="1">ADDRESS(MATCH(E554,SL_CHARTS_2012!$BO$1:$BO$3999,1),$E$559+1,1)</f>
        <v>$BP$1489</v>
      </c>
      <c r="F562" s="69" t="str">
        <f ca="1">ADDRESS(MATCH(F554,SL_CHARTS_2012!$BO$1:$BO$3999,1),$E$559+1,1)</f>
        <v>$BP$1489</v>
      </c>
    </row>
    <row r="563" spans="2:6" s="574" customFormat="1" ht="15" customHeight="1" thickBot="1">
      <c r="B563" s="718"/>
      <c r="C563" s="703"/>
      <c r="D563" s="68" t="s">
        <v>122</v>
      </c>
      <c r="E563" s="69" t="str">
        <f ca="1">ADDRESS(MATCH(E552,SL_CHARTS_2012!$BO$1:$BO$3999,1),$E$559+1,1)</f>
        <v>$BP$1774</v>
      </c>
      <c r="F563" s="69" t="str">
        <f ca="1">ADDRESS(MATCH(F552,SL_CHARTS_2012!$BO$1:$BO$3999,1),$E$559+1,1)</f>
        <v>$BP$1774</v>
      </c>
    </row>
    <row r="564" spans="2:6" s="574" customFormat="1" ht="15" customHeight="1" thickBot="1">
      <c r="B564" s="718"/>
      <c r="C564" s="693" t="s">
        <v>121</v>
      </c>
      <c r="D564" s="70" t="s">
        <v>123</v>
      </c>
      <c r="E564" s="67" t="str">
        <f ca="1">ADDRESS(MATCH(E558,SL_CHARTS_2012!$BO$1:$BO$3999,1),$E$559+1,1)</f>
        <v>$BP$1489</v>
      </c>
      <c r="F564" s="67" t="str">
        <f ca="1">ADDRESS(MATCH(F558,SL_CHARTS_2012!$BO$1:$BO$3999,1),$E$559+1,1)</f>
        <v>$BP$1489</v>
      </c>
    </row>
    <row r="565" spans="2:6" s="574" customFormat="1" ht="15" customHeight="1" thickBot="1">
      <c r="B565" s="718"/>
      <c r="C565" s="715"/>
      <c r="D565" s="70" t="s">
        <v>122</v>
      </c>
      <c r="E565" s="67" t="str">
        <f ca="1">ADDRESS(MATCH(E556,SL_CHARTS_2012!$BO$1:$BO$3999,1),$E$559+1,1)</f>
        <v>$BP$1774</v>
      </c>
      <c r="F565" s="67" t="str">
        <f ca="1">ADDRESS(MATCH(F556,SL_CHARTS_2012!$BO$1:$BO$3999,1),$E$559+1,1)</f>
        <v>$BP$1774</v>
      </c>
    </row>
    <row r="566" spans="2:6" s="574" customFormat="1" ht="15" customHeight="1" thickBot="1">
      <c r="B566" s="718"/>
      <c r="C566" s="698" t="s">
        <v>127</v>
      </c>
      <c r="D566" s="27" t="s">
        <v>106</v>
      </c>
      <c r="E566" s="206" t="str">
        <f t="shared" ref="E566:F566" ca="1" si="229">CONCATENATE(ROUND(E552,2),E$7,ROUND(E554,2))</f>
        <v>3,6-2,59</v>
      </c>
      <c r="F566" s="206" t="str">
        <f t="shared" ca="1" si="229"/>
        <v>3,6-2,59</v>
      </c>
    </row>
    <row r="567" spans="2:6" s="574" customFormat="1" ht="15" customHeight="1" thickBot="1">
      <c r="B567" s="718"/>
      <c r="C567" s="698"/>
      <c r="D567" s="28" t="s">
        <v>670</v>
      </c>
      <c r="E567" s="28">
        <f ca="1">AVERAGE(INDIRECT(CONCATENATE($E$137,E562,$E$138,E563),TRUE))</f>
        <v>-20.381410256410248</v>
      </c>
      <c r="F567" s="28">
        <f t="shared" ref="F567" ca="1" si="230">AVERAGE(INDIRECT(CONCATENATE($E$137,F562,$E$138,F563),TRUE))</f>
        <v>-20.381410256410248</v>
      </c>
    </row>
    <row r="568" spans="2:6" s="574" customFormat="1" ht="15" customHeight="1" thickBot="1">
      <c r="B568" s="718"/>
      <c r="C568" s="698"/>
      <c r="D568" s="29" t="s">
        <v>671</v>
      </c>
      <c r="E568" s="29">
        <f ca="1">MIN(INDIRECT(CONCATENATE($E$137,E562,$E$138,E563),TRUE))</f>
        <v>-60.500000000000007</v>
      </c>
      <c r="F568" s="29">
        <f t="shared" ref="F568" ca="1" si="231">MIN(INDIRECT(CONCATENATE($E$137,F562,$E$138,F563),TRUE))</f>
        <v>-60.500000000000007</v>
      </c>
    </row>
    <row r="569" spans="2:6" s="574" customFormat="1" ht="15" customHeight="1" thickBot="1">
      <c r="B569" s="718"/>
      <c r="C569" s="698"/>
      <c r="D569" s="29" t="s">
        <v>672</v>
      </c>
      <c r="E569" s="29">
        <f ca="1">MAX(INDIRECT(CONCATENATE($E$137,E562,$E$138,E563),TRUE))</f>
        <v>6.5833333333333561</v>
      </c>
      <c r="F569" s="29">
        <f t="shared" ref="F569" ca="1" si="232">MAX(INDIRECT(CONCATENATE($E$137,F562,$E$138,F563),TRUE))</f>
        <v>6.5833333333333561</v>
      </c>
    </row>
    <row r="570" spans="2:6" s="574" customFormat="1" ht="15" customHeight="1" thickBot="1">
      <c r="B570" s="718"/>
      <c r="C570" s="698"/>
      <c r="D570" s="30" t="s">
        <v>673</v>
      </c>
      <c r="E570" s="242">
        <v>-15</v>
      </c>
      <c r="F570" s="242">
        <v>-15</v>
      </c>
    </row>
    <row r="571" spans="2:6" s="574" customFormat="1" ht="15" customHeight="1" thickBot="1">
      <c r="B571" s="718"/>
      <c r="C571" s="698"/>
      <c r="D571" s="30" t="s">
        <v>674</v>
      </c>
      <c r="E571" s="242">
        <v>15</v>
      </c>
      <c r="F571" s="242">
        <v>15</v>
      </c>
    </row>
    <row r="572" spans="2:6" s="574" customFormat="1" ht="15" customHeight="1" thickBot="1">
      <c r="B572" s="718"/>
      <c r="C572" s="698"/>
      <c r="D572" s="30" t="s">
        <v>675</v>
      </c>
      <c r="E572" s="31">
        <f ca="1">E568+E570</f>
        <v>-75.5</v>
      </c>
      <c r="F572" s="31">
        <f t="shared" ref="F572" ca="1" si="233">F568+F570</f>
        <v>-75.5</v>
      </c>
    </row>
    <row r="573" spans="2:6" s="574" customFormat="1" ht="15" customHeight="1" thickBot="1">
      <c r="B573" s="718"/>
      <c r="C573" s="698"/>
      <c r="D573" s="94" t="s">
        <v>676</v>
      </c>
      <c r="E573" s="96">
        <f ca="1">E569+E571</f>
        <v>21.583333333333357</v>
      </c>
      <c r="F573" s="96">
        <f t="shared" ref="F573" ca="1" si="234">F569+F571</f>
        <v>21.583333333333357</v>
      </c>
    </row>
    <row r="574" spans="2:6" s="574" customFormat="1" ht="15" customHeight="1" thickBot="1">
      <c r="B574" s="718"/>
      <c r="C574" s="699" t="s">
        <v>128</v>
      </c>
      <c r="D574" s="74" t="s">
        <v>106</v>
      </c>
      <c r="E574" s="75" t="str">
        <f ca="1">CONCATENATE(ROUND(E556,2),E$7,ROUND(E558,2))</f>
        <v>3,6-2,59</v>
      </c>
      <c r="F574" s="75" t="str">
        <f t="shared" ref="F574" ca="1" si="235">CONCATENATE(ROUND(F556,2),F$7,ROUND(F558,2))</f>
        <v>3,6-2,59</v>
      </c>
    </row>
    <row r="575" spans="2:6" s="574" customFormat="1" ht="15" customHeight="1" thickBot="1">
      <c r="B575" s="718"/>
      <c r="C575" s="699"/>
      <c r="D575" s="76" t="s">
        <v>670</v>
      </c>
      <c r="E575" s="76">
        <f ca="1">AVERAGE(INDIRECT(CONCATENATE($E$77,E564,$E$78,E565),TRUE))</f>
        <v>-20.381410256410248</v>
      </c>
      <c r="F575" s="76">
        <f t="shared" ref="F575" ca="1" si="236">AVERAGE(INDIRECT(CONCATENATE($E$77,F564,$E$78,F565),TRUE))</f>
        <v>-20.381410256410248</v>
      </c>
    </row>
    <row r="576" spans="2:6" s="490" customFormat="1" ht="15" customHeight="1" thickBot="1">
      <c r="B576" s="718"/>
      <c r="C576" s="699"/>
      <c r="D576" s="77" t="s">
        <v>671</v>
      </c>
      <c r="E576" s="77">
        <f ca="1">MIN(INDIRECT(CONCATENATE($E$77,E564,$E$78,E565),TRUE))</f>
        <v>-60.500000000000007</v>
      </c>
      <c r="F576" s="77">
        <f t="shared" ref="F576" ca="1" si="237">MIN(INDIRECT(CONCATENATE($E$77,F564,$E$78,F565),TRUE))</f>
        <v>-60.500000000000007</v>
      </c>
    </row>
    <row r="577" spans="2:6" s="490" customFormat="1" ht="15" customHeight="1" thickBot="1">
      <c r="B577" s="718"/>
      <c r="C577" s="699"/>
      <c r="D577" s="77" t="s">
        <v>672</v>
      </c>
      <c r="E577" s="77">
        <f ca="1">MAX(INDIRECT(CONCATENATE($E$77,E564,$E$78,E565),TRUE))</f>
        <v>6.5833333333333561</v>
      </c>
      <c r="F577" s="77">
        <f t="shared" ref="F577" ca="1" si="238">MAX(INDIRECT(CONCATENATE($E$77,F564,$E$78,F565),TRUE))</f>
        <v>6.5833333333333561</v>
      </c>
    </row>
    <row r="578" spans="2:6" s="490" customFormat="1" ht="15" hidden="1" customHeight="1" thickBot="1">
      <c r="B578" s="718"/>
      <c r="C578" s="699"/>
      <c r="D578" s="63" t="s">
        <v>673</v>
      </c>
      <c r="E578" s="78">
        <v>-15</v>
      </c>
      <c r="F578" s="78">
        <v>-15</v>
      </c>
    </row>
    <row r="579" spans="2:6" s="490" customFormat="1" ht="15" hidden="1" customHeight="1" thickBot="1">
      <c r="B579" s="718"/>
      <c r="C579" s="699"/>
      <c r="D579" s="63" t="s">
        <v>674</v>
      </c>
      <c r="E579" s="78">
        <v>15</v>
      </c>
      <c r="F579" s="78">
        <v>15</v>
      </c>
    </row>
    <row r="580" spans="2:6" s="490" customFormat="1" ht="15" customHeight="1" thickBot="1">
      <c r="B580" s="718"/>
      <c r="C580" s="699"/>
      <c r="D580" s="63" t="s">
        <v>675</v>
      </c>
      <c r="E580" s="64">
        <f ca="1">E576+E578</f>
        <v>-75.5</v>
      </c>
      <c r="F580" s="64">
        <f t="shared" ref="F580" ca="1" si="239">F576+F578</f>
        <v>-75.5</v>
      </c>
    </row>
    <row r="581" spans="2:6" s="490" customFormat="1" ht="15" customHeight="1">
      <c r="B581" s="719"/>
      <c r="C581" s="721"/>
      <c r="D581" s="251" t="s">
        <v>676</v>
      </c>
      <c r="E581" s="253">
        <f ca="1">E577+E579</f>
        <v>21.583333333333357</v>
      </c>
      <c r="F581" s="253">
        <f t="shared" ref="F581" ca="1" si="240">F577+F579</f>
        <v>21.583333333333357</v>
      </c>
    </row>
    <row r="582" spans="2:6" s="490" customFormat="1" ht="15" customHeight="1"/>
    <row r="583" spans="2:6" s="490" customFormat="1" ht="15" customHeight="1"/>
    <row r="584" spans="2:6" s="490" customFormat="1" ht="15" customHeight="1"/>
    <row r="585" spans="2:6" s="490" customFormat="1" ht="15" customHeight="1"/>
    <row r="586" spans="2:6" s="490" customFormat="1" ht="15" customHeight="1"/>
    <row r="587" spans="2:6" s="490" customFormat="1" ht="15" customHeight="1"/>
    <row r="588" spans="2:6" s="490" customFormat="1" ht="15" customHeight="1"/>
    <row r="589" spans="2:6" s="490" customFormat="1" ht="15" customHeight="1"/>
    <row r="590" spans="2:6" s="490" customFormat="1" ht="15" customHeight="1"/>
    <row r="591" spans="2:6" s="490" customFormat="1" ht="15" customHeight="1"/>
    <row r="592" spans="2:6" s="490" customFormat="1" ht="15" customHeight="1"/>
    <row r="593" s="490" customFormat="1" ht="15" customHeight="1"/>
    <row r="594" s="490" customFormat="1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</sheetData>
  <mergeCells count="186">
    <mergeCell ref="C574:C581"/>
    <mergeCell ref="E2:F2"/>
    <mergeCell ref="B550:F550"/>
    <mergeCell ref="B551:B581"/>
    <mergeCell ref="C551:C554"/>
    <mergeCell ref="C555:C558"/>
    <mergeCell ref="C559:D559"/>
    <mergeCell ref="E559:F559"/>
    <mergeCell ref="D560:D561"/>
    <mergeCell ref="C562:C563"/>
    <mergeCell ref="C564:C565"/>
    <mergeCell ref="C566:C573"/>
    <mergeCell ref="B432:B454"/>
    <mergeCell ref="C432:C435"/>
    <mergeCell ref="C436:C439"/>
    <mergeCell ref="C440:D440"/>
    <mergeCell ref="E440:F440"/>
    <mergeCell ref="D441:D442"/>
    <mergeCell ref="C443:C444"/>
    <mergeCell ref="C445:C446"/>
    <mergeCell ref="C447:C450"/>
    <mergeCell ref="C451:C454"/>
    <mergeCell ref="B409:B431"/>
    <mergeCell ref="C409:C412"/>
    <mergeCell ref="C413:C416"/>
    <mergeCell ref="C417:D417"/>
    <mergeCell ref="E417:F417"/>
    <mergeCell ref="D418:D419"/>
    <mergeCell ref="C420:C421"/>
    <mergeCell ref="C422:C423"/>
    <mergeCell ref="C424:C427"/>
    <mergeCell ref="C428:C431"/>
    <mergeCell ref="E394:F394"/>
    <mergeCell ref="D395:D396"/>
    <mergeCell ref="C397:C398"/>
    <mergeCell ref="C399:C400"/>
    <mergeCell ref="C401:C404"/>
    <mergeCell ref="C405:C408"/>
    <mergeCell ref="C376:C377"/>
    <mergeCell ref="C378:C381"/>
    <mergeCell ref="C382:C385"/>
    <mergeCell ref="B386:B408"/>
    <mergeCell ref="C386:C389"/>
    <mergeCell ref="C390:C393"/>
    <mergeCell ref="C394:D394"/>
    <mergeCell ref="C335:C347"/>
    <mergeCell ref="C348:C360"/>
    <mergeCell ref="B362:F362"/>
    <mergeCell ref="B363:B385"/>
    <mergeCell ref="C363:C366"/>
    <mergeCell ref="C367:C370"/>
    <mergeCell ref="C371:D371"/>
    <mergeCell ref="E371:F371"/>
    <mergeCell ref="D372:D373"/>
    <mergeCell ref="C374:C375"/>
    <mergeCell ref="B319:F319"/>
    <mergeCell ref="B320:B360"/>
    <mergeCell ref="C320:C323"/>
    <mergeCell ref="C324:C327"/>
    <mergeCell ref="C328:D328"/>
    <mergeCell ref="E328:F328"/>
    <mergeCell ref="C329:C330"/>
    <mergeCell ref="C331:C332"/>
    <mergeCell ref="D333:D334"/>
    <mergeCell ref="B276:F276"/>
    <mergeCell ref="B277:B317"/>
    <mergeCell ref="C277:C280"/>
    <mergeCell ref="C281:C284"/>
    <mergeCell ref="C285:D285"/>
    <mergeCell ref="E285:F285"/>
    <mergeCell ref="C286:C287"/>
    <mergeCell ref="C288:C289"/>
    <mergeCell ref="D290:D291"/>
    <mergeCell ref="C292:C304"/>
    <mergeCell ref="C305:C317"/>
    <mergeCell ref="B244:B274"/>
    <mergeCell ref="C244:C247"/>
    <mergeCell ref="C248:C251"/>
    <mergeCell ref="C252:D252"/>
    <mergeCell ref="E252:F252"/>
    <mergeCell ref="D253:D254"/>
    <mergeCell ref="C255:C256"/>
    <mergeCell ref="C257:C258"/>
    <mergeCell ref="C259:C266"/>
    <mergeCell ref="C267:C274"/>
    <mergeCell ref="B227:B243"/>
    <mergeCell ref="C227:C230"/>
    <mergeCell ref="C231:D231"/>
    <mergeCell ref="E231:F231"/>
    <mergeCell ref="D232:D233"/>
    <mergeCell ref="C234:C235"/>
    <mergeCell ref="C236:C243"/>
    <mergeCell ref="B186:B226"/>
    <mergeCell ref="C186:C189"/>
    <mergeCell ref="C190:C193"/>
    <mergeCell ref="C194:D194"/>
    <mergeCell ref="E194:F194"/>
    <mergeCell ref="C195:C196"/>
    <mergeCell ref="C197:C198"/>
    <mergeCell ref="D199:D200"/>
    <mergeCell ref="C201:C213"/>
    <mergeCell ref="C214:C226"/>
    <mergeCell ref="B159:B185"/>
    <mergeCell ref="C159:C160"/>
    <mergeCell ref="C161:C162"/>
    <mergeCell ref="C163:D163"/>
    <mergeCell ref="E163:F163"/>
    <mergeCell ref="C164:C165"/>
    <mergeCell ref="C166:C167"/>
    <mergeCell ref="D168:D169"/>
    <mergeCell ref="C170:C177"/>
    <mergeCell ref="C178:C185"/>
    <mergeCell ref="E136:F136"/>
    <mergeCell ref="D137:D138"/>
    <mergeCell ref="C139:C140"/>
    <mergeCell ref="C141:C142"/>
    <mergeCell ref="C143:C150"/>
    <mergeCell ref="C151:C158"/>
    <mergeCell ref="C112:C119"/>
    <mergeCell ref="C120:C127"/>
    <mergeCell ref="B128:B158"/>
    <mergeCell ref="C128:C131"/>
    <mergeCell ref="C132:C135"/>
    <mergeCell ref="C136:D136"/>
    <mergeCell ref="B100:F100"/>
    <mergeCell ref="B101:B127"/>
    <mergeCell ref="C101:C102"/>
    <mergeCell ref="C103:C104"/>
    <mergeCell ref="C105:D105"/>
    <mergeCell ref="E105:F105"/>
    <mergeCell ref="C106:C107"/>
    <mergeCell ref="C108:C109"/>
    <mergeCell ref="D110:D111"/>
    <mergeCell ref="B68:B98"/>
    <mergeCell ref="C68:C71"/>
    <mergeCell ref="C72:C75"/>
    <mergeCell ref="C76:D76"/>
    <mergeCell ref="E76:F76"/>
    <mergeCell ref="D77:D78"/>
    <mergeCell ref="C79:C80"/>
    <mergeCell ref="C81:C82"/>
    <mergeCell ref="C83:C90"/>
    <mergeCell ref="C91:C98"/>
    <mergeCell ref="B41:B67"/>
    <mergeCell ref="C41:C42"/>
    <mergeCell ref="C43:C44"/>
    <mergeCell ref="C45:D45"/>
    <mergeCell ref="E45:F45"/>
    <mergeCell ref="C46:C47"/>
    <mergeCell ref="C48:C49"/>
    <mergeCell ref="D50:D51"/>
    <mergeCell ref="C52:C59"/>
    <mergeCell ref="C60:C67"/>
    <mergeCell ref="B1:F1"/>
    <mergeCell ref="B13:F13"/>
    <mergeCell ref="B14:B40"/>
    <mergeCell ref="C14:C15"/>
    <mergeCell ref="C16:C17"/>
    <mergeCell ref="C18:D18"/>
    <mergeCell ref="E18:F18"/>
    <mergeCell ref="C19:C20"/>
    <mergeCell ref="C21:C22"/>
    <mergeCell ref="D23:D24"/>
    <mergeCell ref="C25:C32"/>
    <mergeCell ref="C33:C40"/>
    <mergeCell ref="B503:F503"/>
    <mergeCell ref="E512:F512"/>
    <mergeCell ref="B457:B501"/>
    <mergeCell ref="C457:C460"/>
    <mergeCell ref="C461:C464"/>
    <mergeCell ref="C465:D465"/>
    <mergeCell ref="C466:C471"/>
    <mergeCell ref="C472:C477"/>
    <mergeCell ref="D478:D479"/>
    <mergeCell ref="C480:C490"/>
    <mergeCell ref="C491:C501"/>
    <mergeCell ref="E465:F465"/>
    <mergeCell ref="B504:B548"/>
    <mergeCell ref="C504:C507"/>
    <mergeCell ref="C508:C511"/>
    <mergeCell ref="C512:D512"/>
    <mergeCell ref="C513:C518"/>
    <mergeCell ref="C519:C524"/>
    <mergeCell ref="D525:D526"/>
    <mergeCell ref="C527:C537"/>
    <mergeCell ref="C538:C548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DO22"/>
  <sheetViews>
    <sheetView zoomScale="85" zoomScaleNormal="85" workbookViewId="0">
      <pane xSplit="2" ySplit="4" topLeftCell="C5" activePane="bottomRight" state="frozen"/>
      <selection activeCell="E2" sqref="E2:I12"/>
      <selection pane="topRight" activeCell="E2" sqref="E2:I12"/>
      <selection pane="bottomLeft" activeCell="E2" sqref="E2:I12"/>
      <selection pane="bottomRight" activeCell="B1" sqref="B1:N1"/>
    </sheetView>
  </sheetViews>
  <sheetFormatPr baseColWidth="10" defaultRowHeight="15"/>
  <cols>
    <col min="1" max="1" width="11.42578125" style="497"/>
    <col min="2" max="2" width="4.85546875" style="497" bestFit="1" customWidth="1"/>
    <col min="3" max="3" width="18.42578125" style="497" bestFit="1" customWidth="1"/>
    <col min="4" max="4" width="10.42578125" style="497" bestFit="1" customWidth="1"/>
    <col min="5" max="5" width="11" style="497" customWidth="1"/>
    <col min="6" max="6" width="8" style="497" bestFit="1" customWidth="1"/>
    <col min="7" max="7" width="24.5703125" style="497" bestFit="1" customWidth="1"/>
    <col min="8" max="8" width="7.42578125" style="497" bestFit="1" customWidth="1"/>
    <col min="9" max="9" width="7.7109375" style="497" bestFit="1" customWidth="1"/>
    <col min="10" max="10" width="17.85546875" style="497" bestFit="1" customWidth="1"/>
    <col min="11" max="11" width="6.42578125" style="497" bestFit="1" customWidth="1"/>
    <col min="12" max="12" width="6.7109375" style="497" bestFit="1" customWidth="1"/>
    <col min="13" max="13" width="9.5703125" style="554" bestFit="1" customWidth="1"/>
    <col min="14" max="14" width="17.28515625" style="497" bestFit="1" customWidth="1"/>
    <col min="15" max="17" width="7.7109375" style="497" customWidth="1"/>
    <col min="18" max="21" width="7.7109375" style="604" customWidth="1"/>
    <col min="22" max="24" width="7.7109375" style="497" customWidth="1"/>
    <col min="25" max="28" width="7.7109375" style="604" customWidth="1"/>
    <col min="29" max="31" width="7.7109375" style="497" customWidth="1"/>
    <col min="32" max="35" width="7.7109375" style="604" customWidth="1"/>
    <col min="36" max="38" width="7.7109375" style="497" customWidth="1"/>
    <col min="39" max="42" width="7.7109375" style="604" customWidth="1"/>
    <col min="43" max="45" width="7.7109375" style="497" customWidth="1"/>
    <col min="46" max="49" width="7.7109375" style="604" customWidth="1"/>
    <col min="50" max="52" width="7.7109375" style="497" customWidth="1"/>
    <col min="53" max="56" width="7.7109375" style="604" customWidth="1"/>
    <col min="57" max="59" width="7.7109375" style="497" customWidth="1"/>
    <col min="60" max="63" width="7.7109375" style="604" customWidth="1"/>
    <col min="64" max="66" width="7.7109375" style="497" customWidth="1"/>
    <col min="67" max="70" width="7.7109375" style="604" customWidth="1"/>
    <col min="71" max="73" width="7.7109375" style="497" customWidth="1"/>
    <col min="74" max="77" width="7.7109375" style="604" customWidth="1"/>
    <col min="78" max="80" width="7.7109375" style="497" customWidth="1"/>
    <col min="81" max="84" width="7.7109375" style="604" customWidth="1"/>
    <col min="85" max="87" width="7.7109375" style="497" customWidth="1"/>
    <col min="88" max="91" width="7.7109375" style="604" customWidth="1"/>
    <col min="92" max="94" width="7.7109375" style="497" customWidth="1"/>
    <col min="95" max="98" width="7.7109375" style="604" customWidth="1"/>
    <col min="99" max="101" width="7.7109375" style="497" customWidth="1"/>
    <col min="102" max="105" width="7.7109375" style="604" customWidth="1"/>
    <col min="106" max="108" width="7.7109375" style="497" customWidth="1"/>
    <col min="109" max="112" width="7.7109375" style="604" customWidth="1"/>
    <col min="113" max="115" width="7.7109375" style="497" customWidth="1"/>
    <col min="116" max="119" width="7.7109375" style="604" customWidth="1"/>
    <col min="120" max="16384" width="11.42578125" style="497"/>
  </cols>
  <sheetData>
    <row r="1" spans="2:119" ht="30" customHeight="1">
      <c r="B1" s="765" t="s">
        <v>686</v>
      </c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6"/>
      <c r="O1" s="764" t="s">
        <v>0</v>
      </c>
      <c r="P1" s="764"/>
      <c r="Q1" s="764"/>
      <c r="R1" s="784"/>
      <c r="S1" s="784"/>
      <c r="T1" s="784"/>
      <c r="U1" s="784"/>
      <c r="V1" s="764"/>
      <c r="W1" s="764"/>
      <c r="X1" s="764"/>
      <c r="Y1" s="784"/>
      <c r="Z1" s="784"/>
      <c r="AA1" s="784"/>
      <c r="AB1" s="784"/>
      <c r="AC1" s="764" t="s">
        <v>3</v>
      </c>
      <c r="AD1" s="764"/>
      <c r="AE1" s="764"/>
      <c r="AF1" s="784"/>
      <c r="AG1" s="784"/>
      <c r="AH1" s="784"/>
      <c r="AI1" s="784"/>
      <c r="AJ1" s="764"/>
      <c r="AK1" s="764"/>
      <c r="AL1" s="764"/>
      <c r="AM1" s="784"/>
      <c r="AN1" s="784"/>
      <c r="AO1" s="784"/>
      <c r="AP1" s="784"/>
      <c r="AQ1" s="764"/>
      <c r="AR1" s="764"/>
      <c r="AS1" s="764"/>
      <c r="AT1" s="784"/>
      <c r="AU1" s="784"/>
      <c r="AV1" s="784"/>
      <c r="AW1" s="784"/>
      <c r="AX1" s="764"/>
      <c r="AY1" s="764"/>
      <c r="AZ1" s="764"/>
      <c r="BA1" s="784"/>
      <c r="BB1" s="784"/>
      <c r="BC1" s="784"/>
      <c r="BD1" s="784"/>
      <c r="BE1" s="757" t="s">
        <v>244</v>
      </c>
      <c r="BF1" s="758"/>
      <c r="BG1" s="758"/>
      <c r="BH1" s="777"/>
      <c r="BI1" s="777"/>
      <c r="BJ1" s="777"/>
      <c r="BK1" s="777"/>
      <c r="BL1" s="758"/>
      <c r="BM1" s="758"/>
      <c r="BN1" s="758"/>
      <c r="BO1" s="777"/>
      <c r="BP1" s="777"/>
      <c r="BQ1" s="777"/>
      <c r="BR1" s="778"/>
      <c r="BS1" s="764" t="s">
        <v>45</v>
      </c>
      <c r="BT1" s="764"/>
      <c r="BU1" s="764"/>
      <c r="BV1" s="784"/>
      <c r="BW1" s="784"/>
      <c r="BX1" s="784"/>
      <c r="BY1" s="784"/>
      <c r="BZ1" s="757" t="s">
        <v>133</v>
      </c>
      <c r="CA1" s="758"/>
      <c r="CB1" s="758"/>
      <c r="CC1" s="777"/>
      <c r="CD1" s="777"/>
      <c r="CE1" s="777"/>
      <c r="CF1" s="777"/>
      <c r="CG1" s="758"/>
      <c r="CH1" s="758"/>
      <c r="CI1" s="758"/>
      <c r="CJ1" s="777"/>
      <c r="CK1" s="777"/>
      <c r="CL1" s="777"/>
      <c r="CM1" s="777"/>
      <c r="CN1" s="758"/>
      <c r="CO1" s="758"/>
      <c r="CP1" s="758"/>
      <c r="CQ1" s="777"/>
      <c r="CR1" s="777"/>
      <c r="CS1" s="777"/>
      <c r="CT1" s="777"/>
      <c r="CU1" s="758"/>
      <c r="CV1" s="758"/>
      <c r="CW1" s="758"/>
      <c r="CX1" s="777"/>
      <c r="CY1" s="777"/>
      <c r="CZ1" s="777"/>
      <c r="DA1" s="777"/>
      <c r="DB1" s="758"/>
      <c r="DC1" s="758"/>
      <c r="DD1" s="758"/>
      <c r="DE1" s="777"/>
      <c r="DF1" s="777"/>
      <c r="DG1" s="777"/>
      <c r="DH1" s="778"/>
      <c r="DI1" s="779" t="s">
        <v>140</v>
      </c>
      <c r="DJ1" s="780"/>
      <c r="DK1" s="780"/>
      <c r="DL1" s="781"/>
      <c r="DM1" s="781"/>
      <c r="DN1" s="781"/>
      <c r="DO1" s="782"/>
    </row>
    <row r="2" spans="2:119" ht="30" customHeight="1" thickBot="1">
      <c r="B2" s="761" t="s">
        <v>161</v>
      </c>
      <c r="C2" s="761" t="s">
        <v>162</v>
      </c>
      <c r="D2" s="761" t="s">
        <v>163</v>
      </c>
      <c r="E2" s="761" t="s">
        <v>164</v>
      </c>
      <c r="F2" s="761" t="s">
        <v>165</v>
      </c>
      <c r="G2" s="761"/>
      <c r="H2" s="761"/>
      <c r="I2" s="761"/>
      <c r="J2" s="761" t="s">
        <v>165</v>
      </c>
      <c r="K2" s="761"/>
      <c r="L2" s="761"/>
      <c r="M2" s="767" t="s">
        <v>578</v>
      </c>
      <c r="N2" s="768" t="s">
        <v>226</v>
      </c>
      <c r="O2" s="769" t="s">
        <v>237</v>
      </c>
      <c r="P2" s="750"/>
      <c r="Q2" s="750"/>
      <c r="R2" s="783"/>
      <c r="S2" s="783"/>
      <c r="T2" s="783"/>
      <c r="U2" s="783"/>
      <c r="V2" s="749" t="s">
        <v>239</v>
      </c>
      <c r="W2" s="750"/>
      <c r="X2" s="750"/>
      <c r="Y2" s="783"/>
      <c r="Z2" s="783"/>
      <c r="AA2" s="783"/>
      <c r="AB2" s="783"/>
      <c r="AC2" s="749" t="s">
        <v>240</v>
      </c>
      <c r="AD2" s="750"/>
      <c r="AE2" s="750"/>
      <c r="AF2" s="783"/>
      <c r="AG2" s="783"/>
      <c r="AH2" s="783"/>
      <c r="AI2" s="783"/>
      <c r="AJ2" s="749" t="s">
        <v>241</v>
      </c>
      <c r="AK2" s="750"/>
      <c r="AL2" s="750"/>
      <c r="AM2" s="783"/>
      <c r="AN2" s="783"/>
      <c r="AO2" s="783"/>
      <c r="AP2" s="783"/>
      <c r="AQ2" s="749" t="s">
        <v>242</v>
      </c>
      <c r="AR2" s="750"/>
      <c r="AS2" s="750"/>
      <c r="AT2" s="783"/>
      <c r="AU2" s="783"/>
      <c r="AV2" s="783"/>
      <c r="AW2" s="783"/>
      <c r="AX2" s="749" t="s">
        <v>243</v>
      </c>
      <c r="AY2" s="750"/>
      <c r="AZ2" s="750"/>
      <c r="BA2" s="783"/>
      <c r="BB2" s="783"/>
      <c r="BC2" s="783"/>
      <c r="BD2" s="783"/>
      <c r="BE2" s="749" t="s">
        <v>11</v>
      </c>
      <c r="BF2" s="750"/>
      <c r="BG2" s="750"/>
      <c r="BH2" s="783"/>
      <c r="BI2" s="783"/>
      <c r="BJ2" s="783"/>
      <c r="BK2" s="783"/>
      <c r="BL2" s="749" t="s">
        <v>564</v>
      </c>
      <c r="BM2" s="750"/>
      <c r="BN2" s="750"/>
      <c r="BO2" s="783"/>
      <c r="BP2" s="783"/>
      <c r="BQ2" s="783"/>
      <c r="BR2" s="783"/>
      <c r="BS2" s="749" t="s">
        <v>16</v>
      </c>
      <c r="BT2" s="750"/>
      <c r="BU2" s="750"/>
      <c r="BV2" s="783"/>
      <c r="BW2" s="783"/>
      <c r="BX2" s="783"/>
      <c r="BY2" s="783"/>
      <c r="BZ2" s="749" t="s">
        <v>245</v>
      </c>
      <c r="CA2" s="750"/>
      <c r="CB2" s="750"/>
      <c r="CC2" s="783"/>
      <c r="CD2" s="783"/>
      <c r="CE2" s="783"/>
      <c r="CF2" s="783"/>
      <c r="CG2" s="749" t="s">
        <v>246</v>
      </c>
      <c r="CH2" s="750"/>
      <c r="CI2" s="750"/>
      <c r="CJ2" s="783"/>
      <c r="CK2" s="783"/>
      <c r="CL2" s="783"/>
      <c r="CM2" s="783"/>
      <c r="CN2" s="749" t="s">
        <v>247</v>
      </c>
      <c r="CO2" s="750"/>
      <c r="CP2" s="750"/>
      <c r="CQ2" s="783"/>
      <c r="CR2" s="783"/>
      <c r="CS2" s="783"/>
      <c r="CT2" s="783"/>
      <c r="CU2" s="749" t="s">
        <v>249</v>
      </c>
      <c r="CV2" s="750"/>
      <c r="CW2" s="750"/>
      <c r="CX2" s="783"/>
      <c r="CY2" s="783"/>
      <c r="CZ2" s="783"/>
      <c r="DA2" s="785"/>
      <c r="DB2" s="749" t="s">
        <v>570</v>
      </c>
      <c r="DC2" s="750"/>
      <c r="DD2" s="750"/>
      <c r="DE2" s="783"/>
      <c r="DF2" s="783"/>
      <c r="DG2" s="783"/>
      <c r="DH2" s="783"/>
      <c r="DI2" s="774" t="s">
        <v>141</v>
      </c>
      <c r="DJ2" s="775"/>
      <c r="DK2" s="775"/>
      <c r="DL2" s="776"/>
      <c r="DM2" s="776"/>
      <c r="DN2" s="776"/>
      <c r="DO2" s="776"/>
    </row>
    <row r="3" spans="2:119" ht="30" customHeight="1" thickBot="1">
      <c r="B3" s="761"/>
      <c r="C3" s="761"/>
      <c r="D3" s="761"/>
      <c r="E3" s="761"/>
      <c r="F3" s="751"/>
      <c r="G3" s="751"/>
      <c r="H3" s="751"/>
      <c r="I3" s="751"/>
      <c r="J3" s="751"/>
      <c r="K3" s="751"/>
      <c r="L3" s="751"/>
      <c r="M3" s="761"/>
      <c r="N3" s="762"/>
      <c r="O3" s="751" t="s">
        <v>683</v>
      </c>
      <c r="P3" s="751"/>
      <c r="Q3" s="751"/>
      <c r="R3" s="752" t="s">
        <v>571</v>
      </c>
      <c r="S3" s="753"/>
      <c r="T3" s="754"/>
      <c r="U3" s="755" t="s">
        <v>572</v>
      </c>
      <c r="V3" s="751" t="s">
        <v>683</v>
      </c>
      <c r="W3" s="751"/>
      <c r="X3" s="751"/>
      <c r="Y3" s="752" t="s">
        <v>571</v>
      </c>
      <c r="Z3" s="753"/>
      <c r="AA3" s="754"/>
      <c r="AB3" s="755" t="s">
        <v>572</v>
      </c>
      <c r="AC3" s="751" t="s">
        <v>683</v>
      </c>
      <c r="AD3" s="751"/>
      <c r="AE3" s="751"/>
      <c r="AF3" s="752" t="s">
        <v>571</v>
      </c>
      <c r="AG3" s="753"/>
      <c r="AH3" s="754"/>
      <c r="AI3" s="755" t="s">
        <v>572</v>
      </c>
      <c r="AJ3" s="751" t="s">
        <v>683</v>
      </c>
      <c r="AK3" s="751"/>
      <c r="AL3" s="751"/>
      <c r="AM3" s="752" t="s">
        <v>571</v>
      </c>
      <c r="AN3" s="753"/>
      <c r="AO3" s="754"/>
      <c r="AP3" s="755" t="s">
        <v>572</v>
      </c>
      <c r="AQ3" s="751" t="s">
        <v>683</v>
      </c>
      <c r="AR3" s="751"/>
      <c r="AS3" s="751"/>
      <c r="AT3" s="752" t="s">
        <v>571</v>
      </c>
      <c r="AU3" s="753"/>
      <c r="AV3" s="754"/>
      <c r="AW3" s="755" t="s">
        <v>572</v>
      </c>
      <c r="AX3" s="751" t="s">
        <v>683</v>
      </c>
      <c r="AY3" s="751"/>
      <c r="AZ3" s="751"/>
      <c r="BA3" s="752" t="s">
        <v>571</v>
      </c>
      <c r="BB3" s="753"/>
      <c r="BC3" s="754"/>
      <c r="BD3" s="755" t="s">
        <v>572</v>
      </c>
      <c r="BE3" s="751" t="s">
        <v>683</v>
      </c>
      <c r="BF3" s="751"/>
      <c r="BG3" s="751"/>
      <c r="BH3" s="752" t="s">
        <v>571</v>
      </c>
      <c r="BI3" s="753"/>
      <c r="BJ3" s="754"/>
      <c r="BK3" s="755" t="s">
        <v>572</v>
      </c>
      <c r="BL3" s="751" t="s">
        <v>683</v>
      </c>
      <c r="BM3" s="751"/>
      <c r="BN3" s="751"/>
      <c r="BO3" s="752" t="s">
        <v>571</v>
      </c>
      <c r="BP3" s="753"/>
      <c r="BQ3" s="754"/>
      <c r="BR3" s="755" t="s">
        <v>572</v>
      </c>
      <c r="BS3" s="751" t="s">
        <v>683</v>
      </c>
      <c r="BT3" s="751"/>
      <c r="BU3" s="751"/>
      <c r="BV3" s="752" t="s">
        <v>571</v>
      </c>
      <c r="BW3" s="753"/>
      <c r="BX3" s="754"/>
      <c r="BY3" s="755" t="s">
        <v>572</v>
      </c>
      <c r="BZ3" s="751" t="s">
        <v>683</v>
      </c>
      <c r="CA3" s="751"/>
      <c r="CB3" s="751"/>
      <c r="CC3" s="752" t="s">
        <v>571</v>
      </c>
      <c r="CD3" s="753"/>
      <c r="CE3" s="754"/>
      <c r="CF3" s="755" t="s">
        <v>572</v>
      </c>
      <c r="CG3" s="751" t="s">
        <v>683</v>
      </c>
      <c r="CH3" s="751"/>
      <c r="CI3" s="751"/>
      <c r="CJ3" s="752" t="s">
        <v>571</v>
      </c>
      <c r="CK3" s="753"/>
      <c r="CL3" s="754"/>
      <c r="CM3" s="755" t="s">
        <v>572</v>
      </c>
      <c r="CN3" s="751" t="s">
        <v>683</v>
      </c>
      <c r="CO3" s="751"/>
      <c r="CP3" s="751"/>
      <c r="CQ3" s="752" t="s">
        <v>571</v>
      </c>
      <c r="CR3" s="753"/>
      <c r="CS3" s="754"/>
      <c r="CT3" s="755" t="s">
        <v>572</v>
      </c>
      <c r="CU3" s="751" t="s">
        <v>683</v>
      </c>
      <c r="CV3" s="751"/>
      <c r="CW3" s="751"/>
      <c r="CX3" s="752" t="s">
        <v>571</v>
      </c>
      <c r="CY3" s="753"/>
      <c r="CZ3" s="754"/>
      <c r="DA3" s="755" t="s">
        <v>572</v>
      </c>
      <c r="DB3" s="751" t="s">
        <v>683</v>
      </c>
      <c r="DC3" s="751"/>
      <c r="DD3" s="751"/>
      <c r="DE3" s="752" t="s">
        <v>571</v>
      </c>
      <c r="DF3" s="753"/>
      <c r="DG3" s="754"/>
      <c r="DH3" s="755" t="s">
        <v>572</v>
      </c>
      <c r="DI3" s="751" t="s">
        <v>683</v>
      </c>
      <c r="DJ3" s="751"/>
      <c r="DK3" s="751"/>
      <c r="DL3" s="752" t="s">
        <v>571</v>
      </c>
      <c r="DM3" s="753"/>
      <c r="DN3" s="754"/>
      <c r="DO3" s="755" t="s">
        <v>572</v>
      </c>
    </row>
    <row r="4" spans="2:119" ht="30" customHeight="1" thickBot="1">
      <c r="B4" s="751"/>
      <c r="C4" s="751"/>
      <c r="D4" s="751"/>
      <c r="E4" s="751"/>
      <c r="F4" s="549" t="s">
        <v>166</v>
      </c>
      <c r="G4" s="549" t="s">
        <v>167</v>
      </c>
      <c r="H4" s="550" t="s">
        <v>168</v>
      </c>
      <c r="I4" s="550" t="s">
        <v>169</v>
      </c>
      <c r="J4" s="550" t="s">
        <v>227</v>
      </c>
      <c r="K4" s="550" t="s">
        <v>228</v>
      </c>
      <c r="L4" s="550" t="s">
        <v>229</v>
      </c>
      <c r="M4" s="751"/>
      <c r="N4" s="763"/>
      <c r="O4" s="549" t="s">
        <v>24</v>
      </c>
      <c r="P4" s="551" t="s">
        <v>236</v>
      </c>
      <c r="Q4" s="549" t="s">
        <v>26</v>
      </c>
      <c r="R4" s="601" t="s">
        <v>24</v>
      </c>
      <c r="S4" s="602" t="s">
        <v>236</v>
      </c>
      <c r="T4" s="603" t="s">
        <v>26</v>
      </c>
      <c r="U4" s="756"/>
      <c r="V4" s="549" t="s">
        <v>24</v>
      </c>
      <c r="W4" s="551" t="s">
        <v>236</v>
      </c>
      <c r="X4" s="549" t="s">
        <v>26</v>
      </c>
      <c r="Y4" s="601" t="s">
        <v>24</v>
      </c>
      <c r="Z4" s="602" t="s">
        <v>236</v>
      </c>
      <c r="AA4" s="603" t="s">
        <v>26</v>
      </c>
      <c r="AB4" s="756"/>
      <c r="AC4" s="549" t="s">
        <v>24</v>
      </c>
      <c r="AD4" s="551" t="s">
        <v>236</v>
      </c>
      <c r="AE4" s="549" t="s">
        <v>26</v>
      </c>
      <c r="AF4" s="601" t="s">
        <v>24</v>
      </c>
      <c r="AG4" s="602" t="s">
        <v>236</v>
      </c>
      <c r="AH4" s="603" t="s">
        <v>26</v>
      </c>
      <c r="AI4" s="756"/>
      <c r="AJ4" s="549" t="s">
        <v>24</v>
      </c>
      <c r="AK4" s="551" t="s">
        <v>236</v>
      </c>
      <c r="AL4" s="549" t="s">
        <v>26</v>
      </c>
      <c r="AM4" s="601" t="s">
        <v>24</v>
      </c>
      <c r="AN4" s="602" t="s">
        <v>236</v>
      </c>
      <c r="AO4" s="603" t="s">
        <v>26</v>
      </c>
      <c r="AP4" s="756"/>
      <c r="AQ4" s="549" t="s">
        <v>24</v>
      </c>
      <c r="AR4" s="551" t="s">
        <v>236</v>
      </c>
      <c r="AS4" s="549" t="s">
        <v>26</v>
      </c>
      <c r="AT4" s="601" t="s">
        <v>24</v>
      </c>
      <c r="AU4" s="602" t="s">
        <v>236</v>
      </c>
      <c r="AV4" s="603" t="s">
        <v>26</v>
      </c>
      <c r="AW4" s="756"/>
      <c r="AX4" s="549" t="s">
        <v>24</v>
      </c>
      <c r="AY4" s="551" t="s">
        <v>236</v>
      </c>
      <c r="AZ4" s="549" t="s">
        <v>26</v>
      </c>
      <c r="BA4" s="601" t="s">
        <v>24</v>
      </c>
      <c r="BB4" s="602" t="s">
        <v>236</v>
      </c>
      <c r="BC4" s="603" t="s">
        <v>26</v>
      </c>
      <c r="BD4" s="756"/>
      <c r="BE4" s="549" t="s">
        <v>24</v>
      </c>
      <c r="BF4" s="551" t="s">
        <v>236</v>
      </c>
      <c r="BG4" s="549" t="s">
        <v>26</v>
      </c>
      <c r="BH4" s="601" t="s">
        <v>24</v>
      </c>
      <c r="BI4" s="602" t="s">
        <v>236</v>
      </c>
      <c r="BJ4" s="603" t="s">
        <v>26</v>
      </c>
      <c r="BK4" s="756"/>
      <c r="BL4" s="549" t="s">
        <v>24</v>
      </c>
      <c r="BM4" s="551" t="s">
        <v>236</v>
      </c>
      <c r="BN4" s="549" t="s">
        <v>26</v>
      </c>
      <c r="BO4" s="601" t="s">
        <v>24</v>
      </c>
      <c r="BP4" s="602" t="s">
        <v>236</v>
      </c>
      <c r="BQ4" s="603" t="s">
        <v>26</v>
      </c>
      <c r="BR4" s="756"/>
      <c r="BS4" s="549" t="s">
        <v>24</v>
      </c>
      <c r="BT4" s="551" t="s">
        <v>236</v>
      </c>
      <c r="BU4" s="549" t="s">
        <v>26</v>
      </c>
      <c r="BV4" s="601" t="s">
        <v>24</v>
      </c>
      <c r="BW4" s="602" t="s">
        <v>236</v>
      </c>
      <c r="BX4" s="603" t="s">
        <v>26</v>
      </c>
      <c r="BY4" s="756"/>
      <c r="BZ4" s="549" t="s">
        <v>24</v>
      </c>
      <c r="CA4" s="551" t="s">
        <v>236</v>
      </c>
      <c r="CB4" s="549" t="s">
        <v>26</v>
      </c>
      <c r="CC4" s="601" t="s">
        <v>24</v>
      </c>
      <c r="CD4" s="602" t="s">
        <v>236</v>
      </c>
      <c r="CE4" s="603" t="s">
        <v>26</v>
      </c>
      <c r="CF4" s="756"/>
      <c r="CG4" s="549" t="s">
        <v>24</v>
      </c>
      <c r="CH4" s="551" t="s">
        <v>236</v>
      </c>
      <c r="CI4" s="549" t="s">
        <v>26</v>
      </c>
      <c r="CJ4" s="601" t="s">
        <v>24</v>
      </c>
      <c r="CK4" s="602" t="s">
        <v>236</v>
      </c>
      <c r="CL4" s="603" t="s">
        <v>26</v>
      </c>
      <c r="CM4" s="756"/>
      <c r="CN4" s="549" t="s">
        <v>24</v>
      </c>
      <c r="CO4" s="551" t="s">
        <v>236</v>
      </c>
      <c r="CP4" s="549" t="s">
        <v>26</v>
      </c>
      <c r="CQ4" s="601" t="s">
        <v>24</v>
      </c>
      <c r="CR4" s="602" t="s">
        <v>236</v>
      </c>
      <c r="CS4" s="603" t="s">
        <v>26</v>
      </c>
      <c r="CT4" s="756"/>
      <c r="CU4" s="549" t="s">
        <v>24</v>
      </c>
      <c r="CV4" s="551" t="s">
        <v>236</v>
      </c>
      <c r="CW4" s="549" t="s">
        <v>26</v>
      </c>
      <c r="CX4" s="601" t="s">
        <v>24</v>
      </c>
      <c r="CY4" s="602" t="s">
        <v>236</v>
      </c>
      <c r="CZ4" s="603" t="s">
        <v>26</v>
      </c>
      <c r="DA4" s="756"/>
      <c r="DB4" s="549" t="s">
        <v>24</v>
      </c>
      <c r="DC4" s="551" t="s">
        <v>236</v>
      </c>
      <c r="DD4" s="549" t="s">
        <v>26</v>
      </c>
      <c r="DE4" s="601" t="s">
        <v>24</v>
      </c>
      <c r="DF4" s="602" t="s">
        <v>236</v>
      </c>
      <c r="DG4" s="603" t="s">
        <v>26</v>
      </c>
      <c r="DH4" s="756"/>
      <c r="DI4" s="549" t="s">
        <v>24</v>
      </c>
      <c r="DJ4" s="551" t="s">
        <v>236</v>
      </c>
      <c r="DK4" s="549" t="s">
        <v>26</v>
      </c>
      <c r="DL4" s="601" t="s">
        <v>24</v>
      </c>
      <c r="DM4" s="602" t="s">
        <v>236</v>
      </c>
      <c r="DN4" s="603" t="s">
        <v>26</v>
      </c>
      <c r="DO4" s="756"/>
    </row>
    <row r="5" spans="2:119" ht="33.950000000000003" customHeight="1">
      <c r="B5" s="491" t="s">
        <v>378</v>
      </c>
      <c r="C5" s="492" t="s">
        <v>379</v>
      </c>
      <c r="D5" s="493">
        <v>48.454718999999997</v>
      </c>
      <c r="E5" s="493">
        <v>-4.2398980000000002</v>
      </c>
      <c r="F5" s="492" t="s">
        <v>380</v>
      </c>
      <c r="G5" s="494" t="s">
        <v>381</v>
      </c>
      <c r="H5" s="492">
        <v>2.6</v>
      </c>
      <c r="I5" s="492">
        <v>3.6</v>
      </c>
      <c r="J5" s="494" t="s">
        <v>414</v>
      </c>
      <c r="K5" s="492">
        <v>60</v>
      </c>
      <c r="L5" s="492">
        <v>100</v>
      </c>
      <c r="M5" s="557">
        <v>15</v>
      </c>
      <c r="N5" s="498" t="s">
        <v>534</v>
      </c>
      <c r="O5" s="454">
        <f ca="1">PIACENZIAN_PARAM_GTS12!$E$89</f>
        <v>-90.06</v>
      </c>
      <c r="P5" s="453">
        <f ca="1">PIACENZIAN_PARAM_GTS12!$E$84</f>
        <v>-27.00411764705883</v>
      </c>
      <c r="Q5" s="454">
        <f ca="1">PIACENZIAN_PARAM_GTS12!$E$90</f>
        <v>66.319999999999993</v>
      </c>
      <c r="R5" s="604">
        <f t="shared" ref="R5:R22" ca="1" si="0">M5-Q5+K5</f>
        <v>8.6800000000000068</v>
      </c>
      <c r="S5" s="605">
        <f t="shared" ref="S5:S22" ca="1" si="1" xml:space="preserve"> M5 - P5 + ((K5) + (L5))/2</f>
        <v>122.00411764705883</v>
      </c>
      <c r="T5" s="604">
        <f t="shared" ref="T5:T22" ca="1" si="2">M5-O5+L5</f>
        <v>205.06</v>
      </c>
      <c r="U5" s="606">
        <f t="shared" ref="U5:U22" ca="1" si="3">T5-R5</f>
        <v>196.38</v>
      </c>
      <c r="V5" s="454">
        <f ca="1">PIACENZIAN_PARAM_GTS12!$E$58</f>
        <v>-13.99282</v>
      </c>
      <c r="W5" s="453">
        <f ca="1">PIACENZIAN_PARAM_GTS12!$E$53</f>
        <v>6.5242266666666664</v>
      </c>
      <c r="X5" s="454">
        <f ca="1">PIACENZIAN_PARAM_GTS12!$E$59</f>
        <v>27.9634</v>
      </c>
      <c r="Y5" s="604">
        <f t="shared" ref="Y5:Y22" ca="1" si="4">$M5-X5+$K5</f>
        <v>47.0366</v>
      </c>
      <c r="Z5" s="605">
        <f t="shared" ref="Z5:Z22" ca="1" si="5" xml:space="preserve"> $M5 - W5 + (($K5) + ($L5))/2</f>
        <v>88.475773333333336</v>
      </c>
      <c r="AA5" s="604">
        <f t="shared" ref="AA5:AA22" ca="1" si="6">$M5-V5+$L5</f>
        <v>128.99281999999999</v>
      </c>
      <c r="AB5" s="606">
        <f t="shared" ref="AB5:AB22" ca="1" si="7">AA5-Y5</f>
        <v>81.956220000000002</v>
      </c>
      <c r="AC5" s="454">
        <f ca="1">PIACENZIAN_PARAM_GTS12!$E$149</f>
        <v>-82.399999997752033</v>
      </c>
      <c r="AD5" s="453">
        <f ca="1">PIACENZIAN_PARAM_GTS12!$E$144</f>
        <v>-14.459772357736529</v>
      </c>
      <c r="AE5" s="454">
        <f ca="1">PIACENZIAN_PARAM_GTS12!$E$150</f>
        <v>36.799999999943196</v>
      </c>
      <c r="AF5" s="604">
        <f t="shared" ref="AF5:AF22" ca="1" si="8">$M5-AE5+$K5</f>
        <v>38.200000000056804</v>
      </c>
      <c r="AG5" s="605">
        <f t="shared" ref="AG5:AG22" ca="1" si="9" xml:space="preserve"> $M5 - AD5 + (($K5) + ($L5))/2</f>
        <v>109.45977235773653</v>
      </c>
      <c r="AH5" s="604">
        <f t="shared" ref="AH5:AH22" ca="1" si="10">$M5-AC5+$L5</f>
        <v>197.39999999775205</v>
      </c>
      <c r="AI5" s="606">
        <f t="shared" ref="AI5:AI22" ca="1" si="11">AH5-AF5</f>
        <v>159.19999999769524</v>
      </c>
      <c r="AJ5" s="454">
        <f ca="1">PIACENZIAN_PARAM_GTS12!$E$176</f>
        <v>-35.433199999999999</v>
      </c>
      <c r="AK5" s="453">
        <f ca="1">PIACENZIAN_PARAM_GTS12!$E$171</f>
        <v>-10.963566666666667</v>
      </c>
      <c r="AL5" s="454">
        <f ca="1">PIACENZIAN_PARAM_GTS12!$E$177</f>
        <v>13.186999999999999</v>
      </c>
      <c r="AM5" s="604">
        <f t="shared" ref="AM5:AM22" ca="1" si="12">$M5-AL5+$K5</f>
        <v>61.813000000000002</v>
      </c>
      <c r="AN5" s="605">
        <f t="shared" ref="AN5:AN22" ca="1" si="13" xml:space="preserve"> $M5 - AK5 + (($K5) + ($L5))/2</f>
        <v>105.96356666666667</v>
      </c>
      <c r="AO5" s="604">
        <f t="shared" ref="AO5:AO22" ca="1" si="14">$M5-AJ5+$L5</f>
        <v>150.4332</v>
      </c>
      <c r="AP5" s="606">
        <f t="shared" ref="AP5:AP22" ca="1" si="15">AO5-AM5</f>
        <v>88.620199999999997</v>
      </c>
      <c r="AQ5" s="451" t="e">
        <f ca="1">PIACENZIAN_PARAM_GTS12!$E$265</f>
        <v>#N/A</v>
      </c>
      <c r="AR5" s="452" t="e">
        <f ca="1">PIACENZIAN_PARAM_GTS12!$E$260</f>
        <v>#N/A</v>
      </c>
      <c r="AS5" s="451" t="e">
        <f ca="1">PIACENZIAN_PARAM_GTS12!$E$266</f>
        <v>#N/A</v>
      </c>
      <c r="AT5" s="607" t="e">
        <f t="shared" ref="AT5:AT22" ca="1" si="16">$M5-AS5+$K5</f>
        <v>#N/A</v>
      </c>
      <c r="AU5" s="608" t="e">
        <f t="shared" ref="AU5:AU22" ca="1" si="17" xml:space="preserve"> $M5 - AR5 + (($K5) + ($L5))/2</f>
        <v>#N/A</v>
      </c>
      <c r="AV5" s="607" t="e">
        <f t="shared" ref="AV5:AV22" ca="1" si="18">$M5-AQ5+$L5</f>
        <v>#N/A</v>
      </c>
      <c r="AW5" s="609" t="e">
        <f t="shared" ref="AW5:AW22" ca="1" si="19">AV5-AT5</f>
        <v>#N/A</v>
      </c>
      <c r="AX5" s="451" t="e">
        <f ca="1">PIACENZIAN_PARAM_GTS12!$E$238</f>
        <v>#N/A</v>
      </c>
      <c r="AY5" s="452" t="e">
        <f ca="1">PIACENZIAN_PARAM_GTS12!$E$237</f>
        <v>#N/A</v>
      </c>
      <c r="AZ5" s="451" t="e">
        <f ca="1">PIACENZIAN_PARAM_GTS12!$E$239</f>
        <v>#N/A</v>
      </c>
      <c r="BA5" s="607" t="e">
        <f t="shared" ref="BA5:BA22" ca="1" si="20">$M5-AZ5+$K5</f>
        <v>#N/A</v>
      </c>
      <c r="BB5" s="608" t="e">
        <f t="shared" ref="BB5:BB22" ca="1" si="21" xml:space="preserve"> $M5 - AY5 + (($K5) + ($L5))/2</f>
        <v>#N/A</v>
      </c>
      <c r="BC5" s="607" t="e">
        <f t="shared" ref="BC5:BC22" ca="1" si="22">$M5-AX5+$L5</f>
        <v>#N/A</v>
      </c>
      <c r="BD5" s="609" t="e">
        <f t="shared" ref="BD5:BD22" ca="1" si="23">BC5-BA5</f>
        <v>#N/A</v>
      </c>
      <c r="BE5" s="454">
        <f ca="1">PIACENZIAN_PARAM_GTS12!$E$303</f>
        <v>39.196368000000085</v>
      </c>
      <c r="BF5" s="453">
        <f ca="1">PIACENZIAN_PARAM_GTS12!$E$293</f>
        <v>62.333366666666677</v>
      </c>
      <c r="BG5" s="454">
        <f ca="1">PIACENZIAN_PARAM_GTS12!$E$304</f>
        <v>86.828640000000149</v>
      </c>
      <c r="BH5" s="604">
        <f t="shared" ref="BH5:BH22" ca="1" si="24">$M5-BG5+$K5</f>
        <v>-11.828640000000149</v>
      </c>
      <c r="BI5" s="605">
        <f t="shared" ref="BI5:BI22" ca="1" si="25" xml:space="preserve"> $M5 - BF5 + (($K5) + ($L5))/2</f>
        <v>32.666633333333323</v>
      </c>
      <c r="BJ5" s="604">
        <f t="shared" ref="BJ5:BJ22" ca="1" si="26">$M5-BE5+$L5</f>
        <v>75.803631999999908</v>
      </c>
      <c r="BK5" s="606">
        <f t="shared" ref="BK5:BK22" ca="1" si="27">BJ5-BH5</f>
        <v>87.632272000000057</v>
      </c>
      <c r="BL5" s="454">
        <f ca="1">PIACENZIAN_PARAM_GTS12!$E$536</f>
        <v>2.5</v>
      </c>
      <c r="BM5" s="453">
        <f ca="1">PIACENZIAN_PARAM_GTS12!$E$528</f>
        <v>5.3250000000000002</v>
      </c>
      <c r="BN5" s="454">
        <f ca="1">PIACENZIAN_PARAM_GTS12!$E$537</f>
        <v>9.1999999999999993</v>
      </c>
      <c r="BO5" s="604">
        <f ca="1">$M5-BN5+$K5</f>
        <v>65.8</v>
      </c>
      <c r="BP5" s="605">
        <f ca="1" xml:space="preserve"> $M5 - BM5 + (($K5) + ($L5))/2</f>
        <v>89.674999999999997</v>
      </c>
      <c r="BQ5" s="604">
        <f ca="1">$M5-BL5+$L5</f>
        <v>112.5</v>
      </c>
      <c r="BR5" s="606">
        <f t="shared" ref="BR5:BR22" ca="1" si="28">BQ5-BO5</f>
        <v>46.7</v>
      </c>
      <c r="BS5" s="451" t="e">
        <f ca="1">PIACENZIAN_PARAM_GTS12!$E$346</f>
        <v>#N/A</v>
      </c>
      <c r="BT5" s="452" t="e">
        <f ca="1">PIACENZIAN_PARAM_GTS12!$E$336</f>
        <v>#N/A</v>
      </c>
      <c r="BU5" s="451" t="e">
        <f ca="1">PIACENZIAN_PARAM_GTS12!$E$347</f>
        <v>#N/A</v>
      </c>
      <c r="BV5" s="607" t="e">
        <f t="shared" ref="BV5:BV22" ca="1" si="29">$M5-BU5+$K5</f>
        <v>#N/A</v>
      </c>
      <c r="BW5" s="608" t="e">
        <f t="shared" ref="BW5:BW22" ca="1" si="30" xml:space="preserve"> $M5 - BT5 + (($K5) + ($L5))/2</f>
        <v>#N/A</v>
      </c>
      <c r="BX5" s="607" t="e">
        <f t="shared" ref="BX5:BX22" ca="1" si="31">$M5-BS5+$L5</f>
        <v>#N/A</v>
      </c>
      <c r="BY5" s="609" t="e">
        <f t="shared" ref="BY5:BY22" ca="1" si="32">BX5-BV5</f>
        <v>#N/A</v>
      </c>
      <c r="BZ5" s="451">
        <f ca="1">PIACENZIAN_PARAM_GTS12!$E$380</f>
        <v>-1</v>
      </c>
      <c r="CA5" s="452">
        <f ca="1">PIACENZIAN_PARAM_GTS12!$E$379</f>
        <v>-1</v>
      </c>
      <c r="CB5" s="451">
        <f ca="1">PIACENZIAN_PARAM_GTS12!$E$381</f>
        <v>-1</v>
      </c>
      <c r="CC5" s="607">
        <f t="shared" ref="CC5:CC22" ca="1" si="33">$M5-CB5+$K5</f>
        <v>76</v>
      </c>
      <c r="CD5" s="608">
        <f t="shared" ref="CD5:CD22" ca="1" si="34" xml:space="preserve"> $M5 - CA5 + (($K5) + ($L5))/2</f>
        <v>96</v>
      </c>
      <c r="CE5" s="607">
        <f t="shared" ref="CE5:CE22" ca="1" si="35">$M5-BZ5+$L5</f>
        <v>116</v>
      </c>
      <c r="CF5" s="609">
        <f t="shared" ref="CF5:CF22" ca="1" si="36">CE5-CC5</f>
        <v>40</v>
      </c>
      <c r="CG5" s="451">
        <f ca="1">PIACENZIAN_PARAM_GTS12!$E$403</f>
        <v>0</v>
      </c>
      <c r="CH5" s="452">
        <f ca="1">PIACENZIAN_PARAM_GTS12!$E$402</f>
        <v>0</v>
      </c>
      <c r="CI5" s="451">
        <f ca="1">PIACENZIAN_PARAM_GTS12!$E$404</f>
        <v>0</v>
      </c>
      <c r="CJ5" s="607">
        <f t="shared" ref="CJ5:CJ22" ca="1" si="37">$M5-CI5+$K5</f>
        <v>75</v>
      </c>
      <c r="CK5" s="608">
        <f t="shared" ref="CK5:CK22" ca="1" si="38" xml:space="preserve"> $M5 - CH5 + (($K5) + ($L5))/2</f>
        <v>95</v>
      </c>
      <c r="CL5" s="607">
        <f t="shared" ref="CL5:CL22" ca="1" si="39">$M5-CG5+$L5</f>
        <v>115</v>
      </c>
      <c r="CM5" s="609">
        <f t="shared" ref="CM5:CM22" ca="1" si="40">CL5-CJ5</f>
        <v>40</v>
      </c>
      <c r="CN5" s="454">
        <f ca="1">PIACENZIAN_PARAM_GTS12!$E$426</f>
        <v>-1</v>
      </c>
      <c r="CO5" s="453">
        <f ca="1">PIACENZIAN_PARAM_GTS12!$E$425</f>
        <v>-1</v>
      </c>
      <c r="CP5" s="454">
        <f ca="1">PIACENZIAN_PARAM_GTS12!$E$427</f>
        <v>-1</v>
      </c>
      <c r="CQ5" s="604">
        <f t="shared" ref="CQ5:CQ22" ca="1" si="41">$M5-CP5+$K5</f>
        <v>76</v>
      </c>
      <c r="CR5" s="605">
        <f t="shared" ref="CR5:CR22" ca="1" si="42" xml:space="preserve"> $M5 - CO5 + (($K5) + ($L5))/2</f>
        <v>96</v>
      </c>
      <c r="CS5" s="604">
        <f t="shared" ref="CS5:CS22" ca="1" si="43">$M5-CN5+$L5</f>
        <v>116</v>
      </c>
      <c r="CT5" s="606">
        <f t="shared" ref="CT5:CT22" ca="1" si="44">CS5-CQ5</f>
        <v>40</v>
      </c>
      <c r="CU5" s="451">
        <f ca="1">PIACENZIAN_PARAM_GTS12!$E$449</f>
        <v>-1</v>
      </c>
      <c r="CV5" s="452">
        <f ca="1">PIACENZIAN_PARAM_GTS12!$E$448</f>
        <v>-1</v>
      </c>
      <c r="CW5" s="451">
        <f ca="1">PIACENZIAN_PARAM_GTS12!$E$450</f>
        <v>-1</v>
      </c>
      <c r="CX5" s="607">
        <f t="shared" ref="CX5:CX22" ca="1" si="45">$M5-CW5+$K5</f>
        <v>76</v>
      </c>
      <c r="CY5" s="608">
        <f t="shared" ref="CY5:CY22" ca="1" si="46" xml:space="preserve"> $M5 - CV5 + (($K5) + ($L5))/2</f>
        <v>96</v>
      </c>
      <c r="CZ5" s="607">
        <f t="shared" ref="CZ5:CZ22" ca="1" si="47">$M5-CU5+$L5</f>
        <v>116</v>
      </c>
      <c r="DA5" s="609">
        <f t="shared" ref="DA5:DA22" ca="1" si="48">CZ5-CX5</f>
        <v>40</v>
      </c>
      <c r="DB5" s="454">
        <f ca="1">PIACENZIAN_PARAM_GTS12!$E$489</f>
        <v>-60.5</v>
      </c>
      <c r="DC5" s="453">
        <f ca="1">PIACENZIAN_PARAM_GTS12!$E$481</f>
        <v>-7.9744047500000006</v>
      </c>
      <c r="DD5" s="454">
        <f ca="1">PIACENZIAN_PARAM_GTS12!$E$490</f>
        <v>8.7142859999999995</v>
      </c>
      <c r="DE5" s="604">
        <f ca="1">$M5-DD5+$K5</f>
        <v>66.285713999999999</v>
      </c>
      <c r="DF5" s="605">
        <f ca="1" xml:space="preserve"> $M5 - DC5 + (($K5) + ($L5))/2</f>
        <v>102.97440475000001</v>
      </c>
      <c r="DG5" s="604">
        <f ca="1">$M5-DB5+$L5</f>
        <v>175.5</v>
      </c>
      <c r="DH5" s="606">
        <f t="shared" ref="DH5:DH22" ca="1" si="49">DG5-DE5</f>
        <v>109.214286</v>
      </c>
      <c r="DI5" s="461">
        <f ca="1">PIACENZIAN_PARAM_GTS12!$E$572</f>
        <v>-75.5</v>
      </c>
      <c r="DJ5" s="462">
        <f ca="1">PIACENZIAN_PARAM_GTS12!$E$567</f>
        <v>-20.381410256410248</v>
      </c>
      <c r="DK5" s="461">
        <f ca="1">PIACENZIAN_PARAM_GTS12!$E$573</f>
        <v>21.583333333333357</v>
      </c>
      <c r="DL5" s="611">
        <f t="shared" ref="DL5:DL22" ca="1" si="50">$M5-DK5+$K5</f>
        <v>53.416666666666643</v>
      </c>
      <c r="DM5" s="612">
        <f t="shared" ref="DM5:DM22" ca="1" si="51" xml:space="preserve"> $M5 - DJ5 + (($K5) + ($L5))/2</f>
        <v>115.38141025641025</v>
      </c>
      <c r="DN5" s="611">
        <f t="shared" ref="DN5:DN22" ca="1" si="52">$M5-DI5+$L5</f>
        <v>190.5</v>
      </c>
      <c r="DO5" s="613">
        <f t="shared" ref="DO5:DO22" ca="1" si="53">DN5-DL5</f>
        <v>137.08333333333337</v>
      </c>
    </row>
    <row r="6" spans="2:119" ht="33.950000000000003" customHeight="1">
      <c r="B6" s="491" t="s">
        <v>382</v>
      </c>
      <c r="C6" s="492" t="s">
        <v>383</v>
      </c>
      <c r="D6" s="493">
        <v>48.736240000000002</v>
      </c>
      <c r="E6" s="493">
        <v>-3.365596</v>
      </c>
      <c r="F6" s="492" t="s">
        <v>380</v>
      </c>
      <c r="G6" s="492" t="s">
        <v>381</v>
      </c>
      <c r="H6" s="492">
        <v>2.6</v>
      </c>
      <c r="I6" s="492">
        <v>3.6</v>
      </c>
      <c r="J6" s="494" t="s">
        <v>415</v>
      </c>
      <c r="K6" s="492">
        <v>-5</v>
      </c>
      <c r="L6" s="492">
        <v>10</v>
      </c>
      <c r="M6" s="557">
        <v>51</v>
      </c>
      <c r="N6" s="498" t="s">
        <v>595</v>
      </c>
      <c r="O6" s="454">
        <f ca="1">PIACENZIAN_PARAM_GTS12!$E$89</f>
        <v>-90.06</v>
      </c>
      <c r="P6" s="453">
        <f ca="1">PIACENZIAN_PARAM_GTS12!$E$84</f>
        <v>-27.00411764705883</v>
      </c>
      <c r="Q6" s="454">
        <f ca="1">PIACENZIAN_PARAM_GTS12!$E$90</f>
        <v>66.319999999999993</v>
      </c>
      <c r="R6" s="604">
        <f t="shared" ca="1" si="0"/>
        <v>-20.319999999999993</v>
      </c>
      <c r="S6" s="605">
        <f t="shared" ca="1" si="1"/>
        <v>80.504117647058834</v>
      </c>
      <c r="T6" s="604">
        <f t="shared" ca="1" si="2"/>
        <v>151.06</v>
      </c>
      <c r="U6" s="606">
        <f t="shared" ca="1" si="3"/>
        <v>171.38</v>
      </c>
      <c r="V6" s="454">
        <f ca="1">PIACENZIAN_PARAM_GTS12!$E$58</f>
        <v>-13.99282</v>
      </c>
      <c r="W6" s="453">
        <f ca="1">PIACENZIAN_PARAM_GTS12!$E$53</f>
        <v>6.5242266666666664</v>
      </c>
      <c r="X6" s="454">
        <f ca="1">PIACENZIAN_PARAM_GTS12!$E$59</f>
        <v>27.9634</v>
      </c>
      <c r="Y6" s="604">
        <f t="shared" ca="1" si="4"/>
        <v>18.0366</v>
      </c>
      <c r="Z6" s="605">
        <f t="shared" ca="1" si="5"/>
        <v>46.975773333333336</v>
      </c>
      <c r="AA6" s="604">
        <f t="shared" ca="1" si="6"/>
        <v>74.992819999999995</v>
      </c>
      <c r="AB6" s="606">
        <f t="shared" ca="1" si="7"/>
        <v>56.956219999999995</v>
      </c>
      <c r="AC6" s="454">
        <f ca="1">PIACENZIAN_PARAM_GTS12!$E$149</f>
        <v>-82.399999997752033</v>
      </c>
      <c r="AD6" s="453">
        <f ca="1">PIACENZIAN_PARAM_GTS12!$E$144</f>
        <v>-14.459772357736529</v>
      </c>
      <c r="AE6" s="454">
        <f ca="1">PIACENZIAN_PARAM_GTS12!$E$150</f>
        <v>36.799999999943196</v>
      </c>
      <c r="AF6" s="604">
        <f t="shared" ca="1" si="8"/>
        <v>9.2000000000568036</v>
      </c>
      <c r="AG6" s="605">
        <f t="shared" ca="1" si="9"/>
        <v>67.959772357736526</v>
      </c>
      <c r="AH6" s="604">
        <f t="shared" ca="1" si="10"/>
        <v>143.39999999775205</v>
      </c>
      <c r="AI6" s="606">
        <f t="shared" ca="1" si="11"/>
        <v>134.19999999769524</v>
      </c>
      <c r="AJ6" s="454">
        <f ca="1">PIACENZIAN_PARAM_GTS12!$E$176</f>
        <v>-35.433199999999999</v>
      </c>
      <c r="AK6" s="453">
        <f ca="1">PIACENZIAN_PARAM_GTS12!$E$171</f>
        <v>-10.963566666666667</v>
      </c>
      <c r="AL6" s="454">
        <f ca="1">PIACENZIAN_PARAM_GTS12!$E$177</f>
        <v>13.186999999999999</v>
      </c>
      <c r="AM6" s="604">
        <f t="shared" ca="1" si="12"/>
        <v>32.813000000000002</v>
      </c>
      <c r="AN6" s="605">
        <f t="shared" ca="1" si="13"/>
        <v>64.463566666666665</v>
      </c>
      <c r="AO6" s="604">
        <f t="shared" ca="1" si="14"/>
        <v>96.433199999999999</v>
      </c>
      <c r="AP6" s="606">
        <f t="shared" ca="1" si="15"/>
        <v>63.620199999999997</v>
      </c>
      <c r="AQ6" s="451" t="e">
        <f ca="1">PIACENZIAN_PARAM_GTS12!$E$265</f>
        <v>#N/A</v>
      </c>
      <c r="AR6" s="452" t="e">
        <f ca="1">PIACENZIAN_PARAM_GTS12!$E$260</f>
        <v>#N/A</v>
      </c>
      <c r="AS6" s="451" t="e">
        <f ca="1">PIACENZIAN_PARAM_GTS12!$E$266</f>
        <v>#N/A</v>
      </c>
      <c r="AT6" s="607" t="e">
        <f t="shared" ca="1" si="16"/>
        <v>#N/A</v>
      </c>
      <c r="AU6" s="608" t="e">
        <f t="shared" ca="1" si="17"/>
        <v>#N/A</v>
      </c>
      <c r="AV6" s="607" t="e">
        <f t="shared" ca="1" si="18"/>
        <v>#N/A</v>
      </c>
      <c r="AW6" s="609" t="e">
        <f t="shared" ca="1" si="19"/>
        <v>#N/A</v>
      </c>
      <c r="AX6" s="451" t="e">
        <f ca="1">PIACENZIAN_PARAM_GTS12!$E$238</f>
        <v>#N/A</v>
      </c>
      <c r="AY6" s="452" t="e">
        <f ca="1">PIACENZIAN_PARAM_GTS12!$E$237</f>
        <v>#N/A</v>
      </c>
      <c r="AZ6" s="451" t="e">
        <f ca="1">PIACENZIAN_PARAM_GTS12!$E$239</f>
        <v>#N/A</v>
      </c>
      <c r="BA6" s="607" t="e">
        <f t="shared" ca="1" si="20"/>
        <v>#N/A</v>
      </c>
      <c r="BB6" s="608" t="e">
        <f t="shared" ca="1" si="21"/>
        <v>#N/A</v>
      </c>
      <c r="BC6" s="607" t="e">
        <f t="shared" ca="1" si="22"/>
        <v>#N/A</v>
      </c>
      <c r="BD6" s="609" t="e">
        <f t="shared" ca="1" si="23"/>
        <v>#N/A</v>
      </c>
      <c r="BE6" s="454">
        <f ca="1">PIACENZIAN_PARAM_GTS12!$E$303</f>
        <v>39.196368000000085</v>
      </c>
      <c r="BF6" s="453">
        <f ca="1">PIACENZIAN_PARAM_GTS12!$E$293</f>
        <v>62.333366666666677</v>
      </c>
      <c r="BG6" s="454">
        <f ca="1">PIACENZIAN_PARAM_GTS12!$E$304</f>
        <v>86.828640000000149</v>
      </c>
      <c r="BH6" s="604">
        <f t="shared" ca="1" si="24"/>
        <v>-40.828640000000149</v>
      </c>
      <c r="BI6" s="605">
        <f t="shared" ca="1" si="25"/>
        <v>-8.8333666666666772</v>
      </c>
      <c r="BJ6" s="604">
        <f t="shared" ca="1" si="26"/>
        <v>21.803631999999915</v>
      </c>
      <c r="BK6" s="606">
        <f t="shared" ca="1" si="27"/>
        <v>62.632272000000064</v>
      </c>
      <c r="BL6" s="454">
        <f ca="1">PIACENZIAN_PARAM_GTS12!$E$536</f>
        <v>2.5</v>
      </c>
      <c r="BM6" s="453">
        <f ca="1">PIACENZIAN_PARAM_GTS12!$E$528</f>
        <v>5.3250000000000002</v>
      </c>
      <c r="BN6" s="454">
        <f ca="1">PIACENZIAN_PARAM_GTS12!$E$537</f>
        <v>9.1999999999999993</v>
      </c>
      <c r="BO6" s="604">
        <f t="shared" ref="BO6:BO22" ca="1" si="54">$M6-BN6+$K6</f>
        <v>36.799999999999997</v>
      </c>
      <c r="BP6" s="605">
        <f t="shared" ref="BP6:BP22" ca="1" si="55" xml:space="preserve"> $M6 - BM6 + (($K6) + ($L6))/2</f>
        <v>48.174999999999997</v>
      </c>
      <c r="BQ6" s="604">
        <f t="shared" ref="BQ6:BQ22" ca="1" si="56">$M6-BL6+$L6</f>
        <v>58.5</v>
      </c>
      <c r="BR6" s="606">
        <f t="shared" ca="1" si="28"/>
        <v>21.700000000000003</v>
      </c>
      <c r="BS6" s="451" t="e">
        <f ca="1">PIACENZIAN_PARAM_GTS12!$E$346</f>
        <v>#N/A</v>
      </c>
      <c r="BT6" s="452" t="e">
        <f ca="1">PIACENZIAN_PARAM_GTS12!$E$336</f>
        <v>#N/A</v>
      </c>
      <c r="BU6" s="451" t="e">
        <f ca="1">PIACENZIAN_PARAM_GTS12!$E$347</f>
        <v>#N/A</v>
      </c>
      <c r="BV6" s="607" t="e">
        <f t="shared" ca="1" si="29"/>
        <v>#N/A</v>
      </c>
      <c r="BW6" s="608" t="e">
        <f t="shared" ca="1" si="30"/>
        <v>#N/A</v>
      </c>
      <c r="BX6" s="607" t="e">
        <f t="shared" ca="1" si="31"/>
        <v>#N/A</v>
      </c>
      <c r="BY6" s="609" t="e">
        <f t="shared" ca="1" si="32"/>
        <v>#N/A</v>
      </c>
      <c r="BZ6" s="451">
        <f ca="1">PIACENZIAN_PARAM_GTS12!$E$380</f>
        <v>-1</v>
      </c>
      <c r="CA6" s="452">
        <f ca="1">PIACENZIAN_PARAM_GTS12!$E$379</f>
        <v>-1</v>
      </c>
      <c r="CB6" s="451">
        <f ca="1">PIACENZIAN_PARAM_GTS12!$E$381</f>
        <v>-1</v>
      </c>
      <c r="CC6" s="607">
        <f t="shared" ca="1" si="33"/>
        <v>47</v>
      </c>
      <c r="CD6" s="608">
        <f t="shared" ca="1" si="34"/>
        <v>54.5</v>
      </c>
      <c r="CE6" s="607">
        <f t="shared" ca="1" si="35"/>
        <v>62</v>
      </c>
      <c r="CF6" s="609">
        <f t="shared" ca="1" si="36"/>
        <v>15</v>
      </c>
      <c r="CG6" s="451">
        <f ca="1">PIACENZIAN_PARAM_GTS12!$E$403</f>
        <v>0</v>
      </c>
      <c r="CH6" s="452">
        <f ca="1">PIACENZIAN_PARAM_GTS12!$E$402</f>
        <v>0</v>
      </c>
      <c r="CI6" s="451">
        <f ca="1">PIACENZIAN_PARAM_GTS12!$E$404</f>
        <v>0</v>
      </c>
      <c r="CJ6" s="607">
        <f t="shared" ca="1" si="37"/>
        <v>46</v>
      </c>
      <c r="CK6" s="608">
        <f t="shared" ca="1" si="38"/>
        <v>53.5</v>
      </c>
      <c r="CL6" s="607">
        <f t="shared" ca="1" si="39"/>
        <v>61</v>
      </c>
      <c r="CM6" s="609">
        <f t="shared" ca="1" si="40"/>
        <v>15</v>
      </c>
      <c r="CN6" s="454">
        <f ca="1">PIACENZIAN_PARAM_GTS12!$E$426</f>
        <v>-1</v>
      </c>
      <c r="CO6" s="453">
        <f ca="1">PIACENZIAN_PARAM_GTS12!$E$425</f>
        <v>-1</v>
      </c>
      <c r="CP6" s="454">
        <f ca="1">PIACENZIAN_PARAM_GTS12!$E$427</f>
        <v>-1</v>
      </c>
      <c r="CQ6" s="604">
        <f t="shared" ca="1" si="41"/>
        <v>47</v>
      </c>
      <c r="CR6" s="605">
        <f t="shared" ca="1" si="42"/>
        <v>54.5</v>
      </c>
      <c r="CS6" s="604">
        <f t="shared" ca="1" si="43"/>
        <v>62</v>
      </c>
      <c r="CT6" s="606">
        <f t="shared" ca="1" si="44"/>
        <v>15</v>
      </c>
      <c r="CU6" s="451">
        <f ca="1">PIACENZIAN_PARAM_GTS12!$E$449</f>
        <v>-1</v>
      </c>
      <c r="CV6" s="452">
        <f ca="1">PIACENZIAN_PARAM_GTS12!$E$448</f>
        <v>-1</v>
      </c>
      <c r="CW6" s="451">
        <f ca="1">PIACENZIAN_PARAM_GTS12!$E$450</f>
        <v>-1</v>
      </c>
      <c r="CX6" s="607">
        <f t="shared" ca="1" si="45"/>
        <v>47</v>
      </c>
      <c r="CY6" s="608">
        <f t="shared" ca="1" si="46"/>
        <v>54.5</v>
      </c>
      <c r="CZ6" s="607">
        <f t="shared" ca="1" si="47"/>
        <v>62</v>
      </c>
      <c r="DA6" s="609">
        <f t="shared" ca="1" si="48"/>
        <v>15</v>
      </c>
      <c r="DB6" s="454">
        <f ca="1">PIACENZIAN_PARAM_GTS12!$E$489</f>
        <v>-60.5</v>
      </c>
      <c r="DC6" s="453">
        <f ca="1">PIACENZIAN_PARAM_GTS12!$E$481</f>
        <v>-7.9744047500000006</v>
      </c>
      <c r="DD6" s="454">
        <f ca="1">PIACENZIAN_PARAM_GTS12!$E$490</f>
        <v>8.7142859999999995</v>
      </c>
      <c r="DE6" s="604">
        <f t="shared" ref="DE6:DE22" ca="1" si="57">$M6-DD6+$K6</f>
        <v>37.285713999999999</v>
      </c>
      <c r="DF6" s="605">
        <f t="shared" ref="DF6:DF22" ca="1" si="58" xml:space="preserve"> $M6 - DC6 + (($K6) + ($L6))/2</f>
        <v>61.474404749999998</v>
      </c>
      <c r="DG6" s="604">
        <f t="shared" ref="DG6:DG22" ca="1" si="59">$M6-DB6+$L6</f>
        <v>121.5</v>
      </c>
      <c r="DH6" s="606">
        <f t="shared" ca="1" si="49"/>
        <v>84.214286000000001</v>
      </c>
      <c r="DI6" s="461">
        <f ca="1">PIACENZIAN_PARAM_GTS12!$E$572</f>
        <v>-75.5</v>
      </c>
      <c r="DJ6" s="462">
        <f ca="1">PIACENZIAN_PARAM_GTS12!$E$567</f>
        <v>-20.381410256410248</v>
      </c>
      <c r="DK6" s="461">
        <f ca="1">PIACENZIAN_PARAM_GTS12!$E$573</f>
        <v>21.583333333333357</v>
      </c>
      <c r="DL6" s="611">
        <f t="shared" ca="1" si="50"/>
        <v>24.416666666666643</v>
      </c>
      <c r="DM6" s="612">
        <f t="shared" ca="1" si="51"/>
        <v>73.881410256410248</v>
      </c>
      <c r="DN6" s="611">
        <f t="shared" ca="1" si="52"/>
        <v>136.5</v>
      </c>
      <c r="DO6" s="613">
        <f t="shared" ca="1" si="53"/>
        <v>112.08333333333336</v>
      </c>
    </row>
    <row r="7" spans="2:119" ht="33.950000000000003" customHeight="1">
      <c r="B7" s="491" t="s">
        <v>384</v>
      </c>
      <c r="C7" s="492" t="s">
        <v>385</v>
      </c>
      <c r="D7" s="493">
        <v>48.736997000000002</v>
      </c>
      <c r="E7" s="493">
        <v>-3.3483160000000001</v>
      </c>
      <c r="F7" s="492" t="s">
        <v>380</v>
      </c>
      <c r="G7" s="494" t="s">
        <v>381</v>
      </c>
      <c r="H7" s="492">
        <v>2.6</v>
      </c>
      <c r="I7" s="492">
        <v>3.6</v>
      </c>
      <c r="J7" s="494" t="s">
        <v>415</v>
      </c>
      <c r="K7" s="492">
        <v>-5</v>
      </c>
      <c r="L7" s="492">
        <v>10</v>
      </c>
      <c r="M7" s="557">
        <v>28</v>
      </c>
      <c r="N7" s="498" t="s">
        <v>595</v>
      </c>
      <c r="O7" s="454">
        <f ca="1">PIACENZIAN_PARAM_GTS12!$E$89</f>
        <v>-90.06</v>
      </c>
      <c r="P7" s="453">
        <f ca="1">PIACENZIAN_PARAM_GTS12!$E$84</f>
        <v>-27.00411764705883</v>
      </c>
      <c r="Q7" s="454">
        <f ca="1">PIACENZIAN_PARAM_GTS12!$E$90</f>
        <v>66.319999999999993</v>
      </c>
      <c r="R7" s="604">
        <f t="shared" ca="1" si="0"/>
        <v>-43.319999999999993</v>
      </c>
      <c r="S7" s="605">
        <f t="shared" ca="1" si="1"/>
        <v>57.504117647058834</v>
      </c>
      <c r="T7" s="604">
        <f t="shared" ca="1" si="2"/>
        <v>128.06</v>
      </c>
      <c r="U7" s="606">
        <f t="shared" ca="1" si="3"/>
        <v>171.38</v>
      </c>
      <c r="V7" s="454">
        <f ca="1">PIACENZIAN_PARAM_GTS12!$E$58</f>
        <v>-13.99282</v>
      </c>
      <c r="W7" s="453">
        <f ca="1">PIACENZIAN_PARAM_GTS12!$E$53</f>
        <v>6.5242266666666664</v>
      </c>
      <c r="X7" s="454">
        <f ca="1">PIACENZIAN_PARAM_GTS12!$E$59</f>
        <v>27.9634</v>
      </c>
      <c r="Y7" s="604">
        <f t="shared" ca="1" si="4"/>
        <v>-4.9634</v>
      </c>
      <c r="Z7" s="605">
        <f t="shared" ca="1" si="5"/>
        <v>23.975773333333333</v>
      </c>
      <c r="AA7" s="604">
        <f t="shared" ca="1" si="6"/>
        <v>51.992820000000002</v>
      </c>
      <c r="AB7" s="606">
        <f t="shared" ca="1" si="7"/>
        <v>56.956220000000002</v>
      </c>
      <c r="AC7" s="454">
        <f ca="1">PIACENZIAN_PARAM_GTS12!$E$149</f>
        <v>-82.399999997752033</v>
      </c>
      <c r="AD7" s="453">
        <f ca="1">PIACENZIAN_PARAM_GTS12!$E$144</f>
        <v>-14.459772357736529</v>
      </c>
      <c r="AE7" s="454">
        <f ca="1">PIACENZIAN_PARAM_GTS12!$E$150</f>
        <v>36.799999999943196</v>
      </c>
      <c r="AF7" s="604">
        <f t="shared" ca="1" si="8"/>
        <v>-13.799999999943196</v>
      </c>
      <c r="AG7" s="605">
        <f t="shared" ca="1" si="9"/>
        <v>44.959772357736526</v>
      </c>
      <c r="AH7" s="604">
        <f t="shared" ca="1" si="10"/>
        <v>120.39999999775203</v>
      </c>
      <c r="AI7" s="606">
        <f t="shared" ca="1" si="11"/>
        <v>134.19999999769522</v>
      </c>
      <c r="AJ7" s="454">
        <f ca="1">PIACENZIAN_PARAM_GTS12!$E$176</f>
        <v>-35.433199999999999</v>
      </c>
      <c r="AK7" s="453">
        <f ca="1">PIACENZIAN_PARAM_GTS12!$E$171</f>
        <v>-10.963566666666667</v>
      </c>
      <c r="AL7" s="454">
        <f ca="1">PIACENZIAN_PARAM_GTS12!$E$177</f>
        <v>13.186999999999999</v>
      </c>
      <c r="AM7" s="604">
        <f t="shared" ca="1" si="12"/>
        <v>9.8130000000000006</v>
      </c>
      <c r="AN7" s="605">
        <f t="shared" ca="1" si="13"/>
        <v>41.463566666666665</v>
      </c>
      <c r="AO7" s="604">
        <f t="shared" ca="1" si="14"/>
        <v>73.433199999999999</v>
      </c>
      <c r="AP7" s="606">
        <f t="shared" ca="1" si="15"/>
        <v>63.620199999999997</v>
      </c>
      <c r="AQ7" s="451" t="e">
        <f ca="1">PIACENZIAN_PARAM_GTS12!$E$265</f>
        <v>#N/A</v>
      </c>
      <c r="AR7" s="452" t="e">
        <f ca="1">PIACENZIAN_PARAM_GTS12!$E$260</f>
        <v>#N/A</v>
      </c>
      <c r="AS7" s="451" t="e">
        <f ca="1">PIACENZIAN_PARAM_GTS12!$E$266</f>
        <v>#N/A</v>
      </c>
      <c r="AT7" s="607" t="e">
        <f t="shared" ca="1" si="16"/>
        <v>#N/A</v>
      </c>
      <c r="AU7" s="608" t="e">
        <f t="shared" ca="1" si="17"/>
        <v>#N/A</v>
      </c>
      <c r="AV7" s="607" t="e">
        <f t="shared" ca="1" si="18"/>
        <v>#N/A</v>
      </c>
      <c r="AW7" s="609" t="e">
        <f t="shared" ca="1" si="19"/>
        <v>#N/A</v>
      </c>
      <c r="AX7" s="451" t="e">
        <f ca="1">PIACENZIAN_PARAM_GTS12!$E$238</f>
        <v>#N/A</v>
      </c>
      <c r="AY7" s="452" t="e">
        <f ca="1">PIACENZIAN_PARAM_GTS12!$E$237</f>
        <v>#N/A</v>
      </c>
      <c r="AZ7" s="451" t="e">
        <f ca="1">PIACENZIAN_PARAM_GTS12!$E$239</f>
        <v>#N/A</v>
      </c>
      <c r="BA7" s="607" t="e">
        <f t="shared" ca="1" si="20"/>
        <v>#N/A</v>
      </c>
      <c r="BB7" s="608" t="e">
        <f t="shared" ca="1" si="21"/>
        <v>#N/A</v>
      </c>
      <c r="BC7" s="607" t="e">
        <f t="shared" ca="1" si="22"/>
        <v>#N/A</v>
      </c>
      <c r="BD7" s="609" t="e">
        <f t="shared" ca="1" si="23"/>
        <v>#N/A</v>
      </c>
      <c r="BE7" s="454">
        <f ca="1">PIACENZIAN_PARAM_GTS12!$E$303</f>
        <v>39.196368000000085</v>
      </c>
      <c r="BF7" s="453">
        <f ca="1">PIACENZIAN_PARAM_GTS12!$E$293</f>
        <v>62.333366666666677</v>
      </c>
      <c r="BG7" s="454">
        <f ca="1">PIACENZIAN_PARAM_GTS12!$E$304</f>
        <v>86.828640000000149</v>
      </c>
      <c r="BH7" s="604">
        <f t="shared" ca="1" si="24"/>
        <v>-63.828640000000149</v>
      </c>
      <c r="BI7" s="605">
        <f t="shared" ca="1" si="25"/>
        <v>-31.833366666666677</v>
      </c>
      <c r="BJ7" s="604">
        <f t="shared" ca="1" si="26"/>
        <v>-1.1963680000000849</v>
      </c>
      <c r="BK7" s="606">
        <f t="shared" ca="1" si="27"/>
        <v>62.632272000000064</v>
      </c>
      <c r="BL7" s="454">
        <f ca="1">PIACENZIAN_PARAM_GTS12!$E$536</f>
        <v>2.5</v>
      </c>
      <c r="BM7" s="453">
        <f ca="1">PIACENZIAN_PARAM_GTS12!$E$528</f>
        <v>5.3250000000000002</v>
      </c>
      <c r="BN7" s="454">
        <f ca="1">PIACENZIAN_PARAM_GTS12!$E$537</f>
        <v>9.1999999999999993</v>
      </c>
      <c r="BO7" s="604">
        <f t="shared" ca="1" si="54"/>
        <v>13.8</v>
      </c>
      <c r="BP7" s="605">
        <f t="shared" ca="1" si="55"/>
        <v>25.175000000000001</v>
      </c>
      <c r="BQ7" s="604">
        <f t="shared" ca="1" si="56"/>
        <v>35.5</v>
      </c>
      <c r="BR7" s="606">
        <f t="shared" ca="1" si="28"/>
        <v>21.7</v>
      </c>
      <c r="BS7" s="451" t="e">
        <f ca="1">PIACENZIAN_PARAM_GTS12!$E$346</f>
        <v>#N/A</v>
      </c>
      <c r="BT7" s="452" t="e">
        <f ca="1">PIACENZIAN_PARAM_GTS12!$E$336</f>
        <v>#N/A</v>
      </c>
      <c r="BU7" s="451" t="e">
        <f ca="1">PIACENZIAN_PARAM_GTS12!$E$347</f>
        <v>#N/A</v>
      </c>
      <c r="BV7" s="607" t="e">
        <f t="shared" ca="1" si="29"/>
        <v>#N/A</v>
      </c>
      <c r="BW7" s="608" t="e">
        <f t="shared" ca="1" si="30"/>
        <v>#N/A</v>
      </c>
      <c r="BX7" s="607" t="e">
        <f t="shared" ca="1" si="31"/>
        <v>#N/A</v>
      </c>
      <c r="BY7" s="609" t="e">
        <f t="shared" ca="1" si="32"/>
        <v>#N/A</v>
      </c>
      <c r="BZ7" s="451">
        <f ca="1">PIACENZIAN_PARAM_GTS12!$E$380</f>
        <v>-1</v>
      </c>
      <c r="CA7" s="452">
        <f ca="1">PIACENZIAN_PARAM_GTS12!$E$379</f>
        <v>-1</v>
      </c>
      <c r="CB7" s="451">
        <f ca="1">PIACENZIAN_PARAM_GTS12!$E$381</f>
        <v>-1</v>
      </c>
      <c r="CC7" s="607">
        <f t="shared" ca="1" si="33"/>
        <v>24</v>
      </c>
      <c r="CD7" s="608">
        <f t="shared" ca="1" si="34"/>
        <v>31.5</v>
      </c>
      <c r="CE7" s="607">
        <f t="shared" ca="1" si="35"/>
        <v>39</v>
      </c>
      <c r="CF7" s="609">
        <f t="shared" ca="1" si="36"/>
        <v>15</v>
      </c>
      <c r="CG7" s="451">
        <f ca="1">PIACENZIAN_PARAM_GTS12!$E$403</f>
        <v>0</v>
      </c>
      <c r="CH7" s="452">
        <f ca="1">PIACENZIAN_PARAM_GTS12!$E$402</f>
        <v>0</v>
      </c>
      <c r="CI7" s="451">
        <f ca="1">PIACENZIAN_PARAM_GTS12!$E$404</f>
        <v>0</v>
      </c>
      <c r="CJ7" s="607">
        <f t="shared" ca="1" si="37"/>
        <v>23</v>
      </c>
      <c r="CK7" s="608">
        <f t="shared" ca="1" si="38"/>
        <v>30.5</v>
      </c>
      <c r="CL7" s="607">
        <f t="shared" ca="1" si="39"/>
        <v>38</v>
      </c>
      <c r="CM7" s="609">
        <f t="shared" ca="1" si="40"/>
        <v>15</v>
      </c>
      <c r="CN7" s="454">
        <f ca="1">PIACENZIAN_PARAM_GTS12!$E$426</f>
        <v>-1</v>
      </c>
      <c r="CO7" s="453">
        <f ca="1">PIACENZIAN_PARAM_GTS12!$E$425</f>
        <v>-1</v>
      </c>
      <c r="CP7" s="454">
        <f ca="1">PIACENZIAN_PARAM_GTS12!$E$427</f>
        <v>-1</v>
      </c>
      <c r="CQ7" s="604">
        <f t="shared" ca="1" si="41"/>
        <v>24</v>
      </c>
      <c r="CR7" s="605">
        <f t="shared" ca="1" si="42"/>
        <v>31.5</v>
      </c>
      <c r="CS7" s="604">
        <f t="shared" ca="1" si="43"/>
        <v>39</v>
      </c>
      <c r="CT7" s="606">
        <f t="shared" ca="1" si="44"/>
        <v>15</v>
      </c>
      <c r="CU7" s="451">
        <f ca="1">PIACENZIAN_PARAM_GTS12!$E$449</f>
        <v>-1</v>
      </c>
      <c r="CV7" s="452">
        <f ca="1">PIACENZIAN_PARAM_GTS12!$E$448</f>
        <v>-1</v>
      </c>
      <c r="CW7" s="451">
        <f ca="1">PIACENZIAN_PARAM_GTS12!$E$450</f>
        <v>-1</v>
      </c>
      <c r="CX7" s="607">
        <f t="shared" ca="1" si="45"/>
        <v>24</v>
      </c>
      <c r="CY7" s="608">
        <f t="shared" ca="1" si="46"/>
        <v>31.5</v>
      </c>
      <c r="CZ7" s="607">
        <f t="shared" ca="1" si="47"/>
        <v>39</v>
      </c>
      <c r="DA7" s="609">
        <f t="shared" ca="1" si="48"/>
        <v>15</v>
      </c>
      <c r="DB7" s="454">
        <f ca="1">PIACENZIAN_PARAM_GTS12!$E$489</f>
        <v>-60.5</v>
      </c>
      <c r="DC7" s="453">
        <f ca="1">PIACENZIAN_PARAM_GTS12!$E$481</f>
        <v>-7.9744047500000006</v>
      </c>
      <c r="DD7" s="454">
        <f ca="1">PIACENZIAN_PARAM_GTS12!$E$490</f>
        <v>8.7142859999999995</v>
      </c>
      <c r="DE7" s="604">
        <f t="shared" ca="1" si="57"/>
        <v>14.285713999999999</v>
      </c>
      <c r="DF7" s="605">
        <f t="shared" ca="1" si="58"/>
        <v>38.474404749999998</v>
      </c>
      <c r="DG7" s="604">
        <f t="shared" ca="1" si="59"/>
        <v>98.5</v>
      </c>
      <c r="DH7" s="606">
        <f t="shared" ca="1" si="49"/>
        <v>84.214286000000001</v>
      </c>
      <c r="DI7" s="461">
        <f ca="1">PIACENZIAN_PARAM_GTS12!$E$572</f>
        <v>-75.5</v>
      </c>
      <c r="DJ7" s="462">
        <f ca="1">PIACENZIAN_PARAM_GTS12!$E$567</f>
        <v>-20.381410256410248</v>
      </c>
      <c r="DK7" s="461">
        <f ca="1">PIACENZIAN_PARAM_GTS12!$E$573</f>
        <v>21.583333333333357</v>
      </c>
      <c r="DL7" s="611">
        <f t="shared" ca="1" si="50"/>
        <v>1.416666666666643</v>
      </c>
      <c r="DM7" s="612">
        <f t="shared" ca="1" si="51"/>
        <v>50.881410256410248</v>
      </c>
      <c r="DN7" s="611">
        <f t="shared" ca="1" si="52"/>
        <v>113.5</v>
      </c>
      <c r="DO7" s="613">
        <f t="shared" ca="1" si="53"/>
        <v>112.08333333333336</v>
      </c>
    </row>
    <row r="8" spans="2:119" ht="33.950000000000003" customHeight="1">
      <c r="B8" s="491" t="s">
        <v>386</v>
      </c>
      <c r="C8" s="494" t="s">
        <v>387</v>
      </c>
      <c r="D8" s="493">
        <v>47.885007000000002</v>
      </c>
      <c r="E8" s="493">
        <v>-1.9633430000000001</v>
      </c>
      <c r="F8" s="492" t="s">
        <v>380</v>
      </c>
      <c r="G8" s="494" t="s">
        <v>381</v>
      </c>
      <c r="H8" s="492">
        <v>2.6</v>
      </c>
      <c r="I8" s="492">
        <v>3.6</v>
      </c>
      <c r="J8" s="492" t="s">
        <v>414</v>
      </c>
      <c r="K8" s="492">
        <v>60</v>
      </c>
      <c r="L8" s="492">
        <v>100</v>
      </c>
      <c r="M8" s="557">
        <v>53</v>
      </c>
      <c r="N8" s="498" t="s">
        <v>535</v>
      </c>
      <c r="O8" s="454">
        <f ca="1">PIACENZIAN_PARAM_GTS12!$E$89</f>
        <v>-90.06</v>
      </c>
      <c r="P8" s="453">
        <f ca="1">PIACENZIAN_PARAM_GTS12!$E$84</f>
        <v>-27.00411764705883</v>
      </c>
      <c r="Q8" s="454">
        <f ca="1">PIACENZIAN_PARAM_GTS12!$E$90</f>
        <v>66.319999999999993</v>
      </c>
      <c r="R8" s="604">
        <f t="shared" ca="1" si="0"/>
        <v>46.680000000000007</v>
      </c>
      <c r="S8" s="605">
        <f t="shared" ca="1" si="1"/>
        <v>160.00411764705882</v>
      </c>
      <c r="T8" s="604">
        <f t="shared" ca="1" si="2"/>
        <v>243.06</v>
      </c>
      <c r="U8" s="606">
        <f t="shared" ca="1" si="3"/>
        <v>196.38</v>
      </c>
      <c r="V8" s="454">
        <f ca="1">PIACENZIAN_PARAM_GTS12!$E$58</f>
        <v>-13.99282</v>
      </c>
      <c r="W8" s="453">
        <f ca="1">PIACENZIAN_PARAM_GTS12!$E$53</f>
        <v>6.5242266666666664</v>
      </c>
      <c r="X8" s="454">
        <f ca="1">PIACENZIAN_PARAM_GTS12!$E$59</f>
        <v>27.9634</v>
      </c>
      <c r="Y8" s="604">
        <f t="shared" ca="1" si="4"/>
        <v>85.036599999999993</v>
      </c>
      <c r="Z8" s="605">
        <f t="shared" ca="1" si="5"/>
        <v>126.47577333333334</v>
      </c>
      <c r="AA8" s="604">
        <f t="shared" ca="1" si="6"/>
        <v>166.99281999999999</v>
      </c>
      <c r="AB8" s="606">
        <f t="shared" ca="1" si="7"/>
        <v>81.956220000000002</v>
      </c>
      <c r="AC8" s="454">
        <f ca="1">PIACENZIAN_PARAM_GTS12!$E$149</f>
        <v>-82.399999997752033</v>
      </c>
      <c r="AD8" s="453">
        <f ca="1">PIACENZIAN_PARAM_GTS12!$E$144</f>
        <v>-14.459772357736529</v>
      </c>
      <c r="AE8" s="454">
        <f ca="1">PIACENZIAN_PARAM_GTS12!$E$150</f>
        <v>36.799999999943196</v>
      </c>
      <c r="AF8" s="604">
        <f t="shared" ca="1" si="8"/>
        <v>76.200000000056804</v>
      </c>
      <c r="AG8" s="605">
        <f t="shared" ca="1" si="9"/>
        <v>147.45977235773654</v>
      </c>
      <c r="AH8" s="604">
        <f t="shared" ca="1" si="10"/>
        <v>235.39999999775205</v>
      </c>
      <c r="AI8" s="606">
        <f t="shared" ca="1" si="11"/>
        <v>159.19999999769524</v>
      </c>
      <c r="AJ8" s="454">
        <f ca="1">PIACENZIAN_PARAM_GTS12!$E$176</f>
        <v>-35.433199999999999</v>
      </c>
      <c r="AK8" s="453">
        <f ca="1">PIACENZIAN_PARAM_GTS12!$E$171</f>
        <v>-10.963566666666667</v>
      </c>
      <c r="AL8" s="454">
        <f ca="1">PIACENZIAN_PARAM_GTS12!$E$177</f>
        <v>13.186999999999999</v>
      </c>
      <c r="AM8" s="604">
        <f t="shared" ca="1" si="12"/>
        <v>99.813000000000002</v>
      </c>
      <c r="AN8" s="605">
        <f t="shared" ca="1" si="13"/>
        <v>143.96356666666668</v>
      </c>
      <c r="AO8" s="604">
        <f t="shared" ca="1" si="14"/>
        <v>188.4332</v>
      </c>
      <c r="AP8" s="606">
        <f t="shared" ca="1" si="15"/>
        <v>88.620199999999997</v>
      </c>
      <c r="AQ8" s="451" t="e">
        <f ca="1">PIACENZIAN_PARAM_GTS12!$E$265</f>
        <v>#N/A</v>
      </c>
      <c r="AR8" s="452" t="e">
        <f ca="1">PIACENZIAN_PARAM_GTS12!$E$260</f>
        <v>#N/A</v>
      </c>
      <c r="AS8" s="451" t="e">
        <f ca="1">PIACENZIAN_PARAM_GTS12!$E$266</f>
        <v>#N/A</v>
      </c>
      <c r="AT8" s="607" t="e">
        <f t="shared" ca="1" si="16"/>
        <v>#N/A</v>
      </c>
      <c r="AU8" s="608" t="e">
        <f t="shared" ca="1" si="17"/>
        <v>#N/A</v>
      </c>
      <c r="AV8" s="607" t="e">
        <f t="shared" ca="1" si="18"/>
        <v>#N/A</v>
      </c>
      <c r="AW8" s="609" t="e">
        <f t="shared" ca="1" si="19"/>
        <v>#N/A</v>
      </c>
      <c r="AX8" s="451" t="e">
        <f ca="1">PIACENZIAN_PARAM_GTS12!$E$238</f>
        <v>#N/A</v>
      </c>
      <c r="AY8" s="452" t="e">
        <f ca="1">PIACENZIAN_PARAM_GTS12!$E$237</f>
        <v>#N/A</v>
      </c>
      <c r="AZ8" s="451" t="e">
        <f ca="1">PIACENZIAN_PARAM_GTS12!$E$239</f>
        <v>#N/A</v>
      </c>
      <c r="BA8" s="607" t="e">
        <f t="shared" ca="1" si="20"/>
        <v>#N/A</v>
      </c>
      <c r="BB8" s="608" t="e">
        <f t="shared" ca="1" si="21"/>
        <v>#N/A</v>
      </c>
      <c r="BC8" s="607" t="e">
        <f t="shared" ca="1" si="22"/>
        <v>#N/A</v>
      </c>
      <c r="BD8" s="609" t="e">
        <f t="shared" ca="1" si="23"/>
        <v>#N/A</v>
      </c>
      <c r="BE8" s="454">
        <f ca="1">PIACENZIAN_PARAM_GTS12!$E$303</f>
        <v>39.196368000000085</v>
      </c>
      <c r="BF8" s="453">
        <f ca="1">PIACENZIAN_PARAM_GTS12!$E$293</f>
        <v>62.333366666666677</v>
      </c>
      <c r="BG8" s="454">
        <f ca="1">PIACENZIAN_PARAM_GTS12!$E$304</f>
        <v>86.828640000000149</v>
      </c>
      <c r="BH8" s="604">
        <f t="shared" ca="1" si="24"/>
        <v>26.171359999999851</v>
      </c>
      <c r="BI8" s="605">
        <f t="shared" ca="1" si="25"/>
        <v>70.666633333333323</v>
      </c>
      <c r="BJ8" s="604">
        <f t="shared" ca="1" si="26"/>
        <v>113.80363199999991</v>
      </c>
      <c r="BK8" s="606">
        <f t="shared" ca="1" si="27"/>
        <v>87.632272000000057</v>
      </c>
      <c r="BL8" s="454">
        <f ca="1">PIACENZIAN_PARAM_GTS12!$E$536</f>
        <v>2.5</v>
      </c>
      <c r="BM8" s="453">
        <f ca="1">PIACENZIAN_PARAM_GTS12!$E$528</f>
        <v>5.3250000000000002</v>
      </c>
      <c r="BN8" s="454">
        <f ca="1">PIACENZIAN_PARAM_GTS12!$E$537</f>
        <v>9.1999999999999993</v>
      </c>
      <c r="BO8" s="604">
        <f t="shared" ca="1" si="54"/>
        <v>103.8</v>
      </c>
      <c r="BP8" s="605">
        <f t="shared" ca="1" si="55"/>
        <v>127.675</v>
      </c>
      <c r="BQ8" s="604">
        <f t="shared" ca="1" si="56"/>
        <v>150.5</v>
      </c>
      <c r="BR8" s="606">
        <f t="shared" ca="1" si="28"/>
        <v>46.7</v>
      </c>
      <c r="BS8" s="451" t="e">
        <f ca="1">PIACENZIAN_PARAM_GTS12!$E$346</f>
        <v>#N/A</v>
      </c>
      <c r="BT8" s="452" t="e">
        <f ca="1">PIACENZIAN_PARAM_GTS12!$E$336</f>
        <v>#N/A</v>
      </c>
      <c r="BU8" s="451" t="e">
        <f ca="1">PIACENZIAN_PARAM_GTS12!$E$347</f>
        <v>#N/A</v>
      </c>
      <c r="BV8" s="607" t="e">
        <f t="shared" ca="1" si="29"/>
        <v>#N/A</v>
      </c>
      <c r="BW8" s="608" t="e">
        <f t="shared" ca="1" si="30"/>
        <v>#N/A</v>
      </c>
      <c r="BX8" s="607" t="e">
        <f t="shared" ca="1" si="31"/>
        <v>#N/A</v>
      </c>
      <c r="BY8" s="609" t="e">
        <f t="shared" ca="1" si="32"/>
        <v>#N/A</v>
      </c>
      <c r="BZ8" s="451">
        <f ca="1">PIACENZIAN_PARAM_GTS12!$E$380</f>
        <v>-1</v>
      </c>
      <c r="CA8" s="452">
        <f ca="1">PIACENZIAN_PARAM_GTS12!$E$379</f>
        <v>-1</v>
      </c>
      <c r="CB8" s="451">
        <f ca="1">PIACENZIAN_PARAM_GTS12!$E$381</f>
        <v>-1</v>
      </c>
      <c r="CC8" s="607">
        <f t="shared" ca="1" si="33"/>
        <v>114</v>
      </c>
      <c r="CD8" s="608">
        <f t="shared" ca="1" si="34"/>
        <v>134</v>
      </c>
      <c r="CE8" s="607">
        <f t="shared" ca="1" si="35"/>
        <v>154</v>
      </c>
      <c r="CF8" s="609">
        <f t="shared" ca="1" si="36"/>
        <v>40</v>
      </c>
      <c r="CG8" s="451">
        <f ca="1">PIACENZIAN_PARAM_GTS12!$E$403</f>
        <v>0</v>
      </c>
      <c r="CH8" s="452">
        <f ca="1">PIACENZIAN_PARAM_GTS12!$E$402</f>
        <v>0</v>
      </c>
      <c r="CI8" s="451">
        <f ca="1">PIACENZIAN_PARAM_GTS12!$E$404</f>
        <v>0</v>
      </c>
      <c r="CJ8" s="607">
        <f t="shared" ca="1" si="37"/>
        <v>113</v>
      </c>
      <c r="CK8" s="608">
        <f t="shared" ca="1" si="38"/>
        <v>133</v>
      </c>
      <c r="CL8" s="607">
        <f t="shared" ca="1" si="39"/>
        <v>153</v>
      </c>
      <c r="CM8" s="609">
        <f t="shared" ca="1" si="40"/>
        <v>40</v>
      </c>
      <c r="CN8" s="454">
        <f ca="1">PIACENZIAN_PARAM_GTS12!$E$426</f>
        <v>-1</v>
      </c>
      <c r="CO8" s="453">
        <f ca="1">PIACENZIAN_PARAM_GTS12!$E$425</f>
        <v>-1</v>
      </c>
      <c r="CP8" s="454">
        <f ca="1">PIACENZIAN_PARAM_GTS12!$E$427</f>
        <v>-1</v>
      </c>
      <c r="CQ8" s="604">
        <f t="shared" ca="1" si="41"/>
        <v>114</v>
      </c>
      <c r="CR8" s="605">
        <f t="shared" ca="1" si="42"/>
        <v>134</v>
      </c>
      <c r="CS8" s="604">
        <f t="shared" ca="1" si="43"/>
        <v>154</v>
      </c>
      <c r="CT8" s="606">
        <f t="shared" ca="1" si="44"/>
        <v>40</v>
      </c>
      <c r="CU8" s="451">
        <f ca="1">PIACENZIAN_PARAM_GTS12!$E$449</f>
        <v>-1</v>
      </c>
      <c r="CV8" s="452">
        <f ca="1">PIACENZIAN_PARAM_GTS12!$E$448</f>
        <v>-1</v>
      </c>
      <c r="CW8" s="451">
        <f ca="1">PIACENZIAN_PARAM_GTS12!$E$450</f>
        <v>-1</v>
      </c>
      <c r="CX8" s="607">
        <f t="shared" ca="1" si="45"/>
        <v>114</v>
      </c>
      <c r="CY8" s="608">
        <f t="shared" ca="1" si="46"/>
        <v>134</v>
      </c>
      <c r="CZ8" s="607">
        <f t="shared" ca="1" si="47"/>
        <v>154</v>
      </c>
      <c r="DA8" s="609">
        <f t="shared" ca="1" si="48"/>
        <v>40</v>
      </c>
      <c r="DB8" s="454">
        <f ca="1">PIACENZIAN_PARAM_GTS12!$E$489</f>
        <v>-60.5</v>
      </c>
      <c r="DC8" s="453">
        <f ca="1">PIACENZIAN_PARAM_GTS12!$E$481</f>
        <v>-7.9744047500000006</v>
      </c>
      <c r="DD8" s="454">
        <f ca="1">PIACENZIAN_PARAM_GTS12!$E$490</f>
        <v>8.7142859999999995</v>
      </c>
      <c r="DE8" s="604">
        <f t="shared" ca="1" si="57"/>
        <v>104.285714</v>
      </c>
      <c r="DF8" s="605">
        <f t="shared" ca="1" si="58"/>
        <v>140.97440474999999</v>
      </c>
      <c r="DG8" s="604">
        <f t="shared" ca="1" si="59"/>
        <v>213.5</v>
      </c>
      <c r="DH8" s="606">
        <f t="shared" ca="1" si="49"/>
        <v>109.214286</v>
      </c>
      <c r="DI8" s="461">
        <f ca="1">PIACENZIAN_PARAM_GTS12!$E$572</f>
        <v>-75.5</v>
      </c>
      <c r="DJ8" s="462">
        <f ca="1">PIACENZIAN_PARAM_GTS12!$E$567</f>
        <v>-20.381410256410248</v>
      </c>
      <c r="DK8" s="461">
        <f ca="1">PIACENZIAN_PARAM_GTS12!$E$573</f>
        <v>21.583333333333357</v>
      </c>
      <c r="DL8" s="611">
        <f t="shared" ca="1" si="50"/>
        <v>91.416666666666643</v>
      </c>
      <c r="DM8" s="612">
        <f t="shared" ca="1" si="51"/>
        <v>153.38141025641025</v>
      </c>
      <c r="DN8" s="611">
        <f t="shared" ca="1" si="52"/>
        <v>228.5</v>
      </c>
      <c r="DO8" s="613">
        <f t="shared" ca="1" si="53"/>
        <v>137.08333333333337</v>
      </c>
    </row>
    <row r="9" spans="2:119" ht="33.950000000000003" customHeight="1">
      <c r="B9" s="491" t="s">
        <v>388</v>
      </c>
      <c r="C9" s="492" t="s">
        <v>389</v>
      </c>
      <c r="D9" s="493">
        <v>47.529152000000003</v>
      </c>
      <c r="E9" s="493">
        <v>-2.1160640000000002</v>
      </c>
      <c r="F9" s="492" t="s">
        <v>380</v>
      </c>
      <c r="G9" s="492" t="s">
        <v>381</v>
      </c>
      <c r="H9" s="492">
        <v>2.6</v>
      </c>
      <c r="I9" s="492">
        <v>3.6</v>
      </c>
      <c r="J9" s="494" t="s">
        <v>414</v>
      </c>
      <c r="K9" s="492">
        <v>60</v>
      </c>
      <c r="L9" s="492">
        <v>100</v>
      </c>
      <c r="M9" s="557">
        <v>47</v>
      </c>
      <c r="N9" s="498" t="s">
        <v>536</v>
      </c>
      <c r="O9" s="454">
        <f ca="1">PIACENZIAN_PARAM_GTS12!$E$89</f>
        <v>-90.06</v>
      </c>
      <c r="P9" s="453">
        <f ca="1">PIACENZIAN_PARAM_GTS12!$E$84</f>
        <v>-27.00411764705883</v>
      </c>
      <c r="Q9" s="454">
        <f ca="1">PIACENZIAN_PARAM_GTS12!$E$90</f>
        <v>66.319999999999993</v>
      </c>
      <c r="R9" s="604">
        <f t="shared" ca="1" si="0"/>
        <v>40.680000000000007</v>
      </c>
      <c r="S9" s="605">
        <f t="shared" ca="1" si="1"/>
        <v>154.00411764705882</v>
      </c>
      <c r="T9" s="604">
        <f t="shared" ca="1" si="2"/>
        <v>237.06</v>
      </c>
      <c r="U9" s="606">
        <f t="shared" ca="1" si="3"/>
        <v>196.38</v>
      </c>
      <c r="V9" s="454">
        <f ca="1">PIACENZIAN_PARAM_GTS12!$E$58</f>
        <v>-13.99282</v>
      </c>
      <c r="W9" s="453">
        <f ca="1">PIACENZIAN_PARAM_GTS12!$E$53</f>
        <v>6.5242266666666664</v>
      </c>
      <c r="X9" s="454">
        <f ca="1">PIACENZIAN_PARAM_GTS12!$E$59</f>
        <v>27.9634</v>
      </c>
      <c r="Y9" s="604">
        <f t="shared" ca="1" si="4"/>
        <v>79.036599999999993</v>
      </c>
      <c r="Z9" s="605">
        <f t="shared" ca="1" si="5"/>
        <v>120.47577333333334</v>
      </c>
      <c r="AA9" s="604">
        <f t="shared" ca="1" si="6"/>
        <v>160.99281999999999</v>
      </c>
      <c r="AB9" s="606">
        <f t="shared" ca="1" si="7"/>
        <v>81.956220000000002</v>
      </c>
      <c r="AC9" s="454">
        <f ca="1">PIACENZIAN_PARAM_GTS12!$E$149</f>
        <v>-82.399999997752033</v>
      </c>
      <c r="AD9" s="453">
        <f ca="1">PIACENZIAN_PARAM_GTS12!$E$144</f>
        <v>-14.459772357736529</v>
      </c>
      <c r="AE9" s="454">
        <f ca="1">PIACENZIAN_PARAM_GTS12!$E$150</f>
        <v>36.799999999943196</v>
      </c>
      <c r="AF9" s="604">
        <f t="shared" ca="1" si="8"/>
        <v>70.200000000056804</v>
      </c>
      <c r="AG9" s="605">
        <f t="shared" ca="1" si="9"/>
        <v>141.45977235773654</v>
      </c>
      <c r="AH9" s="604">
        <f t="shared" ca="1" si="10"/>
        <v>229.39999999775205</v>
      </c>
      <c r="AI9" s="606">
        <f t="shared" ca="1" si="11"/>
        <v>159.19999999769524</v>
      </c>
      <c r="AJ9" s="454">
        <f ca="1">PIACENZIAN_PARAM_GTS12!$E$176</f>
        <v>-35.433199999999999</v>
      </c>
      <c r="AK9" s="453">
        <f ca="1">PIACENZIAN_PARAM_GTS12!$E$171</f>
        <v>-10.963566666666667</v>
      </c>
      <c r="AL9" s="454">
        <f ca="1">PIACENZIAN_PARAM_GTS12!$E$177</f>
        <v>13.186999999999999</v>
      </c>
      <c r="AM9" s="604">
        <f t="shared" ca="1" si="12"/>
        <v>93.813000000000002</v>
      </c>
      <c r="AN9" s="605">
        <f t="shared" ca="1" si="13"/>
        <v>137.96356666666668</v>
      </c>
      <c r="AO9" s="604">
        <f t="shared" ca="1" si="14"/>
        <v>182.4332</v>
      </c>
      <c r="AP9" s="606">
        <f t="shared" ca="1" si="15"/>
        <v>88.620199999999997</v>
      </c>
      <c r="AQ9" s="451" t="e">
        <f ca="1">PIACENZIAN_PARAM_GTS12!$E$265</f>
        <v>#N/A</v>
      </c>
      <c r="AR9" s="452" t="e">
        <f ca="1">PIACENZIAN_PARAM_GTS12!$E$260</f>
        <v>#N/A</v>
      </c>
      <c r="AS9" s="451" t="e">
        <f ca="1">PIACENZIAN_PARAM_GTS12!$E$266</f>
        <v>#N/A</v>
      </c>
      <c r="AT9" s="607" t="e">
        <f t="shared" ca="1" si="16"/>
        <v>#N/A</v>
      </c>
      <c r="AU9" s="608" t="e">
        <f t="shared" ca="1" si="17"/>
        <v>#N/A</v>
      </c>
      <c r="AV9" s="607" t="e">
        <f t="shared" ca="1" si="18"/>
        <v>#N/A</v>
      </c>
      <c r="AW9" s="609" t="e">
        <f t="shared" ca="1" si="19"/>
        <v>#N/A</v>
      </c>
      <c r="AX9" s="451" t="e">
        <f ca="1">PIACENZIAN_PARAM_GTS12!$E$238</f>
        <v>#N/A</v>
      </c>
      <c r="AY9" s="452" t="e">
        <f ca="1">PIACENZIAN_PARAM_GTS12!$E$237</f>
        <v>#N/A</v>
      </c>
      <c r="AZ9" s="451" t="e">
        <f ca="1">PIACENZIAN_PARAM_GTS12!$E$239</f>
        <v>#N/A</v>
      </c>
      <c r="BA9" s="607" t="e">
        <f t="shared" ca="1" si="20"/>
        <v>#N/A</v>
      </c>
      <c r="BB9" s="608" t="e">
        <f t="shared" ca="1" si="21"/>
        <v>#N/A</v>
      </c>
      <c r="BC9" s="607" t="e">
        <f t="shared" ca="1" si="22"/>
        <v>#N/A</v>
      </c>
      <c r="BD9" s="609" t="e">
        <f t="shared" ca="1" si="23"/>
        <v>#N/A</v>
      </c>
      <c r="BE9" s="454">
        <f ca="1">PIACENZIAN_PARAM_GTS12!$E$303</f>
        <v>39.196368000000085</v>
      </c>
      <c r="BF9" s="453">
        <f ca="1">PIACENZIAN_PARAM_GTS12!$E$293</f>
        <v>62.333366666666677</v>
      </c>
      <c r="BG9" s="454">
        <f ca="1">PIACENZIAN_PARAM_GTS12!$E$304</f>
        <v>86.828640000000149</v>
      </c>
      <c r="BH9" s="604">
        <f t="shared" ca="1" si="24"/>
        <v>20.171359999999851</v>
      </c>
      <c r="BI9" s="605">
        <f t="shared" ca="1" si="25"/>
        <v>64.666633333333323</v>
      </c>
      <c r="BJ9" s="604">
        <f t="shared" ca="1" si="26"/>
        <v>107.80363199999991</v>
      </c>
      <c r="BK9" s="606">
        <f t="shared" ca="1" si="27"/>
        <v>87.632272000000057</v>
      </c>
      <c r="BL9" s="454">
        <f ca="1">PIACENZIAN_PARAM_GTS12!$E$536</f>
        <v>2.5</v>
      </c>
      <c r="BM9" s="453">
        <f ca="1">PIACENZIAN_PARAM_GTS12!$E$528</f>
        <v>5.3250000000000002</v>
      </c>
      <c r="BN9" s="454">
        <f ca="1">PIACENZIAN_PARAM_GTS12!$E$537</f>
        <v>9.1999999999999993</v>
      </c>
      <c r="BO9" s="604">
        <f t="shared" ca="1" si="54"/>
        <v>97.8</v>
      </c>
      <c r="BP9" s="605">
        <f t="shared" ca="1" si="55"/>
        <v>121.675</v>
      </c>
      <c r="BQ9" s="604">
        <f t="shared" ca="1" si="56"/>
        <v>144.5</v>
      </c>
      <c r="BR9" s="606">
        <f t="shared" ca="1" si="28"/>
        <v>46.7</v>
      </c>
      <c r="BS9" s="451" t="e">
        <f ca="1">PIACENZIAN_PARAM_GTS12!$E$346</f>
        <v>#N/A</v>
      </c>
      <c r="BT9" s="452" t="e">
        <f ca="1">PIACENZIAN_PARAM_GTS12!$E$336</f>
        <v>#N/A</v>
      </c>
      <c r="BU9" s="451" t="e">
        <f ca="1">PIACENZIAN_PARAM_GTS12!$E$347</f>
        <v>#N/A</v>
      </c>
      <c r="BV9" s="607" t="e">
        <f t="shared" ca="1" si="29"/>
        <v>#N/A</v>
      </c>
      <c r="BW9" s="608" t="e">
        <f t="shared" ca="1" si="30"/>
        <v>#N/A</v>
      </c>
      <c r="BX9" s="607" t="e">
        <f t="shared" ca="1" si="31"/>
        <v>#N/A</v>
      </c>
      <c r="BY9" s="609" t="e">
        <f t="shared" ca="1" si="32"/>
        <v>#N/A</v>
      </c>
      <c r="BZ9" s="451">
        <f ca="1">PIACENZIAN_PARAM_GTS12!$E$380</f>
        <v>-1</v>
      </c>
      <c r="CA9" s="452">
        <f ca="1">PIACENZIAN_PARAM_GTS12!$E$379</f>
        <v>-1</v>
      </c>
      <c r="CB9" s="451">
        <f ca="1">PIACENZIAN_PARAM_GTS12!$E$381</f>
        <v>-1</v>
      </c>
      <c r="CC9" s="607">
        <f t="shared" ca="1" si="33"/>
        <v>108</v>
      </c>
      <c r="CD9" s="608">
        <f t="shared" ca="1" si="34"/>
        <v>128</v>
      </c>
      <c r="CE9" s="607">
        <f t="shared" ca="1" si="35"/>
        <v>148</v>
      </c>
      <c r="CF9" s="609">
        <f t="shared" ca="1" si="36"/>
        <v>40</v>
      </c>
      <c r="CG9" s="451">
        <f ca="1">PIACENZIAN_PARAM_GTS12!$E$403</f>
        <v>0</v>
      </c>
      <c r="CH9" s="452">
        <f ca="1">PIACENZIAN_PARAM_GTS12!$E$402</f>
        <v>0</v>
      </c>
      <c r="CI9" s="451">
        <f ca="1">PIACENZIAN_PARAM_GTS12!$E$404</f>
        <v>0</v>
      </c>
      <c r="CJ9" s="607">
        <f t="shared" ca="1" si="37"/>
        <v>107</v>
      </c>
      <c r="CK9" s="608">
        <f t="shared" ca="1" si="38"/>
        <v>127</v>
      </c>
      <c r="CL9" s="607">
        <f t="shared" ca="1" si="39"/>
        <v>147</v>
      </c>
      <c r="CM9" s="609">
        <f t="shared" ca="1" si="40"/>
        <v>40</v>
      </c>
      <c r="CN9" s="454">
        <f ca="1">PIACENZIAN_PARAM_GTS12!$E$426</f>
        <v>-1</v>
      </c>
      <c r="CO9" s="453">
        <f ca="1">PIACENZIAN_PARAM_GTS12!$E$425</f>
        <v>-1</v>
      </c>
      <c r="CP9" s="454">
        <f ca="1">PIACENZIAN_PARAM_GTS12!$E$427</f>
        <v>-1</v>
      </c>
      <c r="CQ9" s="604">
        <f t="shared" ca="1" si="41"/>
        <v>108</v>
      </c>
      <c r="CR9" s="605">
        <f t="shared" ca="1" si="42"/>
        <v>128</v>
      </c>
      <c r="CS9" s="604">
        <f t="shared" ca="1" si="43"/>
        <v>148</v>
      </c>
      <c r="CT9" s="606">
        <f t="shared" ca="1" si="44"/>
        <v>40</v>
      </c>
      <c r="CU9" s="451">
        <f ca="1">PIACENZIAN_PARAM_GTS12!$E$449</f>
        <v>-1</v>
      </c>
      <c r="CV9" s="452">
        <f ca="1">PIACENZIAN_PARAM_GTS12!$E$448</f>
        <v>-1</v>
      </c>
      <c r="CW9" s="451">
        <f ca="1">PIACENZIAN_PARAM_GTS12!$E$450</f>
        <v>-1</v>
      </c>
      <c r="CX9" s="607">
        <f t="shared" ca="1" si="45"/>
        <v>108</v>
      </c>
      <c r="CY9" s="608">
        <f t="shared" ca="1" si="46"/>
        <v>128</v>
      </c>
      <c r="CZ9" s="607">
        <f t="shared" ca="1" si="47"/>
        <v>148</v>
      </c>
      <c r="DA9" s="609">
        <f t="shared" ca="1" si="48"/>
        <v>40</v>
      </c>
      <c r="DB9" s="454">
        <f ca="1">PIACENZIAN_PARAM_GTS12!$E$489</f>
        <v>-60.5</v>
      </c>
      <c r="DC9" s="453">
        <f ca="1">PIACENZIAN_PARAM_GTS12!$E$481</f>
        <v>-7.9744047500000006</v>
      </c>
      <c r="DD9" s="454">
        <f ca="1">PIACENZIAN_PARAM_GTS12!$E$490</f>
        <v>8.7142859999999995</v>
      </c>
      <c r="DE9" s="604">
        <f t="shared" ca="1" si="57"/>
        <v>98.285713999999999</v>
      </c>
      <c r="DF9" s="605">
        <f t="shared" ca="1" si="58"/>
        <v>134.97440474999999</v>
      </c>
      <c r="DG9" s="604">
        <f t="shared" ca="1" si="59"/>
        <v>207.5</v>
      </c>
      <c r="DH9" s="606">
        <f t="shared" ca="1" si="49"/>
        <v>109.214286</v>
      </c>
      <c r="DI9" s="461">
        <f ca="1">PIACENZIAN_PARAM_GTS12!$E$572</f>
        <v>-75.5</v>
      </c>
      <c r="DJ9" s="462">
        <f ca="1">PIACENZIAN_PARAM_GTS12!$E$567</f>
        <v>-20.381410256410248</v>
      </c>
      <c r="DK9" s="461">
        <f ca="1">PIACENZIAN_PARAM_GTS12!$E$573</f>
        <v>21.583333333333357</v>
      </c>
      <c r="DL9" s="611">
        <f t="shared" ca="1" si="50"/>
        <v>85.416666666666643</v>
      </c>
      <c r="DM9" s="612">
        <f t="shared" ca="1" si="51"/>
        <v>147.38141025641025</v>
      </c>
      <c r="DN9" s="611">
        <f t="shared" ca="1" si="52"/>
        <v>222.5</v>
      </c>
      <c r="DO9" s="613">
        <f t="shared" ca="1" si="53"/>
        <v>137.08333333333337</v>
      </c>
    </row>
    <row r="10" spans="2:119" ht="33.950000000000003" customHeight="1">
      <c r="B10" s="491" t="s">
        <v>390</v>
      </c>
      <c r="C10" s="494" t="s">
        <v>391</v>
      </c>
      <c r="D10" s="493">
        <v>47.638148999999999</v>
      </c>
      <c r="E10" s="493">
        <v>-2.1230359999999999</v>
      </c>
      <c r="F10" s="492" t="s">
        <v>380</v>
      </c>
      <c r="G10" s="494" t="s">
        <v>546</v>
      </c>
      <c r="H10" s="492">
        <v>2.6</v>
      </c>
      <c r="I10" s="492">
        <v>3.6</v>
      </c>
      <c r="J10" s="492" t="s">
        <v>414</v>
      </c>
      <c r="K10" s="492">
        <v>60</v>
      </c>
      <c r="L10" s="492">
        <v>100</v>
      </c>
      <c r="M10" s="557">
        <v>22.5</v>
      </c>
      <c r="N10" s="498" t="s">
        <v>537</v>
      </c>
      <c r="O10" s="454">
        <f ca="1">PIACENZIAN_PARAM_GTS12!$E$89</f>
        <v>-90.06</v>
      </c>
      <c r="P10" s="453">
        <f ca="1">PIACENZIAN_PARAM_GTS12!$E$84</f>
        <v>-27.00411764705883</v>
      </c>
      <c r="Q10" s="454">
        <f ca="1">PIACENZIAN_PARAM_GTS12!$E$90</f>
        <v>66.319999999999993</v>
      </c>
      <c r="R10" s="604">
        <f t="shared" ca="1" si="0"/>
        <v>16.180000000000007</v>
      </c>
      <c r="S10" s="605">
        <f t="shared" ca="1" si="1"/>
        <v>129.50411764705882</v>
      </c>
      <c r="T10" s="604">
        <f t="shared" ca="1" si="2"/>
        <v>212.56</v>
      </c>
      <c r="U10" s="606">
        <f t="shared" ca="1" si="3"/>
        <v>196.38</v>
      </c>
      <c r="V10" s="454">
        <f ca="1">PIACENZIAN_PARAM_GTS12!$E$58</f>
        <v>-13.99282</v>
      </c>
      <c r="W10" s="453">
        <f ca="1">PIACENZIAN_PARAM_GTS12!$E$53</f>
        <v>6.5242266666666664</v>
      </c>
      <c r="X10" s="454">
        <f ca="1">PIACENZIAN_PARAM_GTS12!$E$59</f>
        <v>27.9634</v>
      </c>
      <c r="Y10" s="604">
        <f t="shared" ca="1" si="4"/>
        <v>54.5366</v>
      </c>
      <c r="Z10" s="605">
        <f t="shared" ca="1" si="5"/>
        <v>95.975773333333336</v>
      </c>
      <c r="AA10" s="604">
        <f t="shared" ca="1" si="6"/>
        <v>136.49281999999999</v>
      </c>
      <c r="AB10" s="606">
        <f t="shared" ca="1" si="7"/>
        <v>81.956220000000002</v>
      </c>
      <c r="AC10" s="454">
        <f ca="1">PIACENZIAN_PARAM_GTS12!$E$149</f>
        <v>-82.399999997752033</v>
      </c>
      <c r="AD10" s="453">
        <f ca="1">PIACENZIAN_PARAM_GTS12!$E$144</f>
        <v>-14.459772357736529</v>
      </c>
      <c r="AE10" s="454">
        <f ca="1">PIACENZIAN_PARAM_GTS12!$E$150</f>
        <v>36.799999999943196</v>
      </c>
      <c r="AF10" s="604">
        <f t="shared" ca="1" si="8"/>
        <v>45.700000000056804</v>
      </c>
      <c r="AG10" s="605">
        <f t="shared" ca="1" si="9"/>
        <v>116.95977235773653</v>
      </c>
      <c r="AH10" s="604">
        <f t="shared" ca="1" si="10"/>
        <v>204.89999999775205</v>
      </c>
      <c r="AI10" s="606">
        <f t="shared" ca="1" si="11"/>
        <v>159.19999999769524</v>
      </c>
      <c r="AJ10" s="454">
        <f ca="1">PIACENZIAN_PARAM_GTS12!$E$176</f>
        <v>-35.433199999999999</v>
      </c>
      <c r="AK10" s="453">
        <f ca="1">PIACENZIAN_PARAM_GTS12!$E$171</f>
        <v>-10.963566666666667</v>
      </c>
      <c r="AL10" s="454">
        <f ca="1">PIACENZIAN_PARAM_GTS12!$E$177</f>
        <v>13.186999999999999</v>
      </c>
      <c r="AM10" s="604">
        <f t="shared" ca="1" si="12"/>
        <v>69.313000000000002</v>
      </c>
      <c r="AN10" s="605">
        <f t="shared" ca="1" si="13"/>
        <v>113.46356666666667</v>
      </c>
      <c r="AO10" s="604">
        <f t="shared" ca="1" si="14"/>
        <v>157.9332</v>
      </c>
      <c r="AP10" s="606">
        <f t="shared" ca="1" si="15"/>
        <v>88.620199999999997</v>
      </c>
      <c r="AQ10" s="451" t="e">
        <f ca="1">PIACENZIAN_PARAM_GTS12!$E$265</f>
        <v>#N/A</v>
      </c>
      <c r="AR10" s="452" t="e">
        <f ca="1">PIACENZIAN_PARAM_GTS12!$E$260</f>
        <v>#N/A</v>
      </c>
      <c r="AS10" s="451" t="e">
        <f ca="1">PIACENZIAN_PARAM_GTS12!$E$266</f>
        <v>#N/A</v>
      </c>
      <c r="AT10" s="607" t="e">
        <f t="shared" ca="1" si="16"/>
        <v>#N/A</v>
      </c>
      <c r="AU10" s="608" t="e">
        <f t="shared" ca="1" si="17"/>
        <v>#N/A</v>
      </c>
      <c r="AV10" s="607" t="e">
        <f t="shared" ca="1" si="18"/>
        <v>#N/A</v>
      </c>
      <c r="AW10" s="609" t="e">
        <f t="shared" ca="1" si="19"/>
        <v>#N/A</v>
      </c>
      <c r="AX10" s="451" t="e">
        <f ca="1">PIACENZIAN_PARAM_GTS12!$E$238</f>
        <v>#N/A</v>
      </c>
      <c r="AY10" s="452" t="e">
        <f ca="1">PIACENZIAN_PARAM_GTS12!$E$237</f>
        <v>#N/A</v>
      </c>
      <c r="AZ10" s="451" t="e">
        <f ca="1">PIACENZIAN_PARAM_GTS12!$E$239</f>
        <v>#N/A</v>
      </c>
      <c r="BA10" s="607" t="e">
        <f t="shared" ca="1" si="20"/>
        <v>#N/A</v>
      </c>
      <c r="BB10" s="608" t="e">
        <f t="shared" ca="1" si="21"/>
        <v>#N/A</v>
      </c>
      <c r="BC10" s="607" t="e">
        <f t="shared" ca="1" si="22"/>
        <v>#N/A</v>
      </c>
      <c r="BD10" s="609" t="e">
        <f t="shared" ca="1" si="23"/>
        <v>#N/A</v>
      </c>
      <c r="BE10" s="454">
        <f ca="1">PIACENZIAN_PARAM_GTS12!$E$303</f>
        <v>39.196368000000085</v>
      </c>
      <c r="BF10" s="453">
        <f ca="1">PIACENZIAN_PARAM_GTS12!$E$293</f>
        <v>62.333366666666677</v>
      </c>
      <c r="BG10" s="454">
        <f ca="1">PIACENZIAN_PARAM_GTS12!$E$304</f>
        <v>86.828640000000149</v>
      </c>
      <c r="BH10" s="604">
        <f t="shared" ca="1" si="24"/>
        <v>-4.3286400000001493</v>
      </c>
      <c r="BI10" s="605">
        <f t="shared" ca="1" si="25"/>
        <v>40.166633333333323</v>
      </c>
      <c r="BJ10" s="604">
        <f t="shared" ca="1" si="26"/>
        <v>83.303631999999908</v>
      </c>
      <c r="BK10" s="606">
        <f t="shared" ca="1" si="27"/>
        <v>87.632272000000057</v>
      </c>
      <c r="BL10" s="454">
        <f ca="1">PIACENZIAN_PARAM_GTS12!$E$536</f>
        <v>2.5</v>
      </c>
      <c r="BM10" s="453">
        <f ca="1">PIACENZIAN_PARAM_GTS12!$E$528</f>
        <v>5.3250000000000002</v>
      </c>
      <c r="BN10" s="454">
        <f ca="1">PIACENZIAN_PARAM_GTS12!$E$537</f>
        <v>9.1999999999999993</v>
      </c>
      <c r="BO10" s="604">
        <f t="shared" ca="1" si="54"/>
        <v>73.3</v>
      </c>
      <c r="BP10" s="605">
        <f t="shared" ca="1" si="55"/>
        <v>97.174999999999997</v>
      </c>
      <c r="BQ10" s="604">
        <f t="shared" ca="1" si="56"/>
        <v>120</v>
      </c>
      <c r="BR10" s="606">
        <f t="shared" ca="1" si="28"/>
        <v>46.7</v>
      </c>
      <c r="BS10" s="451" t="e">
        <f ca="1">PIACENZIAN_PARAM_GTS12!$E$346</f>
        <v>#N/A</v>
      </c>
      <c r="BT10" s="452" t="e">
        <f ca="1">PIACENZIAN_PARAM_GTS12!$E$336</f>
        <v>#N/A</v>
      </c>
      <c r="BU10" s="451" t="e">
        <f ca="1">PIACENZIAN_PARAM_GTS12!$E$347</f>
        <v>#N/A</v>
      </c>
      <c r="BV10" s="607" t="e">
        <f t="shared" ca="1" si="29"/>
        <v>#N/A</v>
      </c>
      <c r="BW10" s="608" t="e">
        <f t="shared" ca="1" si="30"/>
        <v>#N/A</v>
      </c>
      <c r="BX10" s="607" t="e">
        <f t="shared" ca="1" si="31"/>
        <v>#N/A</v>
      </c>
      <c r="BY10" s="609" t="e">
        <f t="shared" ca="1" si="32"/>
        <v>#N/A</v>
      </c>
      <c r="BZ10" s="451">
        <f ca="1">PIACENZIAN_PARAM_GTS12!$E$380</f>
        <v>-1</v>
      </c>
      <c r="CA10" s="452">
        <f ca="1">PIACENZIAN_PARAM_GTS12!$E$379</f>
        <v>-1</v>
      </c>
      <c r="CB10" s="451">
        <f ca="1">PIACENZIAN_PARAM_GTS12!$E$381</f>
        <v>-1</v>
      </c>
      <c r="CC10" s="607">
        <f t="shared" ca="1" si="33"/>
        <v>83.5</v>
      </c>
      <c r="CD10" s="608">
        <f t="shared" ca="1" si="34"/>
        <v>103.5</v>
      </c>
      <c r="CE10" s="607">
        <f t="shared" ca="1" si="35"/>
        <v>123.5</v>
      </c>
      <c r="CF10" s="609">
        <f t="shared" ca="1" si="36"/>
        <v>40</v>
      </c>
      <c r="CG10" s="451">
        <f ca="1">PIACENZIAN_PARAM_GTS12!$E$403</f>
        <v>0</v>
      </c>
      <c r="CH10" s="452">
        <f ca="1">PIACENZIAN_PARAM_GTS12!$E$402</f>
        <v>0</v>
      </c>
      <c r="CI10" s="451">
        <f ca="1">PIACENZIAN_PARAM_GTS12!$E$404</f>
        <v>0</v>
      </c>
      <c r="CJ10" s="607">
        <f t="shared" ca="1" si="37"/>
        <v>82.5</v>
      </c>
      <c r="CK10" s="608">
        <f t="shared" ca="1" si="38"/>
        <v>102.5</v>
      </c>
      <c r="CL10" s="607">
        <f t="shared" ca="1" si="39"/>
        <v>122.5</v>
      </c>
      <c r="CM10" s="609">
        <f t="shared" ca="1" si="40"/>
        <v>40</v>
      </c>
      <c r="CN10" s="454">
        <f ca="1">PIACENZIAN_PARAM_GTS12!$E$426</f>
        <v>-1</v>
      </c>
      <c r="CO10" s="453">
        <f ca="1">PIACENZIAN_PARAM_GTS12!$E$425</f>
        <v>-1</v>
      </c>
      <c r="CP10" s="454">
        <f ca="1">PIACENZIAN_PARAM_GTS12!$E$427</f>
        <v>-1</v>
      </c>
      <c r="CQ10" s="604">
        <f t="shared" ca="1" si="41"/>
        <v>83.5</v>
      </c>
      <c r="CR10" s="605">
        <f t="shared" ca="1" si="42"/>
        <v>103.5</v>
      </c>
      <c r="CS10" s="604">
        <f t="shared" ca="1" si="43"/>
        <v>123.5</v>
      </c>
      <c r="CT10" s="606">
        <f t="shared" ca="1" si="44"/>
        <v>40</v>
      </c>
      <c r="CU10" s="451">
        <f ca="1">PIACENZIAN_PARAM_GTS12!$E$449</f>
        <v>-1</v>
      </c>
      <c r="CV10" s="452">
        <f ca="1">PIACENZIAN_PARAM_GTS12!$E$448</f>
        <v>-1</v>
      </c>
      <c r="CW10" s="451">
        <f ca="1">PIACENZIAN_PARAM_GTS12!$E$450</f>
        <v>-1</v>
      </c>
      <c r="CX10" s="607">
        <f t="shared" ca="1" si="45"/>
        <v>83.5</v>
      </c>
      <c r="CY10" s="608">
        <f t="shared" ca="1" si="46"/>
        <v>103.5</v>
      </c>
      <c r="CZ10" s="607">
        <f t="shared" ca="1" si="47"/>
        <v>123.5</v>
      </c>
      <c r="DA10" s="609">
        <f t="shared" ca="1" si="48"/>
        <v>40</v>
      </c>
      <c r="DB10" s="454">
        <f ca="1">PIACENZIAN_PARAM_GTS12!$E$489</f>
        <v>-60.5</v>
      </c>
      <c r="DC10" s="453">
        <f ca="1">PIACENZIAN_PARAM_GTS12!$E$481</f>
        <v>-7.9744047500000006</v>
      </c>
      <c r="DD10" s="454">
        <f ca="1">PIACENZIAN_PARAM_GTS12!$E$490</f>
        <v>8.7142859999999995</v>
      </c>
      <c r="DE10" s="604">
        <f t="shared" ca="1" si="57"/>
        <v>73.785713999999999</v>
      </c>
      <c r="DF10" s="605">
        <f t="shared" ca="1" si="58"/>
        <v>110.47440475000001</v>
      </c>
      <c r="DG10" s="604">
        <f t="shared" ca="1" si="59"/>
        <v>183</v>
      </c>
      <c r="DH10" s="606">
        <f t="shared" ca="1" si="49"/>
        <v>109.214286</v>
      </c>
      <c r="DI10" s="461">
        <f ca="1">PIACENZIAN_PARAM_GTS12!$E$572</f>
        <v>-75.5</v>
      </c>
      <c r="DJ10" s="462">
        <f ca="1">PIACENZIAN_PARAM_GTS12!$E$567</f>
        <v>-20.381410256410248</v>
      </c>
      <c r="DK10" s="461">
        <f ca="1">PIACENZIAN_PARAM_GTS12!$E$573</f>
        <v>21.583333333333357</v>
      </c>
      <c r="DL10" s="611">
        <f t="shared" ca="1" si="50"/>
        <v>60.916666666666643</v>
      </c>
      <c r="DM10" s="612">
        <f t="shared" ca="1" si="51"/>
        <v>122.88141025641025</v>
      </c>
      <c r="DN10" s="611">
        <f t="shared" ca="1" si="52"/>
        <v>198</v>
      </c>
      <c r="DO10" s="613">
        <f t="shared" ca="1" si="53"/>
        <v>137.08333333333337</v>
      </c>
    </row>
    <row r="11" spans="2:119" ht="33.950000000000003" customHeight="1">
      <c r="B11" s="558" t="s">
        <v>392</v>
      </c>
      <c r="C11" s="559" t="s">
        <v>393</v>
      </c>
      <c r="D11" s="560">
        <v>49.175874999999998</v>
      </c>
      <c r="E11" s="560">
        <v>-1.3184769999999999</v>
      </c>
      <c r="F11" s="561" t="s">
        <v>380</v>
      </c>
      <c r="G11" s="561" t="s">
        <v>381</v>
      </c>
      <c r="H11" s="561">
        <v>2.6</v>
      </c>
      <c r="I11" s="561">
        <v>3.6</v>
      </c>
      <c r="J11" s="561" t="s">
        <v>416</v>
      </c>
      <c r="K11" s="561">
        <v>40</v>
      </c>
      <c r="L11" s="561">
        <v>80</v>
      </c>
      <c r="M11" s="557">
        <v>-106</v>
      </c>
      <c r="N11" s="562" t="s">
        <v>538</v>
      </c>
      <c r="O11" s="454">
        <f ca="1">PIACENZIAN_PARAM_GTS12!$E$89</f>
        <v>-90.06</v>
      </c>
      <c r="P11" s="453">
        <f ca="1">PIACENZIAN_PARAM_GTS12!$E$84</f>
        <v>-27.00411764705883</v>
      </c>
      <c r="Q11" s="454">
        <f ca="1">PIACENZIAN_PARAM_GTS12!$E$90</f>
        <v>66.319999999999993</v>
      </c>
      <c r="R11" s="604">
        <f t="shared" ca="1" si="0"/>
        <v>-132.32</v>
      </c>
      <c r="S11" s="605">
        <f t="shared" ca="1" si="1"/>
        <v>-18.995882352941166</v>
      </c>
      <c r="T11" s="604">
        <f t="shared" ca="1" si="2"/>
        <v>64.06</v>
      </c>
      <c r="U11" s="606">
        <f t="shared" ca="1" si="3"/>
        <v>196.38</v>
      </c>
      <c r="V11" s="454">
        <f ca="1">PIACENZIAN_PARAM_GTS12!$E$58</f>
        <v>-13.99282</v>
      </c>
      <c r="W11" s="453">
        <f ca="1">PIACENZIAN_PARAM_GTS12!$E$53</f>
        <v>6.5242266666666664</v>
      </c>
      <c r="X11" s="454">
        <f ca="1">PIACENZIAN_PARAM_GTS12!$E$59</f>
        <v>27.9634</v>
      </c>
      <c r="Y11" s="604">
        <f t="shared" ca="1" si="4"/>
        <v>-93.963400000000007</v>
      </c>
      <c r="Z11" s="605">
        <f t="shared" ca="1" si="5"/>
        <v>-52.524226666666664</v>
      </c>
      <c r="AA11" s="604">
        <f t="shared" ca="1" si="6"/>
        <v>-12.007180000000005</v>
      </c>
      <c r="AB11" s="606">
        <f t="shared" ca="1" si="7"/>
        <v>81.956220000000002</v>
      </c>
      <c r="AC11" s="454">
        <f ca="1">PIACENZIAN_PARAM_GTS12!$E$149</f>
        <v>-82.399999997752033</v>
      </c>
      <c r="AD11" s="453">
        <f ca="1">PIACENZIAN_PARAM_GTS12!$E$144</f>
        <v>-14.459772357736529</v>
      </c>
      <c r="AE11" s="454">
        <f ca="1">PIACENZIAN_PARAM_GTS12!$E$150</f>
        <v>36.799999999943196</v>
      </c>
      <c r="AF11" s="604">
        <f t="shared" ca="1" si="8"/>
        <v>-102.7999999999432</v>
      </c>
      <c r="AG11" s="605">
        <f t="shared" ca="1" si="9"/>
        <v>-31.540227642263474</v>
      </c>
      <c r="AH11" s="604">
        <f t="shared" ca="1" si="10"/>
        <v>56.399999997752033</v>
      </c>
      <c r="AI11" s="606">
        <f t="shared" ca="1" si="11"/>
        <v>159.19999999769522</v>
      </c>
      <c r="AJ11" s="454">
        <f ca="1">PIACENZIAN_PARAM_GTS12!$E$176</f>
        <v>-35.433199999999999</v>
      </c>
      <c r="AK11" s="453">
        <f ca="1">PIACENZIAN_PARAM_GTS12!$E$171</f>
        <v>-10.963566666666667</v>
      </c>
      <c r="AL11" s="454">
        <f ca="1">PIACENZIAN_PARAM_GTS12!$E$177</f>
        <v>13.186999999999999</v>
      </c>
      <c r="AM11" s="604">
        <f t="shared" ca="1" si="12"/>
        <v>-79.186999999999998</v>
      </c>
      <c r="AN11" s="605">
        <f t="shared" ca="1" si="13"/>
        <v>-35.036433333333335</v>
      </c>
      <c r="AO11" s="604">
        <f t="shared" ca="1" si="14"/>
        <v>9.4331999999999994</v>
      </c>
      <c r="AP11" s="606">
        <f t="shared" ca="1" si="15"/>
        <v>88.620199999999997</v>
      </c>
      <c r="AQ11" s="451" t="e">
        <f ca="1">PIACENZIAN_PARAM_GTS12!$E$265</f>
        <v>#N/A</v>
      </c>
      <c r="AR11" s="452" t="e">
        <f ca="1">PIACENZIAN_PARAM_GTS12!$E$260</f>
        <v>#N/A</v>
      </c>
      <c r="AS11" s="451" t="e">
        <f ca="1">PIACENZIAN_PARAM_GTS12!$E$266</f>
        <v>#N/A</v>
      </c>
      <c r="AT11" s="607" t="e">
        <f t="shared" ca="1" si="16"/>
        <v>#N/A</v>
      </c>
      <c r="AU11" s="608" t="e">
        <f t="shared" ca="1" si="17"/>
        <v>#N/A</v>
      </c>
      <c r="AV11" s="607" t="e">
        <f t="shared" ca="1" si="18"/>
        <v>#N/A</v>
      </c>
      <c r="AW11" s="609" t="e">
        <f t="shared" ca="1" si="19"/>
        <v>#N/A</v>
      </c>
      <c r="AX11" s="451" t="e">
        <f ca="1">PIACENZIAN_PARAM_GTS12!$E$238</f>
        <v>#N/A</v>
      </c>
      <c r="AY11" s="452" t="e">
        <f ca="1">PIACENZIAN_PARAM_GTS12!$E$237</f>
        <v>#N/A</v>
      </c>
      <c r="AZ11" s="451" t="e">
        <f ca="1">PIACENZIAN_PARAM_GTS12!$E$239</f>
        <v>#N/A</v>
      </c>
      <c r="BA11" s="607" t="e">
        <f t="shared" ca="1" si="20"/>
        <v>#N/A</v>
      </c>
      <c r="BB11" s="608" t="e">
        <f t="shared" ca="1" si="21"/>
        <v>#N/A</v>
      </c>
      <c r="BC11" s="607" t="e">
        <f t="shared" ca="1" si="22"/>
        <v>#N/A</v>
      </c>
      <c r="BD11" s="609" t="e">
        <f t="shared" ca="1" si="23"/>
        <v>#N/A</v>
      </c>
      <c r="BE11" s="454">
        <f ca="1">PIACENZIAN_PARAM_GTS12!$E$303</f>
        <v>39.196368000000085</v>
      </c>
      <c r="BF11" s="453">
        <f ca="1">PIACENZIAN_PARAM_GTS12!$E$293</f>
        <v>62.333366666666677</v>
      </c>
      <c r="BG11" s="454">
        <f ca="1">PIACENZIAN_PARAM_GTS12!$E$304</f>
        <v>86.828640000000149</v>
      </c>
      <c r="BH11" s="604">
        <f t="shared" ca="1" si="24"/>
        <v>-152.82864000000015</v>
      </c>
      <c r="BI11" s="605">
        <f t="shared" ca="1" si="25"/>
        <v>-108.33336666666668</v>
      </c>
      <c r="BJ11" s="604">
        <f t="shared" ca="1" si="26"/>
        <v>-65.196368000000092</v>
      </c>
      <c r="BK11" s="606">
        <f t="shared" ca="1" si="27"/>
        <v>87.632272000000057</v>
      </c>
      <c r="BL11" s="454">
        <f ca="1">PIACENZIAN_PARAM_GTS12!$E$536</f>
        <v>2.5</v>
      </c>
      <c r="BM11" s="453">
        <f ca="1">PIACENZIAN_PARAM_GTS12!$E$528</f>
        <v>5.3250000000000002</v>
      </c>
      <c r="BN11" s="454">
        <f ca="1">PIACENZIAN_PARAM_GTS12!$E$537</f>
        <v>9.1999999999999993</v>
      </c>
      <c r="BO11" s="604">
        <f t="shared" ca="1" si="54"/>
        <v>-75.2</v>
      </c>
      <c r="BP11" s="605">
        <f t="shared" ca="1" si="55"/>
        <v>-51.325000000000003</v>
      </c>
      <c r="BQ11" s="604">
        <f t="shared" ca="1" si="56"/>
        <v>-28.5</v>
      </c>
      <c r="BR11" s="606">
        <f t="shared" ca="1" si="28"/>
        <v>46.7</v>
      </c>
      <c r="BS11" s="451" t="e">
        <f ca="1">PIACENZIAN_PARAM_GTS12!$E$346</f>
        <v>#N/A</v>
      </c>
      <c r="BT11" s="452" t="e">
        <f ca="1">PIACENZIAN_PARAM_GTS12!$E$336</f>
        <v>#N/A</v>
      </c>
      <c r="BU11" s="451" t="e">
        <f ca="1">PIACENZIAN_PARAM_GTS12!$E$347</f>
        <v>#N/A</v>
      </c>
      <c r="BV11" s="607" t="e">
        <f t="shared" ca="1" si="29"/>
        <v>#N/A</v>
      </c>
      <c r="BW11" s="608" t="e">
        <f t="shared" ca="1" si="30"/>
        <v>#N/A</v>
      </c>
      <c r="BX11" s="607" t="e">
        <f t="shared" ca="1" si="31"/>
        <v>#N/A</v>
      </c>
      <c r="BY11" s="609" t="e">
        <f t="shared" ca="1" si="32"/>
        <v>#N/A</v>
      </c>
      <c r="BZ11" s="451">
        <f ca="1">PIACENZIAN_PARAM_GTS12!$E$380</f>
        <v>-1</v>
      </c>
      <c r="CA11" s="452">
        <f ca="1">PIACENZIAN_PARAM_GTS12!$E$379</f>
        <v>-1</v>
      </c>
      <c r="CB11" s="451">
        <f ca="1">PIACENZIAN_PARAM_GTS12!$E$381</f>
        <v>-1</v>
      </c>
      <c r="CC11" s="607">
        <f t="shared" ca="1" si="33"/>
        <v>-65</v>
      </c>
      <c r="CD11" s="608">
        <f t="shared" ca="1" si="34"/>
        <v>-45</v>
      </c>
      <c r="CE11" s="607">
        <f t="shared" ca="1" si="35"/>
        <v>-25</v>
      </c>
      <c r="CF11" s="609">
        <f t="shared" ca="1" si="36"/>
        <v>40</v>
      </c>
      <c r="CG11" s="451">
        <f ca="1">PIACENZIAN_PARAM_GTS12!$E$403</f>
        <v>0</v>
      </c>
      <c r="CH11" s="452">
        <f ca="1">PIACENZIAN_PARAM_GTS12!$E$402</f>
        <v>0</v>
      </c>
      <c r="CI11" s="451">
        <f ca="1">PIACENZIAN_PARAM_GTS12!$E$404</f>
        <v>0</v>
      </c>
      <c r="CJ11" s="607">
        <f t="shared" ca="1" si="37"/>
        <v>-66</v>
      </c>
      <c r="CK11" s="608">
        <f t="shared" ca="1" si="38"/>
        <v>-46</v>
      </c>
      <c r="CL11" s="607">
        <f t="shared" ca="1" si="39"/>
        <v>-26</v>
      </c>
      <c r="CM11" s="609">
        <f t="shared" ca="1" si="40"/>
        <v>40</v>
      </c>
      <c r="CN11" s="454">
        <f ca="1">PIACENZIAN_PARAM_GTS12!$E$426</f>
        <v>-1</v>
      </c>
      <c r="CO11" s="453">
        <f ca="1">PIACENZIAN_PARAM_GTS12!$E$425</f>
        <v>-1</v>
      </c>
      <c r="CP11" s="454">
        <f ca="1">PIACENZIAN_PARAM_GTS12!$E$427</f>
        <v>-1</v>
      </c>
      <c r="CQ11" s="604">
        <f t="shared" ca="1" si="41"/>
        <v>-65</v>
      </c>
      <c r="CR11" s="605">
        <f t="shared" ca="1" si="42"/>
        <v>-45</v>
      </c>
      <c r="CS11" s="604">
        <f t="shared" ca="1" si="43"/>
        <v>-25</v>
      </c>
      <c r="CT11" s="606">
        <f t="shared" ca="1" si="44"/>
        <v>40</v>
      </c>
      <c r="CU11" s="451">
        <f ca="1">PIACENZIAN_PARAM_GTS12!$E$449</f>
        <v>-1</v>
      </c>
      <c r="CV11" s="452">
        <f ca="1">PIACENZIAN_PARAM_GTS12!$E$448</f>
        <v>-1</v>
      </c>
      <c r="CW11" s="451">
        <f ca="1">PIACENZIAN_PARAM_GTS12!$E$450</f>
        <v>-1</v>
      </c>
      <c r="CX11" s="607">
        <f t="shared" ca="1" si="45"/>
        <v>-65</v>
      </c>
      <c r="CY11" s="608">
        <f t="shared" ca="1" si="46"/>
        <v>-45</v>
      </c>
      <c r="CZ11" s="607">
        <f t="shared" ca="1" si="47"/>
        <v>-25</v>
      </c>
      <c r="DA11" s="609">
        <f t="shared" ca="1" si="48"/>
        <v>40</v>
      </c>
      <c r="DB11" s="454">
        <f ca="1">PIACENZIAN_PARAM_GTS12!$E$489</f>
        <v>-60.5</v>
      </c>
      <c r="DC11" s="453">
        <f ca="1">PIACENZIAN_PARAM_GTS12!$E$481</f>
        <v>-7.9744047500000006</v>
      </c>
      <c r="DD11" s="454">
        <f ca="1">PIACENZIAN_PARAM_GTS12!$E$490</f>
        <v>8.7142859999999995</v>
      </c>
      <c r="DE11" s="604">
        <f t="shared" ca="1" si="57"/>
        <v>-74.714286000000001</v>
      </c>
      <c r="DF11" s="605">
        <f t="shared" ca="1" si="58"/>
        <v>-38.025595249999995</v>
      </c>
      <c r="DG11" s="604">
        <f t="shared" ca="1" si="59"/>
        <v>34.5</v>
      </c>
      <c r="DH11" s="606">
        <f t="shared" ca="1" si="49"/>
        <v>109.214286</v>
      </c>
      <c r="DI11" s="461">
        <f ca="1">PIACENZIAN_PARAM_GTS12!$E$572</f>
        <v>-75.5</v>
      </c>
      <c r="DJ11" s="462">
        <f ca="1">PIACENZIAN_PARAM_GTS12!$E$567</f>
        <v>-20.381410256410248</v>
      </c>
      <c r="DK11" s="461">
        <f ca="1">PIACENZIAN_PARAM_GTS12!$E$573</f>
        <v>21.583333333333357</v>
      </c>
      <c r="DL11" s="611">
        <f t="shared" ca="1" si="50"/>
        <v>-87.583333333333357</v>
      </c>
      <c r="DM11" s="612">
        <f t="shared" ca="1" si="51"/>
        <v>-25.618589743589752</v>
      </c>
      <c r="DN11" s="611">
        <f t="shared" ca="1" si="52"/>
        <v>49.5</v>
      </c>
      <c r="DO11" s="613">
        <f t="shared" ca="1" si="53"/>
        <v>137.08333333333337</v>
      </c>
    </row>
    <row r="12" spans="2:119" ht="33.950000000000003" customHeight="1">
      <c r="B12" s="491" t="s">
        <v>394</v>
      </c>
      <c r="C12" s="494" t="s">
        <v>543</v>
      </c>
      <c r="D12" s="493">
        <v>47.969462999999998</v>
      </c>
      <c r="E12" s="493">
        <v>-2.7302430000000002</v>
      </c>
      <c r="F12" s="492" t="s">
        <v>380</v>
      </c>
      <c r="G12" s="494" t="s">
        <v>547</v>
      </c>
      <c r="H12" s="492">
        <v>2.6</v>
      </c>
      <c r="I12" s="492">
        <v>3.6</v>
      </c>
      <c r="J12" s="492" t="s">
        <v>417</v>
      </c>
      <c r="K12" s="492">
        <v>0</v>
      </c>
      <c r="L12" s="492">
        <v>10</v>
      </c>
      <c r="M12" s="557">
        <v>87</v>
      </c>
      <c r="N12" s="498" t="s">
        <v>539</v>
      </c>
      <c r="O12" s="454">
        <f ca="1">PIACENZIAN_PARAM_GTS12!$E$89</f>
        <v>-90.06</v>
      </c>
      <c r="P12" s="453">
        <f ca="1">PIACENZIAN_PARAM_GTS12!$E$84</f>
        <v>-27.00411764705883</v>
      </c>
      <c r="Q12" s="454">
        <f ca="1">PIACENZIAN_PARAM_GTS12!$E$90</f>
        <v>66.319999999999993</v>
      </c>
      <c r="R12" s="604">
        <f t="shared" ca="1" si="0"/>
        <v>20.680000000000007</v>
      </c>
      <c r="S12" s="605">
        <f t="shared" ca="1" si="1"/>
        <v>119.00411764705883</v>
      </c>
      <c r="T12" s="604">
        <f t="shared" ca="1" si="2"/>
        <v>187.06</v>
      </c>
      <c r="U12" s="606">
        <f t="shared" ca="1" si="3"/>
        <v>166.38</v>
      </c>
      <c r="V12" s="454">
        <f ca="1">PIACENZIAN_PARAM_GTS12!$E$58</f>
        <v>-13.99282</v>
      </c>
      <c r="W12" s="453">
        <f ca="1">PIACENZIAN_PARAM_GTS12!$E$53</f>
        <v>6.5242266666666664</v>
      </c>
      <c r="X12" s="454">
        <f ca="1">PIACENZIAN_PARAM_GTS12!$E$59</f>
        <v>27.9634</v>
      </c>
      <c r="Y12" s="604">
        <f t="shared" ca="1" si="4"/>
        <v>59.0366</v>
      </c>
      <c r="Z12" s="605">
        <f t="shared" ca="1" si="5"/>
        <v>85.475773333333336</v>
      </c>
      <c r="AA12" s="604">
        <f t="shared" ca="1" si="6"/>
        <v>110.99281999999999</v>
      </c>
      <c r="AB12" s="606">
        <f t="shared" ca="1" si="7"/>
        <v>51.956219999999995</v>
      </c>
      <c r="AC12" s="454">
        <f ca="1">PIACENZIAN_PARAM_GTS12!$E$149</f>
        <v>-82.399999997752033</v>
      </c>
      <c r="AD12" s="453">
        <f ca="1">PIACENZIAN_PARAM_GTS12!$E$144</f>
        <v>-14.459772357736529</v>
      </c>
      <c r="AE12" s="454">
        <f ca="1">PIACENZIAN_PARAM_GTS12!$E$150</f>
        <v>36.799999999943196</v>
      </c>
      <c r="AF12" s="604">
        <f t="shared" ca="1" si="8"/>
        <v>50.200000000056804</v>
      </c>
      <c r="AG12" s="605">
        <f t="shared" ca="1" si="9"/>
        <v>106.45977235773653</v>
      </c>
      <c r="AH12" s="604">
        <f t="shared" ca="1" si="10"/>
        <v>179.39999999775205</v>
      </c>
      <c r="AI12" s="606">
        <f t="shared" ca="1" si="11"/>
        <v>129.19999999769524</v>
      </c>
      <c r="AJ12" s="454">
        <f ca="1">PIACENZIAN_PARAM_GTS12!$E$176</f>
        <v>-35.433199999999999</v>
      </c>
      <c r="AK12" s="453">
        <f ca="1">PIACENZIAN_PARAM_GTS12!$E$171</f>
        <v>-10.963566666666667</v>
      </c>
      <c r="AL12" s="454">
        <f ca="1">PIACENZIAN_PARAM_GTS12!$E$177</f>
        <v>13.186999999999999</v>
      </c>
      <c r="AM12" s="604">
        <f t="shared" ca="1" si="12"/>
        <v>73.813000000000002</v>
      </c>
      <c r="AN12" s="605">
        <f t="shared" ca="1" si="13"/>
        <v>102.96356666666667</v>
      </c>
      <c r="AO12" s="604">
        <f t="shared" ca="1" si="14"/>
        <v>132.4332</v>
      </c>
      <c r="AP12" s="606">
        <f t="shared" ca="1" si="15"/>
        <v>58.620199999999997</v>
      </c>
      <c r="AQ12" s="451" t="e">
        <f ca="1">PIACENZIAN_PARAM_GTS12!$E$265</f>
        <v>#N/A</v>
      </c>
      <c r="AR12" s="452" t="e">
        <f ca="1">PIACENZIAN_PARAM_GTS12!$E$260</f>
        <v>#N/A</v>
      </c>
      <c r="AS12" s="451" t="e">
        <f ca="1">PIACENZIAN_PARAM_GTS12!$E$266</f>
        <v>#N/A</v>
      </c>
      <c r="AT12" s="607" t="e">
        <f t="shared" ca="1" si="16"/>
        <v>#N/A</v>
      </c>
      <c r="AU12" s="608" t="e">
        <f t="shared" ca="1" si="17"/>
        <v>#N/A</v>
      </c>
      <c r="AV12" s="607" t="e">
        <f t="shared" ca="1" si="18"/>
        <v>#N/A</v>
      </c>
      <c r="AW12" s="609" t="e">
        <f t="shared" ca="1" si="19"/>
        <v>#N/A</v>
      </c>
      <c r="AX12" s="451" t="e">
        <f ca="1">PIACENZIAN_PARAM_GTS12!$E$238</f>
        <v>#N/A</v>
      </c>
      <c r="AY12" s="452" t="e">
        <f ca="1">PIACENZIAN_PARAM_GTS12!$E$237</f>
        <v>#N/A</v>
      </c>
      <c r="AZ12" s="451" t="e">
        <f ca="1">PIACENZIAN_PARAM_GTS12!$E$239</f>
        <v>#N/A</v>
      </c>
      <c r="BA12" s="607" t="e">
        <f t="shared" ca="1" si="20"/>
        <v>#N/A</v>
      </c>
      <c r="BB12" s="608" t="e">
        <f t="shared" ca="1" si="21"/>
        <v>#N/A</v>
      </c>
      <c r="BC12" s="607" t="e">
        <f t="shared" ca="1" si="22"/>
        <v>#N/A</v>
      </c>
      <c r="BD12" s="609" t="e">
        <f t="shared" ca="1" si="23"/>
        <v>#N/A</v>
      </c>
      <c r="BE12" s="454">
        <f ca="1">PIACENZIAN_PARAM_GTS12!$E$303</f>
        <v>39.196368000000085</v>
      </c>
      <c r="BF12" s="453">
        <f ca="1">PIACENZIAN_PARAM_GTS12!$E$293</f>
        <v>62.333366666666677</v>
      </c>
      <c r="BG12" s="454">
        <f ca="1">PIACENZIAN_PARAM_GTS12!$E$304</f>
        <v>86.828640000000149</v>
      </c>
      <c r="BH12" s="604">
        <f t="shared" ca="1" si="24"/>
        <v>0.17135999999985074</v>
      </c>
      <c r="BI12" s="605">
        <f t="shared" ca="1" si="25"/>
        <v>29.666633333333323</v>
      </c>
      <c r="BJ12" s="604">
        <f t="shared" ca="1" si="26"/>
        <v>57.803631999999915</v>
      </c>
      <c r="BK12" s="606">
        <f t="shared" ca="1" si="27"/>
        <v>57.632272000000064</v>
      </c>
      <c r="BL12" s="454">
        <f ca="1">PIACENZIAN_PARAM_GTS12!$E$536</f>
        <v>2.5</v>
      </c>
      <c r="BM12" s="453">
        <f ca="1">PIACENZIAN_PARAM_GTS12!$E$528</f>
        <v>5.3250000000000002</v>
      </c>
      <c r="BN12" s="454">
        <f ca="1">PIACENZIAN_PARAM_GTS12!$E$537</f>
        <v>9.1999999999999993</v>
      </c>
      <c r="BO12" s="604">
        <f t="shared" ca="1" si="54"/>
        <v>77.8</v>
      </c>
      <c r="BP12" s="605">
        <f t="shared" ca="1" si="55"/>
        <v>86.674999999999997</v>
      </c>
      <c r="BQ12" s="604">
        <f t="shared" ca="1" si="56"/>
        <v>94.5</v>
      </c>
      <c r="BR12" s="606">
        <f t="shared" ca="1" si="28"/>
        <v>16.700000000000003</v>
      </c>
      <c r="BS12" s="451" t="e">
        <f ca="1">PIACENZIAN_PARAM_GTS12!$E$346</f>
        <v>#N/A</v>
      </c>
      <c r="BT12" s="452" t="e">
        <f ca="1">PIACENZIAN_PARAM_GTS12!$E$336</f>
        <v>#N/A</v>
      </c>
      <c r="BU12" s="451" t="e">
        <f ca="1">PIACENZIAN_PARAM_GTS12!$E$347</f>
        <v>#N/A</v>
      </c>
      <c r="BV12" s="607" t="e">
        <f t="shared" ca="1" si="29"/>
        <v>#N/A</v>
      </c>
      <c r="BW12" s="608" t="e">
        <f t="shared" ca="1" si="30"/>
        <v>#N/A</v>
      </c>
      <c r="BX12" s="607" t="e">
        <f t="shared" ca="1" si="31"/>
        <v>#N/A</v>
      </c>
      <c r="BY12" s="609" t="e">
        <f t="shared" ca="1" si="32"/>
        <v>#N/A</v>
      </c>
      <c r="BZ12" s="451">
        <f ca="1">PIACENZIAN_PARAM_GTS12!$E$380</f>
        <v>-1</v>
      </c>
      <c r="CA12" s="452">
        <f ca="1">PIACENZIAN_PARAM_GTS12!$E$379</f>
        <v>-1</v>
      </c>
      <c r="CB12" s="451">
        <f ca="1">PIACENZIAN_PARAM_GTS12!$E$381</f>
        <v>-1</v>
      </c>
      <c r="CC12" s="607">
        <f t="shared" ca="1" si="33"/>
        <v>88</v>
      </c>
      <c r="CD12" s="608">
        <f t="shared" ca="1" si="34"/>
        <v>93</v>
      </c>
      <c r="CE12" s="607">
        <f t="shared" ca="1" si="35"/>
        <v>98</v>
      </c>
      <c r="CF12" s="609">
        <f t="shared" ca="1" si="36"/>
        <v>10</v>
      </c>
      <c r="CG12" s="451">
        <f ca="1">PIACENZIAN_PARAM_GTS12!$E$403</f>
        <v>0</v>
      </c>
      <c r="CH12" s="452">
        <f ca="1">PIACENZIAN_PARAM_GTS12!$E$402</f>
        <v>0</v>
      </c>
      <c r="CI12" s="451">
        <f ca="1">PIACENZIAN_PARAM_GTS12!$E$404</f>
        <v>0</v>
      </c>
      <c r="CJ12" s="607">
        <f t="shared" ca="1" si="37"/>
        <v>87</v>
      </c>
      <c r="CK12" s="608">
        <f t="shared" ca="1" si="38"/>
        <v>92</v>
      </c>
      <c r="CL12" s="607">
        <f t="shared" ca="1" si="39"/>
        <v>97</v>
      </c>
      <c r="CM12" s="609">
        <f t="shared" ca="1" si="40"/>
        <v>10</v>
      </c>
      <c r="CN12" s="454">
        <f ca="1">PIACENZIAN_PARAM_GTS12!$E$426</f>
        <v>-1</v>
      </c>
      <c r="CO12" s="453">
        <f ca="1">PIACENZIAN_PARAM_GTS12!$E$425</f>
        <v>-1</v>
      </c>
      <c r="CP12" s="454">
        <f ca="1">PIACENZIAN_PARAM_GTS12!$E$427</f>
        <v>-1</v>
      </c>
      <c r="CQ12" s="604">
        <f t="shared" ca="1" si="41"/>
        <v>88</v>
      </c>
      <c r="CR12" s="605">
        <f t="shared" ca="1" si="42"/>
        <v>93</v>
      </c>
      <c r="CS12" s="604">
        <f t="shared" ca="1" si="43"/>
        <v>98</v>
      </c>
      <c r="CT12" s="606">
        <f t="shared" ca="1" si="44"/>
        <v>10</v>
      </c>
      <c r="CU12" s="451">
        <f ca="1">PIACENZIAN_PARAM_GTS12!$E$449</f>
        <v>-1</v>
      </c>
      <c r="CV12" s="452">
        <f ca="1">PIACENZIAN_PARAM_GTS12!$E$448</f>
        <v>-1</v>
      </c>
      <c r="CW12" s="451">
        <f ca="1">PIACENZIAN_PARAM_GTS12!$E$450</f>
        <v>-1</v>
      </c>
      <c r="CX12" s="607">
        <f t="shared" ca="1" si="45"/>
        <v>88</v>
      </c>
      <c r="CY12" s="608">
        <f t="shared" ca="1" si="46"/>
        <v>93</v>
      </c>
      <c r="CZ12" s="607">
        <f t="shared" ca="1" si="47"/>
        <v>98</v>
      </c>
      <c r="DA12" s="609">
        <f t="shared" ca="1" si="48"/>
        <v>10</v>
      </c>
      <c r="DB12" s="454">
        <f ca="1">PIACENZIAN_PARAM_GTS12!$E$489</f>
        <v>-60.5</v>
      </c>
      <c r="DC12" s="453">
        <f ca="1">PIACENZIAN_PARAM_GTS12!$E$481</f>
        <v>-7.9744047500000006</v>
      </c>
      <c r="DD12" s="454">
        <f ca="1">PIACENZIAN_PARAM_GTS12!$E$490</f>
        <v>8.7142859999999995</v>
      </c>
      <c r="DE12" s="604">
        <f t="shared" ca="1" si="57"/>
        <v>78.285713999999999</v>
      </c>
      <c r="DF12" s="605">
        <f t="shared" ca="1" si="58"/>
        <v>99.974404750000005</v>
      </c>
      <c r="DG12" s="604">
        <f t="shared" ca="1" si="59"/>
        <v>157.5</v>
      </c>
      <c r="DH12" s="606">
        <f t="shared" ca="1" si="49"/>
        <v>79.214286000000001</v>
      </c>
      <c r="DI12" s="461">
        <f ca="1">PIACENZIAN_PARAM_GTS12!$E$572</f>
        <v>-75.5</v>
      </c>
      <c r="DJ12" s="462">
        <f ca="1">PIACENZIAN_PARAM_GTS12!$E$567</f>
        <v>-20.381410256410248</v>
      </c>
      <c r="DK12" s="461">
        <f ca="1">PIACENZIAN_PARAM_GTS12!$E$573</f>
        <v>21.583333333333357</v>
      </c>
      <c r="DL12" s="611">
        <f t="shared" ca="1" si="50"/>
        <v>65.416666666666643</v>
      </c>
      <c r="DM12" s="612">
        <f t="shared" ca="1" si="51"/>
        <v>112.38141025641025</v>
      </c>
      <c r="DN12" s="611">
        <f t="shared" ca="1" si="52"/>
        <v>172.5</v>
      </c>
      <c r="DO12" s="613">
        <f t="shared" ca="1" si="53"/>
        <v>107.08333333333336</v>
      </c>
    </row>
    <row r="13" spans="2:119" ht="33.950000000000003" customHeight="1">
      <c r="B13" s="491" t="s">
        <v>395</v>
      </c>
      <c r="C13" s="492" t="s">
        <v>396</v>
      </c>
      <c r="D13" s="493">
        <v>48.266451000000004</v>
      </c>
      <c r="E13" s="493">
        <v>-2.1614740000000001</v>
      </c>
      <c r="F13" s="492" t="s">
        <v>380</v>
      </c>
      <c r="G13" s="494" t="s">
        <v>381</v>
      </c>
      <c r="H13" s="492">
        <v>2.6</v>
      </c>
      <c r="I13" s="492">
        <v>3.6</v>
      </c>
      <c r="J13" s="492" t="s">
        <v>417</v>
      </c>
      <c r="K13" s="492">
        <v>0</v>
      </c>
      <c r="L13" s="492">
        <v>10</v>
      </c>
      <c r="M13" s="557">
        <v>65</v>
      </c>
      <c r="N13" s="496" t="s">
        <v>540</v>
      </c>
      <c r="O13" s="454">
        <f ca="1">PIACENZIAN_PARAM_GTS12!$E$89</f>
        <v>-90.06</v>
      </c>
      <c r="P13" s="453">
        <f ca="1">PIACENZIAN_PARAM_GTS12!$E$84</f>
        <v>-27.00411764705883</v>
      </c>
      <c r="Q13" s="454">
        <f ca="1">PIACENZIAN_PARAM_GTS12!$E$90</f>
        <v>66.319999999999993</v>
      </c>
      <c r="R13" s="604">
        <f t="shared" ca="1" si="0"/>
        <v>-1.3199999999999932</v>
      </c>
      <c r="S13" s="605">
        <f t="shared" ca="1" si="1"/>
        <v>97.004117647058834</v>
      </c>
      <c r="T13" s="604">
        <f t="shared" ca="1" si="2"/>
        <v>165.06</v>
      </c>
      <c r="U13" s="606">
        <f t="shared" ca="1" si="3"/>
        <v>166.38</v>
      </c>
      <c r="V13" s="454">
        <f ca="1">PIACENZIAN_PARAM_GTS12!$E$58</f>
        <v>-13.99282</v>
      </c>
      <c r="W13" s="453">
        <f ca="1">PIACENZIAN_PARAM_GTS12!$E$53</f>
        <v>6.5242266666666664</v>
      </c>
      <c r="X13" s="454">
        <f ca="1">PIACENZIAN_PARAM_GTS12!$E$59</f>
        <v>27.9634</v>
      </c>
      <c r="Y13" s="604">
        <f t="shared" ca="1" si="4"/>
        <v>37.0366</v>
      </c>
      <c r="Z13" s="605">
        <f t="shared" ca="1" si="5"/>
        <v>63.475773333333336</v>
      </c>
      <c r="AA13" s="604">
        <f t="shared" ca="1" si="6"/>
        <v>88.992819999999995</v>
      </c>
      <c r="AB13" s="606">
        <f t="shared" ca="1" si="7"/>
        <v>51.956219999999995</v>
      </c>
      <c r="AC13" s="454">
        <f ca="1">PIACENZIAN_PARAM_GTS12!$E$149</f>
        <v>-82.399999997752033</v>
      </c>
      <c r="AD13" s="453">
        <f ca="1">PIACENZIAN_PARAM_GTS12!$E$144</f>
        <v>-14.459772357736529</v>
      </c>
      <c r="AE13" s="454">
        <f ca="1">PIACENZIAN_PARAM_GTS12!$E$150</f>
        <v>36.799999999943196</v>
      </c>
      <c r="AF13" s="604">
        <f t="shared" ca="1" si="8"/>
        <v>28.200000000056804</v>
      </c>
      <c r="AG13" s="605">
        <f t="shared" ca="1" si="9"/>
        <v>84.459772357736526</v>
      </c>
      <c r="AH13" s="604">
        <f t="shared" ca="1" si="10"/>
        <v>157.39999999775205</v>
      </c>
      <c r="AI13" s="606">
        <f t="shared" ca="1" si="11"/>
        <v>129.19999999769524</v>
      </c>
      <c r="AJ13" s="454">
        <f ca="1">PIACENZIAN_PARAM_GTS12!$E$176</f>
        <v>-35.433199999999999</v>
      </c>
      <c r="AK13" s="453">
        <f ca="1">PIACENZIAN_PARAM_GTS12!$E$171</f>
        <v>-10.963566666666667</v>
      </c>
      <c r="AL13" s="454">
        <f ca="1">PIACENZIAN_PARAM_GTS12!$E$177</f>
        <v>13.186999999999999</v>
      </c>
      <c r="AM13" s="604">
        <f t="shared" ca="1" si="12"/>
        <v>51.813000000000002</v>
      </c>
      <c r="AN13" s="605">
        <f t="shared" ca="1" si="13"/>
        <v>80.963566666666665</v>
      </c>
      <c r="AO13" s="604">
        <f t="shared" ca="1" si="14"/>
        <v>110.4332</v>
      </c>
      <c r="AP13" s="606">
        <f t="shared" ca="1" si="15"/>
        <v>58.620199999999997</v>
      </c>
      <c r="AQ13" s="451" t="e">
        <f ca="1">PIACENZIAN_PARAM_GTS12!$E$265</f>
        <v>#N/A</v>
      </c>
      <c r="AR13" s="452" t="e">
        <f ca="1">PIACENZIAN_PARAM_GTS12!$E$260</f>
        <v>#N/A</v>
      </c>
      <c r="AS13" s="451" t="e">
        <f ca="1">PIACENZIAN_PARAM_GTS12!$E$266</f>
        <v>#N/A</v>
      </c>
      <c r="AT13" s="607" t="e">
        <f t="shared" ca="1" si="16"/>
        <v>#N/A</v>
      </c>
      <c r="AU13" s="608" t="e">
        <f t="shared" ca="1" si="17"/>
        <v>#N/A</v>
      </c>
      <c r="AV13" s="607" t="e">
        <f t="shared" ca="1" si="18"/>
        <v>#N/A</v>
      </c>
      <c r="AW13" s="609" t="e">
        <f t="shared" ca="1" si="19"/>
        <v>#N/A</v>
      </c>
      <c r="AX13" s="451" t="e">
        <f ca="1">PIACENZIAN_PARAM_GTS12!$E$238</f>
        <v>#N/A</v>
      </c>
      <c r="AY13" s="452" t="e">
        <f ca="1">PIACENZIAN_PARAM_GTS12!$E$237</f>
        <v>#N/A</v>
      </c>
      <c r="AZ13" s="451" t="e">
        <f ca="1">PIACENZIAN_PARAM_GTS12!$E$239</f>
        <v>#N/A</v>
      </c>
      <c r="BA13" s="607" t="e">
        <f t="shared" ca="1" si="20"/>
        <v>#N/A</v>
      </c>
      <c r="BB13" s="608" t="e">
        <f t="shared" ca="1" si="21"/>
        <v>#N/A</v>
      </c>
      <c r="BC13" s="607" t="e">
        <f t="shared" ca="1" si="22"/>
        <v>#N/A</v>
      </c>
      <c r="BD13" s="609" t="e">
        <f t="shared" ca="1" si="23"/>
        <v>#N/A</v>
      </c>
      <c r="BE13" s="454">
        <f ca="1">PIACENZIAN_PARAM_GTS12!$E$303</f>
        <v>39.196368000000085</v>
      </c>
      <c r="BF13" s="453">
        <f ca="1">PIACENZIAN_PARAM_GTS12!$E$293</f>
        <v>62.333366666666677</v>
      </c>
      <c r="BG13" s="454">
        <f ca="1">PIACENZIAN_PARAM_GTS12!$E$304</f>
        <v>86.828640000000149</v>
      </c>
      <c r="BH13" s="604">
        <f t="shared" ca="1" si="24"/>
        <v>-21.828640000000149</v>
      </c>
      <c r="BI13" s="605">
        <f t="shared" ca="1" si="25"/>
        <v>7.6666333333333228</v>
      </c>
      <c r="BJ13" s="604">
        <f t="shared" ca="1" si="26"/>
        <v>35.803631999999915</v>
      </c>
      <c r="BK13" s="606">
        <f t="shared" ca="1" si="27"/>
        <v>57.632272000000064</v>
      </c>
      <c r="BL13" s="454">
        <f ca="1">PIACENZIAN_PARAM_GTS12!$E$536</f>
        <v>2.5</v>
      </c>
      <c r="BM13" s="453">
        <f ca="1">PIACENZIAN_PARAM_GTS12!$E$528</f>
        <v>5.3250000000000002</v>
      </c>
      <c r="BN13" s="454">
        <f ca="1">PIACENZIAN_PARAM_GTS12!$E$537</f>
        <v>9.1999999999999993</v>
      </c>
      <c r="BO13" s="604">
        <f t="shared" ca="1" si="54"/>
        <v>55.8</v>
      </c>
      <c r="BP13" s="605">
        <f t="shared" ca="1" si="55"/>
        <v>64.674999999999997</v>
      </c>
      <c r="BQ13" s="604">
        <f t="shared" ca="1" si="56"/>
        <v>72.5</v>
      </c>
      <c r="BR13" s="606">
        <f t="shared" ca="1" si="28"/>
        <v>16.700000000000003</v>
      </c>
      <c r="BS13" s="451" t="e">
        <f ca="1">PIACENZIAN_PARAM_GTS12!$E$346</f>
        <v>#N/A</v>
      </c>
      <c r="BT13" s="452" t="e">
        <f ca="1">PIACENZIAN_PARAM_GTS12!$E$336</f>
        <v>#N/A</v>
      </c>
      <c r="BU13" s="451" t="e">
        <f ca="1">PIACENZIAN_PARAM_GTS12!$E$347</f>
        <v>#N/A</v>
      </c>
      <c r="BV13" s="607" t="e">
        <f t="shared" ca="1" si="29"/>
        <v>#N/A</v>
      </c>
      <c r="BW13" s="608" t="e">
        <f t="shared" ca="1" si="30"/>
        <v>#N/A</v>
      </c>
      <c r="BX13" s="607" t="e">
        <f t="shared" ca="1" si="31"/>
        <v>#N/A</v>
      </c>
      <c r="BY13" s="609" t="e">
        <f t="shared" ca="1" si="32"/>
        <v>#N/A</v>
      </c>
      <c r="BZ13" s="451">
        <f ca="1">PIACENZIAN_PARAM_GTS12!$E$380</f>
        <v>-1</v>
      </c>
      <c r="CA13" s="452">
        <f ca="1">PIACENZIAN_PARAM_GTS12!$E$379</f>
        <v>-1</v>
      </c>
      <c r="CB13" s="451">
        <f ca="1">PIACENZIAN_PARAM_GTS12!$E$381</f>
        <v>-1</v>
      </c>
      <c r="CC13" s="607">
        <f t="shared" ca="1" si="33"/>
        <v>66</v>
      </c>
      <c r="CD13" s="608">
        <f t="shared" ca="1" si="34"/>
        <v>71</v>
      </c>
      <c r="CE13" s="607">
        <f t="shared" ca="1" si="35"/>
        <v>76</v>
      </c>
      <c r="CF13" s="609">
        <f t="shared" ca="1" si="36"/>
        <v>10</v>
      </c>
      <c r="CG13" s="451">
        <f ca="1">PIACENZIAN_PARAM_GTS12!$E$403</f>
        <v>0</v>
      </c>
      <c r="CH13" s="452">
        <f ca="1">PIACENZIAN_PARAM_GTS12!$E$402</f>
        <v>0</v>
      </c>
      <c r="CI13" s="451">
        <f ca="1">PIACENZIAN_PARAM_GTS12!$E$404</f>
        <v>0</v>
      </c>
      <c r="CJ13" s="607">
        <f t="shared" ca="1" si="37"/>
        <v>65</v>
      </c>
      <c r="CK13" s="608">
        <f t="shared" ca="1" si="38"/>
        <v>70</v>
      </c>
      <c r="CL13" s="607">
        <f t="shared" ca="1" si="39"/>
        <v>75</v>
      </c>
      <c r="CM13" s="609">
        <f t="shared" ca="1" si="40"/>
        <v>10</v>
      </c>
      <c r="CN13" s="454">
        <f ca="1">PIACENZIAN_PARAM_GTS12!$E$426</f>
        <v>-1</v>
      </c>
      <c r="CO13" s="453">
        <f ca="1">PIACENZIAN_PARAM_GTS12!$E$425</f>
        <v>-1</v>
      </c>
      <c r="CP13" s="454">
        <f ca="1">PIACENZIAN_PARAM_GTS12!$E$427</f>
        <v>-1</v>
      </c>
      <c r="CQ13" s="604">
        <f t="shared" ca="1" si="41"/>
        <v>66</v>
      </c>
      <c r="CR13" s="605">
        <f t="shared" ca="1" si="42"/>
        <v>71</v>
      </c>
      <c r="CS13" s="604">
        <f t="shared" ca="1" si="43"/>
        <v>76</v>
      </c>
      <c r="CT13" s="606">
        <f t="shared" ca="1" si="44"/>
        <v>10</v>
      </c>
      <c r="CU13" s="451">
        <f ca="1">PIACENZIAN_PARAM_GTS12!$E$449</f>
        <v>-1</v>
      </c>
      <c r="CV13" s="452">
        <f ca="1">PIACENZIAN_PARAM_GTS12!$E$448</f>
        <v>-1</v>
      </c>
      <c r="CW13" s="451">
        <f ca="1">PIACENZIAN_PARAM_GTS12!$E$450</f>
        <v>-1</v>
      </c>
      <c r="CX13" s="607">
        <f t="shared" ca="1" si="45"/>
        <v>66</v>
      </c>
      <c r="CY13" s="608">
        <f t="shared" ca="1" si="46"/>
        <v>71</v>
      </c>
      <c r="CZ13" s="607">
        <f t="shared" ca="1" si="47"/>
        <v>76</v>
      </c>
      <c r="DA13" s="609">
        <f t="shared" ca="1" si="48"/>
        <v>10</v>
      </c>
      <c r="DB13" s="454">
        <f ca="1">PIACENZIAN_PARAM_GTS12!$E$489</f>
        <v>-60.5</v>
      </c>
      <c r="DC13" s="453">
        <f ca="1">PIACENZIAN_PARAM_GTS12!$E$481</f>
        <v>-7.9744047500000006</v>
      </c>
      <c r="DD13" s="454">
        <f ca="1">PIACENZIAN_PARAM_GTS12!$E$490</f>
        <v>8.7142859999999995</v>
      </c>
      <c r="DE13" s="604">
        <f t="shared" ca="1" si="57"/>
        <v>56.285713999999999</v>
      </c>
      <c r="DF13" s="605">
        <f t="shared" ca="1" si="58"/>
        <v>77.974404750000005</v>
      </c>
      <c r="DG13" s="604">
        <f t="shared" ca="1" si="59"/>
        <v>135.5</v>
      </c>
      <c r="DH13" s="606">
        <f t="shared" ca="1" si="49"/>
        <v>79.214286000000001</v>
      </c>
      <c r="DI13" s="461">
        <f ca="1">PIACENZIAN_PARAM_GTS12!$E$572</f>
        <v>-75.5</v>
      </c>
      <c r="DJ13" s="462">
        <f ca="1">PIACENZIAN_PARAM_GTS12!$E$567</f>
        <v>-20.381410256410248</v>
      </c>
      <c r="DK13" s="461">
        <f ca="1">PIACENZIAN_PARAM_GTS12!$E$573</f>
        <v>21.583333333333357</v>
      </c>
      <c r="DL13" s="611">
        <f t="shared" ca="1" si="50"/>
        <v>43.416666666666643</v>
      </c>
      <c r="DM13" s="612">
        <f t="shared" ca="1" si="51"/>
        <v>90.381410256410248</v>
      </c>
      <c r="DN13" s="611">
        <f t="shared" ca="1" si="52"/>
        <v>150.5</v>
      </c>
      <c r="DO13" s="613">
        <f t="shared" ca="1" si="53"/>
        <v>107.08333333333336</v>
      </c>
    </row>
    <row r="14" spans="2:119" ht="33.950000000000003" customHeight="1">
      <c r="B14" s="491" t="s">
        <v>397</v>
      </c>
      <c r="C14" s="492" t="s">
        <v>544</v>
      </c>
      <c r="D14" s="493">
        <v>48.242694999999998</v>
      </c>
      <c r="E14" s="493">
        <v>-1.449133</v>
      </c>
      <c r="F14" s="492" t="s">
        <v>380</v>
      </c>
      <c r="G14" s="492" t="s">
        <v>381</v>
      </c>
      <c r="H14" s="492">
        <v>2.6</v>
      </c>
      <c r="I14" s="492">
        <v>3.6</v>
      </c>
      <c r="J14" s="492" t="s">
        <v>417</v>
      </c>
      <c r="K14" s="492">
        <v>0</v>
      </c>
      <c r="L14" s="492">
        <v>10</v>
      </c>
      <c r="M14" s="557">
        <v>102</v>
      </c>
      <c r="N14" s="498" t="s">
        <v>540</v>
      </c>
      <c r="O14" s="454">
        <f ca="1">PIACENZIAN_PARAM_GTS12!$E$89</f>
        <v>-90.06</v>
      </c>
      <c r="P14" s="453">
        <f ca="1">PIACENZIAN_PARAM_GTS12!$E$84</f>
        <v>-27.00411764705883</v>
      </c>
      <c r="Q14" s="454">
        <f ca="1">PIACENZIAN_PARAM_GTS12!$E$90</f>
        <v>66.319999999999993</v>
      </c>
      <c r="R14" s="604">
        <f t="shared" ca="1" si="0"/>
        <v>35.680000000000007</v>
      </c>
      <c r="S14" s="605">
        <f t="shared" ca="1" si="1"/>
        <v>134.00411764705882</v>
      </c>
      <c r="T14" s="604">
        <f t="shared" ca="1" si="2"/>
        <v>202.06</v>
      </c>
      <c r="U14" s="606">
        <f t="shared" ca="1" si="3"/>
        <v>166.38</v>
      </c>
      <c r="V14" s="454">
        <f ca="1">PIACENZIAN_PARAM_GTS12!$E$58</f>
        <v>-13.99282</v>
      </c>
      <c r="W14" s="453">
        <f ca="1">PIACENZIAN_PARAM_GTS12!$E$53</f>
        <v>6.5242266666666664</v>
      </c>
      <c r="X14" s="454">
        <f ca="1">PIACENZIAN_PARAM_GTS12!$E$59</f>
        <v>27.9634</v>
      </c>
      <c r="Y14" s="604">
        <f t="shared" ca="1" si="4"/>
        <v>74.036599999999993</v>
      </c>
      <c r="Z14" s="605">
        <f t="shared" ca="1" si="5"/>
        <v>100.47577333333334</v>
      </c>
      <c r="AA14" s="604">
        <f t="shared" ca="1" si="6"/>
        <v>125.99281999999999</v>
      </c>
      <c r="AB14" s="606">
        <f t="shared" ca="1" si="7"/>
        <v>51.956220000000002</v>
      </c>
      <c r="AC14" s="454">
        <f ca="1">PIACENZIAN_PARAM_GTS12!$E$149</f>
        <v>-82.399999997752033</v>
      </c>
      <c r="AD14" s="453">
        <f ca="1">PIACENZIAN_PARAM_GTS12!$E$144</f>
        <v>-14.459772357736529</v>
      </c>
      <c r="AE14" s="454">
        <f ca="1">PIACENZIAN_PARAM_GTS12!$E$150</f>
        <v>36.799999999943196</v>
      </c>
      <c r="AF14" s="604">
        <f t="shared" ca="1" si="8"/>
        <v>65.200000000056804</v>
      </c>
      <c r="AG14" s="605">
        <f t="shared" ca="1" si="9"/>
        <v>121.45977235773653</v>
      </c>
      <c r="AH14" s="604">
        <f t="shared" ca="1" si="10"/>
        <v>194.39999999775205</v>
      </c>
      <c r="AI14" s="606">
        <f t="shared" ca="1" si="11"/>
        <v>129.19999999769524</v>
      </c>
      <c r="AJ14" s="454">
        <f ca="1">PIACENZIAN_PARAM_GTS12!$E$176</f>
        <v>-35.433199999999999</v>
      </c>
      <c r="AK14" s="453">
        <f ca="1">PIACENZIAN_PARAM_GTS12!$E$171</f>
        <v>-10.963566666666667</v>
      </c>
      <c r="AL14" s="454">
        <f ca="1">PIACENZIAN_PARAM_GTS12!$E$177</f>
        <v>13.186999999999999</v>
      </c>
      <c r="AM14" s="604">
        <f t="shared" ca="1" si="12"/>
        <v>88.813000000000002</v>
      </c>
      <c r="AN14" s="605">
        <f t="shared" ca="1" si="13"/>
        <v>117.96356666666667</v>
      </c>
      <c r="AO14" s="604">
        <f t="shared" ca="1" si="14"/>
        <v>147.4332</v>
      </c>
      <c r="AP14" s="606">
        <f t="shared" ca="1" si="15"/>
        <v>58.620199999999997</v>
      </c>
      <c r="AQ14" s="451" t="e">
        <f ca="1">PIACENZIAN_PARAM_GTS12!$E$265</f>
        <v>#N/A</v>
      </c>
      <c r="AR14" s="452" t="e">
        <f ca="1">PIACENZIAN_PARAM_GTS12!$E$260</f>
        <v>#N/A</v>
      </c>
      <c r="AS14" s="451" t="e">
        <f ca="1">PIACENZIAN_PARAM_GTS12!$E$266</f>
        <v>#N/A</v>
      </c>
      <c r="AT14" s="607" t="e">
        <f t="shared" ca="1" si="16"/>
        <v>#N/A</v>
      </c>
      <c r="AU14" s="608" t="e">
        <f t="shared" ca="1" si="17"/>
        <v>#N/A</v>
      </c>
      <c r="AV14" s="607" t="e">
        <f t="shared" ca="1" si="18"/>
        <v>#N/A</v>
      </c>
      <c r="AW14" s="609" t="e">
        <f t="shared" ca="1" si="19"/>
        <v>#N/A</v>
      </c>
      <c r="AX14" s="451" t="e">
        <f ca="1">PIACENZIAN_PARAM_GTS12!$E$238</f>
        <v>#N/A</v>
      </c>
      <c r="AY14" s="452" t="e">
        <f ca="1">PIACENZIAN_PARAM_GTS12!$E$237</f>
        <v>#N/A</v>
      </c>
      <c r="AZ14" s="451" t="e">
        <f ca="1">PIACENZIAN_PARAM_GTS12!$E$239</f>
        <v>#N/A</v>
      </c>
      <c r="BA14" s="607" t="e">
        <f t="shared" ca="1" si="20"/>
        <v>#N/A</v>
      </c>
      <c r="BB14" s="608" t="e">
        <f t="shared" ca="1" si="21"/>
        <v>#N/A</v>
      </c>
      <c r="BC14" s="607" t="e">
        <f t="shared" ca="1" si="22"/>
        <v>#N/A</v>
      </c>
      <c r="BD14" s="609" t="e">
        <f t="shared" ca="1" si="23"/>
        <v>#N/A</v>
      </c>
      <c r="BE14" s="454">
        <f ca="1">PIACENZIAN_PARAM_GTS12!$E$303</f>
        <v>39.196368000000085</v>
      </c>
      <c r="BF14" s="453">
        <f ca="1">PIACENZIAN_PARAM_GTS12!$E$293</f>
        <v>62.333366666666677</v>
      </c>
      <c r="BG14" s="454">
        <f ca="1">PIACENZIAN_PARAM_GTS12!$E$304</f>
        <v>86.828640000000149</v>
      </c>
      <c r="BH14" s="604">
        <f t="shared" ca="1" si="24"/>
        <v>15.171359999999851</v>
      </c>
      <c r="BI14" s="605">
        <f t="shared" ca="1" si="25"/>
        <v>44.666633333333323</v>
      </c>
      <c r="BJ14" s="604">
        <f t="shared" ca="1" si="26"/>
        <v>72.803631999999908</v>
      </c>
      <c r="BK14" s="606">
        <f t="shared" ca="1" si="27"/>
        <v>57.632272000000057</v>
      </c>
      <c r="BL14" s="454">
        <f ca="1">PIACENZIAN_PARAM_GTS12!$E$536</f>
        <v>2.5</v>
      </c>
      <c r="BM14" s="453">
        <f ca="1">PIACENZIAN_PARAM_GTS12!$E$528</f>
        <v>5.3250000000000002</v>
      </c>
      <c r="BN14" s="454">
        <f ca="1">PIACENZIAN_PARAM_GTS12!$E$537</f>
        <v>9.1999999999999993</v>
      </c>
      <c r="BO14" s="604">
        <f t="shared" ca="1" si="54"/>
        <v>92.8</v>
      </c>
      <c r="BP14" s="605">
        <f t="shared" ca="1" si="55"/>
        <v>101.675</v>
      </c>
      <c r="BQ14" s="604">
        <f t="shared" ca="1" si="56"/>
        <v>109.5</v>
      </c>
      <c r="BR14" s="606">
        <f t="shared" ca="1" si="28"/>
        <v>16.700000000000003</v>
      </c>
      <c r="BS14" s="451" t="e">
        <f ca="1">PIACENZIAN_PARAM_GTS12!$E$346</f>
        <v>#N/A</v>
      </c>
      <c r="BT14" s="452" t="e">
        <f ca="1">PIACENZIAN_PARAM_GTS12!$E$336</f>
        <v>#N/A</v>
      </c>
      <c r="BU14" s="451" t="e">
        <f ca="1">PIACENZIAN_PARAM_GTS12!$E$347</f>
        <v>#N/A</v>
      </c>
      <c r="BV14" s="607" t="e">
        <f t="shared" ca="1" si="29"/>
        <v>#N/A</v>
      </c>
      <c r="BW14" s="608" t="e">
        <f t="shared" ca="1" si="30"/>
        <v>#N/A</v>
      </c>
      <c r="BX14" s="607" t="e">
        <f t="shared" ca="1" si="31"/>
        <v>#N/A</v>
      </c>
      <c r="BY14" s="609" t="e">
        <f t="shared" ca="1" si="32"/>
        <v>#N/A</v>
      </c>
      <c r="BZ14" s="451">
        <f ca="1">PIACENZIAN_PARAM_GTS12!$E$380</f>
        <v>-1</v>
      </c>
      <c r="CA14" s="452">
        <f ca="1">PIACENZIAN_PARAM_GTS12!$E$379</f>
        <v>-1</v>
      </c>
      <c r="CB14" s="451">
        <f ca="1">PIACENZIAN_PARAM_GTS12!$E$381</f>
        <v>-1</v>
      </c>
      <c r="CC14" s="607">
        <f t="shared" ca="1" si="33"/>
        <v>103</v>
      </c>
      <c r="CD14" s="608">
        <f t="shared" ca="1" si="34"/>
        <v>108</v>
      </c>
      <c r="CE14" s="607">
        <f t="shared" ca="1" si="35"/>
        <v>113</v>
      </c>
      <c r="CF14" s="609">
        <f t="shared" ca="1" si="36"/>
        <v>10</v>
      </c>
      <c r="CG14" s="451">
        <f ca="1">PIACENZIAN_PARAM_GTS12!$E$403</f>
        <v>0</v>
      </c>
      <c r="CH14" s="452">
        <f ca="1">PIACENZIAN_PARAM_GTS12!$E$402</f>
        <v>0</v>
      </c>
      <c r="CI14" s="451">
        <f ca="1">PIACENZIAN_PARAM_GTS12!$E$404</f>
        <v>0</v>
      </c>
      <c r="CJ14" s="607">
        <f t="shared" ca="1" si="37"/>
        <v>102</v>
      </c>
      <c r="CK14" s="608">
        <f t="shared" ca="1" si="38"/>
        <v>107</v>
      </c>
      <c r="CL14" s="607">
        <f t="shared" ca="1" si="39"/>
        <v>112</v>
      </c>
      <c r="CM14" s="609">
        <f t="shared" ca="1" si="40"/>
        <v>10</v>
      </c>
      <c r="CN14" s="454">
        <f ca="1">PIACENZIAN_PARAM_GTS12!$E$426</f>
        <v>-1</v>
      </c>
      <c r="CO14" s="453">
        <f ca="1">PIACENZIAN_PARAM_GTS12!$E$425</f>
        <v>-1</v>
      </c>
      <c r="CP14" s="454">
        <f ca="1">PIACENZIAN_PARAM_GTS12!$E$427</f>
        <v>-1</v>
      </c>
      <c r="CQ14" s="604">
        <f t="shared" ca="1" si="41"/>
        <v>103</v>
      </c>
      <c r="CR14" s="605">
        <f t="shared" ca="1" si="42"/>
        <v>108</v>
      </c>
      <c r="CS14" s="604">
        <f t="shared" ca="1" si="43"/>
        <v>113</v>
      </c>
      <c r="CT14" s="606">
        <f t="shared" ca="1" si="44"/>
        <v>10</v>
      </c>
      <c r="CU14" s="451">
        <f ca="1">PIACENZIAN_PARAM_GTS12!$E$449</f>
        <v>-1</v>
      </c>
      <c r="CV14" s="452">
        <f ca="1">PIACENZIAN_PARAM_GTS12!$E$448</f>
        <v>-1</v>
      </c>
      <c r="CW14" s="451">
        <f ca="1">PIACENZIAN_PARAM_GTS12!$E$450</f>
        <v>-1</v>
      </c>
      <c r="CX14" s="607">
        <f t="shared" ca="1" si="45"/>
        <v>103</v>
      </c>
      <c r="CY14" s="608">
        <f t="shared" ca="1" si="46"/>
        <v>108</v>
      </c>
      <c r="CZ14" s="607">
        <f t="shared" ca="1" si="47"/>
        <v>113</v>
      </c>
      <c r="DA14" s="609">
        <f t="shared" ca="1" si="48"/>
        <v>10</v>
      </c>
      <c r="DB14" s="454">
        <f ca="1">PIACENZIAN_PARAM_GTS12!$E$489</f>
        <v>-60.5</v>
      </c>
      <c r="DC14" s="453">
        <f ca="1">PIACENZIAN_PARAM_GTS12!$E$481</f>
        <v>-7.9744047500000006</v>
      </c>
      <c r="DD14" s="454">
        <f ca="1">PIACENZIAN_PARAM_GTS12!$E$490</f>
        <v>8.7142859999999995</v>
      </c>
      <c r="DE14" s="604">
        <f t="shared" ca="1" si="57"/>
        <v>93.285713999999999</v>
      </c>
      <c r="DF14" s="605">
        <f t="shared" ca="1" si="58"/>
        <v>114.97440475000001</v>
      </c>
      <c r="DG14" s="604">
        <f t="shared" ca="1" si="59"/>
        <v>172.5</v>
      </c>
      <c r="DH14" s="606">
        <f t="shared" ca="1" si="49"/>
        <v>79.214286000000001</v>
      </c>
      <c r="DI14" s="461">
        <f ca="1">PIACENZIAN_PARAM_GTS12!$E$572</f>
        <v>-75.5</v>
      </c>
      <c r="DJ14" s="462">
        <f ca="1">PIACENZIAN_PARAM_GTS12!$E$567</f>
        <v>-20.381410256410248</v>
      </c>
      <c r="DK14" s="461">
        <f ca="1">PIACENZIAN_PARAM_GTS12!$E$573</f>
        <v>21.583333333333357</v>
      </c>
      <c r="DL14" s="611">
        <f t="shared" ca="1" si="50"/>
        <v>80.416666666666643</v>
      </c>
      <c r="DM14" s="612">
        <f t="shared" ca="1" si="51"/>
        <v>127.38141025641025</v>
      </c>
      <c r="DN14" s="611">
        <f t="shared" ca="1" si="52"/>
        <v>187.5</v>
      </c>
      <c r="DO14" s="613">
        <f t="shared" ca="1" si="53"/>
        <v>107.08333333333336</v>
      </c>
    </row>
    <row r="15" spans="2:119" ht="33.950000000000003" customHeight="1">
      <c r="B15" s="491" t="s">
        <v>398</v>
      </c>
      <c r="C15" s="492" t="s">
        <v>399</v>
      </c>
      <c r="D15" s="493">
        <v>48.095095999999998</v>
      </c>
      <c r="E15" s="493">
        <v>-1.753484</v>
      </c>
      <c r="F15" s="492" t="s">
        <v>380</v>
      </c>
      <c r="G15" s="492" t="s">
        <v>381</v>
      </c>
      <c r="H15" s="492">
        <v>2.6</v>
      </c>
      <c r="I15" s="492">
        <v>3.6</v>
      </c>
      <c r="J15" s="492" t="s">
        <v>417</v>
      </c>
      <c r="K15" s="492">
        <v>0</v>
      </c>
      <c r="L15" s="492">
        <v>10</v>
      </c>
      <c r="M15" s="557">
        <v>29</v>
      </c>
      <c r="N15" s="498" t="s">
        <v>539</v>
      </c>
      <c r="O15" s="454">
        <f ca="1">PIACENZIAN_PARAM_GTS12!$E$89</f>
        <v>-90.06</v>
      </c>
      <c r="P15" s="453">
        <f ca="1">PIACENZIAN_PARAM_GTS12!$E$84</f>
        <v>-27.00411764705883</v>
      </c>
      <c r="Q15" s="454">
        <f ca="1">PIACENZIAN_PARAM_GTS12!$E$90</f>
        <v>66.319999999999993</v>
      </c>
      <c r="R15" s="604">
        <f t="shared" ca="1" si="0"/>
        <v>-37.319999999999993</v>
      </c>
      <c r="S15" s="605">
        <f t="shared" ca="1" si="1"/>
        <v>61.004117647058834</v>
      </c>
      <c r="T15" s="604">
        <f t="shared" ca="1" si="2"/>
        <v>129.06</v>
      </c>
      <c r="U15" s="606">
        <f t="shared" ca="1" si="3"/>
        <v>166.38</v>
      </c>
      <c r="V15" s="454">
        <f ca="1">PIACENZIAN_PARAM_GTS12!$E$58</f>
        <v>-13.99282</v>
      </c>
      <c r="W15" s="453">
        <f ca="1">PIACENZIAN_PARAM_GTS12!$E$53</f>
        <v>6.5242266666666664</v>
      </c>
      <c r="X15" s="454">
        <f ca="1">PIACENZIAN_PARAM_GTS12!$E$59</f>
        <v>27.9634</v>
      </c>
      <c r="Y15" s="604">
        <f t="shared" ca="1" si="4"/>
        <v>1.0366</v>
      </c>
      <c r="Z15" s="605">
        <f t="shared" ca="1" si="5"/>
        <v>27.475773333333333</v>
      </c>
      <c r="AA15" s="604">
        <f t="shared" ca="1" si="6"/>
        <v>52.992820000000002</v>
      </c>
      <c r="AB15" s="606">
        <f t="shared" ca="1" si="7"/>
        <v>51.956220000000002</v>
      </c>
      <c r="AC15" s="454">
        <f ca="1">PIACENZIAN_PARAM_GTS12!$E$149</f>
        <v>-82.399999997752033</v>
      </c>
      <c r="AD15" s="453">
        <f ca="1">PIACENZIAN_PARAM_GTS12!$E$144</f>
        <v>-14.459772357736529</v>
      </c>
      <c r="AE15" s="454">
        <f ca="1">PIACENZIAN_PARAM_GTS12!$E$150</f>
        <v>36.799999999943196</v>
      </c>
      <c r="AF15" s="604">
        <f t="shared" ca="1" si="8"/>
        <v>-7.7999999999431964</v>
      </c>
      <c r="AG15" s="605">
        <f t="shared" ca="1" si="9"/>
        <v>48.459772357736526</v>
      </c>
      <c r="AH15" s="604">
        <f t="shared" ca="1" si="10"/>
        <v>121.39999999775203</v>
      </c>
      <c r="AI15" s="606">
        <f t="shared" ca="1" si="11"/>
        <v>129.19999999769522</v>
      </c>
      <c r="AJ15" s="454">
        <f ca="1">PIACENZIAN_PARAM_GTS12!$E$176</f>
        <v>-35.433199999999999</v>
      </c>
      <c r="AK15" s="453">
        <f ca="1">PIACENZIAN_PARAM_GTS12!$E$171</f>
        <v>-10.963566666666667</v>
      </c>
      <c r="AL15" s="454">
        <f ca="1">PIACENZIAN_PARAM_GTS12!$E$177</f>
        <v>13.186999999999999</v>
      </c>
      <c r="AM15" s="604">
        <f t="shared" ca="1" si="12"/>
        <v>15.813000000000001</v>
      </c>
      <c r="AN15" s="605">
        <f t="shared" ca="1" si="13"/>
        <v>44.963566666666665</v>
      </c>
      <c r="AO15" s="604">
        <f t="shared" ca="1" si="14"/>
        <v>74.433199999999999</v>
      </c>
      <c r="AP15" s="606">
        <f t="shared" ca="1" si="15"/>
        <v>58.620199999999997</v>
      </c>
      <c r="AQ15" s="451" t="e">
        <f ca="1">PIACENZIAN_PARAM_GTS12!$E$265</f>
        <v>#N/A</v>
      </c>
      <c r="AR15" s="452" t="e">
        <f ca="1">PIACENZIAN_PARAM_GTS12!$E$260</f>
        <v>#N/A</v>
      </c>
      <c r="AS15" s="451" t="e">
        <f ca="1">PIACENZIAN_PARAM_GTS12!$E$266</f>
        <v>#N/A</v>
      </c>
      <c r="AT15" s="607" t="e">
        <f t="shared" ca="1" si="16"/>
        <v>#N/A</v>
      </c>
      <c r="AU15" s="608" t="e">
        <f t="shared" ca="1" si="17"/>
        <v>#N/A</v>
      </c>
      <c r="AV15" s="607" t="e">
        <f t="shared" ca="1" si="18"/>
        <v>#N/A</v>
      </c>
      <c r="AW15" s="609" t="e">
        <f t="shared" ca="1" si="19"/>
        <v>#N/A</v>
      </c>
      <c r="AX15" s="451" t="e">
        <f ca="1">PIACENZIAN_PARAM_GTS12!$E$238</f>
        <v>#N/A</v>
      </c>
      <c r="AY15" s="452" t="e">
        <f ca="1">PIACENZIAN_PARAM_GTS12!$E$237</f>
        <v>#N/A</v>
      </c>
      <c r="AZ15" s="451" t="e">
        <f ca="1">PIACENZIAN_PARAM_GTS12!$E$239</f>
        <v>#N/A</v>
      </c>
      <c r="BA15" s="607" t="e">
        <f t="shared" ca="1" si="20"/>
        <v>#N/A</v>
      </c>
      <c r="BB15" s="608" t="e">
        <f t="shared" ca="1" si="21"/>
        <v>#N/A</v>
      </c>
      <c r="BC15" s="607" t="e">
        <f t="shared" ca="1" si="22"/>
        <v>#N/A</v>
      </c>
      <c r="BD15" s="609" t="e">
        <f t="shared" ca="1" si="23"/>
        <v>#N/A</v>
      </c>
      <c r="BE15" s="454">
        <f ca="1">PIACENZIAN_PARAM_GTS12!$E$303</f>
        <v>39.196368000000085</v>
      </c>
      <c r="BF15" s="453">
        <f ca="1">PIACENZIAN_PARAM_GTS12!$E$293</f>
        <v>62.333366666666677</v>
      </c>
      <c r="BG15" s="454">
        <f ca="1">PIACENZIAN_PARAM_GTS12!$E$304</f>
        <v>86.828640000000149</v>
      </c>
      <c r="BH15" s="604">
        <f t="shared" ca="1" si="24"/>
        <v>-57.828640000000149</v>
      </c>
      <c r="BI15" s="605">
        <f t="shared" ca="1" si="25"/>
        <v>-28.333366666666677</v>
      </c>
      <c r="BJ15" s="604">
        <f t="shared" ca="1" si="26"/>
        <v>-0.19636800000008492</v>
      </c>
      <c r="BK15" s="606">
        <f t="shared" ca="1" si="27"/>
        <v>57.632272000000064</v>
      </c>
      <c r="BL15" s="454">
        <f ca="1">PIACENZIAN_PARAM_GTS12!$E$536</f>
        <v>2.5</v>
      </c>
      <c r="BM15" s="453">
        <f ca="1">PIACENZIAN_PARAM_GTS12!$E$528</f>
        <v>5.3250000000000002</v>
      </c>
      <c r="BN15" s="454">
        <f ca="1">PIACENZIAN_PARAM_GTS12!$E$537</f>
        <v>9.1999999999999993</v>
      </c>
      <c r="BO15" s="604">
        <f t="shared" ca="1" si="54"/>
        <v>19.8</v>
      </c>
      <c r="BP15" s="605">
        <f t="shared" ca="1" si="55"/>
        <v>28.675000000000001</v>
      </c>
      <c r="BQ15" s="604">
        <f t="shared" ca="1" si="56"/>
        <v>36.5</v>
      </c>
      <c r="BR15" s="606">
        <f t="shared" ca="1" si="28"/>
        <v>16.7</v>
      </c>
      <c r="BS15" s="451" t="e">
        <f ca="1">PIACENZIAN_PARAM_GTS12!$E$346</f>
        <v>#N/A</v>
      </c>
      <c r="BT15" s="452" t="e">
        <f ca="1">PIACENZIAN_PARAM_GTS12!$E$336</f>
        <v>#N/A</v>
      </c>
      <c r="BU15" s="451" t="e">
        <f ca="1">PIACENZIAN_PARAM_GTS12!$E$347</f>
        <v>#N/A</v>
      </c>
      <c r="BV15" s="607" t="e">
        <f t="shared" ca="1" si="29"/>
        <v>#N/A</v>
      </c>
      <c r="BW15" s="608" t="e">
        <f t="shared" ca="1" si="30"/>
        <v>#N/A</v>
      </c>
      <c r="BX15" s="607" t="e">
        <f t="shared" ca="1" si="31"/>
        <v>#N/A</v>
      </c>
      <c r="BY15" s="609" t="e">
        <f t="shared" ca="1" si="32"/>
        <v>#N/A</v>
      </c>
      <c r="BZ15" s="451">
        <f ca="1">PIACENZIAN_PARAM_GTS12!$E$380</f>
        <v>-1</v>
      </c>
      <c r="CA15" s="452">
        <f ca="1">PIACENZIAN_PARAM_GTS12!$E$379</f>
        <v>-1</v>
      </c>
      <c r="CB15" s="451">
        <f ca="1">PIACENZIAN_PARAM_GTS12!$E$381</f>
        <v>-1</v>
      </c>
      <c r="CC15" s="607">
        <f t="shared" ca="1" si="33"/>
        <v>30</v>
      </c>
      <c r="CD15" s="608">
        <f t="shared" ca="1" si="34"/>
        <v>35</v>
      </c>
      <c r="CE15" s="607">
        <f t="shared" ca="1" si="35"/>
        <v>40</v>
      </c>
      <c r="CF15" s="609">
        <f t="shared" ca="1" si="36"/>
        <v>10</v>
      </c>
      <c r="CG15" s="451">
        <f ca="1">PIACENZIAN_PARAM_GTS12!$E$403</f>
        <v>0</v>
      </c>
      <c r="CH15" s="452">
        <f ca="1">PIACENZIAN_PARAM_GTS12!$E$402</f>
        <v>0</v>
      </c>
      <c r="CI15" s="451">
        <f ca="1">PIACENZIAN_PARAM_GTS12!$E$404</f>
        <v>0</v>
      </c>
      <c r="CJ15" s="607">
        <f t="shared" ca="1" si="37"/>
        <v>29</v>
      </c>
      <c r="CK15" s="608">
        <f t="shared" ca="1" si="38"/>
        <v>34</v>
      </c>
      <c r="CL15" s="607">
        <f t="shared" ca="1" si="39"/>
        <v>39</v>
      </c>
      <c r="CM15" s="609">
        <f t="shared" ca="1" si="40"/>
        <v>10</v>
      </c>
      <c r="CN15" s="454">
        <f ca="1">PIACENZIAN_PARAM_GTS12!$E$426</f>
        <v>-1</v>
      </c>
      <c r="CO15" s="453">
        <f ca="1">PIACENZIAN_PARAM_GTS12!$E$425</f>
        <v>-1</v>
      </c>
      <c r="CP15" s="454">
        <f ca="1">PIACENZIAN_PARAM_GTS12!$E$427</f>
        <v>-1</v>
      </c>
      <c r="CQ15" s="604">
        <f t="shared" ca="1" si="41"/>
        <v>30</v>
      </c>
      <c r="CR15" s="605">
        <f t="shared" ca="1" si="42"/>
        <v>35</v>
      </c>
      <c r="CS15" s="604">
        <f t="shared" ca="1" si="43"/>
        <v>40</v>
      </c>
      <c r="CT15" s="606">
        <f t="shared" ca="1" si="44"/>
        <v>10</v>
      </c>
      <c r="CU15" s="451">
        <f ca="1">PIACENZIAN_PARAM_GTS12!$E$449</f>
        <v>-1</v>
      </c>
      <c r="CV15" s="452">
        <f ca="1">PIACENZIAN_PARAM_GTS12!$E$448</f>
        <v>-1</v>
      </c>
      <c r="CW15" s="451">
        <f ca="1">PIACENZIAN_PARAM_GTS12!$E$450</f>
        <v>-1</v>
      </c>
      <c r="CX15" s="607">
        <f t="shared" ca="1" si="45"/>
        <v>30</v>
      </c>
      <c r="CY15" s="608">
        <f t="shared" ca="1" si="46"/>
        <v>35</v>
      </c>
      <c r="CZ15" s="607">
        <f t="shared" ca="1" si="47"/>
        <v>40</v>
      </c>
      <c r="DA15" s="609">
        <f t="shared" ca="1" si="48"/>
        <v>10</v>
      </c>
      <c r="DB15" s="454">
        <f ca="1">PIACENZIAN_PARAM_GTS12!$E$489</f>
        <v>-60.5</v>
      </c>
      <c r="DC15" s="453">
        <f ca="1">PIACENZIAN_PARAM_GTS12!$E$481</f>
        <v>-7.9744047500000006</v>
      </c>
      <c r="DD15" s="454">
        <f ca="1">PIACENZIAN_PARAM_GTS12!$E$490</f>
        <v>8.7142859999999995</v>
      </c>
      <c r="DE15" s="604">
        <f t="shared" ca="1" si="57"/>
        <v>20.285713999999999</v>
      </c>
      <c r="DF15" s="605">
        <f t="shared" ca="1" si="58"/>
        <v>41.974404749999998</v>
      </c>
      <c r="DG15" s="604">
        <f t="shared" ca="1" si="59"/>
        <v>99.5</v>
      </c>
      <c r="DH15" s="606">
        <f t="shared" ca="1" si="49"/>
        <v>79.214286000000001</v>
      </c>
      <c r="DI15" s="461">
        <f ca="1">PIACENZIAN_PARAM_GTS12!$E$572</f>
        <v>-75.5</v>
      </c>
      <c r="DJ15" s="462">
        <f ca="1">PIACENZIAN_PARAM_GTS12!$E$567</f>
        <v>-20.381410256410248</v>
      </c>
      <c r="DK15" s="461">
        <f ca="1">PIACENZIAN_PARAM_GTS12!$E$573</f>
        <v>21.583333333333357</v>
      </c>
      <c r="DL15" s="611">
        <f t="shared" ca="1" si="50"/>
        <v>7.416666666666643</v>
      </c>
      <c r="DM15" s="612">
        <f t="shared" ca="1" si="51"/>
        <v>54.381410256410248</v>
      </c>
      <c r="DN15" s="611">
        <f t="shared" ca="1" si="52"/>
        <v>114.5</v>
      </c>
      <c r="DO15" s="613">
        <f t="shared" ca="1" si="53"/>
        <v>107.08333333333336</v>
      </c>
    </row>
    <row r="16" spans="2:119" ht="33.950000000000003" customHeight="1">
      <c r="B16" s="491" t="s">
        <v>400</v>
      </c>
      <c r="C16" s="494" t="s">
        <v>401</v>
      </c>
      <c r="D16" s="493">
        <v>47.949244999999998</v>
      </c>
      <c r="E16" s="493">
        <v>-1.633993</v>
      </c>
      <c r="F16" s="492" t="s">
        <v>380</v>
      </c>
      <c r="G16" s="494" t="s">
        <v>381</v>
      </c>
      <c r="H16" s="492">
        <v>2.6</v>
      </c>
      <c r="I16" s="492">
        <v>3.6</v>
      </c>
      <c r="J16" s="492" t="s">
        <v>417</v>
      </c>
      <c r="K16" s="492">
        <v>0</v>
      </c>
      <c r="L16" s="492">
        <v>10</v>
      </c>
      <c r="M16" s="557">
        <v>95</v>
      </c>
      <c r="N16" s="498" t="s">
        <v>540</v>
      </c>
      <c r="O16" s="454">
        <f ca="1">PIACENZIAN_PARAM_GTS12!$E$89</f>
        <v>-90.06</v>
      </c>
      <c r="P16" s="453">
        <f ca="1">PIACENZIAN_PARAM_GTS12!$E$84</f>
        <v>-27.00411764705883</v>
      </c>
      <c r="Q16" s="454">
        <f ca="1">PIACENZIAN_PARAM_GTS12!$E$90</f>
        <v>66.319999999999993</v>
      </c>
      <c r="R16" s="604">
        <f t="shared" ca="1" si="0"/>
        <v>28.680000000000007</v>
      </c>
      <c r="S16" s="605">
        <f t="shared" ca="1" si="1"/>
        <v>127.00411764705883</v>
      </c>
      <c r="T16" s="604">
        <f t="shared" ca="1" si="2"/>
        <v>195.06</v>
      </c>
      <c r="U16" s="606">
        <f t="shared" ca="1" si="3"/>
        <v>166.38</v>
      </c>
      <c r="V16" s="454">
        <f ca="1">PIACENZIAN_PARAM_GTS12!$E$58</f>
        <v>-13.99282</v>
      </c>
      <c r="W16" s="453">
        <f ca="1">PIACENZIAN_PARAM_GTS12!$E$53</f>
        <v>6.5242266666666664</v>
      </c>
      <c r="X16" s="454">
        <f ca="1">PIACENZIAN_PARAM_GTS12!$E$59</f>
        <v>27.9634</v>
      </c>
      <c r="Y16" s="604">
        <f t="shared" ca="1" si="4"/>
        <v>67.036599999999993</v>
      </c>
      <c r="Z16" s="605">
        <f t="shared" ca="1" si="5"/>
        <v>93.475773333333336</v>
      </c>
      <c r="AA16" s="604">
        <f t="shared" ca="1" si="6"/>
        <v>118.99281999999999</v>
      </c>
      <c r="AB16" s="606">
        <f t="shared" ca="1" si="7"/>
        <v>51.956220000000002</v>
      </c>
      <c r="AC16" s="454">
        <f ca="1">PIACENZIAN_PARAM_GTS12!$E$149</f>
        <v>-82.399999997752033</v>
      </c>
      <c r="AD16" s="453">
        <f ca="1">PIACENZIAN_PARAM_GTS12!$E$144</f>
        <v>-14.459772357736529</v>
      </c>
      <c r="AE16" s="454">
        <f ca="1">PIACENZIAN_PARAM_GTS12!$E$150</f>
        <v>36.799999999943196</v>
      </c>
      <c r="AF16" s="604">
        <f t="shared" ca="1" si="8"/>
        <v>58.200000000056804</v>
      </c>
      <c r="AG16" s="605">
        <f t="shared" ca="1" si="9"/>
        <v>114.45977235773653</v>
      </c>
      <c r="AH16" s="604">
        <f t="shared" ca="1" si="10"/>
        <v>187.39999999775205</v>
      </c>
      <c r="AI16" s="606">
        <f t="shared" ca="1" si="11"/>
        <v>129.19999999769524</v>
      </c>
      <c r="AJ16" s="454">
        <f ca="1">PIACENZIAN_PARAM_GTS12!$E$176</f>
        <v>-35.433199999999999</v>
      </c>
      <c r="AK16" s="453">
        <f ca="1">PIACENZIAN_PARAM_GTS12!$E$171</f>
        <v>-10.963566666666667</v>
      </c>
      <c r="AL16" s="454">
        <f ca="1">PIACENZIAN_PARAM_GTS12!$E$177</f>
        <v>13.186999999999999</v>
      </c>
      <c r="AM16" s="604">
        <f t="shared" ca="1" si="12"/>
        <v>81.813000000000002</v>
      </c>
      <c r="AN16" s="605">
        <f t="shared" ca="1" si="13"/>
        <v>110.96356666666667</v>
      </c>
      <c r="AO16" s="604">
        <f t="shared" ca="1" si="14"/>
        <v>140.4332</v>
      </c>
      <c r="AP16" s="606">
        <f t="shared" ca="1" si="15"/>
        <v>58.620199999999997</v>
      </c>
      <c r="AQ16" s="451" t="e">
        <f ca="1">PIACENZIAN_PARAM_GTS12!$E$265</f>
        <v>#N/A</v>
      </c>
      <c r="AR16" s="452" t="e">
        <f ca="1">PIACENZIAN_PARAM_GTS12!$E$260</f>
        <v>#N/A</v>
      </c>
      <c r="AS16" s="451" t="e">
        <f ca="1">PIACENZIAN_PARAM_GTS12!$E$266</f>
        <v>#N/A</v>
      </c>
      <c r="AT16" s="607" t="e">
        <f t="shared" ca="1" si="16"/>
        <v>#N/A</v>
      </c>
      <c r="AU16" s="608" t="e">
        <f t="shared" ca="1" si="17"/>
        <v>#N/A</v>
      </c>
      <c r="AV16" s="607" t="e">
        <f t="shared" ca="1" si="18"/>
        <v>#N/A</v>
      </c>
      <c r="AW16" s="609" t="e">
        <f t="shared" ca="1" si="19"/>
        <v>#N/A</v>
      </c>
      <c r="AX16" s="451" t="e">
        <f ca="1">PIACENZIAN_PARAM_GTS12!$E$238</f>
        <v>#N/A</v>
      </c>
      <c r="AY16" s="452" t="e">
        <f ca="1">PIACENZIAN_PARAM_GTS12!$E$237</f>
        <v>#N/A</v>
      </c>
      <c r="AZ16" s="451" t="e">
        <f ca="1">PIACENZIAN_PARAM_GTS12!$E$239</f>
        <v>#N/A</v>
      </c>
      <c r="BA16" s="607" t="e">
        <f t="shared" ca="1" si="20"/>
        <v>#N/A</v>
      </c>
      <c r="BB16" s="608" t="e">
        <f t="shared" ca="1" si="21"/>
        <v>#N/A</v>
      </c>
      <c r="BC16" s="607" t="e">
        <f t="shared" ca="1" si="22"/>
        <v>#N/A</v>
      </c>
      <c r="BD16" s="609" t="e">
        <f t="shared" ca="1" si="23"/>
        <v>#N/A</v>
      </c>
      <c r="BE16" s="454">
        <f ca="1">PIACENZIAN_PARAM_GTS12!$E$303</f>
        <v>39.196368000000085</v>
      </c>
      <c r="BF16" s="453">
        <f ca="1">PIACENZIAN_PARAM_GTS12!$E$293</f>
        <v>62.333366666666677</v>
      </c>
      <c r="BG16" s="454">
        <f ca="1">PIACENZIAN_PARAM_GTS12!$E$304</f>
        <v>86.828640000000149</v>
      </c>
      <c r="BH16" s="604">
        <f t="shared" ca="1" si="24"/>
        <v>8.1713599999998507</v>
      </c>
      <c r="BI16" s="605">
        <f t="shared" ca="1" si="25"/>
        <v>37.666633333333323</v>
      </c>
      <c r="BJ16" s="604">
        <f t="shared" ca="1" si="26"/>
        <v>65.803631999999908</v>
      </c>
      <c r="BK16" s="606">
        <f t="shared" ca="1" si="27"/>
        <v>57.632272000000057</v>
      </c>
      <c r="BL16" s="454">
        <f ca="1">PIACENZIAN_PARAM_GTS12!$E$536</f>
        <v>2.5</v>
      </c>
      <c r="BM16" s="453">
        <f ca="1">PIACENZIAN_PARAM_GTS12!$E$528</f>
        <v>5.3250000000000002</v>
      </c>
      <c r="BN16" s="454">
        <f ca="1">PIACENZIAN_PARAM_GTS12!$E$537</f>
        <v>9.1999999999999993</v>
      </c>
      <c r="BO16" s="604">
        <f t="shared" ca="1" si="54"/>
        <v>85.8</v>
      </c>
      <c r="BP16" s="605">
        <f t="shared" ca="1" si="55"/>
        <v>94.674999999999997</v>
      </c>
      <c r="BQ16" s="604">
        <f t="shared" ca="1" si="56"/>
        <v>102.5</v>
      </c>
      <c r="BR16" s="606">
        <f t="shared" ca="1" si="28"/>
        <v>16.700000000000003</v>
      </c>
      <c r="BS16" s="451" t="e">
        <f ca="1">PIACENZIAN_PARAM_GTS12!$E$346</f>
        <v>#N/A</v>
      </c>
      <c r="BT16" s="452" t="e">
        <f ca="1">PIACENZIAN_PARAM_GTS12!$E$336</f>
        <v>#N/A</v>
      </c>
      <c r="BU16" s="451" t="e">
        <f ca="1">PIACENZIAN_PARAM_GTS12!$E$347</f>
        <v>#N/A</v>
      </c>
      <c r="BV16" s="607" t="e">
        <f t="shared" ca="1" si="29"/>
        <v>#N/A</v>
      </c>
      <c r="BW16" s="608" t="e">
        <f t="shared" ca="1" si="30"/>
        <v>#N/A</v>
      </c>
      <c r="BX16" s="607" t="e">
        <f t="shared" ca="1" si="31"/>
        <v>#N/A</v>
      </c>
      <c r="BY16" s="609" t="e">
        <f t="shared" ca="1" si="32"/>
        <v>#N/A</v>
      </c>
      <c r="BZ16" s="451">
        <f ca="1">PIACENZIAN_PARAM_GTS12!$E$380</f>
        <v>-1</v>
      </c>
      <c r="CA16" s="452">
        <f ca="1">PIACENZIAN_PARAM_GTS12!$E$379</f>
        <v>-1</v>
      </c>
      <c r="CB16" s="451">
        <f ca="1">PIACENZIAN_PARAM_GTS12!$E$381</f>
        <v>-1</v>
      </c>
      <c r="CC16" s="607">
        <f t="shared" ca="1" si="33"/>
        <v>96</v>
      </c>
      <c r="CD16" s="608">
        <f t="shared" ca="1" si="34"/>
        <v>101</v>
      </c>
      <c r="CE16" s="607">
        <f t="shared" ca="1" si="35"/>
        <v>106</v>
      </c>
      <c r="CF16" s="609">
        <f t="shared" ca="1" si="36"/>
        <v>10</v>
      </c>
      <c r="CG16" s="451">
        <f ca="1">PIACENZIAN_PARAM_GTS12!$E$403</f>
        <v>0</v>
      </c>
      <c r="CH16" s="452">
        <f ca="1">PIACENZIAN_PARAM_GTS12!$E$402</f>
        <v>0</v>
      </c>
      <c r="CI16" s="451">
        <f ca="1">PIACENZIAN_PARAM_GTS12!$E$404</f>
        <v>0</v>
      </c>
      <c r="CJ16" s="607">
        <f t="shared" ca="1" si="37"/>
        <v>95</v>
      </c>
      <c r="CK16" s="608">
        <f t="shared" ca="1" si="38"/>
        <v>100</v>
      </c>
      <c r="CL16" s="607">
        <f t="shared" ca="1" si="39"/>
        <v>105</v>
      </c>
      <c r="CM16" s="609">
        <f t="shared" ca="1" si="40"/>
        <v>10</v>
      </c>
      <c r="CN16" s="454">
        <f ca="1">PIACENZIAN_PARAM_GTS12!$E$426</f>
        <v>-1</v>
      </c>
      <c r="CO16" s="453">
        <f ca="1">PIACENZIAN_PARAM_GTS12!$E$425</f>
        <v>-1</v>
      </c>
      <c r="CP16" s="454">
        <f ca="1">PIACENZIAN_PARAM_GTS12!$E$427</f>
        <v>-1</v>
      </c>
      <c r="CQ16" s="604">
        <f t="shared" ca="1" si="41"/>
        <v>96</v>
      </c>
      <c r="CR16" s="605">
        <f t="shared" ca="1" si="42"/>
        <v>101</v>
      </c>
      <c r="CS16" s="604">
        <f t="shared" ca="1" si="43"/>
        <v>106</v>
      </c>
      <c r="CT16" s="606">
        <f t="shared" ca="1" si="44"/>
        <v>10</v>
      </c>
      <c r="CU16" s="451">
        <f ca="1">PIACENZIAN_PARAM_GTS12!$E$449</f>
        <v>-1</v>
      </c>
      <c r="CV16" s="452">
        <f ca="1">PIACENZIAN_PARAM_GTS12!$E$448</f>
        <v>-1</v>
      </c>
      <c r="CW16" s="451">
        <f ca="1">PIACENZIAN_PARAM_GTS12!$E$450</f>
        <v>-1</v>
      </c>
      <c r="CX16" s="607">
        <f t="shared" ca="1" si="45"/>
        <v>96</v>
      </c>
      <c r="CY16" s="608">
        <f t="shared" ca="1" si="46"/>
        <v>101</v>
      </c>
      <c r="CZ16" s="607">
        <f t="shared" ca="1" si="47"/>
        <v>106</v>
      </c>
      <c r="DA16" s="609">
        <f t="shared" ca="1" si="48"/>
        <v>10</v>
      </c>
      <c r="DB16" s="454">
        <f ca="1">PIACENZIAN_PARAM_GTS12!$E$489</f>
        <v>-60.5</v>
      </c>
      <c r="DC16" s="453">
        <f ca="1">PIACENZIAN_PARAM_GTS12!$E$481</f>
        <v>-7.9744047500000006</v>
      </c>
      <c r="DD16" s="454">
        <f ca="1">PIACENZIAN_PARAM_GTS12!$E$490</f>
        <v>8.7142859999999995</v>
      </c>
      <c r="DE16" s="604">
        <f t="shared" ca="1" si="57"/>
        <v>86.285713999999999</v>
      </c>
      <c r="DF16" s="605">
        <f t="shared" ca="1" si="58"/>
        <v>107.97440475000001</v>
      </c>
      <c r="DG16" s="604">
        <f t="shared" ca="1" si="59"/>
        <v>165.5</v>
      </c>
      <c r="DH16" s="606">
        <f t="shared" ca="1" si="49"/>
        <v>79.214286000000001</v>
      </c>
      <c r="DI16" s="461">
        <f ca="1">PIACENZIAN_PARAM_GTS12!$E$572</f>
        <v>-75.5</v>
      </c>
      <c r="DJ16" s="462">
        <f ca="1">PIACENZIAN_PARAM_GTS12!$E$567</f>
        <v>-20.381410256410248</v>
      </c>
      <c r="DK16" s="461">
        <f ca="1">PIACENZIAN_PARAM_GTS12!$E$573</f>
        <v>21.583333333333357</v>
      </c>
      <c r="DL16" s="611">
        <f t="shared" ca="1" si="50"/>
        <v>73.416666666666643</v>
      </c>
      <c r="DM16" s="612">
        <f t="shared" ca="1" si="51"/>
        <v>120.38141025641025</v>
      </c>
      <c r="DN16" s="611">
        <f t="shared" ca="1" si="52"/>
        <v>180.5</v>
      </c>
      <c r="DO16" s="613">
        <f t="shared" ca="1" si="53"/>
        <v>107.08333333333336</v>
      </c>
    </row>
    <row r="17" spans="2:119" ht="33.950000000000003" customHeight="1">
      <c r="B17" s="491" t="s">
        <v>402</v>
      </c>
      <c r="C17" s="494" t="s">
        <v>403</v>
      </c>
      <c r="D17" s="493">
        <v>47.871892000000003</v>
      </c>
      <c r="E17" s="493">
        <v>-1.785174</v>
      </c>
      <c r="F17" s="492" t="s">
        <v>380</v>
      </c>
      <c r="G17" s="494" t="s">
        <v>381</v>
      </c>
      <c r="H17" s="492">
        <v>2.6</v>
      </c>
      <c r="I17" s="492">
        <v>3.6</v>
      </c>
      <c r="J17" s="492" t="s">
        <v>418</v>
      </c>
      <c r="K17" s="492">
        <v>10</v>
      </c>
      <c r="L17" s="492">
        <v>30</v>
      </c>
      <c r="M17" s="557">
        <v>42</v>
      </c>
      <c r="N17" s="498" t="s">
        <v>539</v>
      </c>
      <c r="O17" s="454">
        <f ca="1">PIACENZIAN_PARAM_GTS12!$E$89</f>
        <v>-90.06</v>
      </c>
      <c r="P17" s="453">
        <f ca="1">PIACENZIAN_PARAM_GTS12!$E$84</f>
        <v>-27.00411764705883</v>
      </c>
      <c r="Q17" s="454">
        <f ca="1">PIACENZIAN_PARAM_GTS12!$E$90</f>
        <v>66.319999999999993</v>
      </c>
      <c r="R17" s="604">
        <f t="shared" ca="1" si="0"/>
        <v>-14.319999999999993</v>
      </c>
      <c r="S17" s="605">
        <f t="shared" ca="1" si="1"/>
        <v>89.004117647058834</v>
      </c>
      <c r="T17" s="604">
        <f t="shared" ca="1" si="2"/>
        <v>162.06</v>
      </c>
      <c r="U17" s="606">
        <f t="shared" ca="1" si="3"/>
        <v>176.38</v>
      </c>
      <c r="V17" s="454">
        <f ca="1">PIACENZIAN_PARAM_GTS12!$E$58</f>
        <v>-13.99282</v>
      </c>
      <c r="W17" s="453">
        <f ca="1">PIACENZIAN_PARAM_GTS12!$E$53</f>
        <v>6.5242266666666664</v>
      </c>
      <c r="X17" s="454">
        <f ca="1">PIACENZIAN_PARAM_GTS12!$E$59</f>
        <v>27.9634</v>
      </c>
      <c r="Y17" s="604">
        <f t="shared" ca="1" si="4"/>
        <v>24.0366</v>
      </c>
      <c r="Z17" s="605">
        <f t="shared" ca="1" si="5"/>
        <v>55.475773333333336</v>
      </c>
      <c r="AA17" s="604">
        <f t="shared" ca="1" si="6"/>
        <v>85.992819999999995</v>
      </c>
      <c r="AB17" s="606">
        <f t="shared" ca="1" si="7"/>
        <v>61.956219999999995</v>
      </c>
      <c r="AC17" s="454">
        <f ca="1">PIACENZIAN_PARAM_GTS12!$E$149</f>
        <v>-82.399999997752033</v>
      </c>
      <c r="AD17" s="453">
        <f ca="1">PIACENZIAN_PARAM_GTS12!$E$144</f>
        <v>-14.459772357736529</v>
      </c>
      <c r="AE17" s="454">
        <f ca="1">PIACENZIAN_PARAM_GTS12!$E$150</f>
        <v>36.799999999943196</v>
      </c>
      <c r="AF17" s="604">
        <f t="shared" ca="1" si="8"/>
        <v>15.200000000056804</v>
      </c>
      <c r="AG17" s="605">
        <f t="shared" ca="1" si="9"/>
        <v>76.459772357736526</v>
      </c>
      <c r="AH17" s="604">
        <f t="shared" ca="1" si="10"/>
        <v>154.39999999775205</v>
      </c>
      <c r="AI17" s="606">
        <f t="shared" ca="1" si="11"/>
        <v>139.19999999769524</v>
      </c>
      <c r="AJ17" s="454">
        <f ca="1">PIACENZIAN_PARAM_GTS12!$E$176</f>
        <v>-35.433199999999999</v>
      </c>
      <c r="AK17" s="453">
        <f ca="1">PIACENZIAN_PARAM_GTS12!$E$171</f>
        <v>-10.963566666666667</v>
      </c>
      <c r="AL17" s="454">
        <f ca="1">PIACENZIAN_PARAM_GTS12!$E$177</f>
        <v>13.186999999999999</v>
      </c>
      <c r="AM17" s="604">
        <f t="shared" ca="1" si="12"/>
        <v>38.813000000000002</v>
      </c>
      <c r="AN17" s="605">
        <f t="shared" ca="1" si="13"/>
        <v>72.963566666666665</v>
      </c>
      <c r="AO17" s="604">
        <f t="shared" ca="1" si="14"/>
        <v>107.4332</v>
      </c>
      <c r="AP17" s="606">
        <f t="shared" ca="1" si="15"/>
        <v>68.620199999999997</v>
      </c>
      <c r="AQ17" s="451" t="e">
        <f ca="1">PIACENZIAN_PARAM_GTS12!$E$265</f>
        <v>#N/A</v>
      </c>
      <c r="AR17" s="452" t="e">
        <f ca="1">PIACENZIAN_PARAM_GTS12!$E$260</f>
        <v>#N/A</v>
      </c>
      <c r="AS17" s="451" t="e">
        <f ca="1">PIACENZIAN_PARAM_GTS12!$E$266</f>
        <v>#N/A</v>
      </c>
      <c r="AT17" s="607" t="e">
        <f t="shared" ca="1" si="16"/>
        <v>#N/A</v>
      </c>
      <c r="AU17" s="608" t="e">
        <f t="shared" ca="1" si="17"/>
        <v>#N/A</v>
      </c>
      <c r="AV17" s="607" t="e">
        <f t="shared" ca="1" si="18"/>
        <v>#N/A</v>
      </c>
      <c r="AW17" s="609" t="e">
        <f t="shared" ca="1" si="19"/>
        <v>#N/A</v>
      </c>
      <c r="AX17" s="451" t="e">
        <f ca="1">PIACENZIAN_PARAM_GTS12!$E$238</f>
        <v>#N/A</v>
      </c>
      <c r="AY17" s="452" t="e">
        <f ca="1">PIACENZIAN_PARAM_GTS12!$E$237</f>
        <v>#N/A</v>
      </c>
      <c r="AZ17" s="451" t="e">
        <f ca="1">PIACENZIAN_PARAM_GTS12!$E$239</f>
        <v>#N/A</v>
      </c>
      <c r="BA17" s="607" t="e">
        <f t="shared" ca="1" si="20"/>
        <v>#N/A</v>
      </c>
      <c r="BB17" s="608" t="e">
        <f t="shared" ca="1" si="21"/>
        <v>#N/A</v>
      </c>
      <c r="BC17" s="607" t="e">
        <f t="shared" ca="1" si="22"/>
        <v>#N/A</v>
      </c>
      <c r="BD17" s="609" t="e">
        <f t="shared" ca="1" si="23"/>
        <v>#N/A</v>
      </c>
      <c r="BE17" s="454">
        <f ca="1">PIACENZIAN_PARAM_GTS12!$E$303</f>
        <v>39.196368000000085</v>
      </c>
      <c r="BF17" s="453">
        <f ca="1">PIACENZIAN_PARAM_GTS12!$E$293</f>
        <v>62.333366666666677</v>
      </c>
      <c r="BG17" s="454">
        <f ca="1">PIACENZIAN_PARAM_GTS12!$E$304</f>
        <v>86.828640000000149</v>
      </c>
      <c r="BH17" s="604">
        <f t="shared" ca="1" si="24"/>
        <v>-34.828640000000149</v>
      </c>
      <c r="BI17" s="605">
        <f t="shared" ca="1" si="25"/>
        <v>-0.33336666666667725</v>
      </c>
      <c r="BJ17" s="604">
        <f t="shared" ca="1" si="26"/>
        <v>32.803631999999915</v>
      </c>
      <c r="BK17" s="606">
        <f t="shared" ca="1" si="27"/>
        <v>67.632272000000057</v>
      </c>
      <c r="BL17" s="454">
        <f ca="1">PIACENZIAN_PARAM_GTS12!$E$536</f>
        <v>2.5</v>
      </c>
      <c r="BM17" s="453">
        <f ca="1">PIACENZIAN_PARAM_GTS12!$E$528</f>
        <v>5.3250000000000002</v>
      </c>
      <c r="BN17" s="454">
        <f ca="1">PIACENZIAN_PARAM_GTS12!$E$537</f>
        <v>9.1999999999999993</v>
      </c>
      <c r="BO17" s="604">
        <f t="shared" ca="1" si="54"/>
        <v>42.8</v>
      </c>
      <c r="BP17" s="605">
        <f t="shared" ca="1" si="55"/>
        <v>56.674999999999997</v>
      </c>
      <c r="BQ17" s="604">
        <f t="shared" ca="1" si="56"/>
        <v>69.5</v>
      </c>
      <c r="BR17" s="606">
        <f t="shared" ca="1" si="28"/>
        <v>26.700000000000003</v>
      </c>
      <c r="BS17" s="451" t="e">
        <f ca="1">PIACENZIAN_PARAM_GTS12!$E$346</f>
        <v>#N/A</v>
      </c>
      <c r="BT17" s="452" t="e">
        <f ca="1">PIACENZIAN_PARAM_GTS12!$E$336</f>
        <v>#N/A</v>
      </c>
      <c r="BU17" s="451" t="e">
        <f ca="1">PIACENZIAN_PARAM_GTS12!$E$347</f>
        <v>#N/A</v>
      </c>
      <c r="BV17" s="607" t="e">
        <f t="shared" ca="1" si="29"/>
        <v>#N/A</v>
      </c>
      <c r="BW17" s="608" t="e">
        <f t="shared" ca="1" si="30"/>
        <v>#N/A</v>
      </c>
      <c r="BX17" s="607" t="e">
        <f t="shared" ca="1" si="31"/>
        <v>#N/A</v>
      </c>
      <c r="BY17" s="609" t="e">
        <f t="shared" ca="1" si="32"/>
        <v>#N/A</v>
      </c>
      <c r="BZ17" s="451">
        <f ca="1">PIACENZIAN_PARAM_GTS12!$E$380</f>
        <v>-1</v>
      </c>
      <c r="CA17" s="452">
        <f ca="1">PIACENZIAN_PARAM_GTS12!$E$379</f>
        <v>-1</v>
      </c>
      <c r="CB17" s="451">
        <f ca="1">PIACENZIAN_PARAM_GTS12!$E$381</f>
        <v>-1</v>
      </c>
      <c r="CC17" s="607">
        <f t="shared" ca="1" si="33"/>
        <v>53</v>
      </c>
      <c r="CD17" s="608">
        <f t="shared" ca="1" si="34"/>
        <v>63</v>
      </c>
      <c r="CE17" s="607">
        <f t="shared" ca="1" si="35"/>
        <v>73</v>
      </c>
      <c r="CF17" s="609">
        <f t="shared" ca="1" si="36"/>
        <v>20</v>
      </c>
      <c r="CG17" s="451">
        <f ca="1">PIACENZIAN_PARAM_GTS12!$E$403</f>
        <v>0</v>
      </c>
      <c r="CH17" s="452">
        <f ca="1">PIACENZIAN_PARAM_GTS12!$E$402</f>
        <v>0</v>
      </c>
      <c r="CI17" s="451">
        <f ca="1">PIACENZIAN_PARAM_GTS12!$E$404</f>
        <v>0</v>
      </c>
      <c r="CJ17" s="607">
        <f t="shared" ca="1" si="37"/>
        <v>52</v>
      </c>
      <c r="CK17" s="608">
        <f t="shared" ca="1" si="38"/>
        <v>62</v>
      </c>
      <c r="CL17" s="607">
        <f t="shared" ca="1" si="39"/>
        <v>72</v>
      </c>
      <c r="CM17" s="609">
        <f t="shared" ca="1" si="40"/>
        <v>20</v>
      </c>
      <c r="CN17" s="454">
        <f ca="1">PIACENZIAN_PARAM_GTS12!$E$426</f>
        <v>-1</v>
      </c>
      <c r="CO17" s="453">
        <f ca="1">PIACENZIAN_PARAM_GTS12!$E$425</f>
        <v>-1</v>
      </c>
      <c r="CP17" s="454">
        <f ca="1">PIACENZIAN_PARAM_GTS12!$E$427</f>
        <v>-1</v>
      </c>
      <c r="CQ17" s="604">
        <f t="shared" ca="1" si="41"/>
        <v>53</v>
      </c>
      <c r="CR17" s="605">
        <f t="shared" ca="1" si="42"/>
        <v>63</v>
      </c>
      <c r="CS17" s="604">
        <f t="shared" ca="1" si="43"/>
        <v>73</v>
      </c>
      <c r="CT17" s="606">
        <f t="shared" ca="1" si="44"/>
        <v>20</v>
      </c>
      <c r="CU17" s="451">
        <f ca="1">PIACENZIAN_PARAM_GTS12!$E$449</f>
        <v>-1</v>
      </c>
      <c r="CV17" s="452">
        <f ca="1">PIACENZIAN_PARAM_GTS12!$E$448</f>
        <v>-1</v>
      </c>
      <c r="CW17" s="451">
        <f ca="1">PIACENZIAN_PARAM_GTS12!$E$450</f>
        <v>-1</v>
      </c>
      <c r="CX17" s="607">
        <f t="shared" ca="1" si="45"/>
        <v>53</v>
      </c>
      <c r="CY17" s="608">
        <f t="shared" ca="1" si="46"/>
        <v>63</v>
      </c>
      <c r="CZ17" s="607">
        <f t="shared" ca="1" si="47"/>
        <v>73</v>
      </c>
      <c r="DA17" s="609">
        <f t="shared" ca="1" si="48"/>
        <v>20</v>
      </c>
      <c r="DB17" s="454">
        <f ca="1">PIACENZIAN_PARAM_GTS12!$E$489</f>
        <v>-60.5</v>
      </c>
      <c r="DC17" s="453">
        <f ca="1">PIACENZIAN_PARAM_GTS12!$E$481</f>
        <v>-7.9744047500000006</v>
      </c>
      <c r="DD17" s="454">
        <f ca="1">PIACENZIAN_PARAM_GTS12!$E$490</f>
        <v>8.7142859999999995</v>
      </c>
      <c r="DE17" s="604">
        <f t="shared" ca="1" si="57"/>
        <v>43.285713999999999</v>
      </c>
      <c r="DF17" s="605">
        <f t="shared" ca="1" si="58"/>
        <v>69.974404749999991</v>
      </c>
      <c r="DG17" s="604">
        <f t="shared" ca="1" si="59"/>
        <v>132.5</v>
      </c>
      <c r="DH17" s="606">
        <f t="shared" ca="1" si="49"/>
        <v>89.214286000000001</v>
      </c>
      <c r="DI17" s="461">
        <f ca="1">PIACENZIAN_PARAM_GTS12!$E$572</f>
        <v>-75.5</v>
      </c>
      <c r="DJ17" s="462">
        <f ca="1">PIACENZIAN_PARAM_GTS12!$E$567</f>
        <v>-20.381410256410248</v>
      </c>
      <c r="DK17" s="461">
        <f ca="1">PIACENZIAN_PARAM_GTS12!$E$573</f>
        <v>21.583333333333357</v>
      </c>
      <c r="DL17" s="611">
        <f t="shared" ca="1" si="50"/>
        <v>30.416666666666643</v>
      </c>
      <c r="DM17" s="612">
        <f t="shared" ca="1" si="51"/>
        <v>82.381410256410248</v>
      </c>
      <c r="DN17" s="611">
        <f t="shared" ca="1" si="52"/>
        <v>147.5</v>
      </c>
      <c r="DO17" s="613">
        <f t="shared" ca="1" si="53"/>
        <v>117.08333333333336</v>
      </c>
    </row>
    <row r="18" spans="2:119" ht="33.950000000000003" customHeight="1">
      <c r="B18" s="491" t="s">
        <v>404</v>
      </c>
      <c r="C18" s="494" t="s">
        <v>405</v>
      </c>
      <c r="D18" s="493">
        <v>47.614421999999998</v>
      </c>
      <c r="E18" s="493">
        <v>-2.579037</v>
      </c>
      <c r="F18" s="492" t="s">
        <v>380</v>
      </c>
      <c r="G18" s="494" t="s">
        <v>381</v>
      </c>
      <c r="H18" s="492">
        <v>2.6</v>
      </c>
      <c r="I18" s="492">
        <v>3.6</v>
      </c>
      <c r="J18" s="492" t="s">
        <v>418</v>
      </c>
      <c r="K18" s="492">
        <v>10</v>
      </c>
      <c r="L18" s="492">
        <v>30</v>
      </c>
      <c r="M18" s="557">
        <v>27</v>
      </c>
      <c r="N18" s="498" t="s">
        <v>539</v>
      </c>
      <c r="O18" s="454">
        <f ca="1">PIACENZIAN_PARAM_GTS12!$E$89</f>
        <v>-90.06</v>
      </c>
      <c r="P18" s="453">
        <f ca="1">PIACENZIAN_PARAM_GTS12!$E$84</f>
        <v>-27.00411764705883</v>
      </c>
      <c r="Q18" s="454">
        <f ca="1">PIACENZIAN_PARAM_GTS12!$E$90</f>
        <v>66.319999999999993</v>
      </c>
      <c r="R18" s="604">
        <f t="shared" ca="1" si="0"/>
        <v>-29.319999999999993</v>
      </c>
      <c r="S18" s="605">
        <f t="shared" ca="1" si="1"/>
        <v>74.004117647058834</v>
      </c>
      <c r="T18" s="604">
        <f t="shared" ca="1" si="2"/>
        <v>147.06</v>
      </c>
      <c r="U18" s="606">
        <f t="shared" ca="1" si="3"/>
        <v>176.38</v>
      </c>
      <c r="V18" s="454">
        <f ca="1">PIACENZIAN_PARAM_GTS12!$E$58</f>
        <v>-13.99282</v>
      </c>
      <c r="W18" s="453">
        <f ca="1">PIACENZIAN_PARAM_GTS12!$E$53</f>
        <v>6.5242266666666664</v>
      </c>
      <c r="X18" s="454">
        <f ca="1">PIACENZIAN_PARAM_GTS12!$E$59</f>
        <v>27.9634</v>
      </c>
      <c r="Y18" s="604">
        <f t="shared" ca="1" si="4"/>
        <v>9.0366</v>
      </c>
      <c r="Z18" s="605">
        <f t="shared" ca="1" si="5"/>
        <v>40.475773333333336</v>
      </c>
      <c r="AA18" s="604">
        <f t="shared" ca="1" si="6"/>
        <v>70.992819999999995</v>
      </c>
      <c r="AB18" s="606">
        <f t="shared" ca="1" si="7"/>
        <v>61.956219999999995</v>
      </c>
      <c r="AC18" s="454">
        <f ca="1">PIACENZIAN_PARAM_GTS12!$E$149</f>
        <v>-82.399999997752033</v>
      </c>
      <c r="AD18" s="453">
        <f ca="1">PIACENZIAN_PARAM_GTS12!$E$144</f>
        <v>-14.459772357736529</v>
      </c>
      <c r="AE18" s="454">
        <f ca="1">PIACENZIAN_PARAM_GTS12!$E$150</f>
        <v>36.799999999943196</v>
      </c>
      <c r="AF18" s="604">
        <f t="shared" ca="1" si="8"/>
        <v>0.20000000005680363</v>
      </c>
      <c r="AG18" s="605">
        <f t="shared" ca="1" si="9"/>
        <v>61.459772357736526</v>
      </c>
      <c r="AH18" s="604">
        <f t="shared" ca="1" si="10"/>
        <v>139.39999999775205</v>
      </c>
      <c r="AI18" s="606">
        <f t="shared" ca="1" si="11"/>
        <v>139.19999999769524</v>
      </c>
      <c r="AJ18" s="454">
        <f ca="1">PIACENZIAN_PARAM_GTS12!$E$176</f>
        <v>-35.433199999999999</v>
      </c>
      <c r="AK18" s="453">
        <f ca="1">PIACENZIAN_PARAM_GTS12!$E$171</f>
        <v>-10.963566666666667</v>
      </c>
      <c r="AL18" s="454">
        <f ca="1">PIACENZIAN_PARAM_GTS12!$E$177</f>
        <v>13.186999999999999</v>
      </c>
      <c r="AM18" s="604">
        <f t="shared" ca="1" si="12"/>
        <v>23.813000000000002</v>
      </c>
      <c r="AN18" s="605">
        <f t="shared" ca="1" si="13"/>
        <v>57.963566666666665</v>
      </c>
      <c r="AO18" s="604">
        <f t="shared" ca="1" si="14"/>
        <v>92.433199999999999</v>
      </c>
      <c r="AP18" s="606">
        <f t="shared" ca="1" si="15"/>
        <v>68.620199999999997</v>
      </c>
      <c r="AQ18" s="451" t="e">
        <f ca="1">PIACENZIAN_PARAM_GTS12!$E$265</f>
        <v>#N/A</v>
      </c>
      <c r="AR18" s="452" t="e">
        <f ca="1">PIACENZIAN_PARAM_GTS12!$E$260</f>
        <v>#N/A</v>
      </c>
      <c r="AS18" s="451" t="e">
        <f ca="1">PIACENZIAN_PARAM_GTS12!$E$266</f>
        <v>#N/A</v>
      </c>
      <c r="AT18" s="607" t="e">
        <f t="shared" ca="1" si="16"/>
        <v>#N/A</v>
      </c>
      <c r="AU18" s="608" t="e">
        <f t="shared" ca="1" si="17"/>
        <v>#N/A</v>
      </c>
      <c r="AV18" s="607" t="e">
        <f t="shared" ca="1" si="18"/>
        <v>#N/A</v>
      </c>
      <c r="AW18" s="609" t="e">
        <f t="shared" ca="1" si="19"/>
        <v>#N/A</v>
      </c>
      <c r="AX18" s="451" t="e">
        <f ca="1">PIACENZIAN_PARAM_GTS12!$E$238</f>
        <v>#N/A</v>
      </c>
      <c r="AY18" s="452" t="e">
        <f ca="1">PIACENZIAN_PARAM_GTS12!$E$237</f>
        <v>#N/A</v>
      </c>
      <c r="AZ18" s="451" t="e">
        <f ca="1">PIACENZIAN_PARAM_GTS12!$E$239</f>
        <v>#N/A</v>
      </c>
      <c r="BA18" s="607" t="e">
        <f t="shared" ca="1" si="20"/>
        <v>#N/A</v>
      </c>
      <c r="BB18" s="608" t="e">
        <f t="shared" ca="1" si="21"/>
        <v>#N/A</v>
      </c>
      <c r="BC18" s="607" t="e">
        <f t="shared" ca="1" si="22"/>
        <v>#N/A</v>
      </c>
      <c r="BD18" s="609" t="e">
        <f t="shared" ca="1" si="23"/>
        <v>#N/A</v>
      </c>
      <c r="BE18" s="454">
        <f ca="1">PIACENZIAN_PARAM_GTS12!$E$303</f>
        <v>39.196368000000085</v>
      </c>
      <c r="BF18" s="453">
        <f ca="1">PIACENZIAN_PARAM_GTS12!$E$293</f>
        <v>62.333366666666677</v>
      </c>
      <c r="BG18" s="454">
        <f ca="1">PIACENZIAN_PARAM_GTS12!$E$304</f>
        <v>86.828640000000149</v>
      </c>
      <c r="BH18" s="604">
        <f t="shared" ca="1" si="24"/>
        <v>-49.828640000000149</v>
      </c>
      <c r="BI18" s="605">
        <f t="shared" ca="1" si="25"/>
        <v>-15.333366666666677</v>
      </c>
      <c r="BJ18" s="604">
        <f t="shared" ca="1" si="26"/>
        <v>17.803631999999915</v>
      </c>
      <c r="BK18" s="606">
        <f t="shared" ca="1" si="27"/>
        <v>67.632272000000057</v>
      </c>
      <c r="BL18" s="454">
        <f ca="1">PIACENZIAN_PARAM_GTS12!$E$536</f>
        <v>2.5</v>
      </c>
      <c r="BM18" s="453">
        <f ca="1">PIACENZIAN_PARAM_GTS12!$E$528</f>
        <v>5.3250000000000002</v>
      </c>
      <c r="BN18" s="454">
        <f ca="1">PIACENZIAN_PARAM_GTS12!$E$537</f>
        <v>9.1999999999999993</v>
      </c>
      <c r="BO18" s="604">
        <f t="shared" ca="1" si="54"/>
        <v>27.8</v>
      </c>
      <c r="BP18" s="605">
        <f t="shared" ca="1" si="55"/>
        <v>41.674999999999997</v>
      </c>
      <c r="BQ18" s="604">
        <f t="shared" ca="1" si="56"/>
        <v>54.5</v>
      </c>
      <c r="BR18" s="606">
        <f t="shared" ca="1" si="28"/>
        <v>26.7</v>
      </c>
      <c r="BS18" s="451" t="e">
        <f ca="1">PIACENZIAN_PARAM_GTS12!$E$346</f>
        <v>#N/A</v>
      </c>
      <c r="BT18" s="452" t="e">
        <f ca="1">PIACENZIAN_PARAM_GTS12!$E$336</f>
        <v>#N/A</v>
      </c>
      <c r="BU18" s="451" t="e">
        <f ca="1">PIACENZIAN_PARAM_GTS12!$E$347</f>
        <v>#N/A</v>
      </c>
      <c r="BV18" s="607" t="e">
        <f t="shared" ca="1" si="29"/>
        <v>#N/A</v>
      </c>
      <c r="BW18" s="608" t="e">
        <f t="shared" ca="1" si="30"/>
        <v>#N/A</v>
      </c>
      <c r="BX18" s="607" t="e">
        <f t="shared" ca="1" si="31"/>
        <v>#N/A</v>
      </c>
      <c r="BY18" s="609" t="e">
        <f t="shared" ca="1" si="32"/>
        <v>#N/A</v>
      </c>
      <c r="BZ18" s="451">
        <f ca="1">PIACENZIAN_PARAM_GTS12!$E$380</f>
        <v>-1</v>
      </c>
      <c r="CA18" s="452">
        <f ca="1">PIACENZIAN_PARAM_GTS12!$E$379</f>
        <v>-1</v>
      </c>
      <c r="CB18" s="451">
        <f ca="1">PIACENZIAN_PARAM_GTS12!$E$381</f>
        <v>-1</v>
      </c>
      <c r="CC18" s="607">
        <f t="shared" ca="1" si="33"/>
        <v>38</v>
      </c>
      <c r="CD18" s="608">
        <f t="shared" ca="1" si="34"/>
        <v>48</v>
      </c>
      <c r="CE18" s="607">
        <f t="shared" ca="1" si="35"/>
        <v>58</v>
      </c>
      <c r="CF18" s="609">
        <f t="shared" ca="1" si="36"/>
        <v>20</v>
      </c>
      <c r="CG18" s="451">
        <f ca="1">PIACENZIAN_PARAM_GTS12!$E$403</f>
        <v>0</v>
      </c>
      <c r="CH18" s="452">
        <f ca="1">PIACENZIAN_PARAM_GTS12!$E$402</f>
        <v>0</v>
      </c>
      <c r="CI18" s="451">
        <f ca="1">PIACENZIAN_PARAM_GTS12!$E$404</f>
        <v>0</v>
      </c>
      <c r="CJ18" s="607">
        <f t="shared" ca="1" si="37"/>
        <v>37</v>
      </c>
      <c r="CK18" s="608">
        <f t="shared" ca="1" si="38"/>
        <v>47</v>
      </c>
      <c r="CL18" s="607">
        <f t="shared" ca="1" si="39"/>
        <v>57</v>
      </c>
      <c r="CM18" s="609">
        <f t="shared" ca="1" si="40"/>
        <v>20</v>
      </c>
      <c r="CN18" s="454">
        <f ca="1">PIACENZIAN_PARAM_GTS12!$E$426</f>
        <v>-1</v>
      </c>
      <c r="CO18" s="453">
        <f ca="1">PIACENZIAN_PARAM_GTS12!$E$425</f>
        <v>-1</v>
      </c>
      <c r="CP18" s="454">
        <f ca="1">PIACENZIAN_PARAM_GTS12!$E$427</f>
        <v>-1</v>
      </c>
      <c r="CQ18" s="604">
        <f t="shared" ca="1" si="41"/>
        <v>38</v>
      </c>
      <c r="CR18" s="605">
        <f t="shared" ca="1" si="42"/>
        <v>48</v>
      </c>
      <c r="CS18" s="604">
        <f t="shared" ca="1" si="43"/>
        <v>58</v>
      </c>
      <c r="CT18" s="606">
        <f t="shared" ca="1" si="44"/>
        <v>20</v>
      </c>
      <c r="CU18" s="451">
        <f ca="1">PIACENZIAN_PARAM_GTS12!$E$449</f>
        <v>-1</v>
      </c>
      <c r="CV18" s="452">
        <f ca="1">PIACENZIAN_PARAM_GTS12!$E$448</f>
        <v>-1</v>
      </c>
      <c r="CW18" s="451">
        <f ca="1">PIACENZIAN_PARAM_GTS12!$E$450</f>
        <v>-1</v>
      </c>
      <c r="CX18" s="607">
        <f t="shared" ca="1" si="45"/>
        <v>38</v>
      </c>
      <c r="CY18" s="608">
        <f t="shared" ca="1" si="46"/>
        <v>48</v>
      </c>
      <c r="CZ18" s="607">
        <f t="shared" ca="1" si="47"/>
        <v>58</v>
      </c>
      <c r="DA18" s="609">
        <f t="shared" ca="1" si="48"/>
        <v>20</v>
      </c>
      <c r="DB18" s="454">
        <f ca="1">PIACENZIAN_PARAM_GTS12!$E$489</f>
        <v>-60.5</v>
      </c>
      <c r="DC18" s="453">
        <f ca="1">PIACENZIAN_PARAM_GTS12!$E$481</f>
        <v>-7.9744047500000006</v>
      </c>
      <c r="DD18" s="454">
        <f ca="1">PIACENZIAN_PARAM_GTS12!$E$490</f>
        <v>8.7142859999999995</v>
      </c>
      <c r="DE18" s="604">
        <f t="shared" ca="1" si="57"/>
        <v>28.285713999999999</v>
      </c>
      <c r="DF18" s="605">
        <f t="shared" ca="1" si="58"/>
        <v>54.974404749999998</v>
      </c>
      <c r="DG18" s="604">
        <f t="shared" ca="1" si="59"/>
        <v>117.5</v>
      </c>
      <c r="DH18" s="606">
        <f t="shared" ca="1" si="49"/>
        <v>89.214286000000001</v>
      </c>
      <c r="DI18" s="461">
        <f ca="1">PIACENZIAN_PARAM_GTS12!$E$572</f>
        <v>-75.5</v>
      </c>
      <c r="DJ18" s="462">
        <f ca="1">PIACENZIAN_PARAM_GTS12!$E$567</f>
        <v>-20.381410256410248</v>
      </c>
      <c r="DK18" s="461">
        <f ca="1">PIACENZIAN_PARAM_GTS12!$E$573</f>
        <v>21.583333333333357</v>
      </c>
      <c r="DL18" s="611">
        <f t="shared" ca="1" si="50"/>
        <v>15.416666666666643</v>
      </c>
      <c r="DM18" s="612">
        <f t="shared" ca="1" si="51"/>
        <v>67.381410256410248</v>
      </c>
      <c r="DN18" s="611">
        <f t="shared" ca="1" si="52"/>
        <v>132.5</v>
      </c>
      <c r="DO18" s="613">
        <f t="shared" ca="1" si="53"/>
        <v>117.08333333333336</v>
      </c>
    </row>
    <row r="19" spans="2:119" ht="22.5">
      <c r="B19" s="491" t="s">
        <v>406</v>
      </c>
      <c r="C19" s="494" t="s">
        <v>407</v>
      </c>
      <c r="D19" s="493">
        <v>47.474581000000001</v>
      </c>
      <c r="E19" s="493">
        <v>-2.1963010000000001</v>
      </c>
      <c r="F19" s="492" t="s">
        <v>380</v>
      </c>
      <c r="G19" s="494" t="s">
        <v>381</v>
      </c>
      <c r="H19" s="492">
        <v>2.6</v>
      </c>
      <c r="I19" s="492">
        <v>3.6</v>
      </c>
      <c r="J19" s="492" t="s">
        <v>418</v>
      </c>
      <c r="K19" s="492">
        <v>10</v>
      </c>
      <c r="L19" s="492">
        <v>30</v>
      </c>
      <c r="M19" s="557">
        <v>28</v>
      </c>
      <c r="N19" s="498" t="s">
        <v>539</v>
      </c>
      <c r="O19" s="454">
        <f ca="1">PIACENZIAN_PARAM_GTS12!$E$89</f>
        <v>-90.06</v>
      </c>
      <c r="P19" s="453">
        <f ca="1">PIACENZIAN_PARAM_GTS12!$E$84</f>
        <v>-27.00411764705883</v>
      </c>
      <c r="Q19" s="454">
        <f ca="1">PIACENZIAN_PARAM_GTS12!$E$90</f>
        <v>66.319999999999993</v>
      </c>
      <c r="R19" s="604">
        <f t="shared" ca="1" si="0"/>
        <v>-28.319999999999993</v>
      </c>
      <c r="S19" s="605">
        <f t="shared" ca="1" si="1"/>
        <v>75.004117647058834</v>
      </c>
      <c r="T19" s="604">
        <f t="shared" ca="1" si="2"/>
        <v>148.06</v>
      </c>
      <c r="U19" s="606">
        <f t="shared" ca="1" si="3"/>
        <v>176.38</v>
      </c>
      <c r="V19" s="454">
        <f ca="1">PIACENZIAN_PARAM_GTS12!$E$58</f>
        <v>-13.99282</v>
      </c>
      <c r="W19" s="453">
        <f ca="1">PIACENZIAN_PARAM_GTS12!$E$53</f>
        <v>6.5242266666666664</v>
      </c>
      <c r="X19" s="454">
        <f ca="1">PIACENZIAN_PARAM_GTS12!$E$59</f>
        <v>27.9634</v>
      </c>
      <c r="Y19" s="604">
        <f t="shared" ca="1" si="4"/>
        <v>10.0366</v>
      </c>
      <c r="Z19" s="605">
        <f t="shared" ca="1" si="5"/>
        <v>41.475773333333336</v>
      </c>
      <c r="AA19" s="604">
        <f t="shared" ca="1" si="6"/>
        <v>71.992819999999995</v>
      </c>
      <c r="AB19" s="606">
        <f t="shared" ca="1" si="7"/>
        <v>61.956219999999995</v>
      </c>
      <c r="AC19" s="454">
        <f ca="1">PIACENZIAN_PARAM_GTS12!$E$149</f>
        <v>-82.399999997752033</v>
      </c>
      <c r="AD19" s="453">
        <f ca="1">PIACENZIAN_PARAM_GTS12!$E$144</f>
        <v>-14.459772357736529</v>
      </c>
      <c r="AE19" s="454">
        <f ca="1">PIACENZIAN_PARAM_GTS12!$E$150</f>
        <v>36.799999999943196</v>
      </c>
      <c r="AF19" s="604">
        <f t="shared" ca="1" si="8"/>
        <v>1.2000000000568036</v>
      </c>
      <c r="AG19" s="605">
        <f t="shared" ca="1" si="9"/>
        <v>62.459772357736526</v>
      </c>
      <c r="AH19" s="604">
        <f t="shared" ca="1" si="10"/>
        <v>140.39999999775205</v>
      </c>
      <c r="AI19" s="606">
        <f t="shared" ca="1" si="11"/>
        <v>139.19999999769524</v>
      </c>
      <c r="AJ19" s="454">
        <f ca="1">PIACENZIAN_PARAM_GTS12!$E$176</f>
        <v>-35.433199999999999</v>
      </c>
      <c r="AK19" s="453">
        <f ca="1">PIACENZIAN_PARAM_GTS12!$E$171</f>
        <v>-10.963566666666667</v>
      </c>
      <c r="AL19" s="454">
        <f ca="1">PIACENZIAN_PARAM_GTS12!$E$177</f>
        <v>13.186999999999999</v>
      </c>
      <c r="AM19" s="604">
        <f t="shared" ca="1" si="12"/>
        <v>24.813000000000002</v>
      </c>
      <c r="AN19" s="605">
        <f t="shared" ca="1" si="13"/>
        <v>58.963566666666665</v>
      </c>
      <c r="AO19" s="604">
        <f t="shared" ca="1" si="14"/>
        <v>93.433199999999999</v>
      </c>
      <c r="AP19" s="606">
        <f t="shared" ca="1" si="15"/>
        <v>68.620199999999997</v>
      </c>
      <c r="AQ19" s="451" t="e">
        <f ca="1">PIACENZIAN_PARAM_GTS12!$E$265</f>
        <v>#N/A</v>
      </c>
      <c r="AR19" s="452" t="e">
        <f ca="1">PIACENZIAN_PARAM_GTS12!$E$260</f>
        <v>#N/A</v>
      </c>
      <c r="AS19" s="451" t="e">
        <f ca="1">PIACENZIAN_PARAM_GTS12!$E$266</f>
        <v>#N/A</v>
      </c>
      <c r="AT19" s="607" t="e">
        <f t="shared" ca="1" si="16"/>
        <v>#N/A</v>
      </c>
      <c r="AU19" s="608" t="e">
        <f t="shared" ca="1" si="17"/>
        <v>#N/A</v>
      </c>
      <c r="AV19" s="607" t="e">
        <f t="shared" ca="1" si="18"/>
        <v>#N/A</v>
      </c>
      <c r="AW19" s="609" t="e">
        <f t="shared" ca="1" si="19"/>
        <v>#N/A</v>
      </c>
      <c r="AX19" s="451" t="e">
        <f ca="1">PIACENZIAN_PARAM_GTS12!$E$238</f>
        <v>#N/A</v>
      </c>
      <c r="AY19" s="452" t="e">
        <f ca="1">PIACENZIAN_PARAM_GTS12!$E$237</f>
        <v>#N/A</v>
      </c>
      <c r="AZ19" s="451" t="e">
        <f ca="1">PIACENZIAN_PARAM_GTS12!$E$239</f>
        <v>#N/A</v>
      </c>
      <c r="BA19" s="607" t="e">
        <f t="shared" ca="1" si="20"/>
        <v>#N/A</v>
      </c>
      <c r="BB19" s="608" t="e">
        <f t="shared" ca="1" si="21"/>
        <v>#N/A</v>
      </c>
      <c r="BC19" s="607" t="e">
        <f t="shared" ca="1" si="22"/>
        <v>#N/A</v>
      </c>
      <c r="BD19" s="609" t="e">
        <f t="shared" ca="1" si="23"/>
        <v>#N/A</v>
      </c>
      <c r="BE19" s="454">
        <f ca="1">PIACENZIAN_PARAM_GTS12!$E$303</f>
        <v>39.196368000000085</v>
      </c>
      <c r="BF19" s="453">
        <f ca="1">PIACENZIAN_PARAM_GTS12!$E$293</f>
        <v>62.333366666666677</v>
      </c>
      <c r="BG19" s="454">
        <f ca="1">PIACENZIAN_PARAM_GTS12!$E$304</f>
        <v>86.828640000000149</v>
      </c>
      <c r="BH19" s="604">
        <f t="shared" ca="1" si="24"/>
        <v>-48.828640000000149</v>
      </c>
      <c r="BI19" s="605">
        <f t="shared" ca="1" si="25"/>
        <v>-14.333366666666677</v>
      </c>
      <c r="BJ19" s="604">
        <f t="shared" ca="1" si="26"/>
        <v>18.803631999999915</v>
      </c>
      <c r="BK19" s="606">
        <f t="shared" ca="1" si="27"/>
        <v>67.632272000000057</v>
      </c>
      <c r="BL19" s="454">
        <f ca="1">PIACENZIAN_PARAM_GTS12!$E$536</f>
        <v>2.5</v>
      </c>
      <c r="BM19" s="453">
        <f ca="1">PIACENZIAN_PARAM_GTS12!$E$528</f>
        <v>5.3250000000000002</v>
      </c>
      <c r="BN19" s="454">
        <f ca="1">PIACENZIAN_PARAM_GTS12!$E$537</f>
        <v>9.1999999999999993</v>
      </c>
      <c r="BO19" s="604">
        <f t="shared" ca="1" si="54"/>
        <v>28.8</v>
      </c>
      <c r="BP19" s="605">
        <f t="shared" ca="1" si="55"/>
        <v>42.674999999999997</v>
      </c>
      <c r="BQ19" s="604">
        <f t="shared" ca="1" si="56"/>
        <v>55.5</v>
      </c>
      <c r="BR19" s="606">
        <f t="shared" ca="1" si="28"/>
        <v>26.7</v>
      </c>
      <c r="BS19" s="451" t="e">
        <f ca="1">PIACENZIAN_PARAM_GTS12!$E$346</f>
        <v>#N/A</v>
      </c>
      <c r="BT19" s="452" t="e">
        <f ca="1">PIACENZIAN_PARAM_GTS12!$E$336</f>
        <v>#N/A</v>
      </c>
      <c r="BU19" s="451" t="e">
        <f ca="1">PIACENZIAN_PARAM_GTS12!$E$347</f>
        <v>#N/A</v>
      </c>
      <c r="BV19" s="607" t="e">
        <f t="shared" ca="1" si="29"/>
        <v>#N/A</v>
      </c>
      <c r="BW19" s="608" t="e">
        <f t="shared" ca="1" si="30"/>
        <v>#N/A</v>
      </c>
      <c r="BX19" s="607" t="e">
        <f t="shared" ca="1" si="31"/>
        <v>#N/A</v>
      </c>
      <c r="BY19" s="609" t="e">
        <f t="shared" ca="1" si="32"/>
        <v>#N/A</v>
      </c>
      <c r="BZ19" s="451">
        <f ca="1">PIACENZIAN_PARAM_GTS12!$E$380</f>
        <v>-1</v>
      </c>
      <c r="CA19" s="452">
        <f ca="1">PIACENZIAN_PARAM_GTS12!$E$379</f>
        <v>-1</v>
      </c>
      <c r="CB19" s="451">
        <f ca="1">PIACENZIAN_PARAM_GTS12!$E$381</f>
        <v>-1</v>
      </c>
      <c r="CC19" s="607">
        <f t="shared" ca="1" si="33"/>
        <v>39</v>
      </c>
      <c r="CD19" s="608">
        <f t="shared" ca="1" si="34"/>
        <v>49</v>
      </c>
      <c r="CE19" s="607">
        <f t="shared" ca="1" si="35"/>
        <v>59</v>
      </c>
      <c r="CF19" s="609">
        <f t="shared" ca="1" si="36"/>
        <v>20</v>
      </c>
      <c r="CG19" s="451">
        <f ca="1">PIACENZIAN_PARAM_GTS12!$E$403</f>
        <v>0</v>
      </c>
      <c r="CH19" s="452">
        <f ca="1">PIACENZIAN_PARAM_GTS12!$E$402</f>
        <v>0</v>
      </c>
      <c r="CI19" s="451">
        <f ca="1">PIACENZIAN_PARAM_GTS12!$E$404</f>
        <v>0</v>
      </c>
      <c r="CJ19" s="607">
        <f t="shared" ca="1" si="37"/>
        <v>38</v>
      </c>
      <c r="CK19" s="608">
        <f t="shared" ca="1" si="38"/>
        <v>48</v>
      </c>
      <c r="CL19" s="607">
        <f t="shared" ca="1" si="39"/>
        <v>58</v>
      </c>
      <c r="CM19" s="609">
        <f t="shared" ca="1" si="40"/>
        <v>20</v>
      </c>
      <c r="CN19" s="454">
        <f ca="1">PIACENZIAN_PARAM_GTS12!$E$426</f>
        <v>-1</v>
      </c>
      <c r="CO19" s="453">
        <f ca="1">PIACENZIAN_PARAM_GTS12!$E$425</f>
        <v>-1</v>
      </c>
      <c r="CP19" s="454">
        <f ca="1">PIACENZIAN_PARAM_GTS12!$E$427</f>
        <v>-1</v>
      </c>
      <c r="CQ19" s="604">
        <f t="shared" ca="1" si="41"/>
        <v>39</v>
      </c>
      <c r="CR19" s="605">
        <f t="shared" ca="1" si="42"/>
        <v>49</v>
      </c>
      <c r="CS19" s="604">
        <f t="shared" ca="1" si="43"/>
        <v>59</v>
      </c>
      <c r="CT19" s="606">
        <f t="shared" ca="1" si="44"/>
        <v>20</v>
      </c>
      <c r="CU19" s="451">
        <f ca="1">PIACENZIAN_PARAM_GTS12!$E$449</f>
        <v>-1</v>
      </c>
      <c r="CV19" s="452">
        <f ca="1">PIACENZIAN_PARAM_GTS12!$E$448</f>
        <v>-1</v>
      </c>
      <c r="CW19" s="451">
        <f ca="1">PIACENZIAN_PARAM_GTS12!$E$450</f>
        <v>-1</v>
      </c>
      <c r="CX19" s="607">
        <f t="shared" ca="1" si="45"/>
        <v>39</v>
      </c>
      <c r="CY19" s="608">
        <f t="shared" ca="1" si="46"/>
        <v>49</v>
      </c>
      <c r="CZ19" s="607">
        <f t="shared" ca="1" si="47"/>
        <v>59</v>
      </c>
      <c r="DA19" s="609">
        <f t="shared" ca="1" si="48"/>
        <v>20</v>
      </c>
      <c r="DB19" s="454">
        <f ca="1">PIACENZIAN_PARAM_GTS12!$E$489</f>
        <v>-60.5</v>
      </c>
      <c r="DC19" s="453">
        <f ca="1">PIACENZIAN_PARAM_GTS12!$E$481</f>
        <v>-7.9744047500000006</v>
      </c>
      <c r="DD19" s="454">
        <f ca="1">PIACENZIAN_PARAM_GTS12!$E$490</f>
        <v>8.7142859999999995</v>
      </c>
      <c r="DE19" s="604">
        <f t="shared" ca="1" si="57"/>
        <v>29.285713999999999</v>
      </c>
      <c r="DF19" s="605">
        <f t="shared" ca="1" si="58"/>
        <v>55.974404749999998</v>
      </c>
      <c r="DG19" s="604">
        <f t="shared" ca="1" si="59"/>
        <v>118.5</v>
      </c>
      <c r="DH19" s="606">
        <f t="shared" ca="1" si="49"/>
        <v>89.214286000000001</v>
      </c>
      <c r="DI19" s="461">
        <f ca="1">PIACENZIAN_PARAM_GTS12!$E$572</f>
        <v>-75.5</v>
      </c>
      <c r="DJ19" s="462">
        <f ca="1">PIACENZIAN_PARAM_GTS12!$E$567</f>
        <v>-20.381410256410248</v>
      </c>
      <c r="DK19" s="461">
        <f ca="1">PIACENZIAN_PARAM_GTS12!$E$573</f>
        <v>21.583333333333357</v>
      </c>
      <c r="DL19" s="611">
        <f t="shared" ca="1" si="50"/>
        <v>16.416666666666643</v>
      </c>
      <c r="DM19" s="612">
        <f t="shared" ca="1" si="51"/>
        <v>68.381410256410248</v>
      </c>
      <c r="DN19" s="611">
        <f t="shared" ca="1" si="52"/>
        <v>133.5</v>
      </c>
      <c r="DO19" s="613">
        <f t="shared" ca="1" si="53"/>
        <v>117.08333333333336</v>
      </c>
    </row>
    <row r="20" spans="2:119" ht="22.5">
      <c r="B20" s="491" t="s">
        <v>408</v>
      </c>
      <c r="C20" s="494" t="s">
        <v>409</v>
      </c>
      <c r="D20" s="493">
        <v>47.882452000000001</v>
      </c>
      <c r="E20" s="493">
        <v>-2.4614600000000002</v>
      </c>
      <c r="F20" s="492" t="s">
        <v>380</v>
      </c>
      <c r="G20" s="494" t="s">
        <v>410</v>
      </c>
      <c r="H20" s="492">
        <v>2.6</v>
      </c>
      <c r="I20" s="492">
        <v>3.6</v>
      </c>
      <c r="J20" s="492" t="s">
        <v>417</v>
      </c>
      <c r="K20" s="492">
        <v>0</v>
      </c>
      <c r="L20" s="492">
        <v>10</v>
      </c>
      <c r="M20" s="557">
        <v>75</v>
      </c>
      <c r="N20" s="498" t="s">
        <v>539</v>
      </c>
      <c r="O20" s="454">
        <f ca="1">PIACENZIAN_PARAM_GTS12!$E$89</f>
        <v>-90.06</v>
      </c>
      <c r="P20" s="453">
        <f ca="1">PIACENZIAN_PARAM_GTS12!$E$84</f>
        <v>-27.00411764705883</v>
      </c>
      <c r="Q20" s="454">
        <f ca="1">PIACENZIAN_PARAM_GTS12!$E$90</f>
        <v>66.319999999999993</v>
      </c>
      <c r="R20" s="604">
        <f t="shared" ca="1" si="0"/>
        <v>8.6800000000000068</v>
      </c>
      <c r="S20" s="605">
        <f t="shared" ca="1" si="1"/>
        <v>107.00411764705883</v>
      </c>
      <c r="T20" s="604">
        <f t="shared" ca="1" si="2"/>
        <v>175.06</v>
      </c>
      <c r="U20" s="606">
        <f t="shared" ca="1" si="3"/>
        <v>166.38</v>
      </c>
      <c r="V20" s="454">
        <f ca="1">PIACENZIAN_PARAM_GTS12!$E$58</f>
        <v>-13.99282</v>
      </c>
      <c r="W20" s="453">
        <f ca="1">PIACENZIAN_PARAM_GTS12!$E$53</f>
        <v>6.5242266666666664</v>
      </c>
      <c r="X20" s="454">
        <f ca="1">PIACENZIAN_PARAM_GTS12!$E$59</f>
        <v>27.9634</v>
      </c>
      <c r="Y20" s="604">
        <f t="shared" ca="1" si="4"/>
        <v>47.0366</v>
      </c>
      <c r="Z20" s="605">
        <f t="shared" ca="1" si="5"/>
        <v>73.475773333333336</v>
      </c>
      <c r="AA20" s="604">
        <f t="shared" ca="1" si="6"/>
        <v>98.992819999999995</v>
      </c>
      <c r="AB20" s="606">
        <f t="shared" ca="1" si="7"/>
        <v>51.956219999999995</v>
      </c>
      <c r="AC20" s="454">
        <f ca="1">PIACENZIAN_PARAM_GTS12!$E$149</f>
        <v>-82.399999997752033</v>
      </c>
      <c r="AD20" s="453">
        <f ca="1">PIACENZIAN_PARAM_GTS12!$E$144</f>
        <v>-14.459772357736529</v>
      </c>
      <c r="AE20" s="454">
        <f ca="1">PIACENZIAN_PARAM_GTS12!$E$150</f>
        <v>36.799999999943196</v>
      </c>
      <c r="AF20" s="604">
        <f t="shared" ca="1" si="8"/>
        <v>38.200000000056804</v>
      </c>
      <c r="AG20" s="605">
        <f t="shared" ca="1" si="9"/>
        <v>94.459772357736526</v>
      </c>
      <c r="AH20" s="604">
        <f t="shared" ca="1" si="10"/>
        <v>167.39999999775205</v>
      </c>
      <c r="AI20" s="606">
        <f t="shared" ca="1" si="11"/>
        <v>129.19999999769524</v>
      </c>
      <c r="AJ20" s="454">
        <f ca="1">PIACENZIAN_PARAM_GTS12!$E$176</f>
        <v>-35.433199999999999</v>
      </c>
      <c r="AK20" s="453">
        <f ca="1">PIACENZIAN_PARAM_GTS12!$E$171</f>
        <v>-10.963566666666667</v>
      </c>
      <c r="AL20" s="454">
        <f ca="1">PIACENZIAN_PARAM_GTS12!$E$177</f>
        <v>13.186999999999999</v>
      </c>
      <c r="AM20" s="604">
        <f t="shared" ca="1" si="12"/>
        <v>61.813000000000002</v>
      </c>
      <c r="AN20" s="605">
        <f t="shared" ca="1" si="13"/>
        <v>90.963566666666665</v>
      </c>
      <c r="AO20" s="604">
        <f t="shared" ca="1" si="14"/>
        <v>120.4332</v>
      </c>
      <c r="AP20" s="606">
        <f t="shared" ca="1" si="15"/>
        <v>58.620199999999997</v>
      </c>
      <c r="AQ20" s="451" t="e">
        <f ca="1">PIACENZIAN_PARAM_GTS12!$E$265</f>
        <v>#N/A</v>
      </c>
      <c r="AR20" s="452" t="e">
        <f ca="1">PIACENZIAN_PARAM_GTS12!$E$260</f>
        <v>#N/A</v>
      </c>
      <c r="AS20" s="451" t="e">
        <f ca="1">PIACENZIAN_PARAM_GTS12!$E$266</f>
        <v>#N/A</v>
      </c>
      <c r="AT20" s="607" t="e">
        <f t="shared" ca="1" si="16"/>
        <v>#N/A</v>
      </c>
      <c r="AU20" s="608" t="e">
        <f t="shared" ca="1" si="17"/>
        <v>#N/A</v>
      </c>
      <c r="AV20" s="607" t="e">
        <f t="shared" ca="1" si="18"/>
        <v>#N/A</v>
      </c>
      <c r="AW20" s="609" t="e">
        <f t="shared" ca="1" si="19"/>
        <v>#N/A</v>
      </c>
      <c r="AX20" s="451" t="e">
        <f ca="1">PIACENZIAN_PARAM_GTS12!$E$238</f>
        <v>#N/A</v>
      </c>
      <c r="AY20" s="452" t="e">
        <f ca="1">PIACENZIAN_PARAM_GTS12!$E$237</f>
        <v>#N/A</v>
      </c>
      <c r="AZ20" s="451" t="e">
        <f ca="1">PIACENZIAN_PARAM_GTS12!$E$239</f>
        <v>#N/A</v>
      </c>
      <c r="BA20" s="607" t="e">
        <f t="shared" ca="1" si="20"/>
        <v>#N/A</v>
      </c>
      <c r="BB20" s="608" t="e">
        <f t="shared" ca="1" si="21"/>
        <v>#N/A</v>
      </c>
      <c r="BC20" s="607" t="e">
        <f t="shared" ca="1" si="22"/>
        <v>#N/A</v>
      </c>
      <c r="BD20" s="609" t="e">
        <f t="shared" ca="1" si="23"/>
        <v>#N/A</v>
      </c>
      <c r="BE20" s="454">
        <f ca="1">PIACENZIAN_PARAM_GTS12!$E$303</f>
        <v>39.196368000000085</v>
      </c>
      <c r="BF20" s="453">
        <f ca="1">PIACENZIAN_PARAM_GTS12!$E$293</f>
        <v>62.333366666666677</v>
      </c>
      <c r="BG20" s="454">
        <f ca="1">PIACENZIAN_PARAM_GTS12!$E$304</f>
        <v>86.828640000000149</v>
      </c>
      <c r="BH20" s="604">
        <f t="shared" ca="1" si="24"/>
        <v>-11.828640000000149</v>
      </c>
      <c r="BI20" s="605">
        <f t="shared" ca="1" si="25"/>
        <v>17.666633333333323</v>
      </c>
      <c r="BJ20" s="604">
        <f t="shared" ca="1" si="26"/>
        <v>45.803631999999915</v>
      </c>
      <c r="BK20" s="606">
        <f t="shared" ca="1" si="27"/>
        <v>57.632272000000064</v>
      </c>
      <c r="BL20" s="454">
        <f ca="1">PIACENZIAN_PARAM_GTS12!$E$536</f>
        <v>2.5</v>
      </c>
      <c r="BM20" s="453">
        <f ca="1">PIACENZIAN_PARAM_GTS12!$E$528</f>
        <v>5.3250000000000002</v>
      </c>
      <c r="BN20" s="454">
        <f ca="1">PIACENZIAN_PARAM_GTS12!$E$537</f>
        <v>9.1999999999999993</v>
      </c>
      <c r="BO20" s="604">
        <f t="shared" ca="1" si="54"/>
        <v>65.8</v>
      </c>
      <c r="BP20" s="605">
        <f t="shared" ca="1" si="55"/>
        <v>74.674999999999997</v>
      </c>
      <c r="BQ20" s="604">
        <f t="shared" ca="1" si="56"/>
        <v>82.5</v>
      </c>
      <c r="BR20" s="606">
        <f t="shared" ca="1" si="28"/>
        <v>16.700000000000003</v>
      </c>
      <c r="BS20" s="451" t="e">
        <f ca="1">PIACENZIAN_PARAM_GTS12!$E$346</f>
        <v>#N/A</v>
      </c>
      <c r="BT20" s="452" t="e">
        <f ca="1">PIACENZIAN_PARAM_GTS12!$E$336</f>
        <v>#N/A</v>
      </c>
      <c r="BU20" s="451" t="e">
        <f ca="1">PIACENZIAN_PARAM_GTS12!$E$347</f>
        <v>#N/A</v>
      </c>
      <c r="BV20" s="607" t="e">
        <f t="shared" ca="1" si="29"/>
        <v>#N/A</v>
      </c>
      <c r="BW20" s="608" t="e">
        <f t="shared" ca="1" si="30"/>
        <v>#N/A</v>
      </c>
      <c r="BX20" s="607" t="e">
        <f t="shared" ca="1" si="31"/>
        <v>#N/A</v>
      </c>
      <c r="BY20" s="609" t="e">
        <f t="shared" ca="1" si="32"/>
        <v>#N/A</v>
      </c>
      <c r="BZ20" s="451">
        <f ca="1">PIACENZIAN_PARAM_GTS12!$E$380</f>
        <v>-1</v>
      </c>
      <c r="CA20" s="452">
        <f ca="1">PIACENZIAN_PARAM_GTS12!$E$379</f>
        <v>-1</v>
      </c>
      <c r="CB20" s="451">
        <f ca="1">PIACENZIAN_PARAM_GTS12!$E$381</f>
        <v>-1</v>
      </c>
      <c r="CC20" s="607">
        <f t="shared" ca="1" si="33"/>
        <v>76</v>
      </c>
      <c r="CD20" s="608">
        <f t="shared" ca="1" si="34"/>
        <v>81</v>
      </c>
      <c r="CE20" s="607">
        <f t="shared" ca="1" si="35"/>
        <v>86</v>
      </c>
      <c r="CF20" s="609">
        <f t="shared" ca="1" si="36"/>
        <v>10</v>
      </c>
      <c r="CG20" s="451">
        <f ca="1">PIACENZIAN_PARAM_GTS12!$E$403</f>
        <v>0</v>
      </c>
      <c r="CH20" s="452">
        <f ca="1">PIACENZIAN_PARAM_GTS12!$E$402</f>
        <v>0</v>
      </c>
      <c r="CI20" s="451">
        <f ca="1">PIACENZIAN_PARAM_GTS12!$E$404</f>
        <v>0</v>
      </c>
      <c r="CJ20" s="607">
        <f t="shared" ca="1" si="37"/>
        <v>75</v>
      </c>
      <c r="CK20" s="608">
        <f t="shared" ca="1" si="38"/>
        <v>80</v>
      </c>
      <c r="CL20" s="607">
        <f t="shared" ca="1" si="39"/>
        <v>85</v>
      </c>
      <c r="CM20" s="609">
        <f t="shared" ca="1" si="40"/>
        <v>10</v>
      </c>
      <c r="CN20" s="454">
        <f ca="1">PIACENZIAN_PARAM_GTS12!$E$426</f>
        <v>-1</v>
      </c>
      <c r="CO20" s="453">
        <f ca="1">PIACENZIAN_PARAM_GTS12!$E$425</f>
        <v>-1</v>
      </c>
      <c r="CP20" s="454">
        <f ca="1">PIACENZIAN_PARAM_GTS12!$E$427</f>
        <v>-1</v>
      </c>
      <c r="CQ20" s="604">
        <f t="shared" ca="1" si="41"/>
        <v>76</v>
      </c>
      <c r="CR20" s="605">
        <f t="shared" ca="1" si="42"/>
        <v>81</v>
      </c>
      <c r="CS20" s="604">
        <f t="shared" ca="1" si="43"/>
        <v>86</v>
      </c>
      <c r="CT20" s="606">
        <f t="shared" ca="1" si="44"/>
        <v>10</v>
      </c>
      <c r="CU20" s="451">
        <f ca="1">PIACENZIAN_PARAM_GTS12!$E$449</f>
        <v>-1</v>
      </c>
      <c r="CV20" s="452">
        <f ca="1">PIACENZIAN_PARAM_GTS12!$E$448</f>
        <v>-1</v>
      </c>
      <c r="CW20" s="451">
        <f ca="1">PIACENZIAN_PARAM_GTS12!$E$450</f>
        <v>-1</v>
      </c>
      <c r="CX20" s="607">
        <f t="shared" ca="1" si="45"/>
        <v>76</v>
      </c>
      <c r="CY20" s="608">
        <f t="shared" ca="1" si="46"/>
        <v>81</v>
      </c>
      <c r="CZ20" s="607">
        <f t="shared" ca="1" si="47"/>
        <v>86</v>
      </c>
      <c r="DA20" s="609">
        <f t="shared" ca="1" si="48"/>
        <v>10</v>
      </c>
      <c r="DB20" s="454">
        <f ca="1">PIACENZIAN_PARAM_GTS12!$E$489</f>
        <v>-60.5</v>
      </c>
      <c r="DC20" s="453">
        <f ca="1">PIACENZIAN_PARAM_GTS12!$E$481</f>
        <v>-7.9744047500000006</v>
      </c>
      <c r="DD20" s="454">
        <f ca="1">PIACENZIAN_PARAM_GTS12!$E$490</f>
        <v>8.7142859999999995</v>
      </c>
      <c r="DE20" s="604">
        <f t="shared" ca="1" si="57"/>
        <v>66.285713999999999</v>
      </c>
      <c r="DF20" s="605">
        <f t="shared" ca="1" si="58"/>
        <v>87.974404750000005</v>
      </c>
      <c r="DG20" s="604">
        <f t="shared" ca="1" si="59"/>
        <v>145.5</v>
      </c>
      <c r="DH20" s="606">
        <f t="shared" ca="1" si="49"/>
        <v>79.214286000000001</v>
      </c>
      <c r="DI20" s="461">
        <f ca="1">PIACENZIAN_PARAM_GTS12!$E$572</f>
        <v>-75.5</v>
      </c>
      <c r="DJ20" s="462">
        <f ca="1">PIACENZIAN_PARAM_GTS12!$E$567</f>
        <v>-20.381410256410248</v>
      </c>
      <c r="DK20" s="461">
        <f ca="1">PIACENZIAN_PARAM_GTS12!$E$573</f>
        <v>21.583333333333357</v>
      </c>
      <c r="DL20" s="611">
        <f t="shared" ca="1" si="50"/>
        <v>53.416666666666643</v>
      </c>
      <c r="DM20" s="612">
        <f t="shared" ca="1" si="51"/>
        <v>100.38141025641025</v>
      </c>
      <c r="DN20" s="611">
        <f t="shared" ca="1" si="52"/>
        <v>160.5</v>
      </c>
      <c r="DO20" s="613">
        <f t="shared" ca="1" si="53"/>
        <v>107.08333333333336</v>
      </c>
    </row>
    <row r="21" spans="2:119" ht="33.75">
      <c r="B21" s="491" t="s">
        <v>411</v>
      </c>
      <c r="C21" s="494" t="s">
        <v>545</v>
      </c>
      <c r="D21" s="493">
        <v>47.525450999999997</v>
      </c>
      <c r="E21" s="493">
        <v>-1.0554619999999999</v>
      </c>
      <c r="F21" s="492" t="s">
        <v>380</v>
      </c>
      <c r="G21" s="494" t="s">
        <v>541</v>
      </c>
      <c r="H21" s="492">
        <v>2.6</v>
      </c>
      <c r="I21" s="492">
        <v>3.6</v>
      </c>
      <c r="J21" s="492" t="s">
        <v>419</v>
      </c>
      <c r="K21" s="492">
        <v>0</v>
      </c>
      <c r="L21" s="492">
        <v>50</v>
      </c>
      <c r="M21" s="557">
        <v>45</v>
      </c>
      <c r="N21" s="498" t="s">
        <v>542</v>
      </c>
      <c r="O21" s="454">
        <f ca="1">PIACENZIAN_PARAM_GTS12!$E$89</f>
        <v>-90.06</v>
      </c>
      <c r="P21" s="453">
        <f ca="1">PIACENZIAN_PARAM_GTS12!$E$84</f>
        <v>-27.00411764705883</v>
      </c>
      <c r="Q21" s="454">
        <f ca="1">PIACENZIAN_PARAM_GTS12!$E$90</f>
        <v>66.319999999999993</v>
      </c>
      <c r="R21" s="604">
        <f t="shared" ca="1" si="0"/>
        <v>-21.319999999999993</v>
      </c>
      <c r="S21" s="605">
        <f t="shared" ca="1" si="1"/>
        <v>97.004117647058834</v>
      </c>
      <c r="T21" s="604">
        <f t="shared" ca="1" si="2"/>
        <v>185.06</v>
      </c>
      <c r="U21" s="606">
        <f t="shared" ca="1" si="3"/>
        <v>206.38</v>
      </c>
      <c r="V21" s="454">
        <f ca="1">PIACENZIAN_PARAM_GTS12!$E$58</f>
        <v>-13.99282</v>
      </c>
      <c r="W21" s="453">
        <f ca="1">PIACENZIAN_PARAM_GTS12!$E$53</f>
        <v>6.5242266666666664</v>
      </c>
      <c r="X21" s="454">
        <f ca="1">PIACENZIAN_PARAM_GTS12!$E$59</f>
        <v>27.9634</v>
      </c>
      <c r="Y21" s="604">
        <f t="shared" ca="1" si="4"/>
        <v>17.0366</v>
      </c>
      <c r="Z21" s="605">
        <f t="shared" ca="1" si="5"/>
        <v>63.475773333333336</v>
      </c>
      <c r="AA21" s="604">
        <f t="shared" ca="1" si="6"/>
        <v>108.99281999999999</v>
      </c>
      <c r="AB21" s="606">
        <f t="shared" ca="1" si="7"/>
        <v>91.956220000000002</v>
      </c>
      <c r="AC21" s="454">
        <f ca="1">PIACENZIAN_PARAM_GTS12!$E$149</f>
        <v>-82.399999997752033</v>
      </c>
      <c r="AD21" s="453">
        <f ca="1">PIACENZIAN_PARAM_GTS12!$E$144</f>
        <v>-14.459772357736529</v>
      </c>
      <c r="AE21" s="454">
        <f ca="1">PIACENZIAN_PARAM_GTS12!$E$150</f>
        <v>36.799999999943196</v>
      </c>
      <c r="AF21" s="604">
        <f t="shared" ca="1" si="8"/>
        <v>8.2000000000568036</v>
      </c>
      <c r="AG21" s="605">
        <f t="shared" ca="1" si="9"/>
        <v>84.459772357736526</v>
      </c>
      <c r="AH21" s="604">
        <f t="shared" ca="1" si="10"/>
        <v>177.39999999775205</v>
      </c>
      <c r="AI21" s="606">
        <f t="shared" ca="1" si="11"/>
        <v>169.19999999769524</v>
      </c>
      <c r="AJ21" s="454">
        <f ca="1">PIACENZIAN_PARAM_GTS12!$E$176</f>
        <v>-35.433199999999999</v>
      </c>
      <c r="AK21" s="453">
        <f ca="1">PIACENZIAN_PARAM_GTS12!$E$171</f>
        <v>-10.963566666666667</v>
      </c>
      <c r="AL21" s="454">
        <f ca="1">PIACENZIAN_PARAM_GTS12!$E$177</f>
        <v>13.186999999999999</v>
      </c>
      <c r="AM21" s="604">
        <f t="shared" ca="1" si="12"/>
        <v>31.813000000000002</v>
      </c>
      <c r="AN21" s="605">
        <f t="shared" ca="1" si="13"/>
        <v>80.963566666666665</v>
      </c>
      <c r="AO21" s="604">
        <f t="shared" ca="1" si="14"/>
        <v>130.4332</v>
      </c>
      <c r="AP21" s="606">
        <f t="shared" ca="1" si="15"/>
        <v>98.620199999999997</v>
      </c>
      <c r="AQ21" s="451" t="e">
        <f ca="1">PIACENZIAN_PARAM_GTS12!$E$265</f>
        <v>#N/A</v>
      </c>
      <c r="AR21" s="452" t="e">
        <f ca="1">PIACENZIAN_PARAM_GTS12!$E$260</f>
        <v>#N/A</v>
      </c>
      <c r="AS21" s="451" t="e">
        <f ca="1">PIACENZIAN_PARAM_GTS12!$E$266</f>
        <v>#N/A</v>
      </c>
      <c r="AT21" s="607" t="e">
        <f t="shared" ca="1" si="16"/>
        <v>#N/A</v>
      </c>
      <c r="AU21" s="608" t="e">
        <f t="shared" ca="1" si="17"/>
        <v>#N/A</v>
      </c>
      <c r="AV21" s="607" t="e">
        <f t="shared" ca="1" si="18"/>
        <v>#N/A</v>
      </c>
      <c r="AW21" s="609" t="e">
        <f t="shared" ca="1" si="19"/>
        <v>#N/A</v>
      </c>
      <c r="AX21" s="451" t="e">
        <f ca="1">PIACENZIAN_PARAM_GTS12!$E$238</f>
        <v>#N/A</v>
      </c>
      <c r="AY21" s="452" t="e">
        <f ca="1">PIACENZIAN_PARAM_GTS12!$E$237</f>
        <v>#N/A</v>
      </c>
      <c r="AZ21" s="451" t="e">
        <f ca="1">PIACENZIAN_PARAM_GTS12!$E$239</f>
        <v>#N/A</v>
      </c>
      <c r="BA21" s="607" t="e">
        <f t="shared" ca="1" si="20"/>
        <v>#N/A</v>
      </c>
      <c r="BB21" s="608" t="e">
        <f t="shared" ca="1" si="21"/>
        <v>#N/A</v>
      </c>
      <c r="BC21" s="607" t="e">
        <f t="shared" ca="1" si="22"/>
        <v>#N/A</v>
      </c>
      <c r="BD21" s="609" t="e">
        <f t="shared" ca="1" si="23"/>
        <v>#N/A</v>
      </c>
      <c r="BE21" s="454">
        <f ca="1">PIACENZIAN_PARAM_GTS12!$E$303</f>
        <v>39.196368000000085</v>
      </c>
      <c r="BF21" s="453">
        <f ca="1">PIACENZIAN_PARAM_GTS12!$E$293</f>
        <v>62.333366666666677</v>
      </c>
      <c r="BG21" s="454">
        <f ca="1">PIACENZIAN_PARAM_GTS12!$E$304</f>
        <v>86.828640000000149</v>
      </c>
      <c r="BH21" s="604">
        <f t="shared" ca="1" si="24"/>
        <v>-41.828640000000149</v>
      </c>
      <c r="BI21" s="605">
        <f t="shared" ca="1" si="25"/>
        <v>7.6666333333333228</v>
      </c>
      <c r="BJ21" s="604">
        <f t="shared" ca="1" si="26"/>
        <v>55.803631999999915</v>
      </c>
      <c r="BK21" s="606">
        <f t="shared" ca="1" si="27"/>
        <v>97.632272000000057</v>
      </c>
      <c r="BL21" s="454">
        <f ca="1">PIACENZIAN_PARAM_GTS12!$E$536</f>
        <v>2.5</v>
      </c>
      <c r="BM21" s="453">
        <f ca="1">PIACENZIAN_PARAM_GTS12!$E$528</f>
        <v>5.3250000000000002</v>
      </c>
      <c r="BN21" s="454">
        <f ca="1">PIACENZIAN_PARAM_GTS12!$E$537</f>
        <v>9.1999999999999993</v>
      </c>
      <c r="BO21" s="604">
        <f t="shared" ca="1" si="54"/>
        <v>35.799999999999997</v>
      </c>
      <c r="BP21" s="605">
        <f t="shared" ca="1" si="55"/>
        <v>64.674999999999997</v>
      </c>
      <c r="BQ21" s="604">
        <f t="shared" ca="1" si="56"/>
        <v>92.5</v>
      </c>
      <c r="BR21" s="606">
        <f t="shared" ca="1" si="28"/>
        <v>56.7</v>
      </c>
      <c r="BS21" s="451" t="e">
        <f ca="1">PIACENZIAN_PARAM_GTS12!$E$346</f>
        <v>#N/A</v>
      </c>
      <c r="BT21" s="452" t="e">
        <f ca="1">PIACENZIAN_PARAM_GTS12!$E$336</f>
        <v>#N/A</v>
      </c>
      <c r="BU21" s="451" t="e">
        <f ca="1">PIACENZIAN_PARAM_GTS12!$E$347</f>
        <v>#N/A</v>
      </c>
      <c r="BV21" s="607" t="e">
        <f t="shared" ca="1" si="29"/>
        <v>#N/A</v>
      </c>
      <c r="BW21" s="608" t="e">
        <f t="shared" ca="1" si="30"/>
        <v>#N/A</v>
      </c>
      <c r="BX21" s="607" t="e">
        <f t="shared" ca="1" si="31"/>
        <v>#N/A</v>
      </c>
      <c r="BY21" s="609" t="e">
        <f t="shared" ca="1" si="32"/>
        <v>#N/A</v>
      </c>
      <c r="BZ21" s="451">
        <f ca="1">PIACENZIAN_PARAM_GTS12!$E$380</f>
        <v>-1</v>
      </c>
      <c r="CA21" s="452">
        <f ca="1">PIACENZIAN_PARAM_GTS12!$E$379</f>
        <v>-1</v>
      </c>
      <c r="CB21" s="451">
        <f ca="1">PIACENZIAN_PARAM_GTS12!$E$381</f>
        <v>-1</v>
      </c>
      <c r="CC21" s="607">
        <f t="shared" ca="1" si="33"/>
        <v>46</v>
      </c>
      <c r="CD21" s="608">
        <f t="shared" ca="1" si="34"/>
        <v>71</v>
      </c>
      <c r="CE21" s="607">
        <f t="shared" ca="1" si="35"/>
        <v>96</v>
      </c>
      <c r="CF21" s="609">
        <f t="shared" ca="1" si="36"/>
        <v>50</v>
      </c>
      <c r="CG21" s="451">
        <f ca="1">PIACENZIAN_PARAM_GTS12!$E$403</f>
        <v>0</v>
      </c>
      <c r="CH21" s="452">
        <f ca="1">PIACENZIAN_PARAM_GTS12!$E$402</f>
        <v>0</v>
      </c>
      <c r="CI21" s="451">
        <f ca="1">PIACENZIAN_PARAM_GTS12!$E$404</f>
        <v>0</v>
      </c>
      <c r="CJ21" s="607">
        <f t="shared" ca="1" si="37"/>
        <v>45</v>
      </c>
      <c r="CK21" s="608">
        <f t="shared" ca="1" si="38"/>
        <v>70</v>
      </c>
      <c r="CL21" s="607">
        <f t="shared" ca="1" si="39"/>
        <v>95</v>
      </c>
      <c r="CM21" s="609">
        <f t="shared" ca="1" si="40"/>
        <v>50</v>
      </c>
      <c r="CN21" s="454">
        <f ca="1">PIACENZIAN_PARAM_GTS12!$E$426</f>
        <v>-1</v>
      </c>
      <c r="CO21" s="453">
        <f ca="1">PIACENZIAN_PARAM_GTS12!$E$425</f>
        <v>-1</v>
      </c>
      <c r="CP21" s="454">
        <f ca="1">PIACENZIAN_PARAM_GTS12!$E$427</f>
        <v>-1</v>
      </c>
      <c r="CQ21" s="604">
        <f t="shared" ca="1" si="41"/>
        <v>46</v>
      </c>
      <c r="CR21" s="605">
        <f t="shared" ca="1" si="42"/>
        <v>71</v>
      </c>
      <c r="CS21" s="604">
        <f t="shared" ca="1" si="43"/>
        <v>96</v>
      </c>
      <c r="CT21" s="606">
        <f t="shared" ca="1" si="44"/>
        <v>50</v>
      </c>
      <c r="CU21" s="451">
        <f ca="1">PIACENZIAN_PARAM_GTS12!$E$449</f>
        <v>-1</v>
      </c>
      <c r="CV21" s="452">
        <f ca="1">PIACENZIAN_PARAM_GTS12!$E$448</f>
        <v>-1</v>
      </c>
      <c r="CW21" s="451">
        <f ca="1">PIACENZIAN_PARAM_GTS12!$E$450</f>
        <v>-1</v>
      </c>
      <c r="CX21" s="607">
        <f t="shared" ca="1" si="45"/>
        <v>46</v>
      </c>
      <c r="CY21" s="608">
        <f t="shared" ca="1" si="46"/>
        <v>71</v>
      </c>
      <c r="CZ21" s="607">
        <f t="shared" ca="1" si="47"/>
        <v>96</v>
      </c>
      <c r="DA21" s="609">
        <f t="shared" ca="1" si="48"/>
        <v>50</v>
      </c>
      <c r="DB21" s="454">
        <f ca="1">PIACENZIAN_PARAM_GTS12!$E$489</f>
        <v>-60.5</v>
      </c>
      <c r="DC21" s="453">
        <f ca="1">PIACENZIAN_PARAM_GTS12!$E$481</f>
        <v>-7.9744047500000006</v>
      </c>
      <c r="DD21" s="454">
        <f ca="1">PIACENZIAN_PARAM_GTS12!$E$490</f>
        <v>8.7142859999999995</v>
      </c>
      <c r="DE21" s="604">
        <f t="shared" ca="1" si="57"/>
        <v>36.285713999999999</v>
      </c>
      <c r="DF21" s="605">
        <f t="shared" ca="1" si="58"/>
        <v>77.974404749999991</v>
      </c>
      <c r="DG21" s="604">
        <f t="shared" ca="1" si="59"/>
        <v>155.5</v>
      </c>
      <c r="DH21" s="606">
        <f t="shared" ca="1" si="49"/>
        <v>119.214286</v>
      </c>
      <c r="DI21" s="461">
        <f ca="1">PIACENZIAN_PARAM_GTS12!$E$572</f>
        <v>-75.5</v>
      </c>
      <c r="DJ21" s="462">
        <f ca="1">PIACENZIAN_PARAM_GTS12!$E$567</f>
        <v>-20.381410256410248</v>
      </c>
      <c r="DK21" s="461">
        <f ca="1">PIACENZIAN_PARAM_GTS12!$E$573</f>
        <v>21.583333333333357</v>
      </c>
      <c r="DL21" s="611">
        <f t="shared" ca="1" si="50"/>
        <v>23.416666666666643</v>
      </c>
      <c r="DM21" s="612">
        <f t="shared" ca="1" si="51"/>
        <v>90.381410256410248</v>
      </c>
      <c r="DN21" s="611">
        <f t="shared" ca="1" si="52"/>
        <v>170.5</v>
      </c>
      <c r="DO21" s="613">
        <f t="shared" ca="1" si="53"/>
        <v>147.08333333333337</v>
      </c>
    </row>
    <row r="22" spans="2:119" ht="22.5">
      <c r="B22" s="491" t="s">
        <v>412</v>
      </c>
      <c r="C22" s="494" t="s">
        <v>413</v>
      </c>
      <c r="D22" s="493">
        <v>49.272359999999999</v>
      </c>
      <c r="E22" s="493">
        <v>-0.63316700000000004</v>
      </c>
      <c r="F22" s="492" t="s">
        <v>380</v>
      </c>
      <c r="G22" s="494" t="s">
        <v>410</v>
      </c>
      <c r="H22" s="492">
        <v>2.6</v>
      </c>
      <c r="I22" s="492">
        <v>3.6</v>
      </c>
      <c r="J22" s="492" t="s">
        <v>418</v>
      </c>
      <c r="K22" s="492">
        <v>10</v>
      </c>
      <c r="L22" s="492">
        <v>30</v>
      </c>
      <c r="M22" s="557">
        <v>20</v>
      </c>
      <c r="N22" s="498" t="s">
        <v>539</v>
      </c>
      <c r="O22" s="454">
        <f ca="1">PIACENZIAN_PARAM_GTS12!$E$89</f>
        <v>-90.06</v>
      </c>
      <c r="P22" s="453">
        <f ca="1">PIACENZIAN_PARAM_GTS12!$E$84</f>
        <v>-27.00411764705883</v>
      </c>
      <c r="Q22" s="454">
        <f ca="1">PIACENZIAN_PARAM_GTS12!$E$90</f>
        <v>66.319999999999993</v>
      </c>
      <c r="R22" s="604">
        <f t="shared" ca="1" si="0"/>
        <v>-36.319999999999993</v>
      </c>
      <c r="S22" s="605">
        <f t="shared" ca="1" si="1"/>
        <v>67.004117647058834</v>
      </c>
      <c r="T22" s="604">
        <f t="shared" ca="1" si="2"/>
        <v>140.06</v>
      </c>
      <c r="U22" s="606">
        <f t="shared" ca="1" si="3"/>
        <v>176.38</v>
      </c>
      <c r="V22" s="454">
        <f ca="1">PIACENZIAN_PARAM_GTS12!$E$58</f>
        <v>-13.99282</v>
      </c>
      <c r="W22" s="453">
        <f ca="1">PIACENZIAN_PARAM_GTS12!$E$53</f>
        <v>6.5242266666666664</v>
      </c>
      <c r="X22" s="454">
        <f ca="1">PIACENZIAN_PARAM_GTS12!$E$59</f>
        <v>27.9634</v>
      </c>
      <c r="Y22" s="604">
        <f t="shared" ca="1" si="4"/>
        <v>2.0366</v>
      </c>
      <c r="Z22" s="605">
        <f t="shared" ca="1" si="5"/>
        <v>33.475773333333336</v>
      </c>
      <c r="AA22" s="604">
        <f t="shared" ca="1" si="6"/>
        <v>63.992820000000002</v>
      </c>
      <c r="AB22" s="606">
        <f t="shared" ca="1" si="7"/>
        <v>61.956220000000002</v>
      </c>
      <c r="AC22" s="454">
        <f ca="1">PIACENZIAN_PARAM_GTS12!$E$149</f>
        <v>-82.399999997752033</v>
      </c>
      <c r="AD22" s="453">
        <f ca="1">PIACENZIAN_PARAM_GTS12!$E$144</f>
        <v>-14.459772357736529</v>
      </c>
      <c r="AE22" s="454">
        <f ca="1">PIACENZIAN_PARAM_GTS12!$E$150</f>
        <v>36.799999999943196</v>
      </c>
      <c r="AF22" s="604">
        <f t="shared" ca="1" si="8"/>
        <v>-6.7999999999431964</v>
      </c>
      <c r="AG22" s="605">
        <f t="shared" ca="1" si="9"/>
        <v>54.459772357736526</v>
      </c>
      <c r="AH22" s="604">
        <f t="shared" ca="1" si="10"/>
        <v>132.39999999775205</v>
      </c>
      <c r="AI22" s="606">
        <f t="shared" ca="1" si="11"/>
        <v>139.19999999769524</v>
      </c>
      <c r="AJ22" s="454">
        <f ca="1">PIACENZIAN_PARAM_GTS12!$E$176</f>
        <v>-35.433199999999999</v>
      </c>
      <c r="AK22" s="453">
        <f ca="1">PIACENZIAN_PARAM_GTS12!$E$171</f>
        <v>-10.963566666666667</v>
      </c>
      <c r="AL22" s="454">
        <f ca="1">PIACENZIAN_PARAM_GTS12!$E$177</f>
        <v>13.186999999999999</v>
      </c>
      <c r="AM22" s="604">
        <f t="shared" ca="1" si="12"/>
        <v>16.813000000000002</v>
      </c>
      <c r="AN22" s="605">
        <f t="shared" ca="1" si="13"/>
        <v>50.963566666666665</v>
      </c>
      <c r="AO22" s="604">
        <f t="shared" ca="1" si="14"/>
        <v>85.433199999999999</v>
      </c>
      <c r="AP22" s="606">
        <f t="shared" ca="1" si="15"/>
        <v>68.620199999999997</v>
      </c>
      <c r="AQ22" s="451" t="e">
        <f ca="1">PIACENZIAN_PARAM_GTS12!$E$265</f>
        <v>#N/A</v>
      </c>
      <c r="AR22" s="452" t="e">
        <f ca="1">PIACENZIAN_PARAM_GTS12!$E$260</f>
        <v>#N/A</v>
      </c>
      <c r="AS22" s="451" t="e">
        <f ca="1">PIACENZIAN_PARAM_GTS12!$E$266</f>
        <v>#N/A</v>
      </c>
      <c r="AT22" s="607" t="e">
        <f t="shared" ca="1" si="16"/>
        <v>#N/A</v>
      </c>
      <c r="AU22" s="608" t="e">
        <f t="shared" ca="1" si="17"/>
        <v>#N/A</v>
      </c>
      <c r="AV22" s="607" t="e">
        <f t="shared" ca="1" si="18"/>
        <v>#N/A</v>
      </c>
      <c r="AW22" s="609" t="e">
        <f t="shared" ca="1" si="19"/>
        <v>#N/A</v>
      </c>
      <c r="AX22" s="451" t="e">
        <f ca="1">PIACENZIAN_PARAM_GTS12!$E$238</f>
        <v>#N/A</v>
      </c>
      <c r="AY22" s="452" t="e">
        <f ca="1">PIACENZIAN_PARAM_GTS12!$E$237</f>
        <v>#N/A</v>
      </c>
      <c r="AZ22" s="451" t="e">
        <f ca="1">PIACENZIAN_PARAM_GTS12!$E$239</f>
        <v>#N/A</v>
      </c>
      <c r="BA22" s="607" t="e">
        <f t="shared" ca="1" si="20"/>
        <v>#N/A</v>
      </c>
      <c r="BB22" s="608" t="e">
        <f t="shared" ca="1" si="21"/>
        <v>#N/A</v>
      </c>
      <c r="BC22" s="607" t="e">
        <f t="shared" ca="1" si="22"/>
        <v>#N/A</v>
      </c>
      <c r="BD22" s="609" t="e">
        <f t="shared" ca="1" si="23"/>
        <v>#N/A</v>
      </c>
      <c r="BE22" s="454">
        <f ca="1">PIACENZIAN_PARAM_GTS12!$E$303</f>
        <v>39.196368000000085</v>
      </c>
      <c r="BF22" s="453">
        <f ca="1">PIACENZIAN_PARAM_GTS12!$E$293</f>
        <v>62.333366666666677</v>
      </c>
      <c r="BG22" s="454">
        <f ca="1">PIACENZIAN_PARAM_GTS12!$E$304</f>
        <v>86.828640000000149</v>
      </c>
      <c r="BH22" s="604">
        <f t="shared" ca="1" si="24"/>
        <v>-56.828640000000149</v>
      </c>
      <c r="BI22" s="605">
        <f t="shared" ca="1" si="25"/>
        <v>-22.333366666666677</v>
      </c>
      <c r="BJ22" s="604">
        <f t="shared" ca="1" si="26"/>
        <v>10.803631999999915</v>
      </c>
      <c r="BK22" s="606">
        <f t="shared" ca="1" si="27"/>
        <v>67.632272000000057</v>
      </c>
      <c r="BL22" s="454">
        <f ca="1">PIACENZIAN_PARAM_GTS12!$E$536</f>
        <v>2.5</v>
      </c>
      <c r="BM22" s="453">
        <f ca="1">PIACENZIAN_PARAM_GTS12!$E$528</f>
        <v>5.3250000000000002</v>
      </c>
      <c r="BN22" s="454">
        <f ca="1">PIACENZIAN_PARAM_GTS12!$E$537</f>
        <v>9.1999999999999993</v>
      </c>
      <c r="BO22" s="604">
        <f t="shared" ca="1" si="54"/>
        <v>20.8</v>
      </c>
      <c r="BP22" s="605">
        <f t="shared" ca="1" si="55"/>
        <v>34.674999999999997</v>
      </c>
      <c r="BQ22" s="604">
        <f t="shared" ca="1" si="56"/>
        <v>47.5</v>
      </c>
      <c r="BR22" s="606">
        <f t="shared" ca="1" si="28"/>
        <v>26.7</v>
      </c>
      <c r="BS22" s="451" t="e">
        <f ca="1">PIACENZIAN_PARAM_GTS12!$E$346</f>
        <v>#N/A</v>
      </c>
      <c r="BT22" s="452" t="e">
        <f ca="1">PIACENZIAN_PARAM_GTS12!$E$336</f>
        <v>#N/A</v>
      </c>
      <c r="BU22" s="451" t="e">
        <f ca="1">PIACENZIAN_PARAM_GTS12!$E$347</f>
        <v>#N/A</v>
      </c>
      <c r="BV22" s="607" t="e">
        <f t="shared" ca="1" si="29"/>
        <v>#N/A</v>
      </c>
      <c r="BW22" s="608" t="e">
        <f t="shared" ca="1" si="30"/>
        <v>#N/A</v>
      </c>
      <c r="BX22" s="607" t="e">
        <f t="shared" ca="1" si="31"/>
        <v>#N/A</v>
      </c>
      <c r="BY22" s="609" t="e">
        <f t="shared" ca="1" si="32"/>
        <v>#N/A</v>
      </c>
      <c r="BZ22" s="451">
        <f ca="1">PIACENZIAN_PARAM_GTS12!$E$380</f>
        <v>-1</v>
      </c>
      <c r="CA22" s="452">
        <f ca="1">PIACENZIAN_PARAM_GTS12!$E$379</f>
        <v>-1</v>
      </c>
      <c r="CB22" s="451">
        <f ca="1">PIACENZIAN_PARAM_GTS12!$E$381</f>
        <v>-1</v>
      </c>
      <c r="CC22" s="607">
        <f t="shared" ca="1" si="33"/>
        <v>31</v>
      </c>
      <c r="CD22" s="608">
        <f t="shared" ca="1" si="34"/>
        <v>41</v>
      </c>
      <c r="CE22" s="607">
        <f t="shared" ca="1" si="35"/>
        <v>51</v>
      </c>
      <c r="CF22" s="609">
        <f t="shared" ca="1" si="36"/>
        <v>20</v>
      </c>
      <c r="CG22" s="451">
        <f ca="1">PIACENZIAN_PARAM_GTS12!$E$403</f>
        <v>0</v>
      </c>
      <c r="CH22" s="452">
        <f ca="1">PIACENZIAN_PARAM_GTS12!$E$402</f>
        <v>0</v>
      </c>
      <c r="CI22" s="451">
        <f ca="1">PIACENZIAN_PARAM_GTS12!$E$404</f>
        <v>0</v>
      </c>
      <c r="CJ22" s="607">
        <f t="shared" ca="1" si="37"/>
        <v>30</v>
      </c>
      <c r="CK22" s="608">
        <f t="shared" ca="1" si="38"/>
        <v>40</v>
      </c>
      <c r="CL22" s="607">
        <f t="shared" ca="1" si="39"/>
        <v>50</v>
      </c>
      <c r="CM22" s="609">
        <f t="shared" ca="1" si="40"/>
        <v>20</v>
      </c>
      <c r="CN22" s="454">
        <f ca="1">PIACENZIAN_PARAM_GTS12!$E$426</f>
        <v>-1</v>
      </c>
      <c r="CO22" s="453">
        <f ca="1">PIACENZIAN_PARAM_GTS12!$E$425</f>
        <v>-1</v>
      </c>
      <c r="CP22" s="454">
        <f ca="1">PIACENZIAN_PARAM_GTS12!$E$427</f>
        <v>-1</v>
      </c>
      <c r="CQ22" s="604">
        <f t="shared" ca="1" si="41"/>
        <v>31</v>
      </c>
      <c r="CR22" s="605">
        <f t="shared" ca="1" si="42"/>
        <v>41</v>
      </c>
      <c r="CS22" s="604">
        <f t="shared" ca="1" si="43"/>
        <v>51</v>
      </c>
      <c r="CT22" s="606">
        <f t="shared" ca="1" si="44"/>
        <v>20</v>
      </c>
      <c r="CU22" s="451">
        <f ca="1">PIACENZIAN_PARAM_GTS12!$E$449</f>
        <v>-1</v>
      </c>
      <c r="CV22" s="452">
        <f ca="1">PIACENZIAN_PARAM_GTS12!$E$448</f>
        <v>-1</v>
      </c>
      <c r="CW22" s="451">
        <f ca="1">PIACENZIAN_PARAM_GTS12!$E$450</f>
        <v>-1</v>
      </c>
      <c r="CX22" s="607">
        <f t="shared" ca="1" si="45"/>
        <v>31</v>
      </c>
      <c r="CY22" s="608">
        <f t="shared" ca="1" si="46"/>
        <v>41</v>
      </c>
      <c r="CZ22" s="607">
        <f t="shared" ca="1" si="47"/>
        <v>51</v>
      </c>
      <c r="DA22" s="609">
        <f t="shared" ca="1" si="48"/>
        <v>20</v>
      </c>
      <c r="DB22" s="454">
        <f ca="1">PIACENZIAN_PARAM_GTS12!$E$489</f>
        <v>-60.5</v>
      </c>
      <c r="DC22" s="453">
        <f ca="1">PIACENZIAN_PARAM_GTS12!$E$481</f>
        <v>-7.9744047500000006</v>
      </c>
      <c r="DD22" s="454">
        <f ca="1">PIACENZIAN_PARAM_GTS12!$E$490</f>
        <v>8.7142859999999995</v>
      </c>
      <c r="DE22" s="604">
        <f t="shared" ca="1" si="57"/>
        <v>21.285713999999999</v>
      </c>
      <c r="DF22" s="605">
        <f t="shared" ca="1" si="58"/>
        <v>47.974404750000005</v>
      </c>
      <c r="DG22" s="604">
        <f t="shared" ca="1" si="59"/>
        <v>110.5</v>
      </c>
      <c r="DH22" s="606">
        <f t="shared" ca="1" si="49"/>
        <v>89.214286000000001</v>
      </c>
      <c r="DI22" s="461">
        <f ca="1">PIACENZIAN_PARAM_GTS12!$E$572</f>
        <v>-75.5</v>
      </c>
      <c r="DJ22" s="462">
        <f ca="1">PIACENZIAN_PARAM_GTS12!$E$567</f>
        <v>-20.381410256410248</v>
      </c>
      <c r="DK22" s="461">
        <f ca="1">PIACENZIAN_PARAM_GTS12!$E$573</f>
        <v>21.583333333333357</v>
      </c>
      <c r="DL22" s="611">
        <f t="shared" ca="1" si="50"/>
        <v>8.416666666666643</v>
      </c>
      <c r="DM22" s="612">
        <f t="shared" ca="1" si="51"/>
        <v>60.381410256410248</v>
      </c>
      <c r="DN22" s="611">
        <f t="shared" ca="1" si="52"/>
        <v>125.5</v>
      </c>
      <c r="DO22" s="613">
        <f t="shared" ca="1" si="53"/>
        <v>117.08333333333336</v>
      </c>
    </row>
  </sheetData>
  <mergeCells count="75">
    <mergeCell ref="CG2:CM2"/>
    <mergeCell ref="CN2:CT2"/>
    <mergeCell ref="BZ1:DH1"/>
    <mergeCell ref="CU2:DA2"/>
    <mergeCell ref="AC1:BD1"/>
    <mergeCell ref="BZ2:CF2"/>
    <mergeCell ref="DB2:DH2"/>
    <mergeCell ref="V2:AB2"/>
    <mergeCell ref="AC2:AI2"/>
    <mergeCell ref="AJ2:AP2"/>
    <mergeCell ref="BS1:BY1"/>
    <mergeCell ref="BE2:BK2"/>
    <mergeCell ref="BL2:BR2"/>
    <mergeCell ref="AQ2:AW2"/>
    <mergeCell ref="AX2:BD2"/>
    <mergeCell ref="BS2:BY2"/>
    <mergeCell ref="J2:L3"/>
    <mergeCell ref="M2:M4"/>
    <mergeCell ref="N2:N4"/>
    <mergeCell ref="O2:U2"/>
    <mergeCell ref="B1:N1"/>
    <mergeCell ref="O1:AB1"/>
    <mergeCell ref="B2:B4"/>
    <mergeCell ref="C2:C4"/>
    <mergeCell ref="D2:D4"/>
    <mergeCell ref="E2:E4"/>
    <mergeCell ref="F2:I3"/>
    <mergeCell ref="AB3:AB4"/>
    <mergeCell ref="O3:Q3"/>
    <mergeCell ref="R3:T3"/>
    <mergeCell ref="U3:U4"/>
    <mergeCell ref="V3:X3"/>
    <mergeCell ref="BD3:BD4"/>
    <mergeCell ref="AC3:AE3"/>
    <mergeCell ref="AF3:AH3"/>
    <mergeCell ref="AI3:AI4"/>
    <mergeCell ref="AJ3:AL3"/>
    <mergeCell ref="AM3:AO3"/>
    <mergeCell ref="AP3:AP4"/>
    <mergeCell ref="AQ3:AS3"/>
    <mergeCell ref="AT3:AV3"/>
    <mergeCell ref="AW3:AW4"/>
    <mergeCell ref="AX3:AZ3"/>
    <mergeCell ref="Y3:AA3"/>
    <mergeCell ref="BA3:BC3"/>
    <mergeCell ref="CM3:CM4"/>
    <mergeCell ref="BE3:BG3"/>
    <mergeCell ref="BH3:BJ3"/>
    <mergeCell ref="BK3:BK4"/>
    <mergeCell ref="BS3:BU3"/>
    <mergeCell ref="BV3:BX3"/>
    <mergeCell ref="BY3:BY4"/>
    <mergeCell ref="BZ3:CB3"/>
    <mergeCell ref="CC3:CE3"/>
    <mergeCell ref="CF3:CF4"/>
    <mergeCell ref="CG3:CI3"/>
    <mergeCell ref="CJ3:CL3"/>
    <mergeCell ref="BL3:BN3"/>
    <mergeCell ref="BO3:BQ3"/>
    <mergeCell ref="BR3:BR4"/>
    <mergeCell ref="DI2:DO2"/>
    <mergeCell ref="BE1:BR1"/>
    <mergeCell ref="DI3:DK3"/>
    <mergeCell ref="DL3:DN3"/>
    <mergeCell ref="DO3:DO4"/>
    <mergeCell ref="CN3:CP3"/>
    <mergeCell ref="CQ3:CS3"/>
    <mergeCell ref="CT3:CT4"/>
    <mergeCell ref="CU3:CW3"/>
    <mergeCell ref="CX3:CZ3"/>
    <mergeCell ref="DA3:DA4"/>
    <mergeCell ref="DB3:DD3"/>
    <mergeCell ref="DE3:DG3"/>
    <mergeCell ref="DH3:DH4"/>
    <mergeCell ref="DI1:DO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A10" workbookViewId="0">
      <selection activeCell="D34" sqref="D34"/>
    </sheetView>
  </sheetViews>
  <sheetFormatPr baseColWidth="10" defaultRowHeight="15"/>
  <cols>
    <col min="1" max="1" width="60.7109375" customWidth="1"/>
  </cols>
  <sheetData>
    <row r="1" spans="1:28" ht="21">
      <c r="A1" s="636" t="s">
        <v>687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6"/>
      <c r="W1" s="636"/>
      <c r="X1" s="636"/>
      <c r="Y1" s="636"/>
      <c r="Z1" s="636"/>
      <c r="AA1" s="636"/>
      <c r="AB1" s="636"/>
    </row>
    <row r="2" spans="1:28">
      <c r="C2" s="486"/>
      <c r="D2" s="486"/>
      <c r="E2" s="486"/>
      <c r="F2" s="486"/>
      <c r="G2" s="486"/>
      <c r="H2" s="486"/>
    </row>
    <row r="3" spans="1:28">
      <c r="A3" s="488" t="s">
        <v>426</v>
      </c>
      <c r="B3" s="487"/>
      <c r="C3" s="487"/>
      <c r="D3" s="487"/>
      <c r="E3" s="487"/>
      <c r="F3" s="487"/>
      <c r="G3" s="487"/>
      <c r="H3" s="487"/>
    </row>
    <row r="4" spans="1:28" ht="15" customHeight="1">
      <c r="A4" s="638" t="s">
        <v>650</v>
      </c>
      <c r="B4" s="654"/>
      <c r="C4" s="655"/>
      <c r="D4" s="635" t="s">
        <v>654</v>
      </c>
      <c r="E4" s="635"/>
      <c r="F4" s="635"/>
      <c r="G4" s="635"/>
      <c r="H4" s="635"/>
    </row>
    <row r="5" spans="1:28">
      <c r="A5" s="638"/>
      <c r="B5" s="656"/>
      <c r="C5" s="657"/>
      <c r="D5" s="635" t="s">
        <v>655</v>
      </c>
      <c r="E5" s="635"/>
      <c r="F5" s="635"/>
      <c r="G5" s="635"/>
      <c r="H5" s="635"/>
    </row>
    <row r="6" spans="1:28">
      <c r="A6" s="638"/>
      <c r="B6" s="658"/>
      <c r="C6" s="659"/>
      <c r="D6" s="635" t="s">
        <v>656</v>
      </c>
      <c r="E6" s="635"/>
      <c r="F6" s="635"/>
      <c r="G6" s="635"/>
      <c r="H6" s="635"/>
    </row>
    <row r="7" spans="1:28">
      <c r="A7" s="638"/>
      <c r="B7" s="633" t="s">
        <v>0</v>
      </c>
      <c r="C7" s="634"/>
      <c r="D7" s="635" t="s">
        <v>653</v>
      </c>
      <c r="E7" s="635"/>
      <c r="F7" s="635"/>
      <c r="G7" s="635"/>
      <c r="H7" s="635"/>
    </row>
    <row r="8" spans="1:28" ht="15.75" thickBot="1">
      <c r="A8" s="639"/>
      <c r="B8" s="652" t="s">
        <v>41</v>
      </c>
      <c r="C8" s="653"/>
      <c r="D8" s="632" t="s">
        <v>421</v>
      </c>
      <c r="E8" s="632"/>
      <c r="F8" s="632"/>
      <c r="G8" s="632"/>
      <c r="H8" s="632"/>
    </row>
    <row r="9" spans="1:28" ht="15" customHeight="1">
      <c r="A9" s="637" t="s">
        <v>575</v>
      </c>
      <c r="B9" s="646" t="s">
        <v>0</v>
      </c>
      <c r="C9" s="647"/>
      <c r="D9" s="635" t="s">
        <v>653</v>
      </c>
      <c r="E9" s="635"/>
      <c r="F9" s="635"/>
      <c r="G9" s="635"/>
      <c r="H9" s="635"/>
    </row>
    <row r="10" spans="1:28">
      <c r="A10" s="638"/>
      <c r="B10" s="642" t="s">
        <v>41</v>
      </c>
      <c r="C10" s="643"/>
      <c r="D10" s="635" t="s">
        <v>421</v>
      </c>
      <c r="E10" s="635"/>
      <c r="F10" s="635"/>
      <c r="G10" s="635"/>
      <c r="H10" s="635"/>
    </row>
    <row r="11" spans="1:28">
      <c r="A11" s="638"/>
      <c r="B11" s="648" t="s">
        <v>422</v>
      </c>
      <c r="C11" s="649"/>
      <c r="D11" s="635" t="s">
        <v>652</v>
      </c>
      <c r="E11" s="635"/>
      <c r="F11" s="635"/>
      <c r="G11" s="635"/>
      <c r="H11" s="635"/>
    </row>
    <row r="12" spans="1:28">
      <c r="A12" s="638"/>
      <c r="B12" s="650" t="s">
        <v>423</v>
      </c>
      <c r="C12" s="651"/>
      <c r="D12" s="635" t="s">
        <v>424</v>
      </c>
      <c r="E12" s="635"/>
      <c r="F12" s="635"/>
      <c r="G12" s="635"/>
      <c r="H12" s="635"/>
    </row>
    <row r="13" spans="1:28" ht="15.75" thickBot="1">
      <c r="A13" s="639"/>
      <c r="B13" s="644"/>
      <c r="C13" s="645"/>
      <c r="D13" s="632" t="s">
        <v>425</v>
      </c>
      <c r="E13" s="632"/>
      <c r="F13" s="632"/>
      <c r="G13" s="632"/>
      <c r="H13" s="632"/>
    </row>
    <row r="14" spans="1:28">
      <c r="A14" s="637" t="s">
        <v>576</v>
      </c>
      <c r="B14" s="646" t="s">
        <v>0</v>
      </c>
      <c r="C14" s="647"/>
      <c r="D14" s="635" t="s">
        <v>651</v>
      </c>
      <c r="E14" s="635"/>
      <c r="F14" s="635"/>
      <c r="G14" s="635"/>
      <c r="H14" s="635"/>
    </row>
    <row r="15" spans="1:28">
      <c r="A15" s="638"/>
      <c r="B15" s="642" t="s">
        <v>41</v>
      </c>
      <c r="C15" s="643"/>
      <c r="D15" s="635" t="s">
        <v>421</v>
      </c>
      <c r="E15" s="635"/>
      <c r="F15" s="635"/>
      <c r="G15" s="635"/>
      <c r="H15" s="635"/>
    </row>
    <row r="16" spans="1:28">
      <c r="A16" s="638"/>
      <c r="B16" s="648" t="s">
        <v>422</v>
      </c>
      <c r="C16" s="649"/>
      <c r="D16" s="635" t="s">
        <v>652</v>
      </c>
      <c r="E16" s="635"/>
      <c r="F16" s="635"/>
      <c r="G16" s="635"/>
      <c r="H16" s="635"/>
    </row>
    <row r="17" spans="1:28">
      <c r="A17" s="638"/>
      <c r="B17" s="650" t="s">
        <v>423</v>
      </c>
      <c r="C17" s="651"/>
      <c r="D17" s="635" t="s">
        <v>577</v>
      </c>
      <c r="E17" s="635"/>
      <c r="F17" s="635"/>
      <c r="G17" s="635"/>
      <c r="H17" s="635"/>
    </row>
    <row r="18" spans="1:28" ht="15.75" thickBot="1">
      <c r="A18" s="639"/>
      <c r="B18" s="644"/>
      <c r="C18" s="645"/>
      <c r="D18" s="632" t="s">
        <v>425</v>
      </c>
      <c r="E18" s="632"/>
      <c r="F18" s="632"/>
      <c r="G18" s="632"/>
      <c r="H18" s="632"/>
    </row>
    <row r="19" spans="1:28">
      <c r="A19" s="637" t="s">
        <v>649</v>
      </c>
      <c r="B19" s="640" t="s">
        <v>427</v>
      </c>
      <c r="C19" s="641"/>
      <c r="D19" s="635" t="s">
        <v>428</v>
      </c>
      <c r="E19" s="635"/>
      <c r="F19" s="635"/>
      <c r="G19" s="635"/>
      <c r="H19" s="635"/>
    </row>
    <row r="20" spans="1:28">
      <c r="A20" s="638"/>
      <c r="B20" s="642" t="s">
        <v>41</v>
      </c>
      <c r="C20" s="643"/>
      <c r="D20" s="635" t="s">
        <v>421</v>
      </c>
      <c r="E20" s="635"/>
      <c r="F20" s="635"/>
      <c r="G20" s="635"/>
      <c r="H20" s="635"/>
    </row>
    <row r="21" spans="1:28" s="486" customFormat="1">
      <c r="A21" s="638"/>
      <c r="B21" s="633" t="s">
        <v>0</v>
      </c>
      <c r="C21" s="634"/>
      <c r="D21" s="635" t="s">
        <v>653</v>
      </c>
      <c r="E21" s="635"/>
      <c r="F21" s="635"/>
      <c r="G21" s="635"/>
      <c r="H21" s="635"/>
    </row>
    <row r="22" spans="1:28" ht="15.75" thickBot="1">
      <c r="A22" s="639"/>
      <c r="B22" s="644"/>
      <c r="C22" s="645"/>
      <c r="D22" s="632" t="s">
        <v>425</v>
      </c>
      <c r="E22" s="632"/>
      <c r="F22" s="632"/>
      <c r="G22" s="632"/>
      <c r="H22" s="632"/>
    </row>
    <row r="25" spans="1:28" ht="21">
      <c r="A25" s="636" t="s">
        <v>429</v>
      </c>
      <c r="B25" s="636"/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36"/>
      <c r="AB25" s="636"/>
    </row>
    <row r="27" spans="1:28">
      <c r="A27" s="631" t="s">
        <v>657</v>
      </c>
      <c r="B27" s="631"/>
      <c r="C27" s="631"/>
      <c r="D27" s="631"/>
      <c r="E27" s="631"/>
    </row>
    <row r="28" spans="1:28">
      <c r="A28" s="631" t="s">
        <v>658</v>
      </c>
      <c r="B28" s="631"/>
      <c r="C28" s="631"/>
      <c r="D28" s="631"/>
      <c r="E28" s="631"/>
    </row>
    <row r="29" spans="1:28">
      <c r="A29" s="631" t="s">
        <v>659</v>
      </c>
      <c r="B29" s="631"/>
      <c r="C29" s="631"/>
      <c r="D29" s="631"/>
      <c r="E29" s="631"/>
    </row>
  </sheetData>
  <mergeCells count="47">
    <mergeCell ref="A1:AB1"/>
    <mergeCell ref="D4:H4"/>
    <mergeCell ref="D5:H5"/>
    <mergeCell ref="D6:H6"/>
    <mergeCell ref="B4:C4"/>
    <mergeCell ref="B5:C5"/>
    <mergeCell ref="B6:C6"/>
    <mergeCell ref="B7:C7"/>
    <mergeCell ref="D7:H7"/>
    <mergeCell ref="B8:C8"/>
    <mergeCell ref="D8:H8"/>
    <mergeCell ref="A4:A8"/>
    <mergeCell ref="B12:C12"/>
    <mergeCell ref="D12:H12"/>
    <mergeCell ref="B13:C13"/>
    <mergeCell ref="D13:H13"/>
    <mergeCell ref="A9:A13"/>
    <mergeCell ref="B9:C9"/>
    <mergeCell ref="D9:H9"/>
    <mergeCell ref="B10:C10"/>
    <mergeCell ref="D10:H10"/>
    <mergeCell ref="B11:C11"/>
    <mergeCell ref="D11:H11"/>
    <mergeCell ref="B18:C18"/>
    <mergeCell ref="D18:H18"/>
    <mergeCell ref="A14:A18"/>
    <mergeCell ref="B14:C14"/>
    <mergeCell ref="D14:H14"/>
    <mergeCell ref="B15:C15"/>
    <mergeCell ref="D15:H15"/>
    <mergeCell ref="B16:C16"/>
    <mergeCell ref="D16:H16"/>
    <mergeCell ref="B17:C17"/>
    <mergeCell ref="D17:H17"/>
    <mergeCell ref="A27:E27"/>
    <mergeCell ref="A28:E28"/>
    <mergeCell ref="A29:E29"/>
    <mergeCell ref="D22:H22"/>
    <mergeCell ref="B21:C21"/>
    <mergeCell ref="D21:H21"/>
    <mergeCell ref="A25:AB25"/>
    <mergeCell ref="A19:A22"/>
    <mergeCell ref="B19:C19"/>
    <mergeCell ref="D19:H19"/>
    <mergeCell ref="B20:C20"/>
    <mergeCell ref="D20:H20"/>
    <mergeCell ref="B22:C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O2854"/>
  <sheetViews>
    <sheetView tabSelected="1" zoomScale="70" zoomScaleNormal="70" workbookViewId="0">
      <pane ySplit="3" topLeftCell="A4" activePane="bottomLeft" state="frozen"/>
      <selection activeCell="D140" sqref="D140"/>
      <selection pane="bottomLeft" activeCell="M3" sqref="M3"/>
    </sheetView>
  </sheetViews>
  <sheetFormatPr baseColWidth="10" defaultRowHeight="15"/>
  <cols>
    <col min="2" max="6" width="11.42578125" style="65"/>
    <col min="7" max="7" width="11.42578125" style="7"/>
    <col min="8" max="9" width="11.42578125" style="65"/>
    <col min="10" max="10" width="15" style="65" bestFit="1" customWidth="1"/>
    <col min="11" max="11" width="15.28515625" style="65" bestFit="1" customWidth="1"/>
    <col min="12" max="32" width="11.42578125" style="65"/>
    <col min="33" max="33" width="11.42578125" style="65" customWidth="1"/>
    <col min="34" max="37" width="11.42578125" style="65" hidden="1" customWidth="1"/>
    <col min="38" max="38" width="15.42578125" style="65" hidden="1" customWidth="1"/>
    <col min="39" max="39" width="20.7109375" style="65" hidden="1" customWidth="1"/>
    <col min="40" max="40" width="20.140625" style="65" hidden="1" customWidth="1"/>
    <col min="41" max="41" width="11.42578125" style="65" customWidth="1"/>
    <col min="42" max="42" width="11.42578125" style="65"/>
    <col min="43" max="44" width="11.42578125" style="65" hidden="1" customWidth="1"/>
    <col min="45" max="45" width="11.42578125" style="65"/>
    <col min="46" max="47" width="11.42578125" style="65" hidden="1" customWidth="1"/>
    <col min="48" max="48" width="11.42578125" style="65"/>
    <col min="49" max="50" width="11.42578125" style="65" hidden="1" customWidth="1"/>
    <col min="51" max="51" width="11.42578125" style="65"/>
    <col min="52" max="53" width="11.42578125" style="65" hidden="1" customWidth="1"/>
    <col min="54" max="54" width="11.42578125" style="65"/>
    <col min="55" max="56" width="11.42578125" style="65" hidden="1" customWidth="1"/>
    <col min="57" max="57" width="11.42578125" style="65"/>
    <col min="58" max="59" width="11.42578125" style="65" hidden="1" customWidth="1"/>
    <col min="60" max="60" width="11.42578125" style="65"/>
    <col min="61" max="62" width="11.42578125" style="65" hidden="1" customWidth="1"/>
    <col min="63" max="63" width="11.42578125" style="65"/>
    <col min="64" max="65" width="0" style="65" hidden="1" customWidth="1"/>
    <col min="66" max="68" width="11.42578125" style="65"/>
    <col min="69" max="69" width="11.42578125" style="267"/>
    <col min="70" max="71" width="11.42578125" style="65"/>
    <col min="72" max="73" width="11.42578125" style="65" customWidth="1"/>
    <col min="74" max="75" width="11.42578125" style="65"/>
    <col min="78" max="78" width="11.42578125" style="490"/>
    <col min="80" max="80" width="11.42578125" style="490"/>
    <col min="82" max="82" width="11.42578125" style="490"/>
    <col min="84" max="88" width="11.42578125" style="490"/>
    <col min="90" max="90" width="9.7109375" bestFit="1" customWidth="1"/>
    <col min="91" max="91" width="8.42578125" bestFit="1" customWidth="1"/>
    <col min="92" max="92" width="10" bestFit="1" customWidth="1"/>
    <col min="93" max="93" width="8.85546875" bestFit="1" customWidth="1"/>
  </cols>
  <sheetData>
    <row r="1" spans="2:93" s="521" customFormat="1" ht="66" customHeight="1" thickBot="1">
      <c r="B1" s="682" t="s">
        <v>0</v>
      </c>
      <c r="C1" s="683"/>
      <c r="D1" s="683"/>
      <c r="E1" s="683"/>
      <c r="F1" s="684"/>
      <c r="H1" s="670" t="s">
        <v>3</v>
      </c>
      <c r="I1" s="661"/>
      <c r="J1" s="661"/>
      <c r="K1" s="662"/>
      <c r="L1" s="522"/>
      <c r="M1" s="670" t="s">
        <v>3</v>
      </c>
      <c r="N1" s="661"/>
      <c r="O1" s="662"/>
      <c r="P1" s="522"/>
      <c r="Q1" s="670" t="s">
        <v>3</v>
      </c>
      <c r="R1" s="661"/>
      <c r="S1" s="661"/>
      <c r="T1" s="661"/>
      <c r="U1" s="661"/>
      <c r="V1" s="661"/>
      <c r="W1" s="662"/>
      <c r="X1" s="522"/>
      <c r="Y1" s="670" t="s">
        <v>3</v>
      </c>
      <c r="Z1" s="661"/>
      <c r="AA1" s="662"/>
      <c r="AB1" s="522"/>
      <c r="AC1" s="670" t="s">
        <v>10</v>
      </c>
      <c r="AD1" s="661"/>
      <c r="AE1" s="661"/>
      <c r="AF1" s="662"/>
      <c r="AG1" s="520"/>
      <c r="AH1" s="670" t="s">
        <v>15</v>
      </c>
      <c r="AI1" s="661"/>
      <c r="AJ1" s="661"/>
      <c r="AK1" s="661"/>
      <c r="AL1" s="661"/>
      <c r="AM1" s="661"/>
      <c r="AN1" s="662"/>
      <c r="AO1" s="520"/>
      <c r="AP1" s="671" t="s">
        <v>133</v>
      </c>
      <c r="AQ1" s="671"/>
      <c r="AR1" s="671"/>
      <c r="AS1" s="671"/>
      <c r="AT1" s="671"/>
      <c r="AU1" s="671"/>
      <c r="AV1" s="671"/>
      <c r="AW1" s="671"/>
      <c r="AX1" s="671"/>
      <c r="AY1" s="671"/>
      <c r="AZ1" s="671"/>
      <c r="BA1" s="671"/>
      <c r="BB1" s="671"/>
      <c r="BC1" s="671"/>
      <c r="BD1" s="671"/>
      <c r="BE1" s="671"/>
      <c r="BF1" s="671"/>
      <c r="BG1" s="671"/>
      <c r="BH1" s="671"/>
      <c r="BI1" s="671"/>
      <c r="BJ1" s="671"/>
      <c r="BK1" s="671"/>
      <c r="BL1" s="671"/>
      <c r="BM1" s="671"/>
      <c r="BN1" s="523"/>
      <c r="BO1" s="670" t="s">
        <v>140</v>
      </c>
      <c r="BP1" s="662"/>
      <c r="BR1" s="670" t="s">
        <v>140</v>
      </c>
      <c r="BS1" s="662"/>
      <c r="BT1" s="520"/>
      <c r="BU1" s="520"/>
      <c r="BV1" s="676" t="s">
        <v>10</v>
      </c>
      <c r="BW1" s="677"/>
      <c r="BY1" s="663" t="s">
        <v>133</v>
      </c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L1" s="660" t="s">
        <v>563</v>
      </c>
      <c r="CM1" s="661"/>
      <c r="CN1" s="661"/>
      <c r="CO1" s="662"/>
    </row>
    <row r="2" spans="2:93" s="521" customFormat="1" ht="75.75" customHeight="1" thickBot="1">
      <c r="B2" s="686" t="s">
        <v>154</v>
      </c>
      <c r="C2" s="687"/>
      <c r="D2" s="688"/>
      <c r="E2" s="672" t="s">
        <v>34</v>
      </c>
      <c r="F2" s="786"/>
      <c r="H2" s="674" t="s">
        <v>2</v>
      </c>
      <c r="I2" s="685"/>
      <c r="J2" s="672" t="s">
        <v>6</v>
      </c>
      <c r="K2" s="673"/>
      <c r="L2" s="522"/>
      <c r="M2" s="679" t="s">
        <v>9</v>
      </c>
      <c r="N2" s="680"/>
      <c r="O2" s="681"/>
      <c r="P2" s="522"/>
      <c r="Q2" s="674" t="s">
        <v>28</v>
      </c>
      <c r="R2" s="689"/>
      <c r="S2" s="689"/>
      <c r="T2" s="689"/>
      <c r="U2" s="675"/>
      <c r="V2" s="672" t="s">
        <v>146</v>
      </c>
      <c r="W2" s="673"/>
      <c r="X2" s="522"/>
      <c r="Y2" s="679" t="s">
        <v>30</v>
      </c>
      <c r="Z2" s="680"/>
      <c r="AA2" s="681"/>
      <c r="AB2" s="522"/>
      <c r="AC2" s="667" t="s">
        <v>11</v>
      </c>
      <c r="AD2" s="668"/>
      <c r="AE2" s="668"/>
      <c r="AF2" s="669"/>
      <c r="AG2" s="271"/>
      <c r="AH2" s="667" t="s">
        <v>16</v>
      </c>
      <c r="AI2" s="668"/>
      <c r="AJ2" s="668"/>
      <c r="AK2" s="668"/>
      <c r="AL2" s="668"/>
      <c r="AM2" s="668"/>
      <c r="AN2" s="669"/>
      <c r="AO2" s="271"/>
      <c r="AP2" s="787" t="s">
        <v>135</v>
      </c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9"/>
      <c r="BN2" s="523"/>
      <c r="BO2" s="672" t="s">
        <v>141</v>
      </c>
      <c r="BP2" s="673"/>
      <c r="BR2" s="674" t="s">
        <v>145</v>
      </c>
      <c r="BS2" s="675"/>
      <c r="BT2" s="271"/>
      <c r="BU2" s="271"/>
      <c r="BV2" s="665" t="s">
        <v>153</v>
      </c>
      <c r="BW2" s="666"/>
      <c r="BY2" s="790" t="s">
        <v>551</v>
      </c>
      <c r="BZ2" s="791"/>
      <c r="CA2" s="791"/>
      <c r="CB2" s="791"/>
      <c r="CC2" s="791"/>
      <c r="CD2" s="791"/>
      <c r="CE2" s="791"/>
      <c r="CF2" s="792"/>
      <c r="CG2" s="793" t="s">
        <v>569</v>
      </c>
      <c r="CH2" s="794"/>
      <c r="CI2" s="794"/>
      <c r="CJ2" s="795"/>
      <c r="CL2" s="672" t="s">
        <v>568</v>
      </c>
      <c r="CM2" s="796"/>
      <c r="CN2" s="796"/>
      <c r="CO2" s="786"/>
    </row>
    <row r="3" spans="2:93" s="262" customFormat="1" ht="177" customHeight="1" thickBot="1">
      <c r="B3" s="272" t="s">
        <v>1</v>
      </c>
      <c r="C3" s="273" t="s">
        <v>5</v>
      </c>
      <c r="D3" s="277" t="s">
        <v>31</v>
      </c>
      <c r="E3" s="11" t="s">
        <v>1</v>
      </c>
      <c r="F3" s="12" t="s">
        <v>33</v>
      </c>
      <c r="H3" s="272" t="s">
        <v>1</v>
      </c>
      <c r="I3" s="281" t="s">
        <v>4</v>
      </c>
      <c r="J3" s="279" t="s">
        <v>660</v>
      </c>
      <c r="K3" s="280" t="s">
        <v>661</v>
      </c>
      <c r="L3" s="270"/>
      <c r="M3" s="282" t="s">
        <v>1</v>
      </c>
      <c r="N3" s="283" t="s">
        <v>7</v>
      </c>
      <c r="O3" s="535" t="s">
        <v>8</v>
      </c>
      <c r="P3" s="270"/>
      <c r="Q3" s="288" t="s">
        <v>1</v>
      </c>
      <c r="R3" s="537" t="s">
        <v>24</v>
      </c>
      <c r="S3" s="537" t="s">
        <v>25</v>
      </c>
      <c r="T3" s="537" t="s">
        <v>26</v>
      </c>
      <c r="U3" s="292" t="s">
        <v>27</v>
      </c>
      <c r="V3" s="293" t="s">
        <v>1</v>
      </c>
      <c r="W3" s="294" t="s">
        <v>32</v>
      </c>
      <c r="X3" s="270"/>
      <c r="Y3" s="282" t="s">
        <v>1</v>
      </c>
      <c r="Z3" s="538" t="s">
        <v>662</v>
      </c>
      <c r="AA3" s="297" t="s">
        <v>29</v>
      </c>
      <c r="AB3" s="270"/>
      <c r="AC3" s="11" t="s">
        <v>1</v>
      </c>
      <c r="AD3" s="266" t="s">
        <v>12</v>
      </c>
      <c r="AE3" s="266" t="s">
        <v>13</v>
      </c>
      <c r="AF3" s="298" t="s">
        <v>14</v>
      </c>
      <c r="AG3" s="270"/>
      <c r="AH3" s="299" t="s">
        <v>17</v>
      </c>
      <c r="AI3" s="537" t="s">
        <v>18</v>
      </c>
      <c r="AJ3" s="537" t="s">
        <v>19</v>
      </c>
      <c r="AK3" s="539" t="s">
        <v>20</v>
      </c>
      <c r="AL3" s="299" t="s">
        <v>21</v>
      </c>
      <c r="AM3" s="300" t="s">
        <v>22</v>
      </c>
      <c r="AN3" s="301" t="s">
        <v>23</v>
      </c>
      <c r="AO3" s="270"/>
      <c r="AP3" s="614" t="s">
        <v>684</v>
      </c>
      <c r="AQ3" s="615" t="s">
        <v>136</v>
      </c>
      <c r="AR3" s="615" t="s">
        <v>137</v>
      </c>
      <c r="AS3" s="616" t="s">
        <v>685</v>
      </c>
      <c r="AT3" s="617" t="s">
        <v>669</v>
      </c>
      <c r="AU3" s="618" t="s">
        <v>137</v>
      </c>
      <c r="AV3" s="614" t="s">
        <v>684</v>
      </c>
      <c r="AW3" s="615" t="s">
        <v>136</v>
      </c>
      <c r="AX3" s="615" t="s">
        <v>137</v>
      </c>
      <c r="AY3" s="616" t="s">
        <v>685</v>
      </c>
      <c r="AZ3" s="617" t="s">
        <v>669</v>
      </c>
      <c r="BA3" s="618" t="s">
        <v>137</v>
      </c>
      <c r="BB3" s="614" t="s">
        <v>684</v>
      </c>
      <c r="BC3" s="615" t="s">
        <v>136</v>
      </c>
      <c r="BD3" s="615" t="s">
        <v>137</v>
      </c>
      <c r="BE3" s="616" t="s">
        <v>685</v>
      </c>
      <c r="BF3" s="617" t="s">
        <v>669</v>
      </c>
      <c r="BG3" s="618" t="s">
        <v>137</v>
      </c>
      <c r="BH3" s="614" t="s">
        <v>684</v>
      </c>
      <c r="BI3" s="615" t="s">
        <v>136</v>
      </c>
      <c r="BJ3" s="615" t="s">
        <v>137</v>
      </c>
      <c r="BK3" s="616" t="s">
        <v>685</v>
      </c>
      <c r="BL3" s="619" t="s">
        <v>669</v>
      </c>
      <c r="BM3" s="620" t="s">
        <v>137</v>
      </c>
      <c r="BN3" s="270"/>
      <c r="BO3" s="303" t="s">
        <v>142</v>
      </c>
      <c r="BP3" s="304" t="s">
        <v>143</v>
      </c>
      <c r="BQ3" s="268"/>
      <c r="BR3" s="307" t="s">
        <v>663</v>
      </c>
      <c r="BS3" s="308" t="s">
        <v>664</v>
      </c>
      <c r="BT3" s="270"/>
      <c r="BU3" s="263"/>
      <c r="BV3" s="540" t="s">
        <v>151</v>
      </c>
      <c r="BW3" s="540" t="s">
        <v>152</v>
      </c>
      <c r="BY3" s="547" t="s">
        <v>684</v>
      </c>
      <c r="BZ3" s="548" t="s">
        <v>685</v>
      </c>
      <c r="CA3" s="547" t="s">
        <v>684</v>
      </c>
      <c r="CB3" s="548" t="s">
        <v>685</v>
      </c>
      <c r="CC3" s="547" t="s">
        <v>684</v>
      </c>
      <c r="CD3" s="548" t="s">
        <v>685</v>
      </c>
      <c r="CE3" s="547" t="s">
        <v>684</v>
      </c>
      <c r="CF3" s="548" t="s">
        <v>685</v>
      </c>
      <c r="CG3" s="511" t="s">
        <v>684</v>
      </c>
      <c r="CH3" s="512" t="s">
        <v>548</v>
      </c>
      <c r="CI3" s="508" t="s">
        <v>549</v>
      </c>
      <c r="CJ3" s="506" t="s">
        <v>550</v>
      </c>
      <c r="CL3" s="511" t="s">
        <v>567</v>
      </c>
      <c r="CM3" s="525" t="s">
        <v>666</v>
      </c>
      <c r="CN3" s="525" t="s">
        <v>667</v>
      </c>
      <c r="CO3" s="302" t="s">
        <v>668</v>
      </c>
    </row>
    <row r="4" spans="2:93">
      <c r="B4" s="274">
        <v>0</v>
      </c>
      <c r="C4" s="275">
        <v>0</v>
      </c>
      <c r="D4" s="278">
        <v>0</v>
      </c>
      <c r="E4" s="10">
        <v>0.15263404518891552</v>
      </c>
      <c r="F4" s="10">
        <v>1.26</v>
      </c>
      <c r="H4" s="274">
        <v>0</v>
      </c>
      <c r="I4" s="275">
        <v>0</v>
      </c>
      <c r="J4" s="265">
        <v>0</v>
      </c>
      <c r="K4" s="255">
        <v>-1.6</v>
      </c>
      <c r="M4" s="284">
        <v>0</v>
      </c>
      <c r="N4" s="285">
        <v>0</v>
      </c>
      <c r="O4" s="536">
        <v>0</v>
      </c>
      <c r="Q4" s="289">
        <v>9.5</v>
      </c>
      <c r="R4" s="289"/>
      <c r="S4" s="289"/>
      <c r="T4" s="289"/>
      <c r="U4" s="289"/>
      <c r="V4" s="1"/>
      <c r="W4" s="1"/>
      <c r="Y4" s="295">
        <v>10</v>
      </c>
      <c r="Z4" s="289">
        <v>-5.2</v>
      </c>
      <c r="AA4" s="295">
        <v>4</v>
      </c>
      <c r="AC4" s="5">
        <v>0</v>
      </c>
      <c r="AD4" s="4">
        <v>54</v>
      </c>
      <c r="AE4" s="4">
        <v>16.678955999999634</v>
      </c>
      <c r="AF4" s="4">
        <v>17.57174700000003</v>
      </c>
      <c r="AH4" s="1">
        <v>9.1999999999999993</v>
      </c>
      <c r="AI4" s="289">
        <v>-5.65</v>
      </c>
      <c r="AJ4" s="289">
        <v>-2.4</v>
      </c>
      <c r="AK4" s="289">
        <v>-9</v>
      </c>
      <c r="AL4" s="1">
        <v>-13.27</v>
      </c>
      <c r="AM4" s="1">
        <v>-4.91</v>
      </c>
      <c r="AN4" s="1">
        <v>-11.7</v>
      </c>
      <c r="AP4" s="621" t="s">
        <v>138</v>
      </c>
      <c r="AQ4" s="621">
        <v>140</v>
      </c>
      <c r="AR4" s="621">
        <v>184.15</v>
      </c>
      <c r="AS4" s="621">
        <v>500</v>
      </c>
      <c r="AT4" s="621">
        <v>500</v>
      </c>
      <c r="AU4" s="621">
        <v>117.916</v>
      </c>
      <c r="AV4" s="621" t="s">
        <v>138</v>
      </c>
      <c r="AW4" s="621">
        <v>140</v>
      </c>
      <c r="AX4" s="621">
        <v>184.15</v>
      </c>
      <c r="AY4" s="621">
        <v>500</v>
      </c>
      <c r="AZ4" s="621">
        <v>500</v>
      </c>
      <c r="BA4" s="622">
        <v>117.916</v>
      </c>
      <c r="BB4" s="621" t="s">
        <v>138</v>
      </c>
      <c r="BC4" s="621">
        <v>140</v>
      </c>
      <c r="BD4" s="621">
        <v>184.15</v>
      </c>
      <c r="BE4" s="621">
        <v>500</v>
      </c>
      <c r="BF4" s="621">
        <v>500</v>
      </c>
      <c r="BG4" s="622">
        <v>117.916</v>
      </c>
      <c r="BH4" s="621" t="s">
        <v>138</v>
      </c>
      <c r="BI4" s="621">
        <v>140</v>
      </c>
      <c r="BJ4" s="621">
        <v>184.15</v>
      </c>
      <c r="BK4" s="621">
        <v>500</v>
      </c>
      <c r="BL4" s="621">
        <v>500</v>
      </c>
      <c r="BM4" s="621">
        <v>117.916</v>
      </c>
      <c r="BO4" s="305">
        <v>0</v>
      </c>
      <c r="BP4" s="306">
        <v>0</v>
      </c>
      <c r="BR4" s="309">
        <v>0</v>
      </c>
      <c r="BS4" s="310">
        <v>-1.6</v>
      </c>
      <c r="BU4" s="264"/>
      <c r="BV4" s="541">
        <f>AD4-AE4</f>
        <v>37.32104400000037</v>
      </c>
      <c r="BW4" s="542">
        <f>AD4+AF4</f>
        <v>71.57174700000003</v>
      </c>
      <c r="BY4" s="545">
        <v>0</v>
      </c>
      <c r="BZ4" s="546">
        <v>-1</v>
      </c>
      <c r="CA4" s="545">
        <v>0</v>
      </c>
      <c r="CB4" s="546">
        <v>0</v>
      </c>
      <c r="CC4" s="545">
        <v>0</v>
      </c>
      <c r="CD4" s="546">
        <v>-1</v>
      </c>
      <c r="CE4" s="545">
        <v>0</v>
      </c>
      <c r="CF4" s="546">
        <v>-1</v>
      </c>
      <c r="CG4" s="1">
        <v>0</v>
      </c>
      <c r="CH4" s="507">
        <f>MIN(BZ4,CB4,CD4,CF4)</f>
        <v>-1</v>
      </c>
      <c r="CI4" s="507">
        <f>AVERAGE(BZ4,CB4,CD4,CF4)</f>
        <v>-0.75</v>
      </c>
      <c r="CJ4" s="507">
        <f>MAX(BZ4,CB4,CD4,CF4)</f>
        <v>0</v>
      </c>
      <c r="CL4" s="519">
        <v>0</v>
      </c>
      <c r="CM4" s="519">
        <v>0</v>
      </c>
      <c r="CN4" s="519">
        <f>AVERAGE(CM4,CO4)</f>
        <v>0</v>
      </c>
      <c r="CO4" s="519">
        <v>0</v>
      </c>
    </row>
    <row r="5" spans="2:93">
      <c r="B5" s="276">
        <v>1</v>
      </c>
      <c r="C5" s="275">
        <v>-17.2454</v>
      </c>
      <c r="D5" s="278">
        <v>-0.69827300000000003</v>
      </c>
      <c r="E5" s="9">
        <v>0.26165836318099805</v>
      </c>
      <c r="F5" s="9">
        <v>-79.63</v>
      </c>
      <c r="H5" s="276">
        <v>1</v>
      </c>
      <c r="I5" s="275">
        <v>-3.3</v>
      </c>
      <c r="J5" s="254">
        <v>5.0000000000000001E-3</v>
      </c>
      <c r="K5" s="8">
        <v>-3.2910569105690968</v>
      </c>
      <c r="M5" s="286">
        <v>1</v>
      </c>
      <c r="N5" s="287">
        <v>-30.1904</v>
      </c>
      <c r="O5" s="275">
        <v>-26.670400000000001</v>
      </c>
      <c r="Q5" s="290">
        <v>9.6</v>
      </c>
      <c r="R5" s="290"/>
      <c r="S5" s="290"/>
      <c r="T5" s="290"/>
      <c r="U5" s="290"/>
      <c r="V5" s="6"/>
      <c r="W5" s="6"/>
      <c r="Y5" s="296">
        <v>12</v>
      </c>
      <c r="Z5" s="290">
        <v>6.9</v>
      </c>
      <c r="AA5" s="296">
        <v>18.8</v>
      </c>
      <c r="AC5" s="3">
        <v>1</v>
      </c>
      <c r="AD5" s="2">
        <v>55.8917</v>
      </c>
      <c r="AE5" s="2">
        <v>19.087194000000387</v>
      </c>
      <c r="AF5" s="2">
        <v>20.294693999999762</v>
      </c>
      <c r="AH5" s="6">
        <v>9.3000000000000007</v>
      </c>
      <c r="AI5" s="290">
        <v>-5.64</v>
      </c>
      <c r="AJ5" s="290">
        <v>-2.39</v>
      </c>
      <c r="AK5" s="290">
        <v>-8.99</v>
      </c>
      <c r="AL5" s="6">
        <v>-12.81</v>
      </c>
      <c r="AM5" s="6">
        <v>-4.3600000000000003</v>
      </c>
      <c r="AN5" s="6">
        <v>-11.67</v>
      </c>
      <c r="AP5" s="623">
        <v>0</v>
      </c>
      <c r="AQ5" s="296">
        <v>0</v>
      </c>
      <c r="AR5" s="296">
        <v>0</v>
      </c>
      <c r="AS5" s="623">
        <v>-1</v>
      </c>
      <c r="AT5" s="624">
        <v>41.279385325146713</v>
      </c>
      <c r="AU5" s="624">
        <v>9.7349999999999994</v>
      </c>
      <c r="AV5" s="623">
        <v>0</v>
      </c>
      <c r="AW5" s="623">
        <v>0</v>
      </c>
      <c r="AX5" s="296">
        <v>0</v>
      </c>
      <c r="AY5" s="623">
        <v>0</v>
      </c>
      <c r="AZ5" s="296">
        <v>99.854981512262967</v>
      </c>
      <c r="BA5" s="296">
        <v>23.548999999999999</v>
      </c>
      <c r="BB5" s="623">
        <v>0</v>
      </c>
      <c r="BC5" s="623">
        <v>0</v>
      </c>
      <c r="BD5" s="296">
        <v>0</v>
      </c>
      <c r="BE5" s="623">
        <v>-1</v>
      </c>
      <c r="BF5" s="624">
        <v>75.273923810169947</v>
      </c>
      <c r="BG5" s="625">
        <v>17.751999999999999</v>
      </c>
      <c r="BH5" s="623">
        <v>0</v>
      </c>
      <c r="BI5" s="296">
        <v>0</v>
      </c>
      <c r="BJ5" s="296">
        <v>0</v>
      </c>
      <c r="BK5" s="623">
        <v>-1</v>
      </c>
      <c r="BL5" s="624">
        <v>123.30387733640897</v>
      </c>
      <c r="BM5" s="624">
        <v>29.079000000000001</v>
      </c>
      <c r="BO5" s="224">
        <v>1E-3</v>
      </c>
      <c r="BP5" s="225">
        <v>0</v>
      </c>
      <c r="BR5" s="311">
        <v>5.0000000000000001E-3</v>
      </c>
      <c r="BS5" s="312">
        <v>-3.2910569105690968</v>
      </c>
      <c r="BU5" s="264"/>
      <c r="BV5" s="543">
        <f t="shared" ref="BV5:BV68" si="0">AD5-AE5</f>
        <v>36.804505999999613</v>
      </c>
      <c r="BW5" s="544">
        <f t="shared" ref="BW5:BW68" si="1">AD5+AF5</f>
        <v>76.186393999999765</v>
      </c>
      <c r="BY5" s="545">
        <v>0.01</v>
      </c>
      <c r="BZ5" s="546">
        <v>0</v>
      </c>
      <c r="CA5" s="545">
        <v>0.01</v>
      </c>
      <c r="CB5" s="546">
        <v>0</v>
      </c>
      <c r="CC5" s="545">
        <v>0.01</v>
      </c>
      <c r="CD5" s="546">
        <v>-120</v>
      </c>
      <c r="CE5" s="545">
        <v>0.01</v>
      </c>
      <c r="CF5" s="546">
        <v>0</v>
      </c>
      <c r="CG5" s="6">
        <v>0.01</v>
      </c>
      <c r="CH5" s="509">
        <f>MIN(BZ5,CB5,CD5,CF5)</f>
        <v>-120</v>
      </c>
      <c r="CI5" s="509">
        <f>AVERAGE(BZ5,CB5,CD5,CF5)</f>
        <v>-30</v>
      </c>
      <c r="CJ5" s="509">
        <f>MAX(BZ5,CB5,CD5,CF5)</f>
        <v>0</v>
      </c>
      <c r="CL5" s="6">
        <v>1</v>
      </c>
      <c r="CM5" s="6">
        <v>1.25</v>
      </c>
      <c r="CN5" s="6">
        <f>AVERAGE(CM5,CO5)</f>
        <v>1.7749999999999999</v>
      </c>
      <c r="CO5" s="6">
        <v>2.2999999999999998</v>
      </c>
    </row>
    <row r="6" spans="2:93">
      <c r="B6" s="276">
        <v>2</v>
      </c>
      <c r="C6" s="275">
        <v>-10.6013</v>
      </c>
      <c r="D6" s="278">
        <v>1.00718</v>
      </c>
      <c r="E6" s="9">
        <v>0.97031643012953439</v>
      </c>
      <c r="F6" s="9">
        <v>-78.92</v>
      </c>
      <c r="H6" s="276">
        <v>2</v>
      </c>
      <c r="I6" s="275">
        <v>-33.910400000000003</v>
      </c>
      <c r="J6" s="254">
        <v>0.01</v>
      </c>
      <c r="K6" s="8">
        <v>-52.409876543209855</v>
      </c>
      <c r="M6" s="286">
        <v>2</v>
      </c>
      <c r="N6" s="287">
        <v>-20.433199999999999</v>
      </c>
      <c r="O6" s="275">
        <v>-14.113200000000001</v>
      </c>
      <c r="Q6" s="291">
        <v>9.6999999999999993</v>
      </c>
      <c r="R6" s="290">
        <v>-9.1</v>
      </c>
      <c r="S6" s="290">
        <v>-5.7</v>
      </c>
      <c r="T6" s="290">
        <v>-2.5</v>
      </c>
      <c r="U6" s="291">
        <v>-5.7</v>
      </c>
      <c r="V6" s="8">
        <v>9.6999999999999993</v>
      </c>
      <c r="W6" s="8">
        <v>-5.7852999999999994</v>
      </c>
      <c r="Y6" s="296">
        <v>14</v>
      </c>
      <c r="Z6" s="290">
        <v>20.7</v>
      </c>
      <c r="AA6" s="296">
        <v>35.200000000000003</v>
      </c>
      <c r="AC6" s="3">
        <v>2</v>
      </c>
      <c r="AD6" s="2">
        <v>58.7667</v>
      </c>
      <c r="AE6" s="2">
        <v>19.570331999999915</v>
      </c>
      <c r="AF6" s="2">
        <v>20.821922999999988</v>
      </c>
      <c r="AH6" s="6">
        <v>9.4</v>
      </c>
      <c r="AI6" s="290">
        <v>-5.63</v>
      </c>
      <c r="AJ6" s="290">
        <v>-2.37</v>
      </c>
      <c r="AK6" s="290">
        <v>-8.9700000000000006</v>
      </c>
      <c r="AL6" s="6">
        <v>-12.32</v>
      </c>
      <c r="AM6" s="6">
        <v>-3.8</v>
      </c>
      <c r="AN6" s="6">
        <v>-11.62</v>
      </c>
      <c r="AP6" s="623">
        <v>14</v>
      </c>
      <c r="AQ6" s="296">
        <v>14.259245180559326</v>
      </c>
      <c r="AR6" s="296">
        <v>18.756</v>
      </c>
      <c r="AS6" s="623">
        <v>33</v>
      </c>
      <c r="AT6" s="624">
        <v>33.803724685369247</v>
      </c>
      <c r="AU6" s="624">
        <v>7.9720000000000004</v>
      </c>
      <c r="AV6" s="623">
        <v>5</v>
      </c>
      <c r="AW6" s="623">
        <v>5.1134401303285344</v>
      </c>
      <c r="AX6" s="296">
        <v>6.726</v>
      </c>
      <c r="AY6" s="623">
        <v>-21</v>
      </c>
      <c r="AZ6" s="296">
        <v>99.854981512262967</v>
      </c>
      <c r="BA6" s="296">
        <v>23.548999999999999</v>
      </c>
      <c r="BB6" s="623">
        <v>0.1</v>
      </c>
      <c r="BC6" s="623">
        <v>0.12544121639967423</v>
      </c>
      <c r="BD6" s="296">
        <v>0.16500000000000001</v>
      </c>
      <c r="BE6" s="623">
        <v>-120</v>
      </c>
      <c r="BF6" s="624">
        <v>111.89745242375928</v>
      </c>
      <c r="BG6" s="625">
        <v>26.388999999999999</v>
      </c>
      <c r="BH6" s="623">
        <v>20</v>
      </c>
      <c r="BI6" s="296">
        <v>20.132935107249519</v>
      </c>
      <c r="BJ6" s="296">
        <v>26.481999999999999</v>
      </c>
      <c r="BK6" s="623">
        <v>-18</v>
      </c>
      <c r="BL6" s="624">
        <v>94.134807829302204</v>
      </c>
      <c r="BM6" s="624">
        <v>22.2</v>
      </c>
      <c r="BO6" s="224">
        <v>2E-3</v>
      </c>
      <c r="BP6" s="225">
        <v>3.3333333333333215</v>
      </c>
      <c r="BR6" s="311">
        <v>0.01</v>
      </c>
      <c r="BS6" s="312">
        <v>-52.409876543209855</v>
      </c>
      <c r="BU6" s="264"/>
      <c r="BV6" s="543">
        <f t="shared" si="0"/>
        <v>39.196368000000085</v>
      </c>
      <c r="BW6" s="544">
        <f t="shared" si="1"/>
        <v>79.588622999999984</v>
      </c>
      <c r="BY6" s="545">
        <v>1</v>
      </c>
      <c r="BZ6" s="546">
        <v>1.428571</v>
      </c>
      <c r="CA6" s="545">
        <v>1</v>
      </c>
      <c r="CB6" s="546">
        <v>-4.2</v>
      </c>
      <c r="CC6" s="545">
        <v>1</v>
      </c>
      <c r="CD6" s="546">
        <v>-80</v>
      </c>
      <c r="CE6" s="545">
        <v>1</v>
      </c>
      <c r="CF6" s="546">
        <v>-1.85</v>
      </c>
      <c r="CG6" s="6">
        <v>1</v>
      </c>
      <c r="CH6" s="509">
        <f t="shared" ref="CH6:CH69" si="2">MIN(BZ6,CB6,CD6,CF6)</f>
        <v>-80</v>
      </c>
      <c r="CI6" s="509">
        <f t="shared" ref="CI6:CI69" si="3">AVERAGE(BZ6,CB6,CD6,CF6)</f>
        <v>-21.155357249999998</v>
      </c>
      <c r="CJ6" s="509">
        <f t="shared" ref="CJ6:CJ69" si="4">MAX(BZ6,CB6,CD6,CF6)</f>
        <v>1.428571</v>
      </c>
      <c r="CL6" s="6">
        <v>2</v>
      </c>
      <c r="CM6" s="6">
        <v>2.5</v>
      </c>
      <c r="CN6" s="6">
        <f t="shared" ref="CN6:CN69" si="5">AVERAGE(CM6,CO6)</f>
        <v>3.55</v>
      </c>
      <c r="CO6" s="6">
        <v>4.5999999999999996</v>
      </c>
    </row>
    <row r="7" spans="2:93">
      <c r="B7" s="276">
        <v>3</v>
      </c>
      <c r="C7" s="275">
        <v>-3.9828700000000001</v>
      </c>
      <c r="D7" s="278">
        <v>5.6021000000000001</v>
      </c>
      <c r="E7" s="9">
        <v>1.0793407481216173</v>
      </c>
      <c r="F7" s="9">
        <v>1.39</v>
      </c>
      <c r="H7" s="276">
        <v>3</v>
      </c>
      <c r="I7" s="275">
        <v>-27.043199999999999</v>
      </c>
      <c r="J7" s="254">
        <v>1.4999999999999999E-2</v>
      </c>
      <c r="K7" s="8">
        <v>-120.35443037974683</v>
      </c>
      <c r="M7" s="286">
        <v>3</v>
      </c>
      <c r="N7" s="287">
        <v>-10.644500000000001</v>
      </c>
      <c r="O7" s="275">
        <v>-3.3344999999999998</v>
      </c>
      <c r="Q7" s="291">
        <v>9.8000000000000007</v>
      </c>
      <c r="R7" s="290">
        <v>-8.9</v>
      </c>
      <c r="S7" s="290">
        <v>-5.6</v>
      </c>
      <c r="T7" s="290">
        <v>-2.2999999999999998</v>
      </c>
      <c r="U7" s="291">
        <v>-5.6</v>
      </c>
      <c r="V7" s="8">
        <v>9.8000000000000007</v>
      </c>
      <c r="W7" s="8">
        <v>-5.5896499999999998</v>
      </c>
      <c r="Y7" s="296">
        <v>16</v>
      </c>
      <c r="Z7" s="290">
        <v>5.7</v>
      </c>
      <c r="AA7" s="296">
        <v>22.8</v>
      </c>
      <c r="AC7" s="3">
        <v>3</v>
      </c>
      <c r="AD7" s="2">
        <v>62.191700000000004</v>
      </c>
      <c r="AE7" s="2">
        <v>19.32</v>
      </c>
      <c r="AF7" s="2">
        <v>21.005601000000006</v>
      </c>
      <c r="AH7" s="6">
        <v>9.5</v>
      </c>
      <c r="AI7" s="290">
        <v>-5.61</v>
      </c>
      <c r="AJ7" s="290">
        <v>-2.34</v>
      </c>
      <c r="AK7" s="290">
        <v>-8.94</v>
      </c>
      <c r="AL7" s="6">
        <v>-11.8</v>
      </c>
      <c r="AM7" s="6">
        <v>-3.24</v>
      </c>
      <c r="AN7" s="6">
        <v>-11.57</v>
      </c>
      <c r="AP7" s="623">
        <v>27</v>
      </c>
      <c r="AQ7" s="296">
        <v>27.132554982351341</v>
      </c>
      <c r="AR7" s="296">
        <v>35.689</v>
      </c>
      <c r="AS7" s="623">
        <v>21</v>
      </c>
      <c r="AT7" s="624">
        <v>156.21713762339294</v>
      </c>
      <c r="AU7" s="624">
        <v>36.841000000000001</v>
      </c>
      <c r="AV7" s="623">
        <v>10</v>
      </c>
      <c r="AW7" s="623">
        <v>10.09079554710833</v>
      </c>
      <c r="AX7" s="296">
        <v>13.273</v>
      </c>
      <c r="AY7" s="623">
        <v>-17</v>
      </c>
      <c r="AZ7" s="296">
        <v>116.68051833508599</v>
      </c>
      <c r="BA7" s="296">
        <v>27.516999999999999</v>
      </c>
      <c r="BB7" s="623">
        <v>3</v>
      </c>
      <c r="BC7" s="623">
        <v>3.3527016019549292</v>
      </c>
      <c r="BD7" s="296">
        <v>4.41</v>
      </c>
      <c r="BE7" s="623">
        <v>-1</v>
      </c>
      <c r="BF7" s="624">
        <v>125.73357305200311</v>
      </c>
      <c r="BG7" s="625">
        <v>29.652000000000001</v>
      </c>
      <c r="BH7" s="623">
        <v>35</v>
      </c>
      <c r="BI7" s="296">
        <v>34.928916644040179</v>
      </c>
      <c r="BJ7" s="296">
        <v>45.944000000000003</v>
      </c>
      <c r="BK7" s="623">
        <v>12</v>
      </c>
      <c r="BL7" s="624">
        <v>151.72665287153566</v>
      </c>
      <c r="BM7" s="624">
        <v>35.781999999999996</v>
      </c>
      <c r="BO7" s="224">
        <v>3.0000000000000001E-3</v>
      </c>
      <c r="BP7" s="225">
        <v>-4.0000000000000036</v>
      </c>
      <c r="BR7" s="311">
        <v>1.4999999999999999E-2</v>
      </c>
      <c r="BS7" s="312">
        <v>-120.35443037974683</v>
      </c>
      <c r="BU7" s="264"/>
      <c r="BV7" s="543">
        <f t="shared" si="0"/>
        <v>42.871700000000004</v>
      </c>
      <c r="BW7" s="544">
        <f t="shared" si="1"/>
        <v>83.19730100000001</v>
      </c>
      <c r="BY7" s="545">
        <v>2</v>
      </c>
      <c r="BZ7" s="546">
        <v>3.8571430000000002</v>
      </c>
      <c r="CA7" s="545">
        <v>2</v>
      </c>
      <c r="CB7" s="546">
        <v>-8.4</v>
      </c>
      <c r="CC7" s="545">
        <v>2</v>
      </c>
      <c r="CD7" s="546">
        <v>-60.5</v>
      </c>
      <c r="CE7" s="545">
        <v>2</v>
      </c>
      <c r="CF7" s="546">
        <v>-2.7</v>
      </c>
      <c r="CG7" s="6">
        <v>2</v>
      </c>
      <c r="CH7" s="509">
        <f t="shared" si="2"/>
        <v>-60.5</v>
      </c>
      <c r="CI7" s="509">
        <f t="shared" si="3"/>
        <v>-16.93571425</v>
      </c>
      <c r="CJ7" s="509">
        <f t="shared" si="4"/>
        <v>3.8571430000000002</v>
      </c>
      <c r="CL7" s="6">
        <v>3</v>
      </c>
      <c r="CM7" s="6">
        <v>3.75</v>
      </c>
      <c r="CN7" s="6">
        <f t="shared" si="5"/>
        <v>5.3250000000000002</v>
      </c>
      <c r="CO7" s="6">
        <v>6.9</v>
      </c>
    </row>
    <row r="8" spans="2:93">
      <c r="B8" s="276">
        <v>4</v>
      </c>
      <c r="C8" s="275">
        <v>2.1172599999999999</v>
      </c>
      <c r="D8" s="278">
        <v>12.9634</v>
      </c>
      <c r="E8" s="9">
        <v>1.1883650661136993</v>
      </c>
      <c r="F8" s="9">
        <v>11.33</v>
      </c>
      <c r="H8" s="276">
        <v>4</v>
      </c>
      <c r="I8" s="275">
        <v>-20.104500000000002</v>
      </c>
      <c r="J8" s="254">
        <v>0.02</v>
      </c>
      <c r="K8" s="8">
        <v>-122.21033434650462</v>
      </c>
      <c r="M8" s="286">
        <v>4</v>
      </c>
      <c r="N8" s="287">
        <v>-1.8129999999999999</v>
      </c>
      <c r="O8" s="275">
        <v>6.2169999999999996</v>
      </c>
      <c r="Q8" s="291">
        <v>9.9</v>
      </c>
      <c r="R8" s="290">
        <v>-8.6999999999999993</v>
      </c>
      <c r="S8" s="290">
        <v>-5.4</v>
      </c>
      <c r="T8" s="290">
        <v>-2.1</v>
      </c>
      <c r="U8" s="291">
        <v>-5.4</v>
      </c>
      <c r="V8" s="8">
        <v>9.9</v>
      </c>
      <c r="W8" s="8">
        <v>-5.3939950000000003</v>
      </c>
      <c r="Y8" s="296">
        <v>21</v>
      </c>
      <c r="Z8" s="290">
        <v>9</v>
      </c>
      <c r="AA8" s="296">
        <v>32.6</v>
      </c>
      <c r="AC8" s="3">
        <v>4</v>
      </c>
      <c r="AD8" s="2">
        <v>66.041700000000006</v>
      </c>
      <c r="AE8" s="2">
        <v>20.1100500000003</v>
      </c>
      <c r="AF8" s="2">
        <v>20.78694000000014</v>
      </c>
      <c r="AH8" s="6">
        <v>9.6</v>
      </c>
      <c r="AI8" s="290">
        <v>-5.58</v>
      </c>
      <c r="AJ8" s="290">
        <v>-2.3199999999999998</v>
      </c>
      <c r="AK8" s="290">
        <v>-8.92</v>
      </c>
      <c r="AL8" s="6">
        <v>-11.25</v>
      </c>
      <c r="AM8" s="6">
        <v>-2.68</v>
      </c>
      <c r="AN8" s="6">
        <v>-11.5</v>
      </c>
      <c r="AP8" s="623">
        <v>50</v>
      </c>
      <c r="AQ8" s="296">
        <v>50.019114852022803</v>
      </c>
      <c r="AR8" s="296">
        <v>65.793000000000006</v>
      </c>
      <c r="AS8" s="623">
        <v>55</v>
      </c>
      <c r="AT8" s="624">
        <v>70.702873231792125</v>
      </c>
      <c r="AU8" s="624">
        <v>16.673999999999999</v>
      </c>
      <c r="AV8" s="623">
        <v>12</v>
      </c>
      <c r="AW8" s="623">
        <v>11.935161553081722</v>
      </c>
      <c r="AX8" s="296">
        <v>15.699</v>
      </c>
      <c r="AY8" s="623">
        <v>-9</v>
      </c>
      <c r="AZ8" s="296">
        <v>125.65724753214153</v>
      </c>
      <c r="BA8" s="296">
        <v>29.634</v>
      </c>
      <c r="BB8" s="623">
        <v>8</v>
      </c>
      <c r="BC8" s="623">
        <v>8.1802878088514817</v>
      </c>
      <c r="BD8" s="296">
        <v>10.76</v>
      </c>
      <c r="BE8" s="623">
        <v>-19</v>
      </c>
      <c r="BF8" s="624">
        <v>131.47070796159977</v>
      </c>
      <c r="BG8" s="625">
        <v>31.004999999999999</v>
      </c>
      <c r="BH8" s="623">
        <v>50</v>
      </c>
      <c r="BI8" s="296">
        <v>50.015313603040987</v>
      </c>
      <c r="BJ8" s="296">
        <v>65.787999999999997</v>
      </c>
      <c r="BK8" s="623">
        <v>55</v>
      </c>
      <c r="BL8" s="624">
        <v>170.79955222361684</v>
      </c>
      <c r="BM8" s="624">
        <v>40.28</v>
      </c>
      <c r="BO8" s="224">
        <v>4.0000000000000001E-3</v>
      </c>
      <c r="BP8" s="225">
        <v>-4.6666666666666563</v>
      </c>
      <c r="BR8" s="311">
        <v>0.02</v>
      </c>
      <c r="BS8" s="312">
        <v>-122.21033434650462</v>
      </c>
      <c r="BU8" s="264"/>
      <c r="BV8" s="543">
        <f t="shared" si="0"/>
        <v>45.931649999999706</v>
      </c>
      <c r="BW8" s="544">
        <f t="shared" si="1"/>
        <v>86.828640000000149</v>
      </c>
      <c r="BY8" s="545">
        <v>3</v>
      </c>
      <c r="BZ8" s="546">
        <v>6.2857139999999996</v>
      </c>
      <c r="CA8" s="545">
        <v>3</v>
      </c>
      <c r="CB8" s="546">
        <v>-12.6</v>
      </c>
      <c r="CC8" s="545">
        <v>3</v>
      </c>
      <c r="CD8" s="546">
        <v>-1</v>
      </c>
      <c r="CE8" s="545">
        <v>3</v>
      </c>
      <c r="CF8" s="546">
        <v>-3.55</v>
      </c>
      <c r="CG8" s="6">
        <v>3</v>
      </c>
      <c r="CH8" s="509">
        <f t="shared" si="2"/>
        <v>-12.6</v>
      </c>
      <c r="CI8" s="509">
        <f t="shared" si="3"/>
        <v>-2.7160715</v>
      </c>
      <c r="CJ8" s="509">
        <f t="shared" si="4"/>
        <v>6.2857139999999996</v>
      </c>
      <c r="CL8" s="6">
        <v>4</v>
      </c>
      <c r="CM8" s="6">
        <v>5</v>
      </c>
      <c r="CN8" s="6">
        <f t="shared" si="5"/>
        <v>7.1</v>
      </c>
      <c r="CO8" s="6">
        <v>9.1999999999999993</v>
      </c>
    </row>
    <row r="9" spans="2:93">
      <c r="B9" s="276">
        <v>5</v>
      </c>
      <c r="C9" s="275">
        <v>7.1876800000000003</v>
      </c>
      <c r="D9" s="278">
        <v>23.1465</v>
      </c>
      <c r="E9" s="9">
        <v>1.2864869523065736</v>
      </c>
      <c r="F9" s="9">
        <v>18.02</v>
      </c>
      <c r="H9" s="276">
        <v>5</v>
      </c>
      <c r="I9" s="275">
        <v>-13.323</v>
      </c>
      <c r="J9" s="254">
        <v>2.5000000000000001E-2</v>
      </c>
      <c r="K9" s="8">
        <v>-99.085714285714317</v>
      </c>
      <c r="M9" s="286">
        <v>5</v>
      </c>
      <c r="N9" s="287">
        <v>6.11435</v>
      </c>
      <c r="O9" s="275">
        <v>13.634399999999999</v>
      </c>
      <c r="Q9" s="291">
        <v>10</v>
      </c>
      <c r="R9" s="290">
        <v>-8.5</v>
      </c>
      <c r="S9" s="290">
        <v>-5.2</v>
      </c>
      <c r="T9" s="290">
        <v>-1.9</v>
      </c>
      <c r="U9" s="291">
        <v>-5.2</v>
      </c>
      <c r="V9" s="8">
        <v>10</v>
      </c>
      <c r="W9" s="8">
        <v>-5.1983449999999998</v>
      </c>
      <c r="Y9" s="296">
        <v>24.8</v>
      </c>
      <c r="Z9" s="290">
        <v>16.600000000000001</v>
      </c>
      <c r="AA9" s="296">
        <v>46</v>
      </c>
      <c r="AC9" s="3">
        <v>5</v>
      </c>
      <c r="AD9" s="2">
        <v>67.991700000000009</v>
      </c>
      <c r="AE9" s="2">
        <v>20.131992000000125</v>
      </c>
      <c r="AF9" s="2">
        <v>20.748506999999588</v>
      </c>
      <c r="AH9" s="6">
        <v>9.6999999999999993</v>
      </c>
      <c r="AI9" s="290">
        <v>-5.56</v>
      </c>
      <c r="AJ9" s="290">
        <v>-2.29</v>
      </c>
      <c r="AK9" s="290">
        <v>-8.89</v>
      </c>
      <c r="AL9" s="6">
        <v>-10.67</v>
      </c>
      <c r="AM9" s="6">
        <v>-2.12</v>
      </c>
      <c r="AN9" s="6">
        <v>-11.42</v>
      </c>
      <c r="AP9" s="623">
        <v>60</v>
      </c>
      <c r="AQ9" s="296">
        <v>59.852945967960885</v>
      </c>
      <c r="AR9" s="296">
        <v>78.727999999999994</v>
      </c>
      <c r="AS9" s="623">
        <v>101</v>
      </c>
      <c r="AT9" s="624">
        <v>99.871942738898881</v>
      </c>
      <c r="AU9" s="624">
        <v>23.553000000000001</v>
      </c>
      <c r="AV9" s="623">
        <v>20</v>
      </c>
      <c r="AW9" s="623">
        <v>20.516861254412156</v>
      </c>
      <c r="AX9" s="296">
        <v>26.986999999999998</v>
      </c>
      <c r="AY9" s="623">
        <v>-9</v>
      </c>
      <c r="AZ9" s="296">
        <v>94.245055802435644</v>
      </c>
      <c r="BA9" s="296">
        <v>22.226000000000003</v>
      </c>
      <c r="BB9" s="623">
        <v>10</v>
      </c>
      <c r="BC9" s="623">
        <v>9.9235405919087736</v>
      </c>
      <c r="BD9" s="296">
        <v>13.053000000000001</v>
      </c>
      <c r="BE9" s="623">
        <v>4</v>
      </c>
      <c r="BF9" s="624">
        <v>133.46365209131923</v>
      </c>
      <c r="BG9" s="625">
        <v>31.475000000000001</v>
      </c>
      <c r="BH9" s="623">
        <v>65</v>
      </c>
      <c r="BI9" s="296">
        <v>65.302416508281283</v>
      </c>
      <c r="BJ9" s="296">
        <v>85.896000000000001</v>
      </c>
      <c r="BK9" s="623">
        <v>96</v>
      </c>
      <c r="BL9" s="624">
        <v>97.874758302520462</v>
      </c>
      <c r="BM9" s="624">
        <v>23.082000000000001</v>
      </c>
      <c r="BO9" s="224">
        <v>5.0000000000000001E-3</v>
      </c>
      <c r="BP9" s="225">
        <v>-1.9999999999999869</v>
      </c>
      <c r="BR9" s="311">
        <v>2.5000000000000001E-2</v>
      </c>
      <c r="BS9" s="312">
        <v>-99.085714285714317</v>
      </c>
      <c r="BU9" s="264"/>
      <c r="BV9" s="543">
        <f t="shared" si="0"/>
        <v>47.859707999999884</v>
      </c>
      <c r="BW9" s="544">
        <f t="shared" si="1"/>
        <v>88.7402069999996</v>
      </c>
      <c r="BY9" s="545">
        <v>4</v>
      </c>
      <c r="BZ9" s="546">
        <v>8.7142859999999995</v>
      </c>
      <c r="CA9" s="545">
        <v>4</v>
      </c>
      <c r="CB9" s="546">
        <v>-16.8</v>
      </c>
      <c r="CC9" s="545">
        <v>4</v>
      </c>
      <c r="CD9" s="546">
        <v>-4.5999999999999996</v>
      </c>
      <c r="CE9" s="545">
        <v>4</v>
      </c>
      <c r="CF9" s="546">
        <v>-4.4000000000000004</v>
      </c>
      <c r="CG9" s="6">
        <v>4</v>
      </c>
      <c r="CH9" s="509">
        <f t="shared" si="2"/>
        <v>-16.8</v>
      </c>
      <c r="CI9" s="509">
        <f t="shared" si="3"/>
        <v>-4.2714285000000007</v>
      </c>
      <c r="CJ9" s="509">
        <f t="shared" si="4"/>
        <v>8.7142859999999995</v>
      </c>
      <c r="CL9" s="6">
        <v>5</v>
      </c>
      <c r="CM9" s="6">
        <v>6.25</v>
      </c>
      <c r="CN9" s="6">
        <f t="shared" si="5"/>
        <v>8.875</v>
      </c>
      <c r="CO9" s="6">
        <v>11.5</v>
      </c>
    </row>
    <row r="10" spans="2:93">
      <c r="B10" s="276">
        <v>6</v>
      </c>
      <c r="C10" s="275">
        <v>9.8120799999999999</v>
      </c>
      <c r="D10" s="278">
        <v>35.137099999999997</v>
      </c>
      <c r="E10" s="9">
        <v>1.4282185656962807</v>
      </c>
      <c r="F10" s="9">
        <v>19.510000000000002</v>
      </c>
      <c r="H10" s="276">
        <v>6</v>
      </c>
      <c r="I10" s="275">
        <v>-7.3256500000000004</v>
      </c>
      <c r="J10" s="254">
        <v>0.03</v>
      </c>
      <c r="K10" s="8">
        <v>-102.56448598130842</v>
      </c>
      <c r="M10" s="286">
        <v>6</v>
      </c>
      <c r="N10" s="287">
        <v>11.572900000000001</v>
      </c>
      <c r="O10" s="275">
        <v>18.4529</v>
      </c>
      <c r="Q10" s="291">
        <v>10.1</v>
      </c>
      <c r="R10" s="290">
        <v>-8.3000000000000007</v>
      </c>
      <c r="S10" s="290">
        <v>-5</v>
      </c>
      <c r="T10" s="290">
        <v>-1.7</v>
      </c>
      <c r="U10" s="291">
        <v>-5</v>
      </c>
      <c r="V10" s="8">
        <v>10.1</v>
      </c>
      <c r="W10" s="8">
        <v>-5.0026999999999999</v>
      </c>
      <c r="Y10" s="296">
        <v>26.3</v>
      </c>
      <c r="Z10" s="290">
        <v>30.1</v>
      </c>
      <c r="AA10" s="296">
        <v>61.7</v>
      </c>
      <c r="AC10" s="3">
        <v>6</v>
      </c>
      <c r="AD10" s="2">
        <v>65.466700000000003</v>
      </c>
      <c r="AE10" s="2">
        <v>20.956749000000343</v>
      </c>
      <c r="AF10" s="2">
        <v>21.825251999999935</v>
      </c>
      <c r="AH10" s="6">
        <v>9.8000000000000007</v>
      </c>
      <c r="AI10" s="290">
        <v>-5.5</v>
      </c>
      <c r="AJ10" s="290">
        <v>-2.2200000000000002</v>
      </c>
      <c r="AK10" s="290">
        <v>-8.82</v>
      </c>
      <c r="AL10" s="6">
        <v>-10.050000000000001</v>
      </c>
      <c r="AM10" s="6">
        <v>-1.56</v>
      </c>
      <c r="AN10" s="6">
        <v>-11.32</v>
      </c>
      <c r="AP10" s="623">
        <v>70</v>
      </c>
      <c r="AQ10" s="296">
        <v>69.866196035840332</v>
      </c>
      <c r="AR10" s="296">
        <v>91.899000000000001</v>
      </c>
      <c r="AS10" s="623">
        <v>80</v>
      </c>
      <c r="AT10" s="624">
        <v>111.09179415855357</v>
      </c>
      <c r="AU10" s="624">
        <v>26.199000000000002</v>
      </c>
      <c r="AV10" s="623">
        <v>30</v>
      </c>
      <c r="AW10" s="623">
        <v>30.038229704045609</v>
      </c>
      <c r="AX10" s="296">
        <v>39.511000000000003</v>
      </c>
      <c r="AY10" s="623">
        <v>3</v>
      </c>
      <c r="AZ10" s="296">
        <v>109.57800468129855</v>
      </c>
      <c r="BA10" s="296">
        <v>25.842000000000002</v>
      </c>
      <c r="BB10" s="623">
        <v>20</v>
      </c>
      <c r="BC10" s="296">
        <v>26.104697257670384</v>
      </c>
      <c r="BD10" s="296">
        <v>34.337000000000003</v>
      </c>
      <c r="BE10" s="623">
        <v>-10</v>
      </c>
      <c r="BF10" s="624">
        <v>137.20360256453745</v>
      </c>
      <c r="BG10" s="625">
        <v>32.356999999999999</v>
      </c>
      <c r="BH10" s="623">
        <v>90</v>
      </c>
      <c r="BI10" s="296">
        <v>90.177789845234855</v>
      </c>
      <c r="BJ10" s="296">
        <v>118.616</v>
      </c>
      <c r="BK10" s="623">
        <v>169</v>
      </c>
      <c r="BL10" s="624">
        <v>54.492180874520862</v>
      </c>
      <c r="BM10" s="624">
        <v>12.851000000000001</v>
      </c>
      <c r="BO10" s="224">
        <v>6.0000000000000001E-3</v>
      </c>
      <c r="BP10" s="225">
        <v>-6.6666666666666723</v>
      </c>
      <c r="BR10" s="311">
        <v>0.03</v>
      </c>
      <c r="BS10" s="312">
        <v>-102.56448598130842</v>
      </c>
      <c r="BU10" s="264"/>
      <c r="BV10" s="543">
        <f t="shared" si="0"/>
        <v>44.50995099999966</v>
      </c>
      <c r="BW10" s="544">
        <f t="shared" si="1"/>
        <v>87.291951999999938</v>
      </c>
      <c r="BY10" s="545">
        <v>5</v>
      </c>
      <c r="BZ10" s="546">
        <v>11.142856999999999</v>
      </c>
      <c r="CA10" s="545">
        <v>5</v>
      </c>
      <c r="CB10" s="546">
        <v>-21</v>
      </c>
      <c r="CC10" s="545">
        <v>5</v>
      </c>
      <c r="CD10" s="546">
        <v>-8.1999999999999993</v>
      </c>
      <c r="CE10" s="545">
        <v>5</v>
      </c>
      <c r="CF10" s="546">
        <v>-5.25</v>
      </c>
      <c r="CG10" s="6">
        <v>5</v>
      </c>
      <c r="CH10" s="509">
        <f t="shared" si="2"/>
        <v>-21</v>
      </c>
      <c r="CI10" s="509">
        <f t="shared" si="3"/>
        <v>-5.82678575</v>
      </c>
      <c r="CJ10" s="509">
        <f t="shared" si="4"/>
        <v>11.142856999999999</v>
      </c>
      <c r="CL10" s="6">
        <v>6</v>
      </c>
      <c r="CM10" s="6">
        <v>7.5</v>
      </c>
      <c r="CN10" s="6">
        <f t="shared" si="5"/>
        <v>10.65</v>
      </c>
      <c r="CO10" s="6">
        <v>13.8</v>
      </c>
    </row>
    <row r="11" spans="2:93">
      <c r="B11" s="276">
        <v>7</v>
      </c>
      <c r="C11" s="275">
        <v>7.6344000000000003</v>
      </c>
      <c r="D11" s="278">
        <v>47.441200000000002</v>
      </c>
      <c r="E11" s="9">
        <v>1.5917550426844047</v>
      </c>
      <c r="F11" s="9">
        <v>13.09</v>
      </c>
      <c r="H11" s="276">
        <v>7</v>
      </c>
      <c r="I11" s="275">
        <v>-3.1671</v>
      </c>
      <c r="J11" s="254">
        <v>3.5000000000000003E-2</v>
      </c>
      <c r="K11" s="8">
        <v>-91.013229571984454</v>
      </c>
      <c r="M11" s="286">
        <v>7</v>
      </c>
      <c r="N11" s="287">
        <v>15.350099999999999</v>
      </c>
      <c r="O11" s="275">
        <v>21.990100000000002</v>
      </c>
      <c r="Q11" s="291">
        <v>10.199999999999999</v>
      </c>
      <c r="R11" s="290">
        <v>-8.1</v>
      </c>
      <c r="S11" s="290">
        <v>-4.8</v>
      </c>
      <c r="T11" s="290">
        <v>-1.5</v>
      </c>
      <c r="U11" s="291">
        <v>-4.8</v>
      </c>
      <c r="V11" s="8">
        <v>10.199999999999999</v>
      </c>
      <c r="W11" s="8">
        <v>-4.8070450000000005</v>
      </c>
      <c r="Y11" s="296">
        <v>28.5</v>
      </c>
      <c r="Z11" s="290">
        <v>23.4</v>
      </c>
      <c r="AA11" s="296">
        <v>58.9</v>
      </c>
      <c r="AC11" s="3">
        <v>7</v>
      </c>
      <c r="AD11" s="2">
        <v>64.616700000000009</v>
      </c>
      <c r="AE11" s="2">
        <v>20.7</v>
      </c>
      <c r="AF11" s="2">
        <v>22.08</v>
      </c>
      <c r="AH11" s="6">
        <v>9.9</v>
      </c>
      <c r="AI11" s="290">
        <v>-5.41</v>
      </c>
      <c r="AJ11" s="290">
        <v>-2.12</v>
      </c>
      <c r="AK11" s="290">
        <v>-8.7200000000000006</v>
      </c>
      <c r="AL11" s="6">
        <v>-9.41</v>
      </c>
      <c r="AM11" s="6">
        <v>-1</v>
      </c>
      <c r="AN11" s="6">
        <v>-11.22</v>
      </c>
      <c r="AP11" s="623">
        <v>88</v>
      </c>
      <c r="AQ11" s="296">
        <v>87.969264186804224</v>
      </c>
      <c r="AR11" s="296">
        <v>115.711</v>
      </c>
      <c r="AS11" s="623">
        <v>135</v>
      </c>
      <c r="AT11" s="624">
        <v>57.736015468638698</v>
      </c>
      <c r="AU11" s="624">
        <v>13.616</v>
      </c>
      <c r="AV11" s="623">
        <v>37</v>
      </c>
      <c r="AW11" s="296">
        <v>37.07890306815095</v>
      </c>
      <c r="AX11" s="296">
        <v>48.771999999999998</v>
      </c>
      <c r="AY11" s="623">
        <v>33</v>
      </c>
      <c r="AZ11" s="296">
        <v>159.31256148444655</v>
      </c>
      <c r="BA11" s="296">
        <v>37.570999999999998</v>
      </c>
      <c r="BB11" s="623">
        <v>26</v>
      </c>
      <c r="BC11" s="296">
        <v>26.104697257670384</v>
      </c>
      <c r="BD11" s="296">
        <v>34.337000000000003</v>
      </c>
      <c r="BE11" s="623">
        <v>-11</v>
      </c>
      <c r="BF11" s="624">
        <v>125.73357305200311</v>
      </c>
      <c r="BG11" s="625">
        <v>29.652000000000001</v>
      </c>
      <c r="BH11" s="623">
        <v>105</v>
      </c>
      <c r="BI11" s="296">
        <v>105.39799076839532</v>
      </c>
      <c r="BJ11" s="296">
        <v>138.636</v>
      </c>
      <c r="BK11" s="623">
        <v>150</v>
      </c>
      <c r="BL11" s="624">
        <v>12.606431697140341</v>
      </c>
      <c r="BM11" s="624">
        <v>2.9729999999999999</v>
      </c>
      <c r="BO11" s="224">
        <v>7.0000000000000001E-3</v>
      </c>
      <c r="BP11" s="225">
        <v>-9.333333333333341</v>
      </c>
      <c r="BR11" s="311">
        <v>3.5000000000000003E-2</v>
      </c>
      <c r="BS11" s="312">
        <v>-91.013229571984454</v>
      </c>
      <c r="BU11" s="264"/>
      <c r="BV11" s="543">
        <f t="shared" si="0"/>
        <v>43.916700000000006</v>
      </c>
      <c r="BW11" s="544">
        <f t="shared" si="1"/>
        <v>86.696700000000007</v>
      </c>
      <c r="BY11" s="545">
        <v>6</v>
      </c>
      <c r="BZ11" s="546">
        <v>13.571429</v>
      </c>
      <c r="CA11" s="545">
        <v>6</v>
      </c>
      <c r="CB11" s="546">
        <v>-20.2</v>
      </c>
      <c r="CC11" s="545">
        <v>6</v>
      </c>
      <c r="CD11" s="546">
        <v>-11.8</v>
      </c>
      <c r="CE11" s="545">
        <v>6</v>
      </c>
      <c r="CF11" s="546">
        <v>-6.1</v>
      </c>
      <c r="CG11" s="6">
        <v>6</v>
      </c>
      <c r="CH11" s="509">
        <f t="shared" si="2"/>
        <v>-20.2</v>
      </c>
      <c r="CI11" s="509">
        <f t="shared" si="3"/>
        <v>-6.1321427499999999</v>
      </c>
      <c r="CJ11" s="509">
        <f t="shared" si="4"/>
        <v>13.571429</v>
      </c>
      <c r="CL11" s="6">
        <v>7</v>
      </c>
      <c r="CM11" s="6">
        <v>8.75</v>
      </c>
      <c r="CN11" s="6">
        <f t="shared" si="5"/>
        <v>12.425000000000001</v>
      </c>
      <c r="CO11" s="6">
        <v>16.100000000000001</v>
      </c>
    </row>
    <row r="12" spans="2:93">
      <c r="B12" s="276">
        <v>8</v>
      </c>
      <c r="C12" s="275">
        <v>2.2098399999999998</v>
      </c>
      <c r="D12" s="278">
        <v>58.168900000000001</v>
      </c>
      <c r="E12" s="9">
        <v>1.657169633479654</v>
      </c>
      <c r="F12" s="9">
        <v>-0.89</v>
      </c>
      <c r="H12" s="276">
        <v>8</v>
      </c>
      <c r="I12" s="275">
        <v>-0.28989700000000002</v>
      </c>
      <c r="J12" s="254">
        <v>0.04</v>
      </c>
      <c r="K12" s="8">
        <v>-85.698461538461544</v>
      </c>
      <c r="M12" s="286">
        <v>8</v>
      </c>
      <c r="N12" s="287">
        <v>18.322399999999998</v>
      </c>
      <c r="O12" s="275">
        <v>23.572399999999998</v>
      </c>
      <c r="Q12" s="291">
        <v>10.3</v>
      </c>
      <c r="R12" s="290">
        <v>-7.9</v>
      </c>
      <c r="S12" s="290">
        <v>-4.5999999999999996</v>
      </c>
      <c r="T12" s="290">
        <v>-1.3</v>
      </c>
      <c r="U12" s="291">
        <v>-4.5999999999999996</v>
      </c>
      <c r="V12" s="8">
        <v>10.3</v>
      </c>
      <c r="W12" s="8">
        <v>-4.6113949999999999</v>
      </c>
      <c r="Y12" s="296">
        <v>34</v>
      </c>
      <c r="Z12" s="290">
        <v>61.7</v>
      </c>
      <c r="AA12" s="296">
        <v>110.9</v>
      </c>
      <c r="AC12" s="3">
        <v>8</v>
      </c>
      <c r="AD12" s="2">
        <v>67.166700000000006</v>
      </c>
      <c r="AE12" s="2">
        <v>21.028853999999971</v>
      </c>
      <c r="AF12" s="2">
        <v>22.304387999999523</v>
      </c>
      <c r="AH12" s="6">
        <v>10</v>
      </c>
      <c r="AI12" s="290">
        <v>-5.28</v>
      </c>
      <c r="AJ12" s="290">
        <v>-1.98</v>
      </c>
      <c r="AK12" s="290">
        <v>-8.5299999999999994</v>
      </c>
      <c r="AL12" s="6">
        <v>-8.74</v>
      </c>
      <c r="AM12" s="6">
        <v>-0.44</v>
      </c>
      <c r="AN12" s="6">
        <v>-11.1</v>
      </c>
      <c r="AP12" s="623">
        <v>94</v>
      </c>
      <c r="AQ12" s="296">
        <v>93.869562856367082</v>
      </c>
      <c r="AR12" s="296">
        <v>123.47199999999999</v>
      </c>
      <c r="AS12" s="623">
        <v>124</v>
      </c>
      <c r="AT12" s="624">
        <v>77.182061806709882</v>
      </c>
      <c r="AU12" s="624">
        <v>18.202000000000002</v>
      </c>
      <c r="AV12" s="623">
        <v>45</v>
      </c>
      <c r="AW12" s="296">
        <v>37.07890306815095</v>
      </c>
      <c r="AX12" s="296">
        <v>48.771999999999998</v>
      </c>
      <c r="AY12" s="623">
        <v>62</v>
      </c>
      <c r="AZ12" s="296">
        <v>144.73014688422265</v>
      </c>
      <c r="BA12" s="296">
        <v>34.131999999999998</v>
      </c>
      <c r="BB12" s="623">
        <v>33</v>
      </c>
      <c r="BC12" s="296">
        <v>33.055661145805054</v>
      </c>
      <c r="BD12" s="296">
        <v>43.48</v>
      </c>
      <c r="BE12" s="623">
        <v>-32</v>
      </c>
      <c r="BF12" s="624">
        <v>116.2607279758472</v>
      </c>
      <c r="BG12" s="625">
        <v>27.417999999999999</v>
      </c>
      <c r="BH12" s="623">
        <v>120</v>
      </c>
      <c r="BI12" s="296">
        <v>120.41748574531631</v>
      </c>
      <c r="BJ12" s="296">
        <v>158.392</v>
      </c>
      <c r="BK12" s="623">
        <v>92</v>
      </c>
      <c r="BL12" s="624">
        <v>-16.812815902846097</v>
      </c>
      <c r="BM12" s="624">
        <v>-3.9649999999999999</v>
      </c>
      <c r="BO12" s="224">
        <v>8.0000000000000002E-3</v>
      </c>
      <c r="BP12" s="225">
        <v>-12.666666666666663</v>
      </c>
      <c r="BR12" s="311">
        <v>0.04</v>
      </c>
      <c r="BS12" s="312">
        <v>-85.698461538461544</v>
      </c>
      <c r="BU12" s="264"/>
      <c r="BV12" s="543">
        <f t="shared" si="0"/>
        <v>46.137846000000039</v>
      </c>
      <c r="BW12" s="544">
        <f t="shared" si="1"/>
        <v>89.471087999999526</v>
      </c>
      <c r="BY12" s="545">
        <v>7</v>
      </c>
      <c r="BZ12" s="546">
        <v>16</v>
      </c>
      <c r="CA12" s="545">
        <v>7</v>
      </c>
      <c r="CB12" s="546">
        <v>-19.399999999999999</v>
      </c>
      <c r="CC12" s="545">
        <v>7</v>
      </c>
      <c r="CD12" s="546">
        <v>-15.4</v>
      </c>
      <c r="CE12" s="545">
        <v>7</v>
      </c>
      <c r="CF12" s="546">
        <v>-6.95</v>
      </c>
      <c r="CG12" s="6">
        <v>7</v>
      </c>
      <c r="CH12" s="509">
        <f t="shared" si="2"/>
        <v>-19.399999999999999</v>
      </c>
      <c r="CI12" s="509">
        <f t="shared" si="3"/>
        <v>-6.4374999999999991</v>
      </c>
      <c r="CJ12" s="509">
        <f t="shared" si="4"/>
        <v>16</v>
      </c>
      <c r="CL12" s="6">
        <v>8</v>
      </c>
      <c r="CM12" s="6">
        <v>10</v>
      </c>
      <c r="CN12" s="6">
        <f t="shared" si="5"/>
        <v>14.2</v>
      </c>
      <c r="CO12" s="6">
        <v>18.399999999999999</v>
      </c>
    </row>
    <row r="13" spans="2:93">
      <c r="B13" s="276">
        <v>9</v>
      </c>
      <c r="C13" s="275">
        <v>1.58643</v>
      </c>
      <c r="D13" s="278">
        <v>65.656899999999993</v>
      </c>
      <c r="E13" s="9">
        <v>1.733486656074112</v>
      </c>
      <c r="F13" s="9">
        <v>-73.650000000000006</v>
      </c>
      <c r="H13" s="276">
        <v>9</v>
      </c>
      <c r="I13" s="275">
        <v>2.0224199999999999</v>
      </c>
      <c r="J13" s="254">
        <v>4.4999999999999998E-2</v>
      </c>
      <c r="K13" s="8">
        <v>-80.400000000000006</v>
      </c>
      <c r="M13" s="286">
        <v>9</v>
      </c>
      <c r="N13" s="287">
        <v>20.7881</v>
      </c>
      <c r="O13" s="275">
        <v>24.7881</v>
      </c>
      <c r="Q13" s="291">
        <v>10.4</v>
      </c>
      <c r="R13" s="290"/>
      <c r="S13" s="290"/>
      <c r="T13" s="290"/>
      <c r="U13" s="291">
        <v>-5</v>
      </c>
      <c r="V13" s="8">
        <v>10.4</v>
      </c>
      <c r="W13" s="8">
        <v>-10</v>
      </c>
      <c r="Y13" s="296">
        <v>37.200000000000003</v>
      </c>
      <c r="Z13" s="290">
        <v>59.9</v>
      </c>
      <c r="AA13" s="296">
        <v>119.8</v>
      </c>
      <c r="AC13" s="3">
        <v>9</v>
      </c>
      <c r="AD13" s="2">
        <v>65.841700000000003</v>
      </c>
      <c r="AE13" s="2">
        <v>21.800688000000452</v>
      </c>
      <c r="AF13" s="2">
        <v>23.101820999999699</v>
      </c>
      <c r="AH13" s="6">
        <v>10.1</v>
      </c>
      <c r="AI13" s="290">
        <v>-5.12</v>
      </c>
      <c r="AJ13" s="290">
        <v>-1.76</v>
      </c>
      <c r="AK13" s="290">
        <v>-8.2200000000000006</v>
      </c>
      <c r="AL13" s="6">
        <v>-8.07</v>
      </c>
      <c r="AM13" s="6">
        <v>0.11</v>
      </c>
      <c r="AN13" s="6">
        <v>-10.96</v>
      </c>
      <c r="AP13" s="623">
        <v>100</v>
      </c>
      <c r="AQ13" s="296">
        <v>100.17203366820526</v>
      </c>
      <c r="AR13" s="296">
        <v>131.762</v>
      </c>
      <c r="AS13" s="623">
        <v>94</v>
      </c>
      <c r="AT13" s="624">
        <v>36.297025000848059</v>
      </c>
      <c r="AU13" s="624">
        <v>8.5599999999999987</v>
      </c>
      <c r="AV13" s="623">
        <v>53</v>
      </c>
      <c r="AW13" s="296">
        <v>53.304914471897888</v>
      </c>
      <c r="AX13" s="296">
        <v>70.114999999999995</v>
      </c>
      <c r="AY13" s="623">
        <v>68</v>
      </c>
      <c r="AZ13" s="296">
        <v>159.31256148444652</v>
      </c>
      <c r="BA13" s="296">
        <v>37.570999999999998</v>
      </c>
      <c r="BB13" s="623">
        <v>38</v>
      </c>
      <c r="BC13" s="296">
        <v>37.950149334781436</v>
      </c>
      <c r="BD13" s="296">
        <v>49.917999999999999</v>
      </c>
      <c r="BE13" s="623">
        <v>24</v>
      </c>
      <c r="BF13" s="624">
        <v>72.382034668747238</v>
      </c>
      <c r="BG13" s="625">
        <v>17.07</v>
      </c>
      <c r="BH13" s="623">
        <v>150</v>
      </c>
      <c r="BI13" s="296">
        <v>150.32115123540592</v>
      </c>
      <c r="BJ13" s="296">
        <v>197.726</v>
      </c>
      <c r="BK13" s="623">
        <v>121</v>
      </c>
      <c r="BL13" s="624">
        <v>0</v>
      </c>
      <c r="BM13" s="624">
        <v>0</v>
      </c>
      <c r="BO13" s="224">
        <v>9.0000000000000011E-3</v>
      </c>
      <c r="BP13" s="225">
        <v>-9.9999999999999947</v>
      </c>
      <c r="BR13" s="311">
        <v>4.4999999999999998E-2</v>
      </c>
      <c r="BS13" s="312">
        <v>-80.400000000000006</v>
      </c>
      <c r="BU13" s="264"/>
      <c r="BV13" s="543">
        <f t="shared" si="0"/>
        <v>44.041011999999554</v>
      </c>
      <c r="BW13" s="544">
        <f t="shared" si="1"/>
        <v>88.943520999999706</v>
      </c>
      <c r="BY13" s="545">
        <v>8</v>
      </c>
      <c r="BZ13" s="546">
        <v>18.428571000000002</v>
      </c>
      <c r="CA13" s="545">
        <v>8</v>
      </c>
      <c r="CB13" s="546">
        <v>-18.600000000000001</v>
      </c>
      <c r="CC13" s="545">
        <v>8</v>
      </c>
      <c r="CD13" s="546">
        <v>-19</v>
      </c>
      <c r="CE13" s="545">
        <v>8</v>
      </c>
      <c r="CF13" s="546">
        <v>-7.8</v>
      </c>
      <c r="CG13" s="6">
        <v>8</v>
      </c>
      <c r="CH13" s="509">
        <f t="shared" si="2"/>
        <v>-19</v>
      </c>
      <c r="CI13" s="509">
        <f t="shared" si="3"/>
        <v>-6.7428572500000001</v>
      </c>
      <c r="CJ13" s="509">
        <f t="shared" si="4"/>
        <v>18.428571000000002</v>
      </c>
      <c r="CL13" s="6">
        <v>9</v>
      </c>
      <c r="CM13" s="6">
        <v>11.25</v>
      </c>
      <c r="CN13" s="6">
        <f t="shared" si="5"/>
        <v>15.975</v>
      </c>
      <c r="CO13" s="6">
        <v>20.7</v>
      </c>
    </row>
    <row r="14" spans="2:93">
      <c r="B14" s="276">
        <v>10</v>
      </c>
      <c r="C14" s="275">
        <v>9.6212199999999992</v>
      </c>
      <c r="D14" s="278">
        <v>72.2958</v>
      </c>
      <c r="E14" s="9">
        <v>1.7552915196725287</v>
      </c>
      <c r="F14" s="9">
        <v>-77.67</v>
      </c>
      <c r="H14" s="276">
        <v>10</v>
      </c>
      <c r="I14" s="275">
        <v>3.9981200000000001</v>
      </c>
      <c r="J14" s="254">
        <v>0.05</v>
      </c>
      <c r="K14" s="8">
        <v>-75.288888888888906</v>
      </c>
      <c r="M14" s="286">
        <v>10</v>
      </c>
      <c r="N14" s="287">
        <v>22.9224</v>
      </c>
      <c r="O14" s="275">
        <v>25.802399999999999</v>
      </c>
      <c r="Q14" s="291">
        <v>10.5</v>
      </c>
      <c r="R14" s="290"/>
      <c r="S14" s="290"/>
      <c r="T14" s="290"/>
      <c r="U14" s="291">
        <v>-10</v>
      </c>
      <c r="V14" s="8">
        <v>10.5</v>
      </c>
      <c r="W14" s="8">
        <v>-18</v>
      </c>
      <c r="Y14" s="296">
        <v>42</v>
      </c>
      <c r="Z14" s="290">
        <v>70.900000000000006</v>
      </c>
      <c r="AA14" s="296">
        <v>149.19999999999999</v>
      </c>
      <c r="AC14" s="3">
        <v>10</v>
      </c>
      <c r="AD14" s="2">
        <v>62.191700000000004</v>
      </c>
      <c r="AE14" s="2">
        <v>22.436453999999948</v>
      </c>
      <c r="AF14" s="2">
        <v>23.960663999999831</v>
      </c>
      <c r="AH14" s="6">
        <v>10.199999999999999</v>
      </c>
      <c r="AI14" s="290">
        <v>-4.97</v>
      </c>
      <c r="AJ14" s="290">
        <v>-1.43</v>
      </c>
      <c r="AK14" s="290">
        <v>-7.85</v>
      </c>
      <c r="AL14" s="6">
        <v>-7.4</v>
      </c>
      <c r="AM14" s="6">
        <v>0.66</v>
      </c>
      <c r="AN14" s="6">
        <v>-10.82</v>
      </c>
      <c r="AP14" s="623">
        <v>120</v>
      </c>
      <c r="AQ14" s="296">
        <v>119.34857453163181</v>
      </c>
      <c r="AR14" s="296">
        <v>156.98599999999999</v>
      </c>
      <c r="AS14" s="623">
        <v>182</v>
      </c>
      <c r="AT14" s="624">
        <v>21.83333898707555</v>
      </c>
      <c r="AU14" s="624">
        <v>5.149</v>
      </c>
      <c r="AV14" s="623">
        <v>60</v>
      </c>
      <c r="AW14" s="296">
        <v>60.009557426011384</v>
      </c>
      <c r="AX14" s="296">
        <v>78.933999999999997</v>
      </c>
      <c r="AY14" s="623">
        <v>62</v>
      </c>
      <c r="AZ14" s="296">
        <v>159.31256148444652</v>
      </c>
      <c r="BA14" s="296">
        <v>37.570999999999998</v>
      </c>
      <c r="BB14" s="623">
        <v>46</v>
      </c>
      <c r="BC14" s="296">
        <v>45.995872929676906</v>
      </c>
      <c r="BD14" s="296">
        <v>60.500999999999998</v>
      </c>
      <c r="BE14" s="623">
        <v>62</v>
      </c>
      <c r="BF14" s="624">
        <v>74.374978798466685</v>
      </c>
      <c r="BG14" s="626">
        <v>17.54</v>
      </c>
      <c r="BH14" s="627"/>
      <c r="BI14" s="624"/>
      <c r="BJ14" s="624"/>
      <c r="BK14" s="627"/>
      <c r="BL14" s="624"/>
      <c r="BM14" s="624"/>
      <c r="BO14" s="224">
        <v>0.01</v>
      </c>
      <c r="BP14" s="226">
        <v>-19.333333333333336</v>
      </c>
      <c r="BR14" s="311">
        <v>0.05</v>
      </c>
      <c r="BS14" s="312">
        <v>-75.288888888888906</v>
      </c>
      <c r="BU14" s="264"/>
      <c r="BV14" s="543">
        <f t="shared" si="0"/>
        <v>39.755246000000056</v>
      </c>
      <c r="BW14" s="544">
        <f t="shared" si="1"/>
        <v>86.152363999999835</v>
      </c>
      <c r="BY14" s="545">
        <v>9</v>
      </c>
      <c r="BZ14" s="546">
        <v>20.857143000000001</v>
      </c>
      <c r="CA14" s="545">
        <v>9</v>
      </c>
      <c r="CB14" s="546">
        <v>-17.8</v>
      </c>
      <c r="CC14" s="545">
        <v>9</v>
      </c>
      <c r="CD14" s="546">
        <v>-7.5</v>
      </c>
      <c r="CE14" s="545">
        <v>9</v>
      </c>
      <c r="CF14" s="546">
        <v>-8.65</v>
      </c>
      <c r="CG14" s="6">
        <v>9</v>
      </c>
      <c r="CH14" s="509">
        <f t="shared" si="2"/>
        <v>-17.8</v>
      </c>
      <c r="CI14" s="509">
        <f t="shared" si="3"/>
        <v>-3.2732142500000001</v>
      </c>
      <c r="CJ14" s="509">
        <f t="shared" si="4"/>
        <v>20.857143000000001</v>
      </c>
      <c r="CL14" s="6">
        <v>10</v>
      </c>
      <c r="CM14" s="6">
        <v>12.5</v>
      </c>
      <c r="CN14" s="6">
        <f t="shared" si="5"/>
        <v>17.75</v>
      </c>
      <c r="CO14" s="6">
        <v>23</v>
      </c>
    </row>
    <row r="15" spans="2:93">
      <c r="B15" s="276">
        <v>11</v>
      </c>
      <c r="C15" s="275">
        <v>24.0122</v>
      </c>
      <c r="D15" s="278">
        <v>81.084599999999995</v>
      </c>
      <c r="E15" s="9">
        <v>1.9406328602590688</v>
      </c>
      <c r="F15" s="9">
        <v>-79.540000000000006</v>
      </c>
      <c r="H15" s="276">
        <v>11</v>
      </c>
      <c r="I15" s="275">
        <v>5.6524000000000001</v>
      </c>
      <c r="J15" s="254">
        <v>5.5E-2</v>
      </c>
      <c r="K15" s="8">
        <v>-87.811111111111202</v>
      </c>
      <c r="M15" s="286">
        <v>11</v>
      </c>
      <c r="N15" s="287">
        <v>25.470600000000001</v>
      </c>
      <c r="O15" s="275">
        <v>27.140599999999999</v>
      </c>
      <c r="Q15" s="291">
        <v>10.6</v>
      </c>
      <c r="R15" s="290"/>
      <c r="S15" s="290"/>
      <c r="T15" s="290"/>
      <c r="U15" s="291">
        <v>-18</v>
      </c>
      <c r="V15" s="8">
        <v>10.6</v>
      </c>
      <c r="W15" s="8">
        <v>-26</v>
      </c>
      <c r="Y15" s="296">
        <v>44</v>
      </c>
      <c r="Z15" s="290">
        <v>90.7</v>
      </c>
      <c r="AA15" s="296">
        <v>176.4</v>
      </c>
      <c r="AC15" s="3">
        <v>11</v>
      </c>
      <c r="AD15" s="2">
        <v>59.666700000000006</v>
      </c>
      <c r="AE15" s="2">
        <v>24.210306000000234</v>
      </c>
      <c r="AF15" s="2">
        <v>26.049845999999722</v>
      </c>
      <c r="AH15" s="6">
        <v>10.3</v>
      </c>
      <c r="AI15" s="290">
        <v>-5</v>
      </c>
      <c r="AJ15" s="290">
        <v>-0.98</v>
      </c>
      <c r="AK15" s="290">
        <v>-7.78</v>
      </c>
      <c r="AL15" s="6">
        <v>-6.75</v>
      </c>
      <c r="AM15" s="6">
        <v>1.2</v>
      </c>
      <c r="AN15" s="6">
        <v>-10.66</v>
      </c>
      <c r="AP15" s="623">
        <v>130</v>
      </c>
      <c r="AQ15" s="296">
        <v>130.23307086614173</v>
      </c>
      <c r="AR15" s="296">
        <v>171.303</v>
      </c>
      <c r="AS15" s="623">
        <v>53</v>
      </c>
      <c r="AT15" s="624">
        <v>32.807252620509523</v>
      </c>
      <c r="AU15" s="624">
        <v>7.737000000000001</v>
      </c>
      <c r="AV15" s="623">
        <v>70</v>
      </c>
      <c r="AW15" s="296">
        <v>70.335270160195478</v>
      </c>
      <c r="AX15" s="296">
        <v>92.516000000000005</v>
      </c>
      <c r="AY15" s="623">
        <v>210</v>
      </c>
      <c r="AZ15" s="296">
        <v>200.07886970385692</v>
      </c>
      <c r="BA15" s="296">
        <v>47.184999999999995</v>
      </c>
      <c r="BB15" s="623">
        <v>55</v>
      </c>
      <c r="BC15" s="296">
        <v>55.148520228074958</v>
      </c>
      <c r="BD15" s="296">
        <v>72.540000000000006</v>
      </c>
      <c r="BE15" s="623">
        <v>60</v>
      </c>
      <c r="BF15" s="624">
        <v>63.405305471691698</v>
      </c>
      <c r="BG15" s="626">
        <v>14.952999999999999</v>
      </c>
      <c r="BH15" s="627"/>
      <c r="BI15" s="624"/>
      <c r="BJ15" s="624"/>
      <c r="BK15" s="627"/>
      <c r="BL15" s="624"/>
      <c r="BM15" s="624"/>
      <c r="BO15" s="224">
        <v>1.0999999999999999E-2</v>
      </c>
      <c r="BP15" s="226">
        <v>-24.666666666666675</v>
      </c>
      <c r="BR15" s="311">
        <v>5.5E-2</v>
      </c>
      <c r="BS15" s="312">
        <v>-87.811111111111202</v>
      </c>
      <c r="BU15" s="264"/>
      <c r="BV15" s="543">
        <f t="shared" si="0"/>
        <v>35.456393999999776</v>
      </c>
      <c r="BW15" s="544">
        <f t="shared" si="1"/>
        <v>85.716545999999724</v>
      </c>
      <c r="BY15" s="545">
        <v>10</v>
      </c>
      <c r="BZ15" s="546">
        <v>23.285713999999999</v>
      </c>
      <c r="CA15" s="545">
        <v>10</v>
      </c>
      <c r="CB15" s="546">
        <v>-17</v>
      </c>
      <c r="CC15" s="545">
        <v>10</v>
      </c>
      <c r="CD15" s="546">
        <v>4</v>
      </c>
      <c r="CE15" s="545">
        <v>10</v>
      </c>
      <c r="CF15" s="546">
        <v>-9.5</v>
      </c>
      <c r="CG15" s="6">
        <v>10</v>
      </c>
      <c r="CH15" s="509">
        <f t="shared" si="2"/>
        <v>-17</v>
      </c>
      <c r="CI15" s="509">
        <f t="shared" si="3"/>
        <v>0.19642849999999967</v>
      </c>
      <c r="CJ15" s="509">
        <f t="shared" si="4"/>
        <v>23.285713999999999</v>
      </c>
      <c r="CL15" s="6">
        <v>11</v>
      </c>
      <c r="CM15" s="6">
        <v>14.9</v>
      </c>
      <c r="CN15" s="6">
        <f t="shared" si="5"/>
        <v>20.65</v>
      </c>
      <c r="CO15" s="6">
        <v>26.4</v>
      </c>
    </row>
    <row r="16" spans="2:93">
      <c r="B16" s="276">
        <v>12</v>
      </c>
      <c r="C16" s="275">
        <v>42.828099999999999</v>
      </c>
      <c r="D16" s="278">
        <v>90.572400000000002</v>
      </c>
      <c r="E16" s="9">
        <v>2.0387547464519429</v>
      </c>
      <c r="F16" s="9">
        <v>-75.45</v>
      </c>
      <c r="H16" s="276">
        <v>12</v>
      </c>
      <c r="I16" s="275">
        <v>6.62059</v>
      </c>
      <c r="J16" s="254">
        <v>0.06</v>
      </c>
      <c r="K16" s="8">
        <v>-76.076521739130428</v>
      </c>
      <c r="M16" s="286">
        <v>12</v>
      </c>
      <c r="N16" s="287">
        <v>26.528500000000001</v>
      </c>
      <c r="O16" s="275">
        <v>26.648499999999999</v>
      </c>
      <c r="Q16" s="291">
        <v>10.7</v>
      </c>
      <c r="R16" s="290"/>
      <c r="S16" s="290"/>
      <c r="T16" s="290"/>
      <c r="U16" s="291">
        <v>-25</v>
      </c>
      <c r="V16" s="8">
        <v>10.7</v>
      </c>
      <c r="W16" s="8">
        <v>-30</v>
      </c>
      <c r="Y16" s="296">
        <v>48</v>
      </c>
      <c r="Z16" s="290">
        <v>109.7</v>
      </c>
      <c r="AA16" s="296">
        <v>207.3</v>
      </c>
      <c r="AC16" s="3">
        <v>12</v>
      </c>
      <c r="AD16" s="2">
        <v>59.541700000000006</v>
      </c>
      <c r="AE16" s="2">
        <v>24.111636000000214</v>
      </c>
      <c r="AF16" s="2">
        <v>25.639502999999966</v>
      </c>
      <c r="AH16" s="6">
        <v>10.4</v>
      </c>
      <c r="AI16" s="290">
        <v>-5.4</v>
      </c>
      <c r="AJ16" s="290">
        <v>-0.39</v>
      </c>
      <c r="AK16" s="290">
        <v>-8.5399999999999991</v>
      </c>
      <c r="AL16" s="6">
        <v>-6.12</v>
      </c>
      <c r="AM16" s="6">
        <v>1.74</v>
      </c>
      <c r="AN16" s="6">
        <v>-10.5</v>
      </c>
      <c r="AP16" s="623">
        <v>152</v>
      </c>
      <c r="AQ16" s="296">
        <v>152.38218843334238</v>
      </c>
      <c r="AR16" s="296">
        <v>200.43700000000001</v>
      </c>
      <c r="AS16" s="623">
        <v>60</v>
      </c>
      <c r="AT16" s="624">
        <v>0</v>
      </c>
      <c r="AU16" s="624">
        <v>0</v>
      </c>
      <c r="AV16" s="623">
        <v>80</v>
      </c>
      <c r="AW16" s="296">
        <v>80.45951669834372</v>
      </c>
      <c r="AX16" s="296">
        <v>105.833</v>
      </c>
      <c r="AY16" s="623">
        <v>204</v>
      </c>
      <c r="AZ16" s="296">
        <v>205.31140812103527</v>
      </c>
      <c r="BA16" s="296">
        <v>48.418999999999997</v>
      </c>
      <c r="BB16" s="623">
        <v>59</v>
      </c>
      <c r="BC16" s="296">
        <v>59.316969861525934</v>
      </c>
      <c r="BD16" s="296">
        <v>78.022999999999996</v>
      </c>
      <c r="BE16" s="623">
        <v>70</v>
      </c>
      <c r="BF16" s="624">
        <v>65.402489908070137</v>
      </c>
      <c r="BG16" s="626">
        <v>15.423999999999999</v>
      </c>
      <c r="BH16" s="627"/>
      <c r="BI16" s="624"/>
      <c r="BJ16" s="624"/>
      <c r="BK16" s="627"/>
      <c r="BL16" s="624"/>
      <c r="BM16" s="624"/>
      <c r="BO16" s="224">
        <v>1.2E-2</v>
      </c>
      <c r="BP16" s="226">
        <v>-46</v>
      </c>
      <c r="BR16" s="311">
        <v>0.06</v>
      </c>
      <c r="BS16" s="312">
        <v>-76.076521739130428</v>
      </c>
      <c r="BU16" s="264"/>
      <c r="BV16" s="543">
        <f t="shared" si="0"/>
        <v>35.430063999999788</v>
      </c>
      <c r="BW16" s="544">
        <f t="shared" si="1"/>
        <v>85.181202999999968</v>
      </c>
      <c r="BY16" s="545">
        <v>11</v>
      </c>
      <c r="BZ16" s="546">
        <v>25.714286000000001</v>
      </c>
      <c r="CA16" s="545">
        <v>11</v>
      </c>
      <c r="CB16" s="546">
        <v>-13</v>
      </c>
      <c r="CC16" s="545">
        <v>11</v>
      </c>
      <c r="CD16" s="546">
        <v>2.6</v>
      </c>
      <c r="CE16" s="545">
        <v>11</v>
      </c>
      <c r="CF16" s="546">
        <v>-10.35</v>
      </c>
      <c r="CG16" s="6">
        <v>11</v>
      </c>
      <c r="CH16" s="509">
        <f t="shared" si="2"/>
        <v>-13</v>
      </c>
      <c r="CI16" s="509">
        <f t="shared" si="3"/>
        <v>1.2410715000000003</v>
      </c>
      <c r="CJ16" s="509">
        <f t="shared" si="4"/>
        <v>25.714286000000001</v>
      </c>
      <c r="CL16" s="6">
        <v>12</v>
      </c>
      <c r="CM16" s="6">
        <v>17.3</v>
      </c>
      <c r="CN16" s="6">
        <f t="shared" si="5"/>
        <v>23.55</v>
      </c>
      <c r="CO16" s="6">
        <v>29.8</v>
      </c>
    </row>
    <row r="17" spans="2:93">
      <c r="B17" s="276">
        <v>13</v>
      </c>
      <c r="C17" s="275">
        <v>64.747699999999995</v>
      </c>
      <c r="D17" s="278">
        <v>100.146</v>
      </c>
      <c r="E17" s="9">
        <v>2.0060474510543185</v>
      </c>
      <c r="F17" s="9">
        <v>-2.69</v>
      </c>
      <c r="H17" s="276">
        <v>13</v>
      </c>
      <c r="I17" s="275">
        <v>6.0084600000000004</v>
      </c>
      <c r="J17" s="254">
        <v>6.5000000000000002E-2</v>
      </c>
      <c r="K17" s="8">
        <v>-85.208810572687213</v>
      </c>
      <c r="M17" s="286">
        <v>13</v>
      </c>
      <c r="N17" s="287">
        <v>24.6844</v>
      </c>
      <c r="O17" s="275">
        <v>23.144400000000001</v>
      </c>
      <c r="Q17" s="291">
        <v>10.8</v>
      </c>
      <c r="R17" s="290"/>
      <c r="S17" s="290"/>
      <c r="T17" s="290"/>
      <c r="U17" s="291">
        <v>-30</v>
      </c>
      <c r="V17" s="8">
        <v>10.8</v>
      </c>
      <c r="W17" s="8">
        <v>-32</v>
      </c>
      <c r="Y17" s="296">
        <v>53</v>
      </c>
      <c r="Z17" s="290">
        <v>130.19999999999999</v>
      </c>
      <c r="AA17" s="296">
        <v>235.7</v>
      </c>
      <c r="AC17" s="3">
        <v>13</v>
      </c>
      <c r="AD17" s="2">
        <v>61.066700000000004</v>
      </c>
      <c r="AE17" s="2">
        <v>23.643608999999877</v>
      </c>
      <c r="AF17" s="2">
        <v>25.076531999999613</v>
      </c>
      <c r="AH17" s="6">
        <v>10.5</v>
      </c>
      <c r="AI17" s="290">
        <v>-6.36</v>
      </c>
      <c r="AJ17" s="290">
        <v>0.32</v>
      </c>
      <c r="AK17" s="290">
        <v>-10.63</v>
      </c>
      <c r="AL17" s="6">
        <v>-5.53</v>
      </c>
      <c r="AM17" s="6">
        <v>2.27</v>
      </c>
      <c r="AN17" s="6">
        <v>-10.32</v>
      </c>
      <c r="AP17" s="627"/>
      <c r="AQ17" s="624"/>
      <c r="AR17" s="624"/>
      <c r="AS17" s="627"/>
      <c r="AT17" s="624"/>
      <c r="AU17" s="624"/>
      <c r="AV17" s="623">
        <v>85</v>
      </c>
      <c r="AW17" s="296">
        <v>85.153298941080635</v>
      </c>
      <c r="AX17" s="296">
        <v>112.00700000000001</v>
      </c>
      <c r="AY17" s="623">
        <v>164</v>
      </c>
      <c r="AZ17" s="296">
        <v>57.969232334882449</v>
      </c>
      <c r="BA17" s="296">
        <v>13.670999999999999</v>
      </c>
      <c r="BB17" s="623">
        <v>63</v>
      </c>
      <c r="BC17" s="296">
        <v>63.339451534075486</v>
      </c>
      <c r="BD17" s="296">
        <v>83.313999999999993</v>
      </c>
      <c r="BE17" s="623">
        <v>69</v>
      </c>
      <c r="BF17" s="624">
        <v>12.504664337324874</v>
      </c>
      <c r="BG17" s="626">
        <v>2.9489999999999998</v>
      </c>
      <c r="BH17" s="627"/>
      <c r="BI17" s="624"/>
      <c r="BJ17" s="624"/>
      <c r="BK17" s="627"/>
      <c r="BL17" s="624"/>
      <c r="BM17" s="624"/>
      <c r="BO17" s="224">
        <v>1.3000000000000001E-2</v>
      </c>
      <c r="BP17" s="226">
        <v>-55.333333333333307</v>
      </c>
      <c r="BR17" s="311">
        <v>6.5000000000000002E-2</v>
      </c>
      <c r="BS17" s="312">
        <v>-85.208810572687213</v>
      </c>
      <c r="BU17" s="264"/>
      <c r="BV17" s="543">
        <f t="shared" si="0"/>
        <v>37.423091000000127</v>
      </c>
      <c r="BW17" s="544">
        <f t="shared" si="1"/>
        <v>86.143231999999614</v>
      </c>
      <c r="BY17" s="545">
        <v>12</v>
      </c>
      <c r="BZ17" s="546">
        <v>28.142856999999999</v>
      </c>
      <c r="CA17" s="545">
        <v>12</v>
      </c>
      <c r="CB17" s="546">
        <v>-9</v>
      </c>
      <c r="CC17" s="545">
        <v>12</v>
      </c>
      <c r="CD17" s="546">
        <v>1.2</v>
      </c>
      <c r="CE17" s="545">
        <v>12</v>
      </c>
      <c r="CF17" s="546">
        <v>-11.2</v>
      </c>
      <c r="CG17" s="6">
        <v>12</v>
      </c>
      <c r="CH17" s="509">
        <f t="shared" si="2"/>
        <v>-11.2</v>
      </c>
      <c r="CI17" s="509">
        <f t="shared" si="3"/>
        <v>2.2857142499999998</v>
      </c>
      <c r="CJ17" s="509">
        <f t="shared" si="4"/>
        <v>28.142856999999999</v>
      </c>
      <c r="CL17" s="6">
        <v>13</v>
      </c>
      <c r="CM17" s="6">
        <v>19.7</v>
      </c>
      <c r="CN17" s="6">
        <f t="shared" si="5"/>
        <v>26.450000000000003</v>
      </c>
      <c r="CO17" s="6">
        <v>33.200000000000003</v>
      </c>
    </row>
    <row r="18" spans="2:93">
      <c r="B18" s="276">
        <v>14</v>
      </c>
      <c r="C18" s="275">
        <v>85.527600000000007</v>
      </c>
      <c r="D18" s="278">
        <v>109.099</v>
      </c>
      <c r="E18" s="9">
        <v>2.0714620418495673</v>
      </c>
      <c r="F18" s="9">
        <v>6.17</v>
      </c>
      <c r="H18" s="276">
        <v>14</v>
      </c>
      <c r="I18" s="275">
        <v>2.2543700000000002</v>
      </c>
      <c r="J18" s="254">
        <v>7.0000000000000007E-2</v>
      </c>
      <c r="K18" s="8">
        <v>-57.916981132075627</v>
      </c>
      <c r="M18" s="286">
        <v>14</v>
      </c>
      <c r="N18" s="287">
        <v>23.302800000000001</v>
      </c>
      <c r="O18" s="275">
        <v>19.6328</v>
      </c>
      <c r="Q18" s="291">
        <v>10.9</v>
      </c>
      <c r="R18" s="290"/>
      <c r="S18" s="290"/>
      <c r="T18" s="290"/>
      <c r="U18" s="291">
        <v>-32</v>
      </c>
      <c r="V18" s="8">
        <v>10.9</v>
      </c>
      <c r="W18" s="8">
        <v>-32</v>
      </c>
      <c r="Y18" s="296">
        <v>55.6</v>
      </c>
      <c r="Z18" s="290">
        <v>103.8</v>
      </c>
      <c r="AA18" s="296">
        <v>204.9</v>
      </c>
      <c r="AC18" s="3">
        <v>14</v>
      </c>
      <c r="AD18" s="2">
        <v>62.241700000000002</v>
      </c>
      <c r="AE18" s="2">
        <v>23.283152999999992</v>
      </c>
      <c r="AF18" s="2">
        <v>24.459948000000011</v>
      </c>
      <c r="AH18" s="6">
        <v>10.6</v>
      </c>
      <c r="AI18" s="290">
        <v>-7.89</v>
      </c>
      <c r="AJ18" s="290">
        <v>1.1200000000000001</v>
      </c>
      <c r="AK18" s="290">
        <v>-14.15</v>
      </c>
      <c r="AL18" s="6">
        <v>-4.9800000000000004</v>
      </c>
      <c r="AM18" s="6">
        <v>2.8</v>
      </c>
      <c r="AN18" s="6">
        <v>-10.15</v>
      </c>
      <c r="AP18" s="627"/>
      <c r="AQ18" s="624"/>
      <c r="AR18" s="624"/>
      <c r="AS18" s="627"/>
      <c r="AT18" s="624"/>
      <c r="AU18" s="624"/>
      <c r="AV18" s="623">
        <v>88</v>
      </c>
      <c r="AW18" s="296">
        <v>88.036166168884051</v>
      </c>
      <c r="AX18" s="296">
        <v>115.79900000000001</v>
      </c>
      <c r="AY18" s="623">
        <v>164</v>
      </c>
      <c r="AZ18" s="628">
        <v>65.822280267308926</v>
      </c>
      <c r="BA18" s="628">
        <v>15.523</v>
      </c>
      <c r="BB18" s="623">
        <v>70</v>
      </c>
      <c r="BC18" s="296">
        <v>70.313222916101012</v>
      </c>
      <c r="BD18" s="296">
        <v>92.486999999999995</v>
      </c>
      <c r="BE18" s="623">
        <v>113</v>
      </c>
      <c r="BF18" s="624">
        <v>-27.969062722616101</v>
      </c>
      <c r="BG18" s="626">
        <v>-6.5960000000000001</v>
      </c>
      <c r="BH18" s="627"/>
      <c r="BI18" s="624"/>
      <c r="BJ18" s="624"/>
      <c r="BK18" s="627"/>
      <c r="BL18" s="624"/>
      <c r="BM18" s="624"/>
      <c r="BO18" s="224">
        <v>1.4E-2</v>
      </c>
      <c r="BP18" s="226">
        <v>-70.000000000000014</v>
      </c>
      <c r="BR18" s="311">
        <v>7.0000000000000007E-2</v>
      </c>
      <c r="BS18" s="312">
        <v>-57.916981132075627</v>
      </c>
      <c r="BU18" s="264"/>
      <c r="BV18" s="543">
        <f t="shared" si="0"/>
        <v>38.95854700000001</v>
      </c>
      <c r="BW18" s="544">
        <f t="shared" si="1"/>
        <v>86.701648000000006</v>
      </c>
      <c r="BY18" s="545">
        <v>13</v>
      </c>
      <c r="BZ18" s="546">
        <v>30.571428999999998</v>
      </c>
      <c r="CA18" s="545">
        <v>13</v>
      </c>
      <c r="CB18" s="546">
        <v>-9</v>
      </c>
      <c r="CC18" s="545">
        <v>13</v>
      </c>
      <c r="CD18" s="546">
        <v>-0.2</v>
      </c>
      <c r="CE18" s="545">
        <v>13</v>
      </c>
      <c r="CF18" s="546">
        <v>-12.05</v>
      </c>
      <c r="CG18" s="6">
        <v>13</v>
      </c>
      <c r="CH18" s="509">
        <f t="shared" si="2"/>
        <v>-12.05</v>
      </c>
      <c r="CI18" s="509">
        <f t="shared" si="3"/>
        <v>2.3303572499999996</v>
      </c>
      <c r="CJ18" s="509">
        <f t="shared" si="4"/>
        <v>30.571428999999998</v>
      </c>
      <c r="CL18" s="6">
        <v>14</v>
      </c>
      <c r="CM18" s="6">
        <v>22.1</v>
      </c>
      <c r="CN18" s="6">
        <f t="shared" si="5"/>
        <v>29.35</v>
      </c>
      <c r="CO18" s="6">
        <v>36.6</v>
      </c>
    </row>
    <row r="19" spans="2:93">
      <c r="B19" s="276">
        <v>15</v>
      </c>
      <c r="C19" s="275">
        <v>100.53700000000001</v>
      </c>
      <c r="D19" s="278">
        <v>117.05500000000001</v>
      </c>
      <c r="E19" s="9">
        <v>2.2459009506368997</v>
      </c>
      <c r="F19" s="9">
        <v>16.420000000000002</v>
      </c>
      <c r="H19" s="276">
        <v>15</v>
      </c>
      <c r="I19" s="275">
        <v>-0.66717300000000002</v>
      </c>
      <c r="J19" s="254">
        <v>7.4999999999999997E-2</v>
      </c>
      <c r="K19" s="8">
        <v>-52.903225806451715</v>
      </c>
      <c r="M19" s="286">
        <v>15</v>
      </c>
      <c r="N19" s="287">
        <v>24.088699999999999</v>
      </c>
      <c r="O19" s="275">
        <v>18.8187</v>
      </c>
      <c r="Q19" s="291">
        <v>11</v>
      </c>
      <c r="R19" s="290"/>
      <c r="S19" s="290"/>
      <c r="T19" s="290"/>
      <c r="U19" s="291">
        <v>-30</v>
      </c>
      <c r="V19" s="8">
        <v>11</v>
      </c>
      <c r="W19" s="8">
        <v>-30</v>
      </c>
      <c r="Y19" s="296">
        <v>61.5</v>
      </c>
      <c r="Z19" s="290">
        <v>86</v>
      </c>
      <c r="AA19" s="296">
        <v>172.2</v>
      </c>
      <c r="AC19" s="3">
        <v>15</v>
      </c>
      <c r="AD19" s="2">
        <v>62.841700000000003</v>
      </c>
      <c r="AE19" s="2">
        <v>22.77</v>
      </c>
      <c r="AF19" s="2">
        <v>23.951417999999958</v>
      </c>
      <c r="AH19" s="6">
        <v>10.7</v>
      </c>
      <c r="AI19" s="290">
        <v>-9.7200000000000006</v>
      </c>
      <c r="AJ19" s="290">
        <v>1.96</v>
      </c>
      <c r="AK19" s="290">
        <v>-18.55</v>
      </c>
      <c r="AL19" s="6">
        <v>-4.4800000000000004</v>
      </c>
      <c r="AM19" s="6">
        <v>3.31</v>
      </c>
      <c r="AN19" s="6">
        <v>-9.9600000000000009</v>
      </c>
      <c r="AP19" s="627"/>
      <c r="AQ19" s="624"/>
      <c r="AR19" s="624"/>
      <c r="AS19" s="627"/>
      <c r="AT19" s="624"/>
      <c r="AU19" s="624"/>
      <c r="AV19" s="629">
        <v>90</v>
      </c>
      <c r="AW19" s="628">
        <v>90.11468911213683</v>
      </c>
      <c r="AX19" s="628">
        <v>118.533</v>
      </c>
      <c r="AY19" s="629">
        <v>150</v>
      </c>
      <c r="AZ19" s="296">
        <v>29.546456799755756</v>
      </c>
      <c r="BA19" s="296">
        <v>6.968</v>
      </c>
      <c r="BB19" s="629">
        <v>78</v>
      </c>
      <c r="BC19" s="628">
        <v>78.180287808851489</v>
      </c>
      <c r="BD19" s="628">
        <v>102.83499999999999</v>
      </c>
      <c r="BE19" s="629">
        <v>121</v>
      </c>
      <c r="BF19" s="624">
        <v>-4.5328878184470298</v>
      </c>
      <c r="BG19" s="626">
        <v>-1.069</v>
      </c>
      <c r="BH19" s="627"/>
      <c r="BI19" s="624"/>
      <c r="BJ19" s="624"/>
      <c r="BK19" s="627"/>
      <c r="BL19" s="624"/>
      <c r="BM19" s="624"/>
      <c r="BO19" s="224">
        <v>1.4999999999999999E-2</v>
      </c>
      <c r="BP19" s="226">
        <v>-84.000000000000014</v>
      </c>
      <c r="BR19" s="311">
        <v>7.4999999999999997E-2</v>
      </c>
      <c r="BS19" s="312">
        <v>-52.903225806451715</v>
      </c>
      <c r="BU19" s="264"/>
      <c r="BV19" s="543">
        <f t="shared" si="0"/>
        <v>40.071700000000007</v>
      </c>
      <c r="BW19" s="544">
        <f t="shared" si="1"/>
        <v>86.793117999999964</v>
      </c>
      <c r="BY19" s="545">
        <v>14</v>
      </c>
      <c r="BZ19" s="546">
        <v>33</v>
      </c>
      <c r="CA19" s="545">
        <v>14</v>
      </c>
      <c r="CB19" s="546">
        <v>-9</v>
      </c>
      <c r="CC19" s="545">
        <v>14</v>
      </c>
      <c r="CD19" s="546">
        <v>-1.6</v>
      </c>
      <c r="CE19" s="545">
        <v>14</v>
      </c>
      <c r="CF19" s="546">
        <v>-12.9</v>
      </c>
      <c r="CG19" s="6">
        <v>14</v>
      </c>
      <c r="CH19" s="509">
        <f t="shared" si="2"/>
        <v>-12.9</v>
      </c>
      <c r="CI19" s="509">
        <f t="shared" si="3"/>
        <v>2.3749999999999996</v>
      </c>
      <c r="CJ19" s="509">
        <f t="shared" si="4"/>
        <v>33</v>
      </c>
      <c r="CL19" s="6">
        <v>15</v>
      </c>
      <c r="CM19" s="6">
        <v>24.5</v>
      </c>
      <c r="CN19" s="6">
        <f t="shared" si="5"/>
        <v>32.25</v>
      </c>
      <c r="CO19" s="6">
        <v>40</v>
      </c>
    </row>
    <row r="20" spans="2:93">
      <c r="B20" s="276">
        <v>16</v>
      </c>
      <c r="C20" s="275">
        <v>106.509</v>
      </c>
      <c r="D20" s="278">
        <v>123.355</v>
      </c>
      <c r="E20" s="9">
        <v>2.3876325640266067</v>
      </c>
      <c r="F20" s="9">
        <v>7.73</v>
      </c>
      <c r="H20" s="276">
        <v>16</v>
      </c>
      <c r="I20" s="275">
        <v>-1.3813299999999999</v>
      </c>
      <c r="J20" s="254">
        <v>0.08</v>
      </c>
      <c r="K20" s="8">
        <v>-47.393871866295285</v>
      </c>
      <c r="M20" s="286">
        <v>16</v>
      </c>
      <c r="N20" s="287">
        <v>24.956499999999998</v>
      </c>
      <c r="O20" s="275">
        <v>17.726500000000001</v>
      </c>
      <c r="Q20" s="291">
        <v>11.1</v>
      </c>
      <c r="R20" s="290"/>
      <c r="S20" s="290"/>
      <c r="T20" s="290"/>
      <c r="U20" s="291">
        <v>-25</v>
      </c>
      <c r="V20" s="8">
        <v>11.1</v>
      </c>
      <c r="W20" s="8">
        <v>-26</v>
      </c>
      <c r="Y20" s="296">
        <v>69</v>
      </c>
      <c r="Z20" s="290">
        <v>100.6</v>
      </c>
      <c r="AA20" s="296">
        <v>189.2</v>
      </c>
      <c r="AC20" s="3">
        <v>16</v>
      </c>
      <c r="AD20" s="2">
        <v>63.241700000000009</v>
      </c>
      <c r="AE20" s="2">
        <v>22.855904999999929</v>
      </c>
      <c r="AF20" s="2">
        <v>23.519271000000025</v>
      </c>
      <c r="AH20" s="6">
        <v>10.8</v>
      </c>
      <c r="AI20" s="290">
        <v>-11.39</v>
      </c>
      <c r="AJ20" s="290">
        <v>2.81</v>
      </c>
      <c r="AK20" s="290">
        <v>-22.76</v>
      </c>
      <c r="AL20" s="6">
        <v>-4.0199999999999996</v>
      </c>
      <c r="AM20" s="6">
        <v>3.83</v>
      </c>
      <c r="AN20" s="6">
        <v>-9.7799999999999994</v>
      </c>
      <c r="AP20" s="624"/>
      <c r="AQ20" s="624"/>
      <c r="AR20" s="624"/>
      <c r="AS20" s="625"/>
      <c r="AT20" s="625"/>
      <c r="AU20" s="625"/>
      <c r="AV20" s="623">
        <v>95</v>
      </c>
      <c r="AW20" s="296">
        <v>95.009937550909569</v>
      </c>
      <c r="AX20" s="296">
        <v>124.97199999999999</v>
      </c>
      <c r="AY20" s="623">
        <v>164</v>
      </c>
      <c r="AZ20" s="623">
        <v>0.75053427863903266</v>
      </c>
      <c r="BA20" s="296">
        <v>0.17700000000000038</v>
      </c>
      <c r="BB20" s="623">
        <v>85</v>
      </c>
      <c r="BC20" s="296">
        <v>85.063589465109985</v>
      </c>
      <c r="BD20" s="296">
        <v>111.889</v>
      </c>
      <c r="BE20" s="623">
        <v>134</v>
      </c>
      <c r="BF20" s="630">
        <v>7.5604667729570201</v>
      </c>
      <c r="BG20" s="625">
        <v>1.7829999999999999</v>
      </c>
      <c r="BH20" s="625"/>
      <c r="BI20" s="630"/>
      <c r="BJ20" s="625"/>
      <c r="BK20" s="625"/>
      <c r="BL20" s="630"/>
      <c r="BM20" s="625"/>
      <c r="BN20" s="198"/>
      <c r="BO20" s="224">
        <v>1.6E-2</v>
      </c>
      <c r="BP20" s="226">
        <v>-101.33333333333333</v>
      </c>
      <c r="BQ20" s="198"/>
      <c r="BR20" s="311">
        <v>0.08</v>
      </c>
      <c r="BS20" s="312">
        <v>-47.393871866295285</v>
      </c>
      <c r="BT20" s="198"/>
      <c r="BU20" s="264"/>
      <c r="BV20" s="543">
        <f t="shared" si="0"/>
        <v>40.38579500000008</v>
      </c>
      <c r="BW20" s="544">
        <f t="shared" si="1"/>
        <v>86.76097100000004</v>
      </c>
      <c r="BY20" s="545">
        <v>15</v>
      </c>
      <c r="BZ20" s="546">
        <v>32.076923000000001</v>
      </c>
      <c r="CA20" s="545">
        <v>15</v>
      </c>
      <c r="CB20" s="546">
        <v>-9</v>
      </c>
      <c r="CC20" s="545">
        <v>15</v>
      </c>
      <c r="CD20" s="546">
        <v>-3</v>
      </c>
      <c r="CE20" s="545">
        <v>15</v>
      </c>
      <c r="CF20" s="546">
        <v>-13.75</v>
      </c>
      <c r="CG20" s="6">
        <v>15</v>
      </c>
      <c r="CH20" s="509">
        <f t="shared" si="2"/>
        <v>-13.75</v>
      </c>
      <c r="CI20" s="509">
        <f t="shared" si="3"/>
        <v>1.5817307500000002</v>
      </c>
      <c r="CJ20" s="509">
        <f t="shared" si="4"/>
        <v>32.076923000000001</v>
      </c>
      <c r="CL20" s="6">
        <v>16</v>
      </c>
      <c r="CM20" s="6">
        <v>26.9</v>
      </c>
      <c r="CN20" s="6">
        <f t="shared" si="5"/>
        <v>35.15</v>
      </c>
      <c r="CO20" s="6">
        <v>43.4</v>
      </c>
    </row>
    <row r="21" spans="2:93">
      <c r="B21" s="276">
        <v>17</v>
      </c>
      <c r="C21" s="275">
        <v>106.76</v>
      </c>
      <c r="D21" s="278">
        <v>127.672</v>
      </c>
      <c r="E21" s="9">
        <v>2.420339859424232</v>
      </c>
      <c r="F21" s="9">
        <v>-3.54</v>
      </c>
      <c r="H21" s="276">
        <v>17</v>
      </c>
      <c r="I21" s="275">
        <v>-2.04352</v>
      </c>
      <c r="J21" s="254">
        <v>8.5000000000000006E-2</v>
      </c>
      <c r="K21" s="8">
        <v>-49.025201072386047</v>
      </c>
      <c r="M21" s="286">
        <v>17</v>
      </c>
      <c r="N21" s="287">
        <v>26.599</v>
      </c>
      <c r="O21" s="275">
        <v>16.838999999999999</v>
      </c>
      <c r="Q21" s="291">
        <v>11.2</v>
      </c>
      <c r="R21" s="290"/>
      <c r="S21" s="290"/>
      <c r="T21" s="290"/>
      <c r="U21" s="291">
        <v>-18</v>
      </c>
      <c r="V21" s="8">
        <v>11.2</v>
      </c>
      <c r="W21" s="8">
        <v>-20</v>
      </c>
      <c r="Y21" s="296">
        <v>75</v>
      </c>
      <c r="Z21" s="290">
        <v>79.7</v>
      </c>
      <c r="AA21" s="296">
        <v>169.4</v>
      </c>
      <c r="AC21" s="3">
        <v>17</v>
      </c>
      <c r="AD21" s="2">
        <v>64.666700000000006</v>
      </c>
      <c r="AE21" s="2">
        <v>23.360916000000397</v>
      </c>
      <c r="AF21" s="2">
        <v>24.132197999999761</v>
      </c>
      <c r="AH21" s="6">
        <v>10.9</v>
      </c>
      <c r="AI21" s="290">
        <v>-12.33</v>
      </c>
      <c r="AJ21" s="290">
        <v>3.66</v>
      </c>
      <c r="AK21" s="290">
        <v>-25.58</v>
      </c>
      <c r="AL21" s="6">
        <v>-3.61</v>
      </c>
      <c r="AM21" s="6">
        <v>4.33</v>
      </c>
      <c r="AN21" s="6">
        <v>-9.61</v>
      </c>
      <c r="AP21" s="624"/>
      <c r="AQ21" s="624"/>
      <c r="AR21" s="624"/>
      <c r="AS21" s="625"/>
      <c r="AT21" s="625"/>
      <c r="AU21" s="625"/>
      <c r="AV21" s="623">
        <v>105</v>
      </c>
      <c r="AW21" s="296">
        <v>105.13418408905781</v>
      </c>
      <c r="AX21" s="296">
        <v>138.28899999999999</v>
      </c>
      <c r="AY21" s="623">
        <v>109</v>
      </c>
      <c r="AZ21" s="623">
        <v>-8.0862647986702374</v>
      </c>
      <c r="BA21" s="296">
        <v>-1.9069999999999996</v>
      </c>
      <c r="BB21" s="623">
        <v>88</v>
      </c>
      <c r="BC21" s="296">
        <v>88.326581591094239</v>
      </c>
      <c r="BD21" s="296">
        <v>116.181</v>
      </c>
      <c r="BE21" s="623">
        <v>130</v>
      </c>
      <c r="BF21" s="630">
        <v>-14.87923606635232</v>
      </c>
      <c r="BG21" s="625">
        <v>-3.5089999999999999</v>
      </c>
      <c r="BH21" s="625"/>
      <c r="BI21" s="630"/>
      <c r="BJ21" s="625"/>
      <c r="BK21" s="625"/>
      <c r="BL21" s="630"/>
      <c r="BM21" s="625"/>
      <c r="BN21" s="198"/>
      <c r="BO21" s="224">
        <v>1.7000000000000001E-2</v>
      </c>
      <c r="BP21" s="226">
        <v>-110</v>
      </c>
      <c r="BQ21" s="198"/>
      <c r="BR21" s="311">
        <v>8.5000000000000006E-2</v>
      </c>
      <c r="BS21" s="312">
        <v>-49.025201072386047</v>
      </c>
      <c r="BT21" s="198"/>
      <c r="BU21" s="264"/>
      <c r="BV21" s="543">
        <f t="shared" si="0"/>
        <v>41.305783999999605</v>
      </c>
      <c r="BW21" s="544">
        <f t="shared" si="1"/>
        <v>88.798897999999767</v>
      </c>
      <c r="BY21" s="545">
        <v>16</v>
      </c>
      <c r="BZ21" s="546">
        <v>31.153846000000001</v>
      </c>
      <c r="CA21" s="545">
        <v>16</v>
      </c>
      <c r="CB21" s="546">
        <v>-9</v>
      </c>
      <c r="CC21" s="545">
        <v>16</v>
      </c>
      <c r="CD21" s="546">
        <v>-4.4000000000000004</v>
      </c>
      <c r="CE21" s="545">
        <v>16</v>
      </c>
      <c r="CF21" s="546">
        <v>-14.6</v>
      </c>
      <c r="CG21" s="6">
        <v>16</v>
      </c>
      <c r="CH21" s="509">
        <f t="shared" si="2"/>
        <v>-14.6</v>
      </c>
      <c r="CI21" s="509">
        <f t="shared" si="3"/>
        <v>0.78846150000000081</v>
      </c>
      <c r="CJ21" s="509">
        <f t="shared" si="4"/>
        <v>31.153846000000001</v>
      </c>
      <c r="CL21" s="6">
        <v>17</v>
      </c>
      <c r="CM21" s="6">
        <v>29.3</v>
      </c>
      <c r="CN21" s="6">
        <f t="shared" si="5"/>
        <v>38.049999999999997</v>
      </c>
      <c r="CO21" s="6">
        <v>46.8</v>
      </c>
    </row>
    <row r="22" spans="2:93">
      <c r="B22" s="276">
        <v>18</v>
      </c>
      <c r="C22" s="275">
        <v>105.88</v>
      </c>
      <c r="D22" s="278">
        <v>129.86699999999999</v>
      </c>
      <c r="E22" s="9">
        <v>2.4639495866210646</v>
      </c>
      <c r="F22" s="9">
        <v>-64.17</v>
      </c>
      <c r="H22" s="276">
        <v>18</v>
      </c>
      <c r="I22" s="275">
        <v>-2.32097</v>
      </c>
      <c r="J22" s="254">
        <v>0.09</v>
      </c>
      <c r="K22" s="8">
        <v>-55.145945945945954</v>
      </c>
      <c r="M22" s="286">
        <v>18</v>
      </c>
      <c r="N22" s="287">
        <v>28.5412</v>
      </c>
      <c r="O22" s="275">
        <v>16.321200000000001</v>
      </c>
      <c r="Q22" s="291">
        <v>11.3</v>
      </c>
      <c r="R22" s="290"/>
      <c r="S22" s="290"/>
      <c r="T22" s="290"/>
      <c r="U22" s="291">
        <v>-10</v>
      </c>
      <c r="V22" s="8">
        <v>11.3</v>
      </c>
      <c r="W22" s="8">
        <v>-10</v>
      </c>
      <c r="Y22" s="296">
        <v>77</v>
      </c>
      <c r="Z22" s="290">
        <v>66.5</v>
      </c>
      <c r="AA22" s="296">
        <v>156.1</v>
      </c>
      <c r="AC22" s="3">
        <v>18</v>
      </c>
      <c r="AD22" s="2">
        <v>66.491700000000009</v>
      </c>
      <c r="AE22" s="2">
        <v>23.46</v>
      </c>
      <c r="AF22" s="2">
        <v>23.901531000000084</v>
      </c>
      <c r="AH22" s="6">
        <v>11</v>
      </c>
      <c r="AI22" s="290">
        <v>-12.13</v>
      </c>
      <c r="AJ22" s="290">
        <v>4.51</v>
      </c>
      <c r="AK22" s="290">
        <v>-26.13</v>
      </c>
      <c r="AL22" s="6">
        <v>-3.24</v>
      </c>
      <c r="AM22" s="6">
        <v>4.83</v>
      </c>
      <c r="AN22" s="6">
        <v>-9.4499999999999993</v>
      </c>
      <c r="AP22" s="624"/>
      <c r="AQ22" s="624"/>
      <c r="AR22" s="624"/>
      <c r="AS22" s="625"/>
      <c r="AT22" s="625"/>
      <c r="AU22" s="625"/>
      <c r="AV22" s="623">
        <v>120</v>
      </c>
      <c r="AW22" s="296">
        <v>120.28748303013846</v>
      </c>
      <c r="AX22" s="296">
        <v>158.221</v>
      </c>
      <c r="AY22" s="623">
        <v>99</v>
      </c>
      <c r="AZ22" s="623">
        <v>-9.8799145154177523</v>
      </c>
      <c r="BA22" s="296">
        <v>-2.3299999999999996</v>
      </c>
      <c r="BB22" s="623">
        <v>90</v>
      </c>
      <c r="BC22" s="296">
        <v>90.114689112136858</v>
      </c>
      <c r="BD22" s="296">
        <v>118.533</v>
      </c>
      <c r="BE22" s="623">
        <v>128</v>
      </c>
      <c r="BF22" s="630">
        <v>3.4473693137487702</v>
      </c>
      <c r="BG22" s="625">
        <v>0.81299999999999994</v>
      </c>
      <c r="BH22" s="625"/>
      <c r="BI22" s="630"/>
      <c r="BJ22" s="625"/>
      <c r="BK22" s="625"/>
      <c r="BL22" s="630"/>
      <c r="BM22" s="625"/>
      <c r="BN22" s="198"/>
      <c r="BO22" s="224">
        <v>1.8000000000000002E-2</v>
      </c>
      <c r="BP22" s="226">
        <v>-119.33333333333331</v>
      </c>
      <c r="BQ22" s="198"/>
      <c r="BR22" s="311">
        <v>0.09</v>
      </c>
      <c r="BS22" s="312">
        <v>-55.145945945945954</v>
      </c>
      <c r="BT22" s="198"/>
      <c r="BV22" s="543">
        <f t="shared" si="0"/>
        <v>43.031700000000008</v>
      </c>
      <c r="BW22" s="544">
        <f t="shared" si="1"/>
        <v>90.3932310000001</v>
      </c>
      <c r="BY22" s="545">
        <v>17</v>
      </c>
      <c r="BZ22" s="546">
        <v>30.230768999999999</v>
      </c>
      <c r="CA22" s="545">
        <v>17</v>
      </c>
      <c r="CB22" s="546">
        <v>-9</v>
      </c>
      <c r="CC22" s="545">
        <v>17</v>
      </c>
      <c r="CD22" s="546">
        <v>-5.8</v>
      </c>
      <c r="CE22" s="545">
        <v>17</v>
      </c>
      <c r="CF22" s="546">
        <v>-15.45</v>
      </c>
      <c r="CG22" s="6">
        <v>17</v>
      </c>
      <c r="CH22" s="509">
        <f t="shared" si="2"/>
        <v>-15.45</v>
      </c>
      <c r="CI22" s="509">
        <f t="shared" si="3"/>
        <v>-4.8077500000003326E-3</v>
      </c>
      <c r="CJ22" s="509">
        <f t="shared" si="4"/>
        <v>30.230768999999999</v>
      </c>
      <c r="CL22" s="6">
        <v>18</v>
      </c>
      <c r="CM22" s="6">
        <v>31.7</v>
      </c>
      <c r="CN22" s="6">
        <f t="shared" si="5"/>
        <v>40.950000000000003</v>
      </c>
      <c r="CO22" s="6">
        <v>50.2</v>
      </c>
    </row>
    <row r="23" spans="2:93">
      <c r="B23" s="276">
        <v>19</v>
      </c>
      <c r="C23" s="275">
        <v>105.255</v>
      </c>
      <c r="D23" s="278">
        <v>131.35400000000001</v>
      </c>
      <c r="E23" s="9">
        <v>2.5402666092155224</v>
      </c>
      <c r="F23" s="9">
        <v>-71.55</v>
      </c>
      <c r="H23" s="276">
        <v>19</v>
      </c>
      <c r="I23" s="275">
        <v>-2.7788400000000002</v>
      </c>
      <c r="J23" s="254">
        <v>9.5000000000000001E-2</v>
      </c>
      <c r="K23" s="8">
        <v>-50.552147239263803</v>
      </c>
      <c r="M23" s="286">
        <v>19</v>
      </c>
      <c r="N23" s="287">
        <v>29.6799</v>
      </c>
      <c r="O23" s="275">
        <v>15.649900000000001</v>
      </c>
      <c r="Q23" s="291">
        <v>11.4</v>
      </c>
      <c r="R23" s="290"/>
      <c r="S23" s="290"/>
      <c r="T23" s="290"/>
      <c r="U23" s="291">
        <v>0</v>
      </c>
      <c r="V23" s="8">
        <v>11.4</v>
      </c>
      <c r="W23" s="8">
        <v>0</v>
      </c>
      <c r="Y23" s="296">
        <v>81</v>
      </c>
      <c r="Z23" s="290">
        <v>74.7</v>
      </c>
      <c r="AA23" s="296">
        <v>164.3</v>
      </c>
      <c r="AC23" s="3">
        <v>19</v>
      </c>
      <c r="AD23" s="2">
        <v>67.1417</v>
      </c>
      <c r="AE23" s="2">
        <v>23.959284000000178</v>
      </c>
      <c r="AF23" s="2">
        <v>25.074530999999958</v>
      </c>
      <c r="AH23" s="6">
        <v>11.1</v>
      </c>
      <c r="AI23" s="290">
        <v>-10.65</v>
      </c>
      <c r="AJ23" s="290">
        <v>5.36</v>
      </c>
      <c r="AK23" s="290">
        <v>-24.1</v>
      </c>
      <c r="AL23" s="6">
        <v>-2.9</v>
      </c>
      <c r="AM23" s="6">
        <v>5.33</v>
      </c>
      <c r="AN23" s="6">
        <v>-9.3000000000000007</v>
      </c>
      <c r="AP23" s="624"/>
      <c r="AQ23" s="624"/>
      <c r="AR23" s="624"/>
      <c r="AS23" s="625"/>
      <c r="AT23" s="625"/>
      <c r="AU23" s="625"/>
      <c r="AV23" s="623">
        <v>130</v>
      </c>
      <c r="AW23" s="296">
        <v>130.14336139017104</v>
      </c>
      <c r="AX23" s="296">
        <v>171.185</v>
      </c>
      <c r="AY23" s="623">
        <v>130</v>
      </c>
      <c r="AZ23" s="623">
        <v>-16.06228162420706</v>
      </c>
      <c r="BA23" s="296">
        <v>-3.7879999999999998</v>
      </c>
      <c r="BB23" s="623">
        <v>92</v>
      </c>
      <c r="BC23" s="296">
        <v>92.22666304642955</v>
      </c>
      <c r="BD23" s="296">
        <v>121.31100000000001</v>
      </c>
      <c r="BE23" s="623">
        <v>121</v>
      </c>
      <c r="BF23" s="630">
        <v>-113.23314902133723</v>
      </c>
      <c r="BG23" s="625">
        <v>-26.704000000000001</v>
      </c>
      <c r="BH23" s="625"/>
      <c r="BI23" s="630"/>
      <c r="BJ23" s="625"/>
      <c r="BK23" s="625"/>
      <c r="BL23" s="630"/>
      <c r="BM23" s="625"/>
      <c r="BN23" s="198"/>
      <c r="BO23" s="224">
        <v>1.9E-2</v>
      </c>
      <c r="BP23" s="226">
        <v>-115.33333333333333</v>
      </c>
      <c r="BQ23" s="198"/>
      <c r="BR23" s="311">
        <v>9.5000000000000001E-2</v>
      </c>
      <c r="BS23" s="312">
        <v>-50.552147239263803</v>
      </c>
      <c r="BT23" s="198"/>
      <c r="BV23" s="543">
        <f t="shared" si="0"/>
        <v>43.182415999999819</v>
      </c>
      <c r="BW23" s="544">
        <f t="shared" si="1"/>
        <v>92.216230999999965</v>
      </c>
      <c r="BY23" s="545">
        <v>18</v>
      </c>
      <c r="BZ23" s="546">
        <v>29.307691999999999</v>
      </c>
      <c r="CA23" s="545">
        <v>18</v>
      </c>
      <c r="CB23" s="546">
        <v>-9</v>
      </c>
      <c r="CC23" s="545">
        <v>18</v>
      </c>
      <c r="CD23" s="546">
        <v>-7.2</v>
      </c>
      <c r="CE23" s="545">
        <v>18</v>
      </c>
      <c r="CF23" s="546">
        <v>-16.3</v>
      </c>
      <c r="CG23" s="6">
        <v>18</v>
      </c>
      <c r="CH23" s="509">
        <f t="shared" si="2"/>
        <v>-16.3</v>
      </c>
      <c r="CI23" s="509">
        <f t="shared" si="3"/>
        <v>-0.79807700000000015</v>
      </c>
      <c r="CJ23" s="509">
        <f t="shared" si="4"/>
        <v>29.307691999999999</v>
      </c>
      <c r="CL23" s="6">
        <v>19</v>
      </c>
      <c r="CM23" s="6">
        <v>34.1</v>
      </c>
      <c r="CN23" s="6">
        <f t="shared" si="5"/>
        <v>43.85</v>
      </c>
      <c r="CO23" s="6">
        <v>53.6</v>
      </c>
    </row>
    <row r="24" spans="2:93">
      <c r="B24" s="276">
        <v>20</v>
      </c>
      <c r="C24" s="275">
        <v>103.03100000000001</v>
      </c>
      <c r="D24" s="278">
        <v>132.50800000000001</v>
      </c>
      <c r="E24" s="9">
        <v>2.6165836318099798</v>
      </c>
      <c r="F24" s="9">
        <v>-67.02</v>
      </c>
      <c r="H24" s="276">
        <v>20</v>
      </c>
      <c r="I24" s="275">
        <v>-3.5100799999999999</v>
      </c>
      <c r="J24" s="254">
        <v>0.1</v>
      </c>
      <c r="K24" s="8">
        <v>-39.194904458598643</v>
      </c>
      <c r="M24" s="286">
        <v>20</v>
      </c>
      <c r="N24" s="287">
        <v>30.657599999999999</v>
      </c>
      <c r="O24" s="275">
        <v>13.967599999999999</v>
      </c>
      <c r="Q24" s="291">
        <v>11.5</v>
      </c>
      <c r="R24" s="290">
        <v>4.3</v>
      </c>
      <c r="S24" s="290">
        <v>5.8</v>
      </c>
      <c r="T24" s="290">
        <v>7.5</v>
      </c>
      <c r="U24" s="291">
        <v>5.8</v>
      </c>
      <c r="V24" s="8">
        <v>11.5</v>
      </c>
      <c r="W24" s="8">
        <v>5.9345649999999992</v>
      </c>
      <c r="Y24" s="296">
        <v>83</v>
      </c>
      <c r="Z24" s="290">
        <v>72.400000000000006</v>
      </c>
      <c r="AA24" s="296">
        <v>162.1</v>
      </c>
      <c r="AC24" s="3">
        <v>20</v>
      </c>
      <c r="AD24" s="2">
        <v>65.691699999999997</v>
      </c>
      <c r="AE24" s="2">
        <v>24.097076999999633</v>
      </c>
      <c r="AF24" s="2">
        <v>25.353498000000062</v>
      </c>
      <c r="AH24" s="6">
        <v>11.2</v>
      </c>
      <c r="AI24" s="290">
        <v>-8.0299999999999994</v>
      </c>
      <c r="AJ24" s="290">
        <v>6.2</v>
      </c>
      <c r="AK24" s="290">
        <v>-19.829999999999998</v>
      </c>
      <c r="AL24" s="6">
        <v>-2.58</v>
      </c>
      <c r="AM24" s="6">
        <v>5.83</v>
      </c>
      <c r="AN24" s="6">
        <v>-9.16</v>
      </c>
      <c r="AP24" s="624"/>
      <c r="AQ24" s="624"/>
      <c r="AR24" s="624"/>
      <c r="AS24" s="625"/>
      <c r="AT24" s="625"/>
      <c r="AU24" s="625"/>
      <c r="AV24" s="623">
        <v>138</v>
      </c>
      <c r="AW24" s="296">
        <v>138.32364919902253</v>
      </c>
      <c r="AX24" s="296">
        <v>181.94499999999999</v>
      </c>
      <c r="AY24" s="623">
        <v>120</v>
      </c>
      <c r="AZ24" s="623">
        <v>-20.548526069405337</v>
      </c>
      <c r="BA24" s="296">
        <v>-4.8460000000000001</v>
      </c>
      <c r="BB24" s="623">
        <v>105</v>
      </c>
      <c r="BC24" s="296">
        <v>105.00038012489819</v>
      </c>
      <c r="BD24" s="296">
        <v>138.113</v>
      </c>
      <c r="BE24" s="623">
        <v>108</v>
      </c>
      <c r="BF24" s="630">
        <v>0</v>
      </c>
      <c r="BG24" s="625">
        <v>0</v>
      </c>
      <c r="BH24" s="625"/>
      <c r="BI24" s="630"/>
      <c r="BJ24" s="625"/>
      <c r="BK24" s="625"/>
      <c r="BL24" s="630"/>
      <c r="BM24" s="625"/>
      <c r="BN24" s="198"/>
      <c r="BO24" s="224">
        <v>0.02</v>
      </c>
      <c r="BP24" s="226">
        <v>-117.33333333333336</v>
      </c>
      <c r="BQ24" s="198"/>
      <c r="BR24" s="311">
        <v>0.1</v>
      </c>
      <c r="BS24" s="312">
        <v>-39.194904458598643</v>
      </c>
      <c r="BT24" s="198"/>
      <c r="BV24" s="543">
        <f t="shared" si="0"/>
        <v>41.594623000000368</v>
      </c>
      <c r="BW24" s="544">
        <f t="shared" si="1"/>
        <v>91.045198000000056</v>
      </c>
      <c r="BY24" s="545">
        <v>19</v>
      </c>
      <c r="BZ24" s="546">
        <v>28.384615</v>
      </c>
      <c r="CA24" s="545">
        <v>19</v>
      </c>
      <c r="CB24" s="546">
        <v>-9</v>
      </c>
      <c r="CC24" s="545">
        <v>19</v>
      </c>
      <c r="CD24" s="546">
        <v>-8.6</v>
      </c>
      <c r="CE24" s="545">
        <v>19</v>
      </c>
      <c r="CF24" s="546">
        <v>-17.149999999999999</v>
      </c>
      <c r="CG24" s="6">
        <v>19</v>
      </c>
      <c r="CH24" s="509">
        <f t="shared" si="2"/>
        <v>-17.149999999999999</v>
      </c>
      <c r="CI24" s="509">
        <f t="shared" si="3"/>
        <v>-1.5913462499999995</v>
      </c>
      <c r="CJ24" s="509">
        <f t="shared" si="4"/>
        <v>28.384615</v>
      </c>
      <c r="CL24" s="6">
        <v>20</v>
      </c>
      <c r="CM24" s="6">
        <v>36.5</v>
      </c>
      <c r="CN24" s="6">
        <f t="shared" si="5"/>
        <v>46.75</v>
      </c>
      <c r="CO24" s="6">
        <v>57</v>
      </c>
    </row>
    <row r="25" spans="2:93">
      <c r="B25" s="276">
        <v>21</v>
      </c>
      <c r="C25" s="275">
        <v>97.938100000000006</v>
      </c>
      <c r="D25" s="278">
        <v>132.73599999999999</v>
      </c>
      <c r="E25" s="9">
        <v>2.7147055180028552</v>
      </c>
      <c r="F25" s="9">
        <v>-60.11</v>
      </c>
      <c r="H25" s="276">
        <v>21</v>
      </c>
      <c r="I25" s="275">
        <v>-4.4923900000000003</v>
      </c>
      <c r="J25" s="254">
        <v>0.105</v>
      </c>
      <c r="K25" s="8">
        <v>-42.804987531172259</v>
      </c>
      <c r="M25" s="286">
        <v>21</v>
      </c>
      <c r="N25" s="287">
        <v>31.714700000000001</v>
      </c>
      <c r="O25" s="275">
        <v>13.3447</v>
      </c>
      <c r="Q25" s="291">
        <v>11.6</v>
      </c>
      <c r="R25" s="290">
        <v>6.8</v>
      </c>
      <c r="S25" s="290">
        <v>9.8000000000000007</v>
      </c>
      <c r="T25" s="290">
        <v>14</v>
      </c>
      <c r="U25" s="291">
        <v>9.8000000000000007</v>
      </c>
      <c r="V25" s="8">
        <v>11.6</v>
      </c>
      <c r="W25" s="8">
        <v>10.425235000000001</v>
      </c>
      <c r="Y25" s="296">
        <v>86</v>
      </c>
      <c r="Z25" s="290">
        <v>58.5</v>
      </c>
      <c r="AA25" s="296">
        <v>148.1</v>
      </c>
      <c r="AC25" s="3">
        <v>21</v>
      </c>
      <c r="AD25" s="2">
        <v>63.441699999999997</v>
      </c>
      <c r="AE25" s="2">
        <v>24.648594000000038</v>
      </c>
      <c r="AF25" s="2">
        <v>25.782056999999639</v>
      </c>
      <c r="AH25" s="6">
        <v>11.3</v>
      </c>
      <c r="AI25" s="290">
        <v>-4.63</v>
      </c>
      <c r="AJ25" s="290">
        <v>7.11</v>
      </c>
      <c r="AK25" s="290">
        <v>-14.12</v>
      </c>
      <c r="AL25" s="6">
        <v>-2.27</v>
      </c>
      <c r="AM25" s="6">
        <v>6.33</v>
      </c>
      <c r="AN25" s="6">
        <v>-9.0399999999999991</v>
      </c>
      <c r="AP25" s="624"/>
      <c r="AQ25" s="624"/>
      <c r="AR25" s="624"/>
      <c r="AS25" s="625"/>
      <c r="AT25" s="625"/>
      <c r="AU25" s="625"/>
      <c r="AV25" s="623">
        <v>148</v>
      </c>
      <c r="AW25" s="296">
        <v>148.18028780885146</v>
      </c>
      <c r="AX25" s="296">
        <v>194.91</v>
      </c>
      <c r="AY25" s="623">
        <v>104</v>
      </c>
      <c r="AZ25" s="623">
        <v>0</v>
      </c>
      <c r="BA25" s="296">
        <v>0</v>
      </c>
      <c r="BB25" s="623">
        <v>116</v>
      </c>
      <c r="BC25" s="296">
        <v>116.14716263915287</v>
      </c>
      <c r="BD25" s="296">
        <v>152.77500000000001</v>
      </c>
      <c r="BE25" s="623">
        <v>73</v>
      </c>
      <c r="BF25" s="630"/>
      <c r="BG25" s="625"/>
      <c r="BH25" s="625"/>
      <c r="BI25" s="630"/>
      <c r="BJ25" s="625"/>
      <c r="BK25" s="625"/>
      <c r="BL25" s="630"/>
      <c r="BM25" s="625"/>
      <c r="BN25" s="198"/>
      <c r="BO25" s="224">
        <v>2.1000000000000001E-2</v>
      </c>
      <c r="BP25" s="226">
        <v>-112.00000000000001</v>
      </c>
      <c r="BQ25" s="198"/>
      <c r="BR25" s="311">
        <v>0.105</v>
      </c>
      <c r="BS25" s="312">
        <v>-42.804987531172259</v>
      </c>
      <c r="BT25" s="198"/>
      <c r="BV25" s="543">
        <f t="shared" si="0"/>
        <v>38.793105999999959</v>
      </c>
      <c r="BW25" s="544">
        <f t="shared" si="1"/>
        <v>89.223756999999637</v>
      </c>
      <c r="BY25" s="545">
        <v>20</v>
      </c>
      <c r="BZ25" s="546">
        <v>27.461538000000001</v>
      </c>
      <c r="CA25" s="545">
        <v>20</v>
      </c>
      <c r="CB25" s="546">
        <v>-9</v>
      </c>
      <c r="CC25" s="545">
        <v>20</v>
      </c>
      <c r="CD25" s="546">
        <v>-10</v>
      </c>
      <c r="CE25" s="545">
        <v>20</v>
      </c>
      <c r="CF25" s="546">
        <v>-18</v>
      </c>
      <c r="CG25" s="6">
        <v>20</v>
      </c>
      <c r="CH25" s="509">
        <f t="shared" si="2"/>
        <v>-18</v>
      </c>
      <c r="CI25" s="509">
        <f t="shared" si="3"/>
        <v>-2.3846154999999998</v>
      </c>
      <c r="CJ25" s="509">
        <f t="shared" si="4"/>
        <v>27.461538000000001</v>
      </c>
      <c r="CL25" s="6">
        <v>21</v>
      </c>
      <c r="CM25" s="6">
        <v>36.85</v>
      </c>
      <c r="CN25" s="6">
        <f t="shared" si="5"/>
        <v>47.35</v>
      </c>
      <c r="CO25" s="6">
        <v>57.85</v>
      </c>
    </row>
    <row r="26" spans="2:93">
      <c r="B26" s="276">
        <v>22</v>
      </c>
      <c r="C26" s="275">
        <v>92.031599999999997</v>
      </c>
      <c r="D26" s="278">
        <v>131.43199999999999</v>
      </c>
      <c r="E26" s="9">
        <v>2.7692176769988959</v>
      </c>
      <c r="F26" s="9">
        <v>-24.61</v>
      </c>
      <c r="H26" s="276">
        <v>22</v>
      </c>
      <c r="I26" s="275">
        <v>-5.7453200000000004</v>
      </c>
      <c r="J26" s="254">
        <v>0.11</v>
      </c>
      <c r="K26" s="8">
        <v>-72.433862433862586</v>
      </c>
      <c r="M26" s="286">
        <v>22</v>
      </c>
      <c r="N26" s="287">
        <v>33.061399999999999</v>
      </c>
      <c r="O26" s="275">
        <v>12.6214</v>
      </c>
      <c r="Q26" s="291">
        <v>11.7</v>
      </c>
      <c r="R26" s="290">
        <v>8.4</v>
      </c>
      <c r="S26" s="290">
        <v>12.4</v>
      </c>
      <c r="T26" s="290">
        <v>18.3</v>
      </c>
      <c r="U26" s="291">
        <v>12.4</v>
      </c>
      <c r="V26" s="8">
        <v>11.7</v>
      </c>
      <c r="W26" s="8">
        <v>13.34005</v>
      </c>
      <c r="Y26" s="296">
        <v>90</v>
      </c>
      <c r="Z26" s="290">
        <v>60</v>
      </c>
      <c r="AA26" s="296">
        <v>149.6</v>
      </c>
      <c r="AC26" s="3">
        <v>22</v>
      </c>
      <c r="AD26" s="2">
        <v>62.591700000000003</v>
      </c>
      <c r="AE26" s="2">
        <v>25.054245000000343</v>
      </c>
      <c r="AF26" s="2">
        <v>26.369936999999542</v>
      </c>
      <c r="AH26" s="6">
        <v>11.4</v>
      </c>
      <c r="AI26" s="290">
        <v>-0.89</v>
      </c>
      <c r="AJ26" s="290">
        <v>8.24</v>
      </c>
      <c r="AK26" s="290">
        <v>-7.98</v>
      </c>
      <c r="AL26" s="6">
        <v>-1.94</v>
      </c>
      <c r="AM26" s="6">
        <v>6.85</v>
      </c>
      <c r="AN26" s="6">
        <v>-8.89</v>
      </c>
      <c r="AP26" s="624"/>
      <c r="AQ26" s="624"/>
      <c r="AR26" s="624"/>
      <c r="AS26" s="625"/>
      <c r="AT26" s="625"/>
      <c r="AU26" s="625"/>
      <c r="AV26" s="623">
        <v>153</v>
      </c>
      <c r="AW26" s="296">
        <v>153.07477599782786</v>
      </c>
      <c r="AX26" s="296">
        <v>201.34800000000001</v>
      </c>
      <c r="AY26" s="623">
        <v>104</v>
      </c>
      <c r="AZ26" s="625"/>
      <c r="BA26" s="625"/>
      <c r="BB26" s="625"/>
      <c r="BC26" s="625"/>
      <c r="BD26" s="625"/>
      <c r="BE26" s="625"/>
      <c r="BF26" s="625"/>
      <c r="BG26" s="625"/>
      <c r="BH26" s="625"/>
      <c r="BI26" s="625"/>
      <c r="BJ26" s="625"/>
      <c r="BK26" s="625"/>
      <c r="BL26" s="625"/>
      <c r="BM26" s="625"/>
      <c r="BN26" s="198"/>
      <c r="BO26" s="224">
        <v>2.1999999999999999E-2</v>
      </c>
      <c r="BP26" s="226">
        <v>-110</v>
      </c>
      <c r="BQ26" s="200"/>
      <c r="BR26" s="311">
        <v>0.11</v>
      </c>
      <c r="BS26" s="312">
        <v>-72.433862433862586</v>
      </c>
      <c r="BT26" s="198"/>
      <c r="BV26" s="543">
        <f t="shared" si="0"/>
        <v>37.53745499999966</v>
      </c>
      <c r="BW26" s="544">
        <f t="shared" si="1"/>
        <v>88.961636999999541</v>
      </c>
      <c r="BY26" s="545">
        <v>21</v>
      </c>
      <c r="BZ26" s="546">
        <v>26.538461999999999</v>
      </c>
      <c r="CA26" s="545">
        <v>21</v>
      </c>
      <c r="CB26" s="546">
        <v>-7.8</v>
      </c>
      <c r="CC26" s="545">
        <v>21</v>
      </c>
      <c r="CD26" s="546">
        <v>-10.166667</v>
      </c>
      <c r="CE26" s="545">
        <v>21</v>
      </c>
      <c r="CF26" s="546">
        <v>-16</v>
      </c>
      <c r="CG26" s="6">
        <v>21</v>
      </c>
      <c r="CH26" s="509">
        <f t="shared" si="2"/>
        <v>-16</v>
      </c>
      <c r="CI26" s="509">
        <f t="shared" si="3"/>
        <v>-1.8570512500000005</v>
      </c>
      <c r="CJ26" s="509">
        <f t="shared" si="4"/>
        <v>26.538461999999999</v>
      </c>
      <c r="CL26" s="6">
        <v>22</v>
      </c>
      <c r="CM26" s="6">
        <v>37.200000000000003</v>
      </c>
      <c r="CN26" s="6">
        <f t="shared" si="5"/>
        <v>47.95</v>
      </c>
      <c r="CO26" s="6">
        <v>58.7</v>
      </c>
    </row>
    <row r="27" spans="2:93">
      <c r="B27" s="276">
        <v>23</v>
      </c>
      <c r="C27" s="275">
        <v>85.169399999999996</v>
      </c>
      <c r="D27" s="278">
        <v>128.64400000000001</v>
      </c>
      <c r="E27" s="9">
        <v>2.8455346995933533</v>
      </c>
      <c r="F27" s="9">
        <v>10.99</v>
      </c>
      <c r="H27" s="276">
        <v>23</v>
      </c>
      <c r="I27" s="275">
        <v>-6.8985900000000004</v>
      </c>
      <c r="J27" s="254">
        <v>0.115</v>
      </c>
      <c r="K27" s="8">
        <v>-4.3113772455090782</v>
      </c>
      <c r="M27" s="286">
        <v>23</v>
      </c>
      <c r="N27" s="287">
        <v>34.901699999999998</v>
      </c>
      <c r="O27" s="275">
        <v>12.771699999999999</v>
      </c>
      <c r="Q27" s="291">
        <v>11.8</v>
      </c>
      <c r="R27" s="290">
        <v>9.3000000000000007</v>
      </c>
      <c r="S27" s="290">
        <v>14.1</v>
      </c>
      <c r="T27" s="290">
        <v>21.4</v>
      </c>
      <c r="U27" s="291">
        <v>14.1</v>
      </c>
      <c r="V27" s="8">
        <v>11.8</v>
      </c>
      <c r="W27" s="8">
        <v>15.323364999999999</v>
      </c>
      <c r="Y27" s="296">
        <v>92.3</v>
      </c>
      <c r="Z27" s="290">
        <v>90.1</v>
      </c>
      <c r="AA27" s="296">
        <v>179.7</v>
      </c>
      <c r="AC27" s="3">
        <v>23</v>
      </c>
      <c r="AD27" s="2">
        <v>63.1417</v>
      </c>
      <c r="AE27" s="2">
        <v>25.262831999999914</v>
      </c>
      <c r="AF27" s="2">
        <v>26.590254000000247</v>
      </c>
      <c r="AH27" s="6">
        <v>11.5</v>
      </c>
      <c r="AI27" s="290">
        <v>2.78</v>
      </c>
      <c r="AJ27" s="290">
        <v>9.82</v>
      </c>
      <c r="AK27" s="290">
        <v>-2.4300000000000002</v>
      </c>
      <c r="AL27" s="6">
        <v>-1.6</v>
      </c>
      <c r="AM27" s="6">
        <v>7.21</v>
      </c>
      <c r="AN27" s="6">
        <v>-8.5299999999999994</v>
      </c>
      <c r="AP27" s="624"/>
      <c r="AQ27" s="624"/>
      <c r="AR27" s="624"/>
      <c r="AS27" s="625"/>
      <c r="AT27" s="625"/>
      <c r="AU27" s="625"/>
      <c r="AV27" s="625"/>
      <c r="AW27" s="625"/>
      <c r="AX27" s="625"/>
      <c r="AY27" s="625"/>
      <c r="AZ27" s="625"/>
      <c r="BA27" s="625"/>
      <c r="BB27" s="625"/>
      <c r="BC27" s="625"/>
      <c r="BD27" s="625"/>
      <c r="BE27" s="625"/>
      <c r="BF27" s="625"/>
      <c r="BG27" s="625"/>
      <c r="BH27" s="625"/>
      <c r="BI27" s="625"/>
      <c r="BJ27" s="625"/>
      <c r="BK27" s="625"/>
      <c r="BL27" s="625"/>
      <c r="BM27" s="625"/>
      <c r="BN27" s="198"/>
      <c r="BO27" s="224">
        <v>2.3E-2</v>
      </c>
      <c r="BP27" s="226">
        <v>-108.66666666666669</v>
      </c>
      <c r="BQ27" s="200"/>
      <c r="BR27" s="311">
        <v>0.115</v>
      </c>
      <c r="BS27" s="312">
        <v>-4.3113772455090782</v>
      </c>
      <c r="BT27" s="198"/>
      <c r="BV27" s="543">
        <f t="shared" si="0"/>
        <v>37.878868000000082</v>
      </c>
      <c r="BW27" s="544">
        <f t="shared" si="1"/>
        <v>89.731954000000243</v>
      </c>
      <c r="BY27" s="545">
        <v>22</v>
      </c>
      <c r="BZ27" s="546">
        <v>25.615385</v>
      </c>
      <c r="CA27" s="545">
        <v>22</v>
      </c>
      <c r="CB27" s="546">
        <v>-6.6</v>
      </c>
      <c r="CC27" s="545">
        <v>22</v>
      </c>
      <c r="CD27" s="546">
        <v>-10.333333</v>
      </c>
      <c r="CE27" s="545">
        <v>22</v>
      </c>
      <c r="CF27" s="546">
        <v>-14</v>
      </c>
      <c r="CG27" s="6">
        <v>22</v>
      </c>
      <c r="CH27" s="509">
        <f t="shared" si="2"/>
        <v>-14</v>
      </c>
      <c r="CI27" s="509">
        <f t="shared" si="3"/>
        <v>-1.3294869999999994</v>
      </c>
      <c r="CJ27" s="509">
        <f t="shared" si="4"/>
        <v>25.615385</v>
      </c>
      <c r="CL27" s="6">
        <v>23</v>
      </c>
      <c r="CM27" s="6">
        <v>37.549999999999997</v>
      </c>
      <c r="CN27" s="6">
        <f t="shared" si="5"/>
        <v>48.55</v>
      </c>
      <c r="CO27" s="6">
        <v>59.55</v>
      </c>
    </row>
    <row r="28" spans="2:93">
      <c r="B28" s="276">
        <v>24</v>
      </c>
      <c r="C28" s="275">
        <v>77.292299999999997</v>
      </c>
      <c r="D28" s="278">
        <v>124.20399999999999</v>
      </c>
      <c r="E28" s="9">
        <v>2.86733956319177</v>
      </c>
      <c r="F28" s="9">
        <v>15.86</v>
      </c>
      <c r="H28" s="276">
        <v>24</v>
      </c>
      <c r="I28" s="275">
        <v>-7.3482799999999999</v>
      </c>
      <c r="J28" s="254">
        <v>0.12</v>
      </c>
      <c r="K28" s="8">
        <v>24.000000000000167</v>
      </c>
      <c r="M28" s="286">
        <v>24</v>
      </c>
      <c r="N28" s="287">
        <v>37.186999999999998</v>
      </c>
      <c r="O28" s="275">
        <v>12.567</v>
      </c>
      <c r="Q28" s="291">
        <v>11.9</v>
      </c>
      <c r="R28" s="290">
        <v>-5.8</v>
      </c>
      <c r="S28" s="290">
        <v>6.6</v>
      </c>
      <c r="T28" s="290">
        <v>24.2</v>
      </c>
      <c r="U28" s="291">
        <v>6.6</v>
      </c>
      <c r="V28" s="8">
        <v>11.9</v>
      </c>
      <c r="W28" s="8">
        <v>5.3697035</v>
      </c>
      <c r="Y28" s="296">
        <v>95</v>
      </c>
      <c r="Z28" s="290">
        <v>74.400000000000006</v>
      </c>
      <c r="AA28" s="296">
        <v>164.1</v>
      </c>
      <c r="AC28" s="3">
        <v>24</v>
      </c>
      <c r="AD28" s="2">
        <v>64.091700000000003</v>
      </c>
      <c r="AE28" s="2">
        <v>25.53</v>
      </c>
      <c r="AF28" s="2">
        <v>26.91</v>
      </c>
      <c r="AH28" s="6">
        <v>11.6</v>
      </c>
      <c r="AI28" s="290">
        <v>5.95</v>
      </c>
      <c r="AJ28" s="290">
        <v>12.02</v>
      </c>
      <c r="AK28" s="290">
        <v>1.66</v>
      </c>
      <c r="AL28" s="6">
        <v>-1.27</v>
      </c>
      <c r="AM28" s="6">
        <v>7.55</v>
      </c>
      <c r="AN28" s="6">
        <v>-8.1199999999999992</v>
      </c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224">
        <v>2.4E-2</v>
      </c>
      <c r="BP28" s="226">
        <v>-105.33333333333331</v>
      </c>
      <c r="BQ28" s="200"/>
      <c r="BR28" s="311">
        <v>0.12</v>
      </c>
      <c r="BS28" s="312">
        <v>24.000000000000167</v>
      </c>
      <c r="BT28" s="198"/>
      <c r="BV28" s="543">
        <f t="shared" si="0"/>
        <v>38.561700000000002</v>
      </c>
      <c r="BW28" s="544">
        <f t="shared" si="1"/>
        <v>91.0017</v>
      </c>
      <c r="BY28" s="545">
        <v>23</v>
      </c>
      <c r="BZ28" s="546">
        <v>24.692308000000001</v>
      </c>
      <c r="CA28" s="545">
        <v>23</v>
      </c>
      <c r="CB28" s="546">
        <v>-5.4</v>
      </c>
      <c r="CC28" s="545">
        <v>23</v>
      </c>
      <c r="CD28" s="546">
        <v>-10.5</v>
      </c>
      <c r="CE28" s="545">
        <v>23</v>
      </c>
      <c r="CF28" s="546">
        <v>-12</v>
      </c>
      <c r="CG28" s="6">
        <v>23</v>
      </c>
      <c r="CH28" s="509">
        <f t="shared" si="2"/>
        <v>-12</v>
      </c>
      <c r="CI28" s="509">
        <f t="shared" si="3"/>
        <v>-0.80192300000000039</v>
      </c>
      <c r="CJ28" s="509">
        <f t="shared" si="4"/>
        <v>24.692308000000001</v>
      </c>
      <c r="CL28" s="6">
        <v>24</v>
      </c>
      <c r="CM28" s="6">
        <v>37.9</v>
      </c>
      <c r="CN28" s="6">
        <f t="shared" si="5"/>
        <v>49.15</v>
      </c>
      <c r="CO28" s="6">
        <v>60.4</v>
      </c>
    </row>
    <row r="29" spans="2:93">
      <c r="B29" s="276">
        <v>25</v>
      </c>
      <c r="C29" s="275">
        <v>68.837599999999995</v>
      </c>
      <c r="D29" s="278">
        <v>117.717</v>
      </c>
      <c r="E29" s="9">
        <v>2.9872663129830612</v>
      </c>
      <c r="F29" s="9">
        <v>16.48</v>
      </c>
      <c r="H29" s="276">
        <v>25</v>
      </c>
      <c r="I29" s="275">
        <v>-7.03301</v>
      </c>
      <c r="J29" s="254">
        <v>0.125</v>
      </c>
      <c r="K29" s="8">
        <v>-1.8666666666673137</v>
      </c>
      <c r="M29" s="286">
        <v>25</v>
      </c>
      <c r="N29" s="287">
        <v>40.035899999999998</v>
      </c>
      <c r="O29" s="275">
        <v>13.545999999999999</v>
      </c>
      <c r="Q29" s="291">
        <v>12</v>
      </c>
      <c r="R29" s="290">
        <v>-6.1</v>
      </c>
      <c r="S29" s="290">
        <v>6.9</v>
      </c>
      <c r="T29" s="290">
        <v>25.8</v>
      </c>
      <c r="U29" s="291">
        <v>6.9</v>
      </c>
      <c r="V29" s="8">
        <v>12</v>
      </c>
      <c r="W29" s="8">
        <v>5.3839240000000004</v>
      </c>
      <c r="Y29" s="296">
        <v>98</v>
      </c>
      <c r="Z29" s="290">
        <v>52.3</v>
      </c>
      <c r="AA29" s="296">
        <v>141.9</v>
      </c>
      <c r="AC29" s="3">
        <v>25</v>
      </c>
      <c r="AD29" s="2">
        <v>63.8917</v>
      </c>
      <c r="AE29" s="2">
        <v>26.070062999999827</v>
      </c>
      <c r="AF29" s="2">
        <v>27.678453000000545</v>
      </c>
      <c r="AH29" s="6">
        <v>11.7</v>
      </c>
      <c r="AI29" s="290">
        <v>8.2100000000000009</v>
      </c>
      <c r="AJ29" s="290">
        <v>14.73</v>
      </c>
      <c r="AK29" s="290">
        <v>3.69</v>
      </c>
      <c r="AL29" s="6">
        <v>-0.87</v>
      </c>
      <c r="AM29" s="6">
        <v>7.89</v>
      </c>
      <c r="AN29" s="6">
        <v>-7.64</v>
      </c>
      <c r="BO29" s="224">
        <v>2.5000000000000001E-2</v>
      </c>
      <c r="BP29" s="226">
        <v>-106.00000000000001</v>
      </c>
      <c r="BR29" s="311">
        <v>0.125</v>
      </c>
      <c r="BS29" s="312">
        <v>-1.8666666666673137</v>
      </c>
      <c r="BV29" s="543">
        <f t="shared" si="0"/>
        <v>37.821637000000173</v>
      </c>
      <c r="BW29" s="544">
        <f t="shared" si="1"/>
        <v>91.570153000000545</v>
      </c>
      <c r="BY29" s="545">
        <v>24</v>
      </c>
      <c r="BZ29" s="546">
        <v>23.769231000000001</v>
      </c>
      <c r="CA29" s="545">
        <v>24</v>
      </c>
      <c r="CB29" s="546">
        <v>-4.2</v>
      </c>
      <c r="CC29" s="545">
        <v>24</v>
      </c>
      <c r="CD29" s="546">
        <v>-10.666667</v>
      </c>
      <c r="CE29" s="545">
        <v>24</v>
      </c>
      <c r="CF29" s="546">
        <v>-10</v>
      </c>
      <c r="CG29" s="6">
        <v>24</v>
      </c>
      <c r="CH29" s="509">
        <f t="shared" si="2"/>
        <v>-10.666667</v>
      </c>
      <c r="CI29" s="509">
        <f t="shared" si="3"/>
        <v>-0.27435899999999958</v>
      </c>
      <c r="CJ29" s="509">
        <f t="shared" si="4"/>
        <v>23.769231000000001</v>
      </c>
      <c r="CL29" s="6">
        <v>25</v>
      </c>
      <c r="CM29" s="6">
        <v>38.25</v>
      </c>
      <c r="CN29" s="6">
        <f t="shared" si="5"/>
        <v>49.75</v>
      </c>
      <c r="CO29" s="6">
        <v>61.25</v>
      </c>
    </row>
    <row r="30" spans="2:93">
      <c r="B30" s="276">
        <v>26</v>
      </c>
      <c r="C30" s="275">
        <v>61.230200000000004</v>
      </c>
      <c r="D30" s="278">
        <v>109.929</v>
      </c>
      <c r="E30" s="9">
        <v>3.0853881991759353</v>
      </c>
      <c r="F30" s="9">
        <v>11.37</v>
      </c>
      <c r="H30" s="276">
        <v>26</v>
      </c>
      <c r="I30" s="275">
        <v>-5.7340499999999999</v>
      </c>
      <c r="J30" s="254">
        <v>0.13</v>
      </c>
      <c r="K30" s="8">
        <v>-76.313043478261562</v>
      </c>
      <c r="M30" s="286">
        <v>26</v>
      </c>
      <c r="N30" s="287">
        <v>44.808</v>
      </c>
      <c r="O30" s="275">
        <v>15.178000000000001</v>
      </c>
      <c r="Q30" s="291">
        <v>12.1</v>
      </c>
      <c r="R30" s="290">
        <v>-6.3</v>
      </c>
      <c r="S30" s="290">
        <v>5.3</v>
      </c>
      <c r="T30" s="290">
        <v>21.9</v>
      </c>
      <c r="U30" s="291">
        <v>5.3</v>
      </c>
      <c r="V30" s="8">
        <v>12.1</v>
      </c>
      <c r="W30" s="8">
        <v>4.108409</v>
      </c>
      <c r="Y30" s="296">
        <v>100</v>
      </c>
      <c r="Z30" s="290">
        <v>48</v>
      </c>
      <c r="AA30" s="296">
        <v>137.69999999999999</v>
      </c>
      <c r="AC30" s="3">
        <v>26</v>
      </c>
      <c r="AD30" s="2">
        <v>62.666700000000006</v>
      </c>
      <c r="AE30" s="2">
        <v>27.089537999999799</v>
      </c>
      <c r="AF30" s="2">
        <v>28.775553000000016</v>
      </c>
      <c r="AH30" s="6">
        <v>11.8</v>
      </c>
      <c r="AI30" s="290">
        <v>9.18</v>
      </c>
      <c r="AJ30" s="290">
        <v>17.28</v>
      </c>
      <c r="AK30" s="290">
        <v>3.58</v>
      </c>
      <c r="AL30" s="6">
        <v>-0.41</v>
      </c>
      <c r="AM30" s="6">
        <v>8.2200000000000006</v>
      </c>
      <c r="AN30" s="6">
        <v>-7.08</v>
      </c>
      <c r="BO30" s="224">
        <v>2.6000000000000002E-2</v>
      </c>
      <c r="BP30" s="226">
        <v>-96</v>
      </c>
      <c r="BR30" s="311">
        <v>0.13</v>
      </c>
      <c r="BS30" s="312">
        <v>-76.313043478261562</v>
      </c>
      <c r="BV30" s="543">
        <f t="shared" si="0"/>
        <v>35.577162000000207</v>
      </c>
      <c r="BW30" s="544">
        <f t="shared" si="1"/>
        <v>91.442253000000022</v>
      </c>
      <c r="BY30" s="545">
        <v>25</v>
      </c>
      <c r="BZ30" s="546">
        <v>22.846153999999999</v>
      </c>
      <c r="CA30" s="545">
        <v>25</v>
      </c>
      <c r="CB30" s="546">
        <v>-3</v>
      </c>
      <c r="CC30" s="545">
        <v>25</v>
      </c>
      <c r="CD30" s="546">
        <v>-10.833333</v>
      </c>
      <c r="CE30" s="545">
        <v>25</v>
      </c>
      <c r="CF30" s="546">
        <v>-8</v>
      </c>
      <c r="CG30" s="6">
        <v>25</v>
      </c>
      <c r="CH30" s="509">
        <f t="shared" si="2"/>
        <v>-10.833333</v>
      </c>
      <c r="CI30" s="509">
        <f t="shared" si="3"/>
        <v>0.25320524999999972</v>
      </c>
      <c r="CJ30" s="509">
        <f t="shared" si="4"/>
        <v>22.846153999999999</v>
      </c>
      <c r="CL30" s="6">
        <v>26</v>
      </c>
      <c r="CM30" s="6">
        <v>38.6</v>
      </c>
      <c r="CN30" s="6">
        <f t="shared" si="5"/>
        <v>50.35</v>
      </c>
      <c r="CO30" s="6">
        <v>62.1</v>
      </c>
    </row>
    <row r="31" spans="2:93">
      <c r="B31" s="276">
        <v>27</v>
      </c>
      <c r="C31" s="275">
        <v>58.896999999999998</v>
      </c>
      <c r="D31" s="278">
        <v>104.108</v>
      </c>
      <c r="E31" s="9">
        <v>3.1617052217703931</v>
      </c>
      <c r="F31" s="9">
        <v>-62.69</v>
      </c>
      <c r="H31" s="276">
        <v>27</v>
      </c>
      <c r="I31" s="275">
        <v>-3.85202</v>
      </c>
      <c r="J31" s="254">
        <v>0.13500000000000001</v>
      </c>
      <c r="K31" s="8">
        <v>-96.887272727271892</v>
      </c>
      <c r="M31" s="286">
        <v>27</v>
      </c>
      <c r="N31" s="287">
        <v>49.1008</v>
      </c>
      <c r="O31" s="275">
        <v>15.9108</v>
      </c>
      <c r="Q31" s="291">
        <v>12.2</v>
      </c>
      <c r="R31" s="290">
        <v>-6.5</v>
      </c>
      <c r="S31" s="290">
        <v>-3.2</v>
      </c>
      <c r="T31" s="290">
        <v>-0.1</v>
      </c>
      <c r="U31" s="291">
        <v>-3.2</v>
      </c>
      <c r="V31" s="8">
        <v>12.2</v>
      </c>
      <c r="W31" s="8">
        <v>-3.2948443149999997</v>
      </c>
      <c r="Y31" s="296">
        <v>103</v>
      </c>
      <c r="Z31" s="290">
        <v>50.4</v>
      </c>
      <c r="AA31" s="296">
        <v>140</v>
      </c>
      <c r="AC31" s="3">
        <v>27</v>
      </c>
      <c r="AD31" s="2">
        <v>62.091700000000003</v>
      </c>
      <c r="AE31" s="2">
        <v>27.353049000000016</v>
      </c>
      <c r="AF31" s="2">
        <v>29.267729999999627</v>
      </c>
      <c r="AH31" s="6">
        <v>11.9</v>
      </c>
      <c r="AI31" s="290">
        <v>8.67</v>
      </c>
      <c r="AJ31" s="290">
        <v>18.62</v>
      </c>
      <c r="AK31" s="290">
        <v>1.72</v>
      </c>
      <c r="AL31" s="6">
        <v>0.09</v>
      </c>
      <c r="AM31" s="6">
        <v>8.57</v>
      </c>
      <c r="AN31" s="6">
        <v>-6.45</v>
      </c>
      <c r="BO31" s="224">
        <v>2.7E-2</v>
      </c>
      <c r="BP31" s="226">
        <v>-101.33333333333333</v>
      </c>
      <c r="BR31" s="311">
        <v>0.13500000000000001</v>
      </c>
      <c r="BS31" s="312">
        <v>-96.887272727271892</v>
      </c>
      <c r="BV31" s="543">
        <f t="shared" si="0"/>
        <v>34.73865099999999</v>
      </c>
      <c r="BW31" s="544">
        <f t="shared" si="1"/>
        <v>91.359429999999634</v>
      </c>
      <c r="BY31" s="545">
        <v>26</v>
      </c>
      <c r="BZ31" s="546">
        <v>21.923076999999999</v>
      </c>
      <c r="CA31" s="545">
        <v>26</v>
      </c>
      <c r="CB31" s="546">
        <v>-1.8</v>
      </c>
      <c r="CC31" s="545">
        <v>26</v>
      </c>
      <c r="CD31" s="546">
        <v>-11</v>
      </c>
      <c r="CE31" s="545">
        <v>26</v>
      </c>
      <c r="CF31" s="546">
        <v>-6</v>
      </c>
      <c r="CG31" s="6">
        <v>26</v>
      </c>
      <c r="CH31" s="509">
        <f t="shared" si="2"/>
        <v>-11</v>
      </c>
      <c r="CI31" s="509">
        <f t="shared" si="3"/>
        <v>0.78076924999999964</v>
      </c>
      <c r="CJ31" s="509">
        <f t="shared" si="4"/>
        <v>21.923076999999999</v>
      </c>
      <c r="CL31" s="6">
        <v>27</v>
      </c>
      <c r="CM31" s="6">
        <v>38.950000000000003</v>
      </c>
      <c r="CN31" s="6">
        <f t="shared" si="5"/>
        <v>50.95</v>
      </c>
      <c r="CO31" s="6">
        <v>62.95</v>
      </c>
    </row>
    <row r="32" spans="2:93">
      <c r="B32" s="276">
        <v>28</v>
      </c>
      <c r="C32" s="275">
        <v>67.015199999999993</v>
      </c>
      <c r="D32" s="278">
        <v>102.773</v>
      </c>
      <c r="E32" s="9">
        <v>3.139900358171976</v>
      </c>
      <c r="F32" s="9">
        <v>-68.099999999999994</v>
      </c>
      <c r="H32" s="276">
        <v>28</v>
      </c>
      <c r="I32" s="275">
        <v>-1.90916</v>
      </c>
      <c r="J32" s="254">
        <v>0.14000000000000001</v>
      </c>
      <c r="K32" s="8">
        <v>-107.69557522123901</v>
      </c>
      <c r="M32" s="286">
        <v>28</v>
      </c>
      <c r="N32" s="287">
        <v>53.988799999999998</v>
      </c>
      <c r="O32" s="275">
        <v>17.308800000000002</v>
      </c>
      <c r="Q32" s="291">
        <v>12.3</v>
      </c>
      <c r="R32" s="290">
        <v>-6.8</v>
      </c>
      <c r="S32" s="290">
        <v>-3.5</v>
      </c>
      <c r="T32" s="290">
        <v>-0.3</v>
      </c>
      <c r="U32" s="291">
        <v>-3.5</v>
      </c>
      <c r="V32" s="8">
        <v>12.3</v>
      </c>
      <c r="W32" s="8">
        <v>-3.5145980000000003</v>
      </c>
      <c r="Y32" s="296">
        <v>108</v>
      </c>
      <c r="Z32" s="290">
        <v>47.9</v>
      </c>
      <c r="AA32" s="296">
        <v>137.6</v>
      </c>
      <c r="AC32" s="3">
        <v>28</v>
      </c>
      <c r="AD32" s="2">
        <v>61.816700000000004</v>
      </c>
      <c r="AE32" s="2">
        <v>27.688319999999791</v>
      </c>
      <c r="AF32" s="2">
        <v>29.852229000000222</v>
      </c>
      <c r="AH32" s="6">
        <v>12</v>
      </c>
      <c r="AI32" s="290">
        <v>6.86</v>
      </c>
      <c r="AJ32" s="290">
        <v>17.88</v>
      </c>
      <c r="AK32" s="290">
        <v>-0.97</v>
      </c>
      <c r="AL32" s="6">
        <v>0.64</v>
      </c>
      <c r="AM32" s="6">
        <v>8.94</v>
      </c>
      <c r="AN32" s="6">
        <v>-5.74</v>
      </c>
      <c r="BO32" s="224">
        <v>2.8000000000000001E-2</v>
      </c>
      <c r="BP32" s="226">
        <v>-101.33333333333333</v>
      </c>
      <c r="BR32" s="311">
        <v>0.14000000000000001</v>
      </c>
      <c r="BS32" s="312">
        <v>-107.69557522123901</v>
      </c>
      <c r="BV32" s="543">
        <f t="shared" si="0"/>
        <v>34.128380000000213</v>
      </c>
      <c r="BW32" s="544">
        <f t="shared" si="1"/>
        <v>91.668929000000219</v>
      </c>
      <c r="BY32" s="545">
        <v>27</v>
      </c>
      <c r="BZ32" s="546">
        <v>21</v>
      </c>
      <c r="CA32" s="545">
        <v>27</v>
      </c>
      <c r="CB32" s="546">
        <v>-0.6</v>
      </c>
      <c r="CC32" s="545">
        <v>27</v>
      </c>
      <c r="CD32" s="546">
        <v>-14</v>
      </c>
      <c r="CE32" s="545">
        <v>27</v>
      </c>
      <c r="CF32" s="546">
        <v>-4</v>
      </c>
      <c r="CG32" s="6">
        <v>27</v>
      </c>
      <c r="CH32" s="509">
        <f t="shared" si="2"/>
        <v>-14</v>
      </c>
      <c r="CI32" s="509">
        <f t="shared" si="3"/>
        <v>0.59999999999999964</v>
      </c>
      <c r="CJ32" s="509">
        <f t="shared" si="4"/>
        <v>21</v>
      </c>
      <c r="CL32" s="6">
        <v>28</v>
      </c>
      <c r="CM32" s="6">
        <v>39.299999999999997</v>
      </c>
      <c r="CN32" s="6">
        <f t="shared" si="5"/>
        <v>51.55</v>
      </c>
      <c r="CO32" s="6">
        <v>63.8</v>
      </c>
    </row>
    <row r="33" spans="2:93">
      <c r="B33" s="276">
        <v>29</v>
      </c>
      <c r="C33" s="275">
        <v>85.152100000000004</v>
      </c>
      <c r="D33" s="278">
        <v>106.44499999999999</v>
      </c>
      <c r="E33" s="9">
        <v>3.1617052217703931</v>
      </c>
      <c r="F33" s="9">
        <v>-72.97</v>
      </c>
      <c r="H33" s="276">
        <v>29</v>
      </c>
      <c r="I33" s="275">
        <v>-2.1194399999999999E-2</v>
      </c>
      <c r="J33" s="254">
        <v>0.14499999999999999</v>
      </c>
      <c r="K33" s="8">
        <v>-96.974545454545449</v>
      </c>
      <c r="M33" s="286">
        <v>29</v>
      </c>
      <c r="N33" s="287">
        <v>57.954099999999997</v>
      </c>
      <c r="O33" s="275">
        <v>18.324100000000001</v>
      </c>
      <c r="Q33" s="291">
        <v>12.4</v>
      </c>
      <c r="R33" s="290">
        <v>-5.2</v>
      </c>
      <c r="S33" s="290">
        <v>-1.9</v>
      </c>
      <c r="T33" s="290">
        <v>1.3</v>
      </c>
      <c r="U33" s="291">
        <v>-1.9</v>
      </c>
      <c r="V33" s="8">
        <v>12.4</v>
      </c>
      <c r="W33" s="8">
        <v>-1.9341599999999999</v>
      </c>
      <c r="AC33" s="3">
        <v>29</v>
      </c>
      <c r="AD33" s="2">
        <v>61.441700000000004</v>
      </c>
      <c r="AE33" s="2">
        <v>27.57578099999996</v>
      </c>
      <c r="AF33" s="2">
        <v>29.796339000000131</v>
      </c>
      <c r="AH33" s="6">
        <v>12.1</v>
      </c>
      <c r="AI33" s="290">
        <v>4.32</v>
      </c>
      <c r="AJ33" s="290">
        <v>14.95</v>
      </c>
      <c r="AK33" s="290">
        <v>-3.43</v>
      </c>
      <c r="AL33" s="6">
        <v>1.23</v>
      </c>
      <c r="AM33" s="6">
        <v>9.33</v>
      </c>
      <c r="AN33" s="6">
        <v>-4.96</v>
      </c>
      <c r="BO33" s="224">
        <v>2.9000000000000001E-2</v>
      </c>
      <c r="BP33" s="226">
        <v>-100.00000000000004</v>
      </c>
      <c r="BR33" s="311">
        <v>0.14499999999999999</v>
      </c>
      <c r="BS33" s="312">
        <v>-96.974545454545449</v>
      </c>
      <c r="BV33" s="543">
        <f t="shared" si="0"/>
        <v>33.865919000000048</v>
      </c>
      <c r="BW33" s="544">
        <f t="shared" si="1"/>
        <v>91.238039000000128</v>
      </c>
      <c r="BY33" s="545">
        <v>28</v>
      </c>
      <c r="BZ33" s="546">
        <v>22.478261</v>
      </c>
      <c r="CA33" s="545">
        <v>28</v>
      </c>
      <c r="CB33" s="546">
        <v>0.6</v>
      </c>
      <c r="CC33" s="545">
        <v>28</v>
      </c>
      <c r="CD33" s="546">
        <v>-17</v>
      </c>
      <c r="CE33" s="545">
        <v>28</v>
      </c>
      <c r="CF33" s="546">
        <v>-2</v>
      </c>
      <c r="CG33" s="6">
        <v>28</v>
      </c>
      <c r="CH33" s="509">
        <f t="shared" si="2"/>
        <v>-17</v>
      </c>
      <c r="CI33" s="509">
        <f t="shared" si="3"/>
        <v>1.0195652500000003</v>
      </c>
      <c r="CJ33" s="509">
        <f t="shared" si="4"/>
        <v>22.478261</v>
      </c>
      <c r="CL33" s="6">
        <v>29</v>
      </c>
      <c r="CM33" s="6">
        <v>39.65</v>
      </c>
      <c r="CN33" s="6">
        <f t="shared" si="5"/>
        <v>52.150000000000006</v>
      </c>
      <c r="CO33" s="6">
        <v>64.650000000000006</v>
      </c>
    </row>
    <row r="34" spans="2:93">
      <c r="B34" s="276">
        <v>30</v>
      </c>
      <c r="C34" s="275">
        <v>108.795</v>
      </c>
      <c r="D34" s="278">
        <v>115.131</v>
      </c>
      <c r="E34" s="9">
        <v>3.2707295397624754</v>
      </c>
      <c r="F34" s="9">
        <v>-75.06</v>
      </c>
      <c r="H34" s="276">
        <v>30</v>
      </c>
      <c r="I34" s="275">
        <v>1.5941000000000001</v>
      </c>
      <c r="J34" s="254">
        <v>0.15</v>
      </c>
      <c r="K34" s="8">
        <v>-93.940952380952226</v>
      </c>
      <c r="M34" s="286">
        <v>30</v>
      </c>
      <c r="N34" s="287">
        <v>62.213700000000003</v>
      </c>
      <c r="O34" s="275">
        <v>18.933700000000002</v>
      </c>
      <c r="Q34" s="291">
        <v>12.5</v>
      </c>
      <c r="R34" s="290">
        <v>-3.6</v>
      </c>
      <c r="S34" s="290">
        <v>-0.3</v>
      </c>
      <c r="T34" s="290">
        <v>2.9</v>
      </c>
      <c r="U34" s="291">
        <v>-0.3</v>
      </c>
      <c r="V34" s="8">
        <v>12.5</v>
      </c>
      <c r="W34" s="8">
        <v>-0.35370500000000016</v>
      </c>
      <c r="AC34" s="3">
        <v>30</v>
      </c>
      <c r="AD34" s="2">
        <v>58.041700000000006</v>
      </c>
      <c r="AE34" s="2">
        <v>28.30276500000009</v>
      </c>
      <c r="AF34" s="2">
        <v>30.708380999999932</v>
      </c>
      <c r="AH34" s="6">
        <v>12.2</v>
      </c>
      <c r="AI34" s="290">
        <v>1.73</v>
      </c>
      <c r="AJ34" s="290">
        <v>10.77</v>
      </c>
      <c r="AK34" s="290">
        <v>-5.12</v>
      </c>
      <c r="AL34" s="6">
        <v>1.87</v>
      </c>
      <c r="AM34" s="6">
        <v>9.76</v>
      </c>
      <c r="AN34" s="6">
        <v>-4.13</v>
      </c>
      <c r="BO34" s="224">
        <v>0.03</v>
      </c>
      <c r="BP34" s="226">
        <v>-92.666666666666671</v>
      </c>
      <c r="BR34" s="311">
        <v>0.15</v>
      </c>
      <c r="BS34" s="312">
        <v>-93.940952380952226</v>
      </c>
      <c r="BV34" s="543">
        <f t="shared" si="0"/>
        <v>29.738934999999916</v>
      </c>
      <c r="BW34" s="544">
        <f t="shared" si="1"/>
        <v>88.750080999999938</v>
      </c>
      <c r="BY34" s="545">
        <v>29</v>
      </c>
      <c r="BZ34" s="546">
        <v>23.956522</v>
      </c>
      <c r="CA34" s="545">
        <v>29</v>
      </c>
      <c r="CB34" s="546">
        <v>1.8</v>
      </c>
      <c r="CC34" s="545">
        <v>29</v>
      </c>
      <c r="CD34" s="546">
        <v>-20</v>
      </c>
      <c r="CE34" s="545">
        <v>29</v>
      </c>
      <c r="CF34" s="546">
        <v>0</v>
      </c>
      <c r="CG34" s="6">
        <v>29</v>
      </c>
      <c r="CH34" s="509">
        <f t="shared" si="2"/>
        <v>-20</v>
      </c>
      <c r="CI34" s="509">
        <f t="shared" si="3"/>
        <v>1.4391305000000001</v>
      </c>
      <c r="CJ34" s="509">
        <f t="shared" si="4"/>
        <v>23.956522</v>
      </c>
      <c r="CL34" s="6">
        <v>30</v>
      </c>
      <c r="CM34" s="6">
        <v>40</v>
      </c>
      <c r="CN34" s="6">
        <f t="shared" si="5"/>
        <v>52.75</v>
      </c>
      <c r="CO34" s="6">
        <v>65.5</v>
      </c>
    </row>
    <row r="35" spans="2:93">
      <c r="B35" s="276">
        <v>31</v>
      </c>
      <c r="C35" s="275">
        <v>129.31700000000001</v>
      </c>
      <c r="D35" s="278">
        <v>127.247</v>
      </c>
      <c r="E35" s="9">
        <v>3.3797538577545576</v>
      </c>
      <c r="F35" s="9">
        <v>-69.66</v>
      </c>
      <c r="H35" s="276">
        <v>31</v>
      </c>
      <c r="I35" s="275">
        <v>3.4436900000000001</v>
      </c>
      <c r="J35" s="254">
        <v>0.155</v>
      </c>
      <c r="K35" s="8">
        <v>-102.18901098901104</v>
      </c>
      <c r="M35" s="286">
        <v>31</v>
      </c>
      <c r="N35" s="287">
        <v>68.207899999999995</v>
      </c>
      <c r="O35" s="275">
        <v>22.8979</v>
      </c>
      <c r="Q35" s="291">
        <v>12.6</v>
      </c>
      <c r="R35" s="290"/>
      <c r="S35" s="290"/>
      <c r="T35" s="290"/>
      <c r="U35" s="291">
        <v>-20</v>
      </c>
      <c r="V35" s="8">
        <v>12.6</v>
      </c>
      <c r="W35" s="8">
        <v>-13</v>
      </c>
      <c r="AC35" s="3">
        <v>31</v>
      </c>
      <c r="AD35" s="2">
        <v>52.116700000000002</v>
      </c>
      <c r="AE35" s="2">
        <v>28.905203999999948</v>
      </c>
      <c r="AF35" s="2">
        <v>31.422599999999996</v>
      </c>
      <c r="AH35" s="6">
        <v>12.3</v>
      </c>
      <c r="AI35" s="290">
        <v>-0.31</v>
      </c>
      <c r="AJ35" s="290">
        <v>6.96</v>
      </c>
      <c r="AK35" s="290">
        <v>-6.05</v>
      </c>
      <c r="AL35" s="6">
        <v>2.5299999999999998</v>
      </c>
      <c r="AM35" s="6">
        <v>10.220000000000001</v>
      </c>
      <c r="AN35" s="6">
        <v>-3.25</v>
      </c>
      <c r="BO35" s="224">
        <v>3.1E-2</v>
      </c>
      <c r="BP35" s="226">
        <v>-92.666666666666671</v>
      </c>
      <c r="BR35" s="311">
        <v>0.155</v>
      </c>
      <c r="BS35" s="312">
        <v>-102.18901098901104</v>
      </c>
      <c r="BV35" s="543">
        <f t="shared" si="0"/>
        <v>23.211496000000054</v>
      </c>
      <c r="BW35" s="544">
        <f t="shared" si="1"/>
        <v>83.539299999999997</v>
      </c>
      <c r="BY35" s="545">
        <v>30</v>
      </c>
      <c r="BZ35" s="546">
        <v>25.434782999999999</v>
      </c>
      <c r="CA35" s="545">
        <v>30</v>
      </c>
      <c r="CB35" s="546">
        <v>3</v>
      </c>
      <c r="CC35" s="545">
        <v>30</v>
      </c>
      <c r="CD35" s="546">
        <v>-23</v>
      </c>
      <c r="CE35" s="545">
        <v>30</v>
      </c>
      <c r="CF35" s="546">
        <v>2</v>
      </c>
      <c r="CG35" s="6">
        <v>30</v>
      </c>
      <c r="CH35" s="509">
        <f t="shared" si="2"/>
        <v>-23</v>
      </c>
      <c r="CI35" s="509">
        <f t="shared" si="3"/>
        <v>1.8586957499999999</v>
      </c>
      <c r="CJ35" s="509">
        <f t="shared" si="4"/>
        <v>25.434782999999999</v>
      </c>
      <c r="CL35" s="6">
        <v>31</v>
      </c>
      <c r="CM35" s="6">
        <v>43.95</v>
      </c>
      <c r="CN35" s="6">
        <f t="shared" si="5"/>
        <v>56.95</v>
      </c>
      <c r="CO35" s="6">
        <v>69.95</v>
      </c>
    </row>
    <row r="36" spans="2:93">
      <c r="B36" s="276">
        <v>32</v>
      </c>
      <c r="C36" s="275">
        <v>140.977</v>
      </c>
      <c r="D36" s="278">
        <v>140.196</v>
      </c>
      <c r="E36" s="9">
        <v>3.4342660167505992</v>
      </c>
      <c r="F36" s="9">
        <v>-62.53</v>
      </c>
      <c r="H36" s="276">
        <v>32</v>
      </c>
      <c r="I36" s="275">
        <v>6.65787</v>
      </c>
      <c r="J36" s="254">
        <v>0.16</v>
      </c>
      <c r="K36" s="8">
        <v>-90.256084656084397</v>
      </c>
      <c r="M36" s="286">
        <v>32</v>
      </c>
      <c r="N36" s="287">
        <v>75.596299999999999</v>
      </c>
      <c r="O36" s="275">
        <v>28.226299999999998</v>
      </c>
      <c r="Q36" s="291">
        <v>12.7</v>
      </c>
      <c r="R36" s="290">
        <v>4.8</v>
      </c>
      <c r="S36" s="290">
        <v>6.7</v>
      </c>
      <c r="T36" s="290">
        <v>9.9</v>
      </c>
      <c r="U36" s="291">
        <v>6.7</v>
      </c>
      <c r="V36" s="8">
        <v>12.7</v>
      </c>
      <c r="W36" s="8">
        <v>7.3446099999999994</v>
      </c>
      <c r="AC36" s="3">
        <v>32</v>
      </c>
      <c r="AD36" s="2">
        <v>50.116700000000002</v>
      </c>
      <c r="AE36" s="2">
        <v>29.684834999999882</v>
      </c>
      <c r="AF36" s="2">
        <v>32.306352000000288</v>
      </c>
      <c r="AH36" s="6">
        <v>12.4</v>
      </c>
      <c r="AI36" s="290">
        <v>-1.44</v>
      </c>
      <c r="AJ36" s="290">
        <v>4.76</v>
      </c>
      <c r="AK36" s="290">
        <v>-6.38</v>
      </c>
      <c r="AL36" s="6">
        <v>3.21</v>
      </c>
      <c r="AM36" s="6">
        <v>10.71</v>
      </c>
      <c r="AN36" s="6">
        <v>-2.36</v>
      </c>
      <c r="BO36" s="224">
        <v>3.2000000000000001E-2</v>
      </c>
      <c r="BP36" s="226">
        <v>-91.333333333333314</v>
      </c>
      <c r="BR36" s="311">
        <v>0.16</v>
      </c>
      <c r="BS36" s="312">
        <v>-90.256084656084397</v>
      </c>
      <c r="BV36" s="543">
        <f t="shared" si="0"/>
        <v>20.431865000000119</v>
      </c>
      <c r="BW36" s="544">
        <f t="shared" si="1"/>
        <v>82.423052000000297</v>
      </c>
      <c r="BY36" s="545">
        <v>31</v>
      </c>
      <c r="BZ36" s="546">
        <v>26.913042999999998</v>
      </c>
      <c r="CA36" s="545">
        <v>31</v>
      </c>
      <c r="CB36" s="546">
        <v>7.2857139999999996</v>
      </c>
      <c r="CC36" s="545">
        <v>31</v>
      </c>
      <c r="CD36" s="546">
        <v>-26</v>
      </c>
      <c r="CE36" s="545">
        <v>31</v>
      </c>
      <c r="CF36" s="546">
        <v>4</v>
      </c>
      <c r="CG36" s="6">
        <v>31</v>
      </c>
      <c r="CH36" s="509">
        <f t="shared" si="2"/>
        <v>-26</v>
      </c>
      <c r="CI36" s="509">
        <f t="shared" si="3"/>
        <v>3.0496892500000001</v>
      </c>
      <c r="CJ36" s="509">
        <f t="shared" si="4"/>
        <v>26.913042999999998</v>
      </c>
      <c r="CL36" s="6">
        <v>32</v>
      </c>
      <c r="CM36" s="6">
        <v>47.9</v>
      </c>
      <c r="CN36" s="6">
        <f t="shared" si="5"/>
        <v>61.150000000000006</v>
      </c>
      <c r="CO36" s="6">
        <v>74.400000000000006</v>
      </c>
    </row>
    <row r="37" spans="2:93">
      <c r="B37" s="276">
        <v>33</v>
      </c>
      <c r="C37" s="275">
        <v>144.97</v>
      </c>
      <c r="D37" s="278">
        <v>151.29300000000001</v>
      </c>
      <c r="E37" s="9">
        <v>3.5432903347426818</v>
      </c>
      <c r="F37" s="9">
        <v>28.06</v>
      </c>
      <c r="H37" s="276">
        <v>33</v>
      </c>
      <c r="I37" s="275">
        <v>11.4063</v>
      </c>
      <c r="J37" s="254">
        <v>0.16500000000000001</v>
      </c>
      <c r="K37" s="8">
        <v>-78.481632653061027</v>
      </c>
      <c r="M37" s="286">
        <v>33</v>
      </c>
      <c r="N37" s="287">
        <v>83.501999999999995</v>
      </c>
      <c r="O37" s="275">
        <v>33.932000000000002</v>
      </c>
      <c r="Q37" s="291">
        <v>12.8</v>
      </c>
      <c r="R37" s="290">
        <v>-0.6</v>
      </c>
      <c r="S37" s="290">
        <v>2.7</v>
      </c>
      <c r="T37" s="290">
        <v>7.7</v>
      </c>
      <c r="U37" s="291">
        <v>2.7</v>
      </c>
      <c r="V37" s="8">
        <v>12.8</v>
      </c>
      <c r="W37" s="8">
        <v>2.4994572499999999</v>
      </c>
      <c r="AC37" s="3">
        <v>33</v>
      </c>
      <c r="AD37" s="2">
        <v>52.0167</v>
      </c>
      <c r="AE37" s="2">
        <v>29.684834999999882</v>
      </c>
      <c r="AF37" s="2">
        <v>32.306352000000288</v>
      </c>
      <c r="AH37" s="6">
        <v>12.5</v>
      </c>
      <c r="AI37" s="290">
        <v>-1.64</v>
      </c>
      <c r="AJ37" s="290">
        <v>4.3899999999999997</v>
      </c>
      <c r="AK37" s="290">
        <v>-6.25</v>
      </c>
      <c r="AL37" s="6">
        <v>3.89</v>
      </c>
      <c r="AM37" s="6">
        <v>11.23</v>
      </c>
      <c r="AN37" s="6">
        <v>-1.48</v>
      </c>
      <c r="BO37" s="224">
        <v>3.3000000000000002E-2</v>
      </c>
      <c r="BP37" s="226">
        <v>-90</v>
      </c>
      <c r="BR37" s="311">
        <v>0.16500000000000001</v>
      </c>
      <c r="BS37" s="312">
        <v>-78.481632653061027</v>
      </c>
      <c r="BV37" s="543">
        <f t="shared" si="0"/>
        <v>22.331865000000118</v>
      </c>
      <c r="BW37" s="544">
        <f t="shared" si="1"/>
        <v>84.323052000000288</v>
      </c>
      <c r="BY37" s="545">
        <v>32</v>
      </c>
      <c r="BZ37" s="546">
        <v>28.391304000000002</v>
      </c>
      <c r="CA37" s="545">
        <v>32</v>
      </c>
      <c r="CB37" s="546">
        <v>11.571429</v>
      </c>
      <c r="CC37" s="545">
        <v>32</v>
      </c>
      <c r="CD37" s="546">
        <v>-29</v>
      </c>
      <c r="CE37" s="545">
        <v>32</v>
      </c>
      <c r="CF37" s="546">
        <v>6</v>
      </c>
      <c r="CG37" s="6">
        <v>32</v>
      </c>
      <c r="CH37" s="509">
        <f t="shared" si="2"/>
        <v>-29</v>
      </c>
      <c r="CI37" s="509">
        <f t="shared" si="3"/>
        <v>4.24068325</v>
      </c>
      <c r="CJ37" s="509">
        <f t="shared" si="4"/>
        <v>28.391304000000002</v>
      </c>
      <c r="CL37" s="6">
        <v>33</v>
      </c>
      <c r="CM37" s="6">
        <v>51.85</v>
      </c>
      <c r="CN37" s="6">
        <f t="shared" si="5"/>
        <v>65.349999999999994</v>
      </c>
      <c r="CO37" s="6">
        <v>78.849999999999994</v>
      </c>
    </row>
    <row r="38" spans="2:93">
      <c r="B38" s="276">
        <v>34</v>
      </c>
      <c r="C38" s="275">
        <v>143.59800000000001</v>
      </c>
      <c r="D38" s="278">
        <v>159.143</v>
      </c>
      <c r="E38" s="9">
        <v>3.597802493738723</v>
      </c>
      <c r="F38" s="9">
        <v>41.15</v>
      </c>
      <c r="H38" s="276">
        <v>34</v>
      </c>
      <c r="I38" s="275">
        <v>16.552</v>
      </c>
      <c r="J38" s="254">
        <v>0.17</v>
      </c>
      <c r="K38" s="8">
        <v>-67.791133004926081</v>
      </c>
      <c r="M38" s="286">
        <v>34</v>
      </c>
      <c r="N38" s="287">
        <v>91.358400000000003</v>
      </c>
      <c r="O38" s="275">
        <v>40.228400000000001</v>
      </c>
      <c r="Q38" s="291">
        <v>12.9</v>
      </c>
      <c r="R38" s="290">
        <v>0.5</v>
      </c>
      <c r="S38" s="290">
        <v>2.2999999999999998</v>
      </c>
      <c r="T38" s="290">
        <v>4.5</v>
      </c>
      <c r="U38" s="291">
        <v>2.2999999999999998</v>
      </c>
      <c r="V38" s="8">
        <v>12.9</v>
      </c>
      <c r="W38" s="8">
        <v>2.5018669999999998</v>
      </c>
      <c r="AC38" s="3">
        <v>34</v>
      </c>
      <c r="AD38" s="2">
        <v>54.666700000000006</v>
      </c>
      <c r="AE38" s="2">
        <v>32.882156999999616</v>
      </c>
      <c r="AF38" s="2">
        <v>35.724681000000231</v>
      </c>
      <c r="AH38" s="6">
        <v>12.6</v>
      </c>
      <c r="AI38" s="290">
        <v>-1.05</v>
      </c>
      <c r="AJ38" s="290">
        <v>5.23</v>
      </c>
      <c r="AK38" s="290">
        <v>-5.56</v>
      </c>
      <c r="AL38" s="6">
        <v>4.5599999999999996</v>
      </c>
      <c r="AM38" s="6">
        <v>11.76</v>
      </c>
      <c r="AN38" s="6">
        <v>-0.62</v>
      </c>
      <c r="BO38" s="224">
        <v>3.4000000000000002E-2</v>
      </c>
      <c r="BP38" s="226">
        <v>-90.666666666666671</v>
      </c>
      <c r="BR38" s="311">
        <v>0.17</v>
      </c>
      <c r="BS38" s="312">
        <v>-67.791133004926081</v>
      </c>
      <c r="BV38" s="543">
        <f t="shared" si="0"/>
        <v>21.78454300000039</v>
      </c>
      <c r="BW38" s="544">
        <f t="shared" si="1"/>
        <v>90.391381000000237</v>
      </c>
      <c r="BY38" s="545">
        <v>33</v>
      </c>
      <c r="BZ38" s="546">
        <v>29.869565000000001</v>
      </c>
      <c r="CA38" s="545">
        <v>33</v>
      </c>
      <c r="CB38" s="546">
        <v>15.857143000000001</v>
      </c>
      <c r="CC38" s="545">
        <v>33</v>
      </c>
      <c r="CD38" s="546">
        <v>-32</v>
      </c>
      <c r="CE38" s="545">
        <v>33</v>
      </c>
      <c r="CF38" s="546">
        <v>8</v>
      </c>
      <c r="CG38" s="6">
        <v>33</v>
      </c>
      <c r="CH38" s="509">
        <f t="shared" si="2"/>
        <v>-32</v>
      </c>
      <c r="CI38" s="509">
        <f t="shared" si="3"/>
        <v>5.4316770000000005</v>
      </c>
      <c r="CJ38" s="509">
        <f t="shared" si="4"/>
        <v>29.869565000000001</v>
      </c>
      <c r="CL38" s="6">
        <v>34</v>
      </c>
      <c r="CM38" s="6">
        <v>55.8</v>
      </c>
      <c r="CN38" s="6">
        <f t="shared" si="5"/>
        <v>69.55</v>
      </c>
      <c r="CO38" s="6">
        <v>83.3</v>
      </c>
    </row>
    <row r="39" spans="2:93">
      <c r="B39" s="276">
        <v>35</v>
      </c>
      <c r="C39" s="275">
        <v>140.703</v>
      </c>
      <c r="D39" s="278">
        <v>164.59700000000001</v>
      </c>
      <c r="E39" s="9">
        <v>3.6414122209355555</v>
      </c>
      <c r="F39" s="9">
        <v>51.32</v>
      </c>
      <c r="H39" s="276">
        <v>35</v>
      </c>
      <c r="I39" s="275">
        <v>21.198399999999999</v>
      </c>
      <c r="J39" s="254">
        <v>0.17499999999999999</v>
      </c>
      <c r="K39" s="8">
        <v>-72</v>
      </c>
      <c r="M39" s="286">
        <v>35</v>
      </c>
      <c r="N39" s="287">
        <v>97.416200000000003</v>
      </c>
      <c r="O39" s="275">
        <v>45.096200000000003</v>
      </c>
      <c r="Q39" s="291">
        <v>13</v>
      </c>
      <c r="R39" s="290">
        <v>1.2</v>
      </c>
      <c r="S39" s="290">
        <v>3.7</v>
      </c>
      <c r="T39" s="290">
        <v>6.8</v>
      </c>
      <c r="U39" s="291">
        <v>3.7</v>
      </c>
      <c r="V39" s="8">
        <v>13</v>
      </c>
      <c r="W39" s="8">
        <v>4.0061</v>
      </c>
      <c r="AC39" s="3">
        <v>35</v>
      </c>
      <c r="AD39" s="2">
        <v>56.7667</v>
      </c>
      <c r="AE39" s="2">
        <v>33.302229000000224</v>
      </c>
      <c r="AF39" s="2">
        <v>35.834529000000273</v>
      </c>
      <c r="AH39" s="6">
        <v>12.7</v>
      </c>
      <c r="AI39" s="290">
        <v>0.09</v>
      </c>
      <c r="AJ39" s="290">
        <v>6.3</v>
      </c>
      <c r="AK39" s="290">
        <v>-4.17</v>
      </c>
      <c r="AL39" s="6">
        <v>5.2</v>
      </c>
      <c r="AM39" s="6">
        <v>12.3</v>
      </c>
      <c r="AN39" s="6">
        <v>0.19</v>
      </c>
      <c r="BO39" s="224">
        <v>3.5000000000000003E-2</v>
      </c>
      <c r="BP39" s="226">
        <v>-87.333333333333329</v>
      </c>
      <c r="BR39" s="311">
        <v>0.17499999999999999</v>
      </c>
      <c r="BS39" s="312">
        <v>-72</v>
      </c>
      <c r="BV39" s="543">
        <f t="shared" si="0"/>
        <v>23.464470999999776</v>
      </c>
      <c r="BW39" s="544">
        <f t="shared" si="1"/>
        <v>92.601229000000274</v>
      </c>
      <c r="BY39" s="545">
        <v>34</v>
      </c>
      <c r="BZ39" s="546">
        <v>31.347826000000001</v>
      </c>
      <c r="CA39" s="545">
        <v>34</v>
      </c>
      <c r="CB39" s="546">
        <v>20.142856999999999</v>
      </c>
      <c r="CC39" s="545">
        <v>34</v>
      </c>
      <c r="CD39" s="546">
        <v>-20.8</v>
      </c>
      <c r="CE39" s="545">
        <v>34</v>
      </c>
      <c r="CF39" s="546">
        <v>10</v>
      </c>
      <c r="CG39" s="6">
        <v>34</v>
      </c>
      <c r="CH39" s="509">
        <f t="shared" si="2"/>
        <v>-20.8</v>
      </c>
      <c r="CI39" s="509">
        <f t="shared" si="3"/>
        <v>10.172670750000002</v>
      </c>
      <c r="CJ39" s="509">
        <f t="shared" si="4"/>
        <v>31.347826000000001</v>
      </c>
      <c r="CL39" s="6">
        <v>35</v>
      </c>
      <c r="CM39" s="6">
        <v>59.75</v>
      </c>
      <c r="CN39" s="6">
        <f t="shared" si="5"/>
        <v>73.75</v>
      </c>
      <c r="CO39" s="6">
        <v>87.75</v>
      </c>
    </row>
    <row r="40" spans="2:93">
      <c r="B40" s="276">
        <v>36</v>
      </c>
      <c r="C40" s="275">
        <v>141.25899999999999</v>
      </c>
      <c r="D40" s="278">
        <v>169.56700000000001</v>
      </c>
      <c r="E40" s="9">
        <v>3.7504365389276382</v>
      </c>
      <c r="F40" s="9">
        <v>54.76</v>
      </c>
      <c r="H40" s="276">
        <v>36</v>
      </c>
      <c r="I40" s="275">
        <v>24.036200000000001</v>
      </c>
      <c r="J40" s="254">
        <v>0.18</v>
      </c>
      <c r="K40" s="8">
        <v>-81.711945392490691</v>
      </c>
      <c r="M40" s="286">
        <v>36</v>
      </c>
      <c r="N40" s="287">
        <v>101.09399999999999</v>
      </c>
      <c r="O40" s="275">
        <v>47.624099999999999</v>
      </c>
      <c r="Q40" s="291">
        <v>13.1</v>
      </c>
      <c r="R40" s="290">
        <v>2.2000000000000002</v>
      </c>
      <c r="S40" s="290">
        <v>5.0999999999999996</v>
      </c>
      <c r="T40" s="290">
        <v>9</v>
      </c>
      <c r="U40" s="291">
        <v>5.0999999999999996</v>
      </c>
      <c r="V40" s="8">
        <v>13.1</v>
      </c>
      <c r="W40" s="8">
        <v>5.5893649999999999</v>
      </c>
      <c r="AC40" s="3">
        <v>36</v>
      </c>
      <c r="AD40" s="2">
        <v>57.966700000000003</v>
      </c>
      <c r="AE40" s="2">
        <v>34.142579999999974</v>
      </c>
      <c r="AF40" s="2">
        <v>36.985034999999833</v>
      </c>
      <c r="AH40" s="6">
        <v>12.8</v>
      </c>
      <c r="AI40" s="290">
        <v>1.43</v>
      </c>
      <c r="AJ40" s="290">
        <v>7.04</v>
      </c>
      <c r="AK40" s="290">
        <v>-2.35</v>
      </c>
      <c r="AL40" s="6">
        <v>5.8</v>
      </c>
      <c r="AM40" s="6">
        <v>12.83</v>
      </c>
      <c r="AN40" s="6">
        <v>0.92</v>
      </c>
      <c r="BO40" s="224">
        <v>3.6000000000000004E-2</v>
      </c>
      <c r="BP40" s="226">
        <v>-81.333333333333343</v>
      </c>
      <c r="BR40" s="311">
        <v>0.18</v>
      </c>
      <c r="BS40" s="312">
        <v>-81.711945392490691</v>
      </c>
      <c r="BV40" s="543">
        <f t="shared" si="0"/>
        <v>23.824120000000029</v>
      </c>
      <c r="BW40" s="544">
        <f t="shared" si="1"/>
        <v>94.951734999999843</v>
      </c>
      <c r="BY40" s="545">
        <v>35</v>
      </c>
      <c r="BZ40" s="546">
        <v>32.826087000000001</v>
      </c>
      <c r="CA40" s="545">
        <v>35</v>
      </c>
      <c r="CB40" s="546">
        <v>24.428571000000002</v>
      </c>
      <c r="CC40" s="545">
        <v>35</v>
      </c>
      <c r="CD40" s="546">
        <v>-9.6</v>
      </c>
      <c r="CE40" s="545">
        <v>35</v>
      </c>
      <c r="CF40" s="546">
        <v>12</v>
      </c>
      <c r="CG40" s="6">
        <v>35</v>
      </c>
      <c r="CH40" s="509">
        <f t="shared" si="2"/>
        <v>-9.6</v>
      </c>
      <c r="CI40" s="509">
        <f t="shared" si="3"/>
        <v>14.913664500000001</v>
      </c>
      <c r="CJ40" s="509">
        <f t="shared" si="4"/>
        <v>32.826087000000001</v>
      </c>
      <c r="CL40" s="6">
        <v>36</v>
      </c>
      <c r="CM40" s="6">
        <v>63.7</v>
      </c>
      <c r="CN40" s="6">
        <f t="shared" si="5"/>
        <v>77.95</v>
      </c>
      <c r="CO40" s="6">
        <v>92.2</v>
      </c>
    </row>
    <row r="41" spans="2:93">
      <c r="B41" s="276">
        <v>37</v>
      </c>
      <c r="C41" s="275">
        <v>146</v>
      </c>
      <c r="D41" s="278">
        <v>173.95500000000001</v>
      </c>
      <c r="E41" s="9">
        <v>3.8267535615220956</v>
      </c>
      <c r="F41" s="9">
        <v>55.07</v>
      </c>
      <c r="H41" s="276">
        <v>37</v>
      </c>
      <c r="I41" s="275">
        <v>24.4941</v>
      </c>
      <c r="J41" s="254">
        <v>0.185</v>
      </c>
      <c r="K41" s="8">
        <v>-45.301992031872203</v>
      </c>
      <c r="M41" s="286">
        <v>37</v>
      </c>
      <c r="N41" s="287">
        <v>102.91800000000001</v>
      </c>
      <c r="O41" s="275">
        <v>48.248100000000001</v>
      </c>
      <c r="Q41" s="291">
        <v>13.2</v>
      </c>
      <c r="R41" s="290">
        <v>3.1</v>
      </c>
      <c r="S41" s="290">
        <v>6.5</v>
      </c>
      <c r="T41" s="290">
        <v>11.3</v>
      </c>
      <c r="U41" s="291">
        <v>6.5</v>
      </c>
      <c r="V41" s="8">
        <v>13.2</v>
      </c>
      <c r="W41" s="8">
        <v>7.1725849999999998</v>
      </c>
      <c r="AC41" s="3">
        <v>37</v>
      </c>
      <c r="AD41" s="2">
        <v>60.916700000000006</v>
      </c>
      <c r="AE41" s="2">
        <v>34.142579999999974</v>
      </c>
      <c r="AF41" s="2">
        <v>36.985034999999833</v>
      </c>
      <c r="AH41" s="6">
        <v>12.9</v>
      </c>
      <c r="AI41" s="290">
        <v>2.7</v>
      </c>
      <c r="AJ41" s="290">
        <v>7.5</v>
      </c>
      <c r="AK41" s="290">
        <v>-0.57999999999999996</v>
      </c>
      <c r="AL41" s="6">
        <v>6.33</v>
      </c>
      <c r="AM41" s="6">
        <v>13.34</v>
      </c>
      <c r="AN41" s="6">
        <v>1.58</v>
      </c>
      <c r="BO41" s="224">
        <v>3.6999999999999998E-2</v>
      </c>
      <c r="BP41" s="226">
        <v>-82</v>
      </c>
      <c r="BR41" s="311">
        <v>0.185</v>
      </c>
      <c r="BS41" s="312">
        <v>-45.301992031872203</v>
      </c>
      <c r="BV41" s="543">
        <f t="shared" si="0"/>
        <v>26.774120000000032</v>
      </c>
      <c r="BW41" s="544">
        <f t="shared" si="1"/>
        <v>97.901734999999832</v>
      </c>
      <c r="BY41" s="545">
        <v>36</v>
      </c>
      <c r="BZ41" s="546">
        <v>34.304347999999997</v>
      </c>
      <c r="CA41" s="545">
        <v>36</v>
      </c>
      <c r="CB41" s="546">
        <v>28.714286000000001</v>
      </c>
      <c r="CC41" s="545">
        <v>36</v>
      </c>
      <c r="CD41" s="546">
        <v>1.6</v>
      </c>
      <c r="CE41" s="545">
        <v>36</v>
      </c>
      <c r="CF41" s="546">
        <v>14.866667</v>
      </c>
      <c r="CG41" s="6">
        <v>36</v>
      </c>
      <c r="CH41" s="509">
        <f t="shared" si="2"/>
        <v>1.6</v>
      </c>
      <c r="CI41" s="509">
        <f t="shared" si="3"/>
        <v>19.871325249999998</v>
      </c>
      <c r="CJ41" s="509">
        <f t="shared" si="4"/>
        <v>34.304347999999997</v>
      </c>
      <c r="CL41" s="6">
        <v>37</v>
      </c>
      <c r="CM41" s="6">
        <v>67.650000000000006</v>
      </c>
      <c r="CN41" s="6">
        <f t="shared" si="5"/>
        <v>82.15</v>
      </c>
      <c r="CO41" s="6">
        <v>96.65</v>
      </c>
    </row>
    <row r="42" spans="2:93">
      <c r="B42" s="276">
        <v>38</v>
      </c>
      <c r="C42" s="275">
        <v>153.345</v>
      </c>
      <c r="D42" s="278">
        <v>177.392</v>
      </c>
      <c r="E42" s="9">
        <v>3.9248754477149701</v>
      </c>
      <c r="F42" s="9">
        <v>46.17</v>
      </c>
      <c r="H42" s="276">
        <v>38</v>
      </c>
      <c r="I42" s="275">
        <v>23.028099999999998</v>
      </c>
      <c r="J42" s="254">
        <v>0.19</v>
      </c>
      <c r="K42" s="8">
        <v>-48.979591836734613</v>
      </c>
      <c r="M42" s="286">
        <v>38</v>
      </c>
      <c r="N42" s="287">
        <v>104.556</v>
      </c>
      <c r="O42" s="275">
        <v>48.685600000000001</v>
      </c>
      <c r="Q42" s="291">
        <v>13.3</v>
      </c>
      <c r="R42" s="290">
        <v>4.2</v>
      </c>
      <c r="S42" s="290">
        <v>8.3000000000000007</v>
      </c>
      <c r="T42" s="290">
        <v>14</v>
      </c>
      <c r="U42" s="291">
        <v>8.3000000000000007</v>
      </c>
      <c r="V42" s="8">
        <v>13.3</v>
      </c>
      <c r="W42" s="8">
        <v>9.1156900000000007</v>
      </c>
      <c r="AC42" s="3">
        <v>38</v>
      </c>
      <c r="AD42" s="2">
        <v>67.216700000000003</v>
      </c>
      <c r="AE42" s="2">
        <v>35.372297999999731</v>
      </c>
      <c r="AF42" s="2">
        <v>37.483008000000495</v>
      </c>
      <c r="AH42" s="6">
        <v>13</v>
      </c>
      <c r="AI42" s="290">
        <v>3.82</v>
      </c>
      <c r="AJ42" s="290">
        <v>8.01</v>
      </c>
      <c r="AK42" s="290">
        <v>0.86</v>
      </c>
      <c r="AL42" s="6">
        <v>6.8</v>
      </c>
      <c r="AM42" s="6">
        <v>13.83</v>
      </c>
      <c r="AN42" s="6">
        <v>2.15</v>
      </c>
      <c r="BO42" s="224">
        <v>3.7999999999999999E-2</v>
      </c>
      <c r="BP42" s="226">
        <v>-78.666666666666671</v>
      </c>
      <c r="BR42" s="311">
        <v>0.19</v>
      </c>
      <c r="BS42" s="312">
        <v>-48.979591836734613</v>
      </c>
      <c r="BV42" s="543">
        <f t="shared" si="0"/>
        <v>31.844402000000272</v>
      </c>
      <c r="BW42" s="544">
        <f t="shared" si="1"/>
        <v>104.6997080000005</v>
      </c>
      <c r="BY42" s="545">
        <v>37</v>
      </c>
      <c r="BZ42" s="546">
        <v>35.782609000000001</v>
      </c>
      <c r="CA42" s="545">
        <v>37</v>
      </c>
      <c r="CB42" s="546">
        <v>33</v>
      </c>
      <c r="CC42" s="545">
        <v>37</v>
      </c>
      <c r="CD42" s="546">
        <v>12.8</v>
      </c>
      <c r="CE42" s="545">
        <v>37</v>
      </c>
      <c r="CF42" s="546">
        <v>17.733332999999998</v>
      </c>
      <c r="CG42" s="6">
        <v>37</v>
      </c>
      <c r="CH42" s="509">
        <f t="shared" si="2"/>
        <v>12.8</v>
      </c>
      <c r="CI42" s="509">
        <f t="shared" si="3"/>
        <v>24.828985500000002</v>
      </c>
      <c r="CJ42" s="509">
        <f t="shared" si="4"/>
        <v>35.782609000000001</v>
      </c>
      <c r="CL42" s="6">
        <v>38</v>
      </c>
      <c r="CM42" s="6">
        <v>71.599999999999994</v>
      </c>
      <c r="CN42" s="6">
        <f t="shared" si="5"/>
        <v>86.35</v>
      </c>
      <c r="CO42" s="6">
        <v>101.1</v>
      </c>
    </row>
    <row r="43" spans="2:93">
      <c r="B43" s="276">
        <v>39</v>
      </c>
      <c r="C43" s="275">
        <v>159.971</v>
      </c>
      <c r="D43" s="278">
        <v>180.39400000000001</v>
      </c>
      <c r="E43" s="9">
        <v>3.9902900385102198</v>
      </c>
      <c r="F43" s="9">
        <v>31</v>
      </c>
      <c r="H43" s="276">
        <v>39</v>
      </c>
      <c r="I43" s="275">
        <v>20.685600000000001</v>
      </c>
      <c r="J43" s="254">
        <v>0.19500000000000001</v>
      </c>
      <c r="K43" s="8">
        <v>-18.198058252427529</v>
      </c>
      <c r="M43" s="286">
        <v>39</v>
      </c>
      <c r="N43" s="287">
        <v>106.221</v>
      </c>
      <c r="O43" s="275">
        <v>49.401400000000002</v>
      </c>
      <c r="Q43" s="291">
        <v>13.4</v>
      </c>
      <c r="R43" s="290">
        <v>5.4</v>
      </c>
      <c r="S43" s="290">
        <v>6</v>
      </c>
      <c r="T43" s="290">
        <v>6.2</v>
      </c>
      <c r="U43" s="291">
        <v>6</v>
      </c>
      <c r="V43" s="8">
        <v>13.4</v>
      </c>
      <c r="W43" s="8">
        <v>5.8111499999999996</v>
      </c>
      <c r="AC43" s="3">
        <v>39</v>
      </c>
      <c r="AD43" s="2">
        <v>73.566699999999997</v>
      </c>
      <c r="AE43" s="2">
        <v>35.994609000000253</v>
      </c>
      <c r="AF43" s="2">
        <v>38.366070000000043</v>
      </c>
      <c r="AH43" s="6">
        <v>13.1</v>
      </c>
      <c r="AI43" s="290">
        <v>4.78</v>
      </c>
      <c r="AJ43" s="290">
        <v>8.7100000000000009</v>
      </c>
      <c r="AK43" s="290">
        <v>1.92</v>
      </c>
      <c r="AL43" s="6">
        <v>7.19</v>
      </c>
      <c r="AM43" s="6">
        <v>14.3</v>
      </c>
      <c r="AN43" s="6">
        <v>2.64</v>
      </c>
      <c r="BO43" s="224">
        <v>3.9E-2</v>
      </c>
      <c r="BP43" s="226">
        <v>-87.999999999999986</v>
      </c>
      <c r="BR43" s="311">
        <v>0.19500000000000001</v>
      </c>
      <c r="BS43" s="312">
        <v>-18.198058252427529</v>
      </c>
      <c r="BV43" s="543">
        <f t="shared" si="0"/>
        <v>37.572090999999745</v>
      </c>
      <c r="BW43" s="544">
        <f t="shared" si="1"/>
        <v>111.93277000000003</v>
      </c>
      <c r="BY43" s="545">
        <v>38</v>
      </c>
      <c r="BZ43" s="546">
        <v>37.260869999999997</v>
      </c>
      <c r="CA43" s="545">
        <v>38</v>
      </c>
      <c r="CB43" s="546">
        <v>36.625</v>
      </c>
      <c r="CC43" s="545">
        <v>38</v>
      </c>
      <c r="CD43" s="546">
        <v>24</v>
      </c>
      <c r="CE43" s="545">
        <v>38</v>
      </c>
      <c r="CF43" s="546">
        <v>20.6</v>
      </c>
      <c r="CG43" s="6">
        <v>38</v>
      </c>
      <c r="CH43" s="509">
        <f t="shared" si="2"/>
        <v>20.6</v>
      </c>
      <c r="CI43" s="509">
        <f t="shared" si="3"/>
        <v>29.621467500000001</v>
      </c>
      <c r="CJ43" s="509">
        <f t="shared" si="4"/>
        <v>37.260869999999997</v>
      </c>
      <c r="CL43" s="6">
        <v>39</v>
      </c>
      <c r="CM43" s="6">
        <v>75.55</v>
      </c>
      <c r="CN43" s="6">
        <f t="shared" si="5"/>
        <v>90.55</v>
      </c>
      <c r="CO43" s="6">
        <v>105.55</v>
      </c>
    </row>
    <row r="44" spans="2:93">
      <c r="B44" s="276">
        <v>40</v>
      </c>
      <c r="C44" s="275">
        <v>165.07599999999999</v>
      </c>
      <c r="D44" s="278">
        <v>182.608</v>
      </c>
      <c r="E44" s="9">
        <v>4.099314356502302</v>
      </c>
      <c r="F44" s="9">
        <v>-20.329999999999998</v>
      </c>
      <c r="H44" s="276">
        <v>40</v>
      </c>
      <c r="I44" s="275">
        <v>18.851400000000002</v>
      </c>
      <c r="J44" s="254">
        <v>0.2</v>
      </c>
      <c r="K44" s="8">
        <v>-34.179816513760919</v>
      </c>
      <c r="M44" s="286">
        <v>40</v>
      </c>
      <c r="N44" s="287">
        <v>110.726</v>
      </c>
      <c r="O44" s="275">
        <v>53.906100000000002</v>
      </c>
      <c r="Q44" s="291">
        <v>13.5</v>
      </c>
      <c r="R44" s="290">
        <v>6.6</v>
      </c>
      <c r="S44" s="290">
        <v>8.1999999999999993</v>
      </c>
      <c r="T44" s="290">
        <v>11.6</v>
      </c>
      <c r="U44" s="291">
        <v>8.1999999999999993</v>
      </c>
      <c r="V44" s="8">
        <v>13.5</v>
      </c>
      <c r="W44" s="8">
        <v>9.0944350000000007</v>
      </c>
      <c r="AC44" s="3">
        <v>40</v>
      </c>
      <c r="AD44" s="2">
        <v>73.2667</v>
      </c>
      <c r="AE44" s="2">
        <v>36.268814999999513</v>
      </c>
      <c r="AF44" s="2">
        <v>38.842860000000535</v>
      </c>
      <c r="AH44" s="6">
        <v>13.2</v>
      </c>
      <c r="AI44" s="290">
        <v>5.64</v>
      </c>
      <c r="AJ44" s="290">
        <v>9.51</v>
      </c>
      <c r="AK44" s="290">
        <v>2.79</v>
      </c>
      <c r="AL44" s="6">
        <v>7.51</v>
      </c>
      <c r="AM44" s="6">
        <v>14.73</v>
      </c>
      <c r="AN44" s="6">
        <v>3.04</v>
      </c>
      <c r="BO44" s="224">
        <v>0.04</v>
      </c>
      <c r="BP44" s="226">
        <v>-87.999999999999986</v>
      </c>
      <c r="BR44" s="311">
        <v>0.2</v>
      </c>
      <c r="BS44" s="312">
        <v>-34.179816513760919</v>
      </c>
      <c r="BV44" s="543">
        <f t="shared" si="0"/>
        <v>36.997885000000487</v>
      </c>
      <c r="BW44" s="544">
        <f t="shared" si="1"/>
        <v>112.10956000000053</v>
      </c>
      <c r="BY44" s="545">
        <v>39</v>
      </c>
      <c r="BZ44" s="546">
        <v>38.739130000000003</v>
      </c>
      <c r="CA44" s="545">
        <v>39</v>
      </c>
      <c r="CB44" s="546">
        <v>40.25</v>
      </c>
      <c r="CC44" s="545">
        <v>39</v>
      </c>
      <c r="CD44" s="546">
        <v>28.75</v>
      </c>
      <c r="CE44" s="545">
        <v>39</v>
      </c>
      <c r="CF44" s="546">
        <v>23.466667000000001</v>
      </c>
      <c r="CG44" s="6">
        <v>39</v>
      </c>
      <c r="CH44" s="509">
        <f t="shared" si="2"/>
        <v>23.466667000000001</v>
      </c>
      <c r="CI44" s="509">
        <f t="shared" si="3"/>
        <v>32.801449250000005</v>
      </c>
      <c r="CJ44" s="509">
        <f t="shared" si="4"/>
        <v>40.25</v>
      </c>
      <c r="CL44" s="6">
        <v>40</v>
      </c>
      <c r="CM44" s="6">
        <v>79.5</v>
      </c>
      <c r="CN44" s="6">
        <f t="shared" si="5"/>
        <v>94.75</v>
      </c>
      <c r="CO44" s="6">
        <v>110</v>
      </c>
    </row>
    <row r="45" spans="2:93">
      <c r="B45" s="276">
        <v>41</v>
      </c>
      <c r="C45" s="275">
        <v>169.61600000000001</v>
      </c>
      <c r="D45" s="278">
        <v>184.393</v>
      </c>
      <c r="E45" s="9">
        <v>4.1102167883015106</v>
      </c>
      <c r="F45" s="9">
        <v>-25.97</v>
      </c>
      <c r="H45" s="276">
        <v>41</v>
      </c>
      <c r="I45" s="275">
        <v>19.676100000000002</v>
      </c>
      <c r="J45" s="254">
        <v>0.20499999999999999</v>
      </c>
      <c r="K45" s="8">
        <v>-17.564285714285646</v>
      </c>
      <c r="M45" s="286">
        <v>41</v>
      </c>
      <c r="N45" s="287">
        <v>121.22</v>
      </c>
      <c r="O45" s="275">
        <v>62.1404</v>
      </c>
      <c r="Q45" s="291">
        <v>13.6</v>
      </c>
      <c r="R45" s="290">
        <v>7.7</v>
      </c>
      <c r="S45" s="290">
        <v>11</v>
      </c>
      <c r="T45" s="290">
        <v>17</v>
      </c>
      <c r="U45" s="291">
        <v>11</v>
      </c>
      <c r="V45" s="8">
        <v>13.6</v>
      </c>
      <c r="W45" s="8">
        <v>12.349309999999999</v>
      </c>
      <c r="AC45" s="3">
        <v>41</v>
      </c>
      <c r="AD45" s="2">
        <v>67.491700000000009</v>
      </c>
      <c r="AE45" s="2">
        <v>36.268814999999513</v>
      </c>
      <c r="AF45" s="2">
        <v>38.842860000000535</v>
      </c>
      <c r="AH45" s="6">
        <v>13.3</v>
      </c>
      <c r="AI45" s="290">
        <v>6.49</v>
      </c>
      <c r="AJ45" s="290">
        <v>10.3</v>
      </c>
      <c r="AK45" s="290">
        <v>3.73</v>
      </c>
      <c r="AL45" s="6">
        <v>7.75</v>
      </c>
      <c r="AM45" s="6">
        <v>15.14</v>
      </c>
      <c r="AN45" s="6">
        <v>3.37</v>
      </c>
      <c r="BO45" s="224">
        <v>4.1000000000000002E-2</v>
      </c>
      <c r="BP45" s="226">
        <v>-85.333333333333329</v>
      </c>
      <c r="BR45" s="311">
        <v>0.20499999999999999</v>
      </c>
      <c r="BS45" s="312">
        <v>-17.564285714285646</v>
      </c>
      <c r="BV45" s="543">
        <f t="shared" si="0"/>
        <v>31.222885000000495</v>
      </c>
      <c r="BW45" s="544">
        <f t="shared" si="1"/>
        <v>106.33456000000055</v>
      </c>
      <c r="BY45" s="545">
        <v>40</v>
      </c>
      <c r="BZ45" s="546">
        <v>40.217390999999999</v>
      </c>
      <c r="CA45" s="545">
        <v>40</v>
      </c>
      <c r="CB45" s="546">
        <v>43.875</v>
      </c>
      <c r="CC45" s="545">
        <v>40</v>
      </c>
      <c r="CD45" s="546">
        <v>33.5</v>
      </c>
      <c r="CE45" s="545">
        <v>40</v>
      </c>
      <c r="CF45" s="546">
        <v>26.333333</v>
      </c>
      <c r="CG45" s="6">
        <v>40</v>
      </c>
      <c r="CH45" s="509">
        <f t="shared" si="2"/>
        <v>26.333333</v>
      </c>
      <c r="CI45" s="509">
        <f t="shared" si="3"/>
        <v>35.981431000000001</v>
      </c>
      <c r="CJ45" s="509">
        <f t="shared" si="4"/>
        <v>43.875</v>
      </c>
      <c r="CL45" s="6">
        <v>41</v>
      </c>
      <c r="CM45" s="6">
        <v>82.55</v>
      </c>
      <c r="CN45" s="6">
        <f t="shared" si="5"/>
        <v>97.775000000000006</v>
      </c>
      <c r="CO45" s="6">
        <v>113</v>
      </c>
    </row>
    <row r="46" spans="2:93">
      <c r="B46" s="276">
        <v>42</v>
      </c>
      <c r="C46" s="275">
        <v>174.41300000000001</v>
      </c>
      <c r="D46" s="278">
        <v>186.73099999999999</v>
      </c>
      <c r="E46" s="9">
        <v>4.1974362426951766</v>
      </c>
      <c r="F46" s="9">
        <v>-27.83</v>
      </c>
      <c r="H46" s="276">
        <v>42</v>
      </c>
      <c r="I46" s="275">
        <v>23.9604</v>
      </c>
      <c r="J46" s="254">
        <v>0.21</v>
      </c>
      <c r="K46" s="8">
        <v>-13.399999999999858</v>
      </c>
      <c r="M46" s="286">
        <v>42</v>
      </c>
      <c r="N46" s="287">
        <v>133.36199999999999</v>
      </c>
      <c r="O46" s="275">
        <v>72.632000000000005</v>
      </c>
      <c r="Q46" s="291">
        <v>13.7</v>
      </c>
      <c r="R46" s="290">
        <v>11.7</v>
      </c>
      <c r="S46" s="290">
        <v>14.7</v>
      </c>
      <c r="T46" s="290">
        <v>19.7</v>
      </c>
      <c r="U46" s="291">
        <v>14.7</v>
      </c>
      <c r="V46" s="8">
        <v>13.7</v>
      </c>
      <c r="W46" s="8">
        <v>15.728950000000001</v>
      </c>
      <c r="AC46" s="3">
        <v>42</v>
      </c>
      <c r="AD46" s="2">
        <v>66.3917</v>
      </c>
      <c r="AE46" s="2">
        <v>38.092899000000365</v>
      </c>
      <c r="AF46" s="2">
        <v>41.796819000000013</v>
      </c>
      <c r="AH46" s="6">
        <v>13.4</v>
      </c>
      <c r="AI46" s="290">
        <v>7.46</v>
      </c>
      <c r="AJ46" s="290">
        <v>11.17</v>
      </c>
      <c r="AK46" s="290">
        <v>4.9000000000000004</v>
      </c>
      <c r="AL46" s="6">
        <v>7.94</v>
      </c>
      <c r="AM46" s="6">
        <v>15.51</v>
      </c>
      <c r="AN46" s="6">
        <v>3.63</v>
      </c>
      <c r="BO46" s="224">
        <v>4.2000000000000003E-2</v>
      </c>
      <c r="BP46" s="226">
        <v>-84.666666666666671</v>
      </c>
      <c r="BR46" s="311">
        <v>0.21</v>
      </c>
      <c r="BS46" s="312">
        <v>-13.399999999999858</v>
      </c>
      <c r="BV46" s="543">
        <f t="shared" si="0"/>
        <v>28.298800999999635</v>
      </c>
      <c r="BW46" s="544">
        <f t="shared" si="1"/>
        <v>108.18851900000001</v>
      </c>
      <c r="BY46" s="545">
        <v>41</v>
      </c>
      <c r="BZ46" s="546">
        <v>41.695652000000003</v>
      </c>
      <c r="CA46" s="545">
        <v>41</v>
      </c>
      <c r="CB46" s="546">
        <v>47.5</v>
      </c>
      <c r="CC46" s="545">
        <v>41</v>
      </c>
      <c r="CD46" s="546">
        <v>38.25</v>
      </c>
      <c r="CE46" s="545">
        <v>41</v>
      </c>
      <c r="CF46" s="546">
        <v>29.2</v>
      </c>
      <c r="CG46" s="6">
        <v>41</v>
      </c>
      <c r="CH46" s="509">
        <f t="shared" si="2"/>
        <v>29.2</v>
      </c>
      <c r="CI46" s="509">
        <f t="shared" si="3"/>
        <v>39.161412999999996</v>
      </c>
      <c r="CJ46" s="509">
        <f t="shared" si="4"/>
        <v>47.5</v>
      </c>
      <c r="CL46" s="6">
        <v>42</v>
      </c>
      <c r="CM46" s="6">
        <v>85.6</v>
      </c>
      <c r="CN46" s="6">
        <f t="shared" si="5"/>
        <v>100.8</v>
      </c>
      <c r="CO46" s="6">
        <v>116</v>
      </c>
    </row>
    <row r="47" spans="2:93">
      <c r="B47" s="276">
        <v>43</v>
      </c>
      <c r="C47" s="275">
        <v>180.68100000000001</v>
      </c>
      <c r="D47" s="278">
        <v>189.768</v>
      </c>
      <c r="E47" s="9">
        <v>4.273753265289634</v>
      </c>
      <c r="F47" s="9">
        <v>-21.99</v>
      </c>
      <c r="H47" s="276">
        <v>43</v>
      </c>
      <c r="I47" s="275">
        <v>30.762</v>
      </c>
      <c r="J47" s="254">
        <v>0.215</v>
      </c>
      <c r="K47" s="8">
        <v>-7.2888888888887493</v>
      </c>
      <c r="M47" s="286">
        <v>43</v>
      </c>
      <c r="N47" s="287">
        <v>146.84</v>
      </c>
      <c r="O47" s="275">
        <v>85.209900000000005</v>
      </c>
      <c r="Q47" s="291">
        <v>13.8</v>
      </c>
      <c r="R47" s="290">
        <v>17</v>
      </c>
      <c r="S47" s="290">
        <v>18.399999999999999</v>
      </c>
      <c r="T47" s="290">
        <v>22.5</v>
      </c>
      <c r="U47" s="291">
        <v>18.399999999999999</v>
      </c>
      <c r="V47" s="8">
        <v>13.8</v>
      </c>
      <c r="W47" s="8">
        <v>19.754300000000001</v>
      </c>
      <c r="AC47" s="3">
        <v>43</v>
      </c>
      <c r="AD47" s="2">
        <v>70.091700000000003</v>
      </c>
      <c r="AE47" s="2">
        <v>38.837477999999692</v>
      </c>
      <c r="AF47" s="2">
        <v>42.665459999999882</v>
      </c>
      <c r="AH47" s="6">
        <v>13.5</v>
      </c>
      <c r="AI47" s="290">
        <v>8.7899999999999991</v>
      </c>
      <c r="AJ47" s="290">
        <v>12.55</v>
      </c>
      <c r="AK47" s="290">
        <v>6.38</v>
      </c>
      <c r="AL47" s="6">
        <v>8.08</v>
      </c>
      <c r="AM47" s="6">
        <v>15.86</v>
      </c>
      <c r="AN47" s="6">
        <v>3.84</v>
      </c>
      <c r="BO47" s="224">
        <v>4.3000000000000003E-2</v>
      </c>
      <c r="BP47" s="226">
        <v>-82</v>
      </c>
      <c r="BR47" s="311">
        <v>0.215</v>
      </c>
      <c r="BS47" s="312">
        <v>-7.2888888888887493</v>
      </c>
      <c r="BV47" s="543">
        <f t="shared" si="0"/>
        <v>31.254222000000311</v>
      </c>
      <c r="BW47" s="544">
        <f t="shared" si="1"/>
        <v>112.75715999999989</v>
      </c>
      <c r="BY47" s="545">
        <v>42</v>
      </c>
      <c r="BZ47" s="546">
        <v>43.173912999999999</v>
      </c>
      <c r="CA47" s="545">
        <v>42</v>
      </c>
      <c r="CB47" s="546">
        <v>51.125</v>
      </c>
      <c r="CC47" s="545">
        <v>42</v>
      </c>
      <c r="CD47" s="546">
        <v>43</v>
      </c>
      <c r="CE47" s="545">
        <v>42</v>
      </c>
      <c r="CF47" s="546">
        <v>32.066667000000002</v>
      </c>
      <c r="CG47" s="6">
        <v>42</v>
      </c>
      <c r="CH47" s="509">
        <f t="shared" si="2"/>
        <v>32.066667000000002</v>
      </c>
      <c r="CI47" s="509">
        <f t="shared" si="3"/>
        <v>42.341394999999999</v>
      </c>
      <c r="CJ47" s="509">
        <f t="shared" si="4"/>
        <v>51.125</v>
      </c>
      <c r="CL47" s="6">
        <v>43</v>
      </c>
      <c r="CM47" s="6">
        <v>88.65</v>
      </c>
      <c r="CN47" s="6">
        <f t="shared" si="5"/>
        <v>103.825</v>
      </c>
      <c r="CO47" s="6">
        <v>119</v>
      </c>
    </row>
    <row r="48" spans="2:93">
      <c r="B48" s="276">
        <v>44</v>
      </c>
      <c r="C48" s="275">
        <v>188.02699999999999</v>
      </c>
      <c r="D48" s="278">
        <v>194.37899999999999</v>
      </c>
      <c r="E48" s="9">
        <v>4.3391678560848836</v>
      </c>
      <c r="F48" s="9">
        <v>-14.32</v>
      </c>
      <c r="H48" s="276">
        <v>44</v>
      </c>
      <c r="I48" s="275">
        <v>38.8399</v>
      </c>
      <c r="J48" s="254">
        <v>0.22</v>
      </c>
      <c r="K48" s="8">
        <v>-23.588571428572038</v>
      </c>
      <c r="M48" s="286">
        <v>44</v>
      </c>
      <c r="N48" s="287">
        <v>160.09200000000001</v>
      </c>
      <c r="O48" s="275">
        <v>96.722099999999998</v>
      </c>
      <c r="Q48" s="291">
        <v>13.9</v>
      </c>
      <c r="R48" s="290">
        <v>11.3</v>
      </c>
      <c r="S48" s="290">
        <v>18.899999999999999</v>
      </c>
      <c r="T48" s="290">
        <v>30.6</v>
      </c>
      <c r="U48" s="291">
        <v>18.899999999999999</v>
      </c>
      <c r="V48" s="8">
        <v>13.9</v>
      </c>
      <c r="W48" s="8">
        <v>20.931550000000001</v>
      </c>
      <c r="AC48" s="3">
        <v>44</v>
      </c>
      <c r="AD48" s="2">
        <v>73.291700000000006</v>
      </c>
      <c r="AE48" s="2">
        <v>40.819157999999895</v>
      </c>
      <c r="AF48" s="2">
        <v>44.537016000000115</v>
      </c>
      <c r="AH48" s="6">
        <v>13.6</v>
      </c>
      <c r="AI48" s="290">
        <v>10.66</v>
      </c>
      <c r="AJ48" s="290">
        <v>14.93</v>
      </c>
      <c r="AK48" s="290">
        <v>8.11</v>
      </c>
      <c r="AL48" s="6">
        <v>8.18</v>
      </c>
      <c r="AM48" s="6">
        <v>16.18</v>
      </c>
      <c r="AN48" s="6">
        <v>4.01</v>
      </c>
      <c r="BO48" s="224">
        <v>4.3999999999999997E-2</v>
      </c>
      <c r="BP48" s="226">
        <v>-83.333333333333357</v>
      </c>
      <c r="BR48" s="311">
        <v>0.22</v>
      </c>
      <c r="BS48" s="312">
        <v>-23.588571428572038</v>
      </c>
      <c r="BV48" s="543">
        <f t="shared" si="0"/>
        <v>32.472542000000111</v>
      </c>
      <c r="BW48" s="544">
        <f t="shared" si="1"/>
        <v>117.82871600000013</v>
      </c>
      <c r="BY48" s="545">
        <v>43</v>
      </c>
      <c r="BZ48" s="546">
        <v>44.652174000000002</v>
      </c>
      <c r="CA48" s="545">
        <v>43</v>
      </c>
      <c r="CB48" s="546">
        <v>54.75</v>
      </c>
      <c r="CC48" s="545">
        <v>43</v>
      </c>
      <c r="CD48" s="546">
        <v>47.75</v>
      </c>
      <c r="CE48" s="545">
        <v>43</v>
      </c>
      <c r="CF48" s="546">
        <v>34.933332999999998</v>
      </c>
      <c r="CG48" s="6">
        <v>43</v>
      </c>
      <c r="CH48" s="509">
        <f t="shared" si="2"/>
        <v>34.933332999999998</v>
      </c>
      <c r="CI48" s="509">
        <f t="shared" si="3"/>
        <v>45.521376750000002</v>
      </c>
      <c r="CJ48" s="509">
        <f t="shared" si="4"/>
        <v>54.75</v>
      </c>
      <c r="CL48" s="6">
        <v>44</v>
      </c>
      <c r="CM48" s="6">
        <v>91.7</v>
      </c>
      <c r="CN48" s="6">
        <f t="shared" si="5"/>
        <v>106.85</v>
      </c>
      <c r="CO48" s="6">
        <v>122</v>
      </c>
    </row>
    <row r="49" spans="2:93">
      <c r="B49" s="276">
        <v>45</v>
      </c>
      <c r="C49" s="275">
        <v>191.733</v>
      </c>
      <c r="D49" s="278">
        <v>200.36699999999999</v>
      </c>
      <c r="E49" s="9">
        <v>4.3609727196832999</v>
      </c>
      <c r="F49" s="9">
        <v>1.59</v>
      </c>
      <c r="H49" s="276">
        <v>45</v>
      </c>
      <c r="I49" s="275">
        <v>46.312100000000001</v>
      </c>
      <c r="J49" s="254">
        <v>0.22500000000000001</v>
      </c>
      <c r="K49" s="8">
        <v>-74.139589442815563</v>
      </c>
      <c r="M49" s="286">
        <v>45</v>
      </c>
      <c r="N49" s="287">
        <v>171.21100000000001</v>
      </c>
      <c r="O49" s="275">
        <v>107.06100000000001</v>
      </c>
      <c r="Q49" s="291">
        <v>14</v>
      </c>
      <c r="R49" s="290">
        <v>12.4</v>
      </c>
      <c r="S49" s="290">
        <v>20.7</v>
      </c>
      <c r="T49" s="290">
        <v>33.4</v>
      </c>
      <c r="U49" s="291">
        <v>20.7</v>
      </c>
      <c r="V49" s="8">
        <v>14</v>
      </c>
      <c r="W49" s="8">
        <v>22.9009</v>
      </c>
      <c r="AC49" s="3">
        <v>45</v>
      </c>
      <c r="AD49" s="2">
        <v>75.791700000000006</v>
      </c>
      <c r="AE49" s="2">
        <v>40.481609999999904</v>
      </c>
      <c r="AF49" s="2">
        <v>44.581796999999703</v>
      </c>
      <c r="AH49" s="6">
        <v>13.7</v>
      </c>
      <c r="AI49" s="290">
        <v>13.03</v>
      </c>
      <c r="AJ49" s="290">
        <v>18.41</v>
      </c>
      <c r="AK49" s="290">
        <v>9.8800000000000008</v>
      </c>
      <c r="AL49" s="6">
        <v>8.26</v>
      </c>
      <c r="AM49" s="6">
        <v>16.489999999999998</v>
      </c>
      <c r="AN49" s="6">
        <v>4.1500000000000004</v>
      </c>
      <c r="BO49" s="224">
        <v>4.4999999999999998E-2</v>
      </c>
      <c r="BP49" s="226">
        <v>-73.333333333333343</v>
      </c>
      <c r="BR49" s="311">
        <v>0.22500000000000001</v>
      </c>
      <c r="BS49" s="312">
        <v>-74.139589442815563</v>
      </c>
      <c r="BV49" s="543">
        <f t="shared" si="0"/>
        <v>35.310090000000102</v>
      </c>
      <c r="BW49" s="544">
        <f t="shared" si="1"/>
        <v>120.3734969999997</v>
      </c>
      <c r="BY49" s="545">
        <v>44</v>
      </c>
      <c r="BZ49" s="546">
        <v>46.130434999999999</v>
      </c>
      <c r="CA49" s="545">
        <v>44</v>
      </c>
      <c r="CB49" s="546">
        <v>58.375</v>
      </c>
      <c r="CC49" s="545">
        <v>44</v>
      </c>
      <c r="CD49" s="546">
        <v>52.5</v>
      </c>
      <c r="CE49" s="545">
        <v>44</v>
      </c>
      <c r="CF49" s="546">
        <v>37.799999999999997</v>
      </c>
      <c r="CG49" s="6">
        <v>44</v>
      </c>
      <c r="CH49" s="509">
        <f t="shared" si="2"/>
        <v>37.799999999999997</v>
      </c>
      <c r="CI49" s="509">
        <f t="shared" si="3"/>
        <v>48.701358749999997</v>
      </c>
      <c r="CJ49" s="509">
        <f t="shared" si="4"/>
        <v>58.375</v>
      </c>
      <c r="CL49" s="6">
        <v>45</v>
      </c>
      <c r="CM49" s="6">
        <v>94.75</v>
      </c>
      <c r="CN49" s="6">
        <f t="shared" si="5"/>
        <v>109.875</v>
      </c>
      <c r="CO49" s="6">
        <v>125</v>
      </c>
    </row>
    <row r="50" spans="2:93">
      <c r="B50" s="276">
        <v>46</v>
      </c>
      <c r="C50" s="275">
        <v>188.078</v>
      </c>
      <c r="D50" s="278">
        <v>205.846</v>
      </c>
      <c r="E50" s="9">
        <v>4.3391678560848836</v>
      </c>
      <c r="F50" s="9">
        <v>61.46</v>
      </c>
      <c r="H50" s="276">
        <v>46</v>
      </c>
      <c r="I50" s="275">
        <v>52.250799999999998</v>
      </c>
      <c r="J50" s="254">
        <v>0.23</v>
      </c>
      <c r="K50" s="8">
        <v>-68.349999999999042</v>
      </c>
      <c r="M50" s="286">
        <v>46</v>
      </c>
      <c r="N50" s="287">
        <v>180.48099999999999</v>
      </c>
      <c r="O50" s="275">
        <v>115.541</v>
      </c>
      <c r="Q50" s="291">
        <v>14.1</v>
      </c>
      <c r="R50" s="290">
        <v>13.6</v>
      </c>
      <c r="S50" s="290">
        <v>22.4</v>
      </c>
      <c r="T50" s="290">
        <v>36.1</v>
      </c>
      <c r="U50" s="291">
        <v>22.4</v>
      </c>
      <c r="V50" s="8">
        <v>14.1</v>
      </c>
      <c r="W50" s="8">
        <v>24.870199999999997</v>
      </c>
      <c r="AC50" s="3">
        <v>46</v>
      </c>
      <c r="AD50" s="2">
        <v>75.841700000000003</v>
      </c>
      <c r="AE50" s="2">
        <v>41.33058600000016</v>
      </c>
      <c r="AF50" s="2">
        <v>45.538688999999856</v>
      </c>
      <c r="AH50" s="6">
        <v>13.8</v>
      </c>
      <c r="AI50" s="290">
        <v>15.57</v>
      </c>
      <c r="AJ50" s="290">
        <v>22.61</v>
      </c>
      <c r="AK50" s="290">
        <v>11.4</v>
      </c>
      <c r="AL50" s="6">
        <v>8.32</v>
      </c>
      <c r="AM50" s="6">
        <v>16.78</v>
      </c>
      <c r="AN50" s="6">
        <v>4.26</v>
      </c>
      <c r="BO50" s="224">
        <v>4.5999999999999999E-2</v>
      </c>
      <c r="BP50" s="226">
        <v>-75.333333333333357</v>
      </c>
      <c r="BR50" s="311">
        <v>0.23</v>
      </c>
      <c r="BS50" s="312">
        <v>-68.349999999999042</v>
      </c>
      <c r="BV50" s="543">
        <f t="shared" si="0"/>
        <v>34.511113999999843</v>
      </c>
      <c r="BW50" s="544">
        <f t="shared" si="1"/>
        <v>121.38038899999987</v>
      </c>
      <c r="BY50" s="545">
        <v>45</v>
      </c>
      <c r="BZ50" s="546">
        <v>47.608696000000002</v>
      </c>
      <c r="CA50" s="545">
        <v>45</v>
      </c>
      <c r="CB50" s="546">
        <v>62</v>
      </c>
      <c r="CC50" s="545">
        <v>45</v>
      </c>
      <c r="CD50" s="546">
        <v>57.25</v>
      </c>
      <c r="CE50" s="545">
        <v>45</v>
      </c>
      <c r="CF50" s="546">
        <v>40.666666999999997</v>
      </c>
      <c r="CG50" s="6">
        <v>45</v>
      </c>
      <c r="CH50" s="509">
        <f t="shared" si="2"/>
        <v>40.666666999999997</v>
      </c>
      <c r="CI50" s="509">
        <f t="shared" si="3"/>
        <v>51.88134075</v>
      </c>
      <c r="CJ50" s="509">
        <f t="shared" si="4"/>
        <v>62</v>
      </c>
      <c r="CL50" s="6">
        <v>46</v>
      </c>
      <c r="CM50" s="6">
        <v>97.8</v>
      </c>
      <c r="CN50" s="6">
        <f t="shared" si="5"/>
        <v>112.9</v>
      </c>
      <c r="CO50" s="6">
        <v>128</v>
      </c>
    </row>
    <row r="51" spans="2:93">
      <c r="B51" s="276">
        <v>47</v>
      </c>
      <c r="C51" s="275">
        <v>181.922</v>
      </c>
      <c r="D51" s="278">
        <v>208.52500000000001</v>
      </c>
      <c r="E51" s="9">
        <v>4.4045824468801325</v>
      </c>
      <c r="F51" s="9">
        <v>67.62</v>
      </c>
      <c r="H51" s="276">
        <v>47</v>
      </c>
      <c r="I51" s="275">
        <v>56.4009</v>
      </c>
      <c r="J51" s="254">
        <v>0.23499999999999999</v>
      </c>
      <c r="K51" s="8">
        <v>-59.533054393304887</v>
      </c>
      <c r="M51" s="286">
        <v>47</v>
      </c>
      <c r="N51" s="287">
        <v>188.233</v>
      </c>
      <c r="O51" s="275">
        <v>122.483</v>
      </c>
      <c r="Q51" s="291">
        <v>14.2</v>
      </c>
      <c r="R51" s="290">
        <v>14.8</v>
      </c>
      <c r="S51" s="290">
        <v>24.2</v>
      </c>
      <c r="T51" s="290">
        <v>38.9</v>
      </c>
      <c r="U51" s="291">
        <v>24.2</v>
      </c>
      <c r="V51" s="8">
        <v>14.2</v>
      </c>
      <c r="W51" s="8">
        <v>26.839550000000003</v>
      </c>
      <c r="AC51" s="3">
        <v>47</v>
      </c>
      <c r="AD51" s="2">
        <v>72.416700000000006</v>
      </c>
      <c r="AE51" s="2">
        <v>41.879411999999519</v>
      </c>
      <c r="AF51" s="2">
        <v>45.915360000000533</v>
      </c>
      <c r="AH51" s="6">
        <v>13.9</v>
      </c>
      <c r="AI51" s="290">
        <v>17.829999999999998</v>
      </c>
      <c r="AJ51" s="290">
        <v>26.74</v>
      </c>
      <c r="AK51" s="290">
        <v>12.37</v>
      </c>
      <c r="AL51" s="6">
        <v>8.3699999999999992</v>
      </c>
      <c r="AM51" s="6">
        <v>17.05</v>
      </c>
      <c r="AN51" s="6">
        <v>4.34</v>
      </c>
      <c r="BO51" s="224">
        <v>4.7E-2</v>
      </c>
      <c r="BP51" s="226">
        <v>-76.666666666666657</v>
      </c>
      <c r="BR51" s="311">
        <v>0.23499999999999999</v>
      </c>
      <c r="BS51" s="312">
        <v>-59.533054393304887</v>
      </c>
      <c r="BV51" s="543">
        <f t="shared" si="0"/>
        <v>30.537288000000487</v>
      </c>
      <c r="BW51" s="544">
        <f t="shared" si="1"/>
        <v>118.33206000000054</v>
      </c>
      <c r="BY51" s="545">
        <v>46</v>
      </c>
      <c r="BZ51" s="546">
        <v>49.086956999999998</v>
      </c>
      <c r="CA51" s="545">
        <v>46</v>
      </c>
      <c r="CB51" s="546">
        <v>62.75</v>
      </c>
      <c r="CC51" s="545">
        <v>46</v>
      </c>
      <c r="CD51" s="546">
        <v>62</v>
      </c>
      <c r="CE51" s="545">
        <v>46</v>
      </c>
      <c r="CF51" s="546">
        <v>43.533332999999999</v>
      </c>
      <c r="CG51" s="6">
        <v>46</v>
      </c>
      <c r="CH51" s="509">
        <f t="shared" si="2"/>
        <v>43.533332999999999</v>
      </c>
      <c r="CI51" s="509">
        <f t="shared" si="3"/>
        <v>54.342572499999996</v>
      </c>
      <c r="CJ51" s="509">
        <f t="shared" si="4"/>
        <v>62.75</v>
      </c>
      <c r="CL51" s="6">
        <v>47</v>
      </c>
      <c r="CM51" s="6">
        <v>100.85</v>
      </c>
      <c r="CN51" s="6">
        <f t="shared" si="5"/>
        <v>115.925</v>
      </c>
      <c r="CO51" s="6">
        <v>131</v>
      </c>
    </row>
    <row r="52" spans="2:93">
      <c r="B52" s="276">
        <v>48</v>
      </c>
      <c r="C52" s="275">
        <v>177.87</v>
      </c>
      <c r="D52" s="278">
        <v>209.97800000000001</v>
      </c>
      <c r="E52" s="9">
        <v>4.4481921740769668</v>
      </c>
      <c r="F52" s="9">
        <v>69.67</v>
      </c>
      <c r="H52" s="276">
        <v>48</v>
      </c>
      <c r="I52" s="275">
        <v>58.332999999999998</v>
      </c>
      <c r="J52" s="254">
        <v>0.24</v>
      </c>
      <c r="K52" s="8">
        <v>-28.622222222221616</v>
      </c>
      <c r="M52" s="286">
        <v>48</v>
      </c>
      <c r="N52" s="287">
        <v>194.536</v>
      </c>
      <c r="O52" s="275">
        <v>128.096</v>
      </c>
      <c r="Q52" s="291">
        <v>14.3</v>
      </c>
      <c r="R52" s="290">
        <v>9.9</v>
      </c>
      <c r="S52" s="290">
        <v>15.8</v>
      </c>
      <c r="T52" s="290">
        <v>24.1</v>
      </c>
      <c r="U52" s="291">
        <v>15.8</v>
      </c>
      <c r="V52" s="8">
        <v>14.3</v>
      </c>
      <c r="W52" s="8">
        <v>16.984909999999999</v>
      </c>
      <c r="AC52" s="3">
        <v>48</v>
      </c>
      <c r="AD52" s="2">
        <v>70.091700000000003</v>
      </c>
      <c r="AE52" s="2">
        <v>42.147959999999884</v>
      </c>
      <c r="AF52" s="2">
        <v>46.867766999999773</v>
      </c>
      <c r="AH52" s="6">
        <v>14</v>
      </c>
      <c r="AI52" s="290">
        <v>19.3</v>
      </c>
      <c r="AJ52" s="290">
        <v>29.78</v>
      </c>
      <c r="AK52" s="290">
        <v>12.71</v>
      </c>
      <c r="AL52" s="6">
        <v>8.42</v>
      </c>
      <c r="AM52" s="6">
        <v>17.29</v>
      </c>
      <c r="AN52" s="6">
        <v>4.4000000000000004</v>
      </c>
      <c r="BO52" s="224">
        <v>4.8000000000000001E-2</v>
      </c>
      <c r="BP52" s="226">
        <v>-81.333333333333343</v>
      </c>
      <c r="BR52" s="311">
        <v>0.24</v>
      </c>
      <c r="BS52" s="312">
        <v>-28.622222222221616</v>
      </c>
      <c r="BV52" s="543">
        <f t="shared" si="0"/>
        <v>27.943740000000119</v>
      </c>
      <c r="BW52" s="544">
        <f t="shared" si="1"/>
        <v>116.95946699999978</v>
      </c>
      <c r="BY52" s="545">
        <v>47</v>
      </c>
      <c r="BZ52" s="546">
        <v>50.565216999999997</v>
      </c>
      <c r="CA52" s="545">
        <v>47</v>
      </c>
      <c r="CB52" s="546">
        <v>63.5</v>
      </c>
      <c r="CC52" s="545">
        <v>47</v>
      </c>
      <c r="CD52" s="546">
        <v>61.777777999999998</v>
      </c>
      <c r="CE52" s="545">
        <v>47</v>
      </c>
      <c r="CF52" s="546">
        <v>46.4</v>
      </c>
      <c r="CG52" s="6">
        <v>47</v>
      </c>
      <c r="CH52" s="509">
        <f t="shared" si="2"/>
        <v>46.4</v>
      </c>
      <c r="CI52" s="509">
        <f t="shared" si="3"/>
        <v>55.560748749999995</v>
      </c>
      <c r="CJ52" s="509">
        <f t="shared" si="4"/>
        <v>63.5</v>
      </c>
      <c r="CL52" s="6">
        <v>48</v>
      </c>
      <c r="CM52" s="6">
        <v>103.9</v>
      </c>
      <c r="CN52" s="6">
        <f t="shared" si="5"/>
        <v>118.95</v>
      </c>
      <c r="CO52" s="6">
        <v>134</v>
      </c>
    </row>
    <row r="53" spans="2:93">
      <c r="B53" s="276">
        <v>49</v>
      </c>
      <c r="C53" s="275">
        <v>178.03399999999999</v>
      </c>
      <c r="D53" s="278">
        <v>212.506</v>
      </c>
      <c r="E53" s="9">
        <v>4.5136067648722156</v>
      </c>
      <c r="F53" s="9">
        <v>68.14</v>
      </c>
      <c r="H53" s="276">
        <v>49</v>
      </c>
      <c r="I53" s="275">
        <v>59.135899999999999</v>
      </c>
      <c r="J53" s="254">
        <v>0.245</v>
      </c>
      <c r="K53" s="8">
        <v>-60.257142857144608</v>
      </c>
      <c r="M53" s="286">
        <v>49</v>
      </c>
      <c r="N53" s="287">
        <v>202.208</v>
      </c>
      <c r="O53" s="275">
        <v>135.08799999999999</v>
      </c>
      <c r="Q53" s="291">
        <v>14.4</v>
      </c>
      <c r="R53" s="290">
        <v>7.2</v>
      </c>
      <c r="S53" s="290">
        <v>13.1</v>
      </c>
      <c r="T53" s="290">
        <v>23</v>
      </c>
      <c r="U53" s="291">
        <v>13.1</v>
      </c>
      <c r="V53" s="8">
        <v>14.4</v>
      </c>
      <c r="W53" s="8">
        <v>15.099755</v>
      </c>
      <c r="AC53" s="3">
        <v>49</v>
      </c>
      <c r="AD53" s="2">
        <v>71.416700000000006</v>
      </c>
      <c r="AE53" s="2">
        <v>43.134728999999595</v>
      </c>
      <c r="AF53" s="2">
        <v>48.169658999999925</v>
      </c>
      <c r="AH53" s="6">
        <v>14.1</v>
      </c>
      <c r="AI53" s="290">
        <v>19.649999999999999</v>
      </c>
      <c r="AJ53" s="290">
        <v>31.03</v>
      </c>
      <c r="AK53" s="290">
        <v>12.39</v>
      </c>
      <c r="AL53" s="6">
        <v>8.44</v>
      </c>
      <c r="AM53" s="6">
        <v>17.510000000000002</v>
      </c>
      <c r="AN53" s="6">
        <v>4.43</v>
      </c>
      <c r="BO53" s="224">
        <v>4.9000000000000002E-2</v>
      </c>
      <c r="BP53" s="226">
        <v>-82</v>
      </c>
      <c r="BR53" s="311">
        <v>0.245</v>
      </c>
      <c r="BS53" s="312">
        <v>-60.257142857144608</v>
      </c>
      <c r="BV53" s="543">
        <f t="shared" si="0"/>
        <v>28.281971000000411</v>
      </c>
      <c r="BW53" s="544">
        <f t="shared" si="1"/>
        <v>119.58635899999993</v>
      </c>
      <c r="BY53" s="545">
        <v>48</v>
      </c>
      <c r="BZ53" s="546">
        <v>52.043478</v>
      </c>
      <c r="CA53" s="545">
        <v>48</v>
      </c>
      <c r="CB53" s="546">
        <v>64.25</v>
      </c>
      <c r="CC53" s="545">
        <v>48</v>
      </c>
      <c r="CD53" s="546">
        <v>61.555556000000003</v>
      </c>
      <c r="CE53" s="545">
        <v>48</v>
      </c>
      <c r="CF53" s="546">
        <v>49.266666999999998</v>
      </c>
      <c r="CG53" s="6">
        <v>48</v>
      </c>
      <c r="CH53" s="509">
        <f t="shared" si="2"/>
        <v>49.266666999999998</v>
      </c>
      <c r="CI53" s="509">
        <f t="shared" si="3"/>
        <v>56.77892525</v>
      </c>
      <c r="CJ53" s="509">
        <f t="shared" si="4"/>
        <v>64.25</v>
      </c>
      <c r="CL53" s="6">
        <v>49</v>
      </c>
      <c r="CM53" s="6">
        <v>106.95</v>
      </c>
      <c r="CN53" s="6">
        <f t="shared" si="5"/>
        <v>121.97499999999999</v>
      </c>
      <c r="CO53" s="6">
        <v>137</v>
      </c>
    </row>
    <row r="54" spans="2:93">
      <c r="B54" s="276">
        <v>50</v>
      </c>
      <c r="C54" s="275">
        <v>182.21199999999999</v>
      </c>
      <c r="D54" s="278">
        <v>216.828</v>
      </c>
      <c r="E54" s="9">
        <v>4.6335335146635064</v>
      </c>
      <c r="F54" s="9">
        <v>70.39</v>
      </c>
      <c r="H54" s="276">
        <v>50</v>
      </c>
      <c r="I54" s="275">
        <v>61.418300000000002</v>
      </c>
      <c r="J54" s="254">
        <v>0.25</v>
      </c>
      <c r="K54" s="8">
        <v>-66.776470588224271</v>
      </c>
      <c r="M54" s="286">
        <v>50</v>
      </c>
      <c r="N54" s="287">
        <v>211.41300000000001</v>
      </c>
      <c r="O54" s="275">
        <v>144.01300000000001</v>
      </c>
      <c r="Q54" s="291">
        <v>14.5</v>
      </c>
      <c r="R54" s="290">
        <v>6.1</v>
      </c>
      <c r="S54" s="290">
        <v>12.1</v>
      </c>
      <c r="T54" s="290">
        <v>22</v>
      </c>
      <c r="U54" s="291">
        <v>12.1</v>
      </c>
      <c r="V54" s="8">
        <v>14.5</v>
      </c>
      <c r="W54" s="8">
        <v>14.06312</v>
      </c>
      <c r="AC54" s="3">
        <v>50</v>
      </c>
      <c r="AD54" s="2">
        <v>71.091700000000003</v>
      </c>
      <c r="AE54" s="2">
        <v>44.010407999999892</v>
      </c>
      <c r="AF54" s="2">
        <v>49.237986000000191</v>
      </c>
      <c r="AH54" s="6">
        <v>14.2</v>
      </c>
      <c r="AI54" s="290">
        <v>18.82</v>
      </c>
      <c r="AJ54" s="290">
        <v>30.32</v>
      </c>
      <c r="AK54" s="290">
        <v>11.45</v>
      </c>
      <c r="AL54" s="6">
        <v>8.4499999999999993</v>
      </c>
      <c r="AM54" s="6">
        <v>17.68</v>
      </c>
      <c r="AN54" s="6">
        <v>4.41</v>
      </c>
      <c r="BO54" s="224">
        <v>0.05</v>
      </c>
      <c r="BP54" s="226">
        <v>-73.999999999999986</v>
      </c>
      <c r="BR54" s="311">
        <v>0.25</v>
      </c>
      <c r="BS54" s="312">
        <v>-66.776470588224271</v>
      </c>
      <c r="BV54" s="543">
        <f t="shared" si="0"/>
        <v>27.081292000000111</v>
      </c>
      <c r="BW54" s="544">
        <f t="shared" si="1"/>
        <v>120.32968600000019</v>
      </c>
      <c r="BY54" s="545">
        <v>49</v>
      </c>
      <c r="BZ54" s="546">
        <v>53.521738999999997</v>
      </c>
      <c r="CA54" s="545">
        <v>49</v>
      </c>
      <c r="CB54" s="546">
        <v>65</v>
      </c>
      <c r="CC54" s="545">
        <v>49</v>
      </c>
      <c r="CD54" s="546">
        <v>61.333333000000003</v>
      </c>
      <c r="CE54" s="545">
        <v>49</v>
      </c>
      <c r="CF54" s="546">
        <v>52.133333</v>
      </c>
      <c r="CG54" s="6">
        <v>49</v>
      </c>
      <c r="CH54" s="509">
        <f t="shared" si="2"/>
        <v>52.133333</v>
      </c>
      <c r="CI54" s="509">
        <f t="shared" si="3"/>
        <v>57.99710125</v>
      </c>
      <c r="CJ54" s="509">
        <f t="shared" si="4"/>
        <v>65</v>
      </c>
      <c r="CL54" s="6">
        <v>50</v>
      </c>
      <c r="CM54" s="6">
        <v>110</v>
      </c>
      <c r="CN54" s="6">
        <f t="shared" si="5"/>
        <v>125</v>
      </c>
      <c r="CO54" s="6">
        <v>140</v>
      </c>
    </row>
    <row r="55" spans="2:93">
      <c r="B55" s="276">
        <v>51</v>
      </c>
      <c r="C55" s="275">
        <v>187.964</v>
      </c>
      <c r="D55" s="278">
        <v>222.458</v>
      </c>
      <c r="E55" s="9">
        <v>4.786167559852422</v>
      </c>
      <c r="F55" s="9">
        <v>79.67</v>
      </c>
      <c r="H55" s="276">
        <v>51</v>
      </c>
      <c r="I55" s="275">
        <v>64.983199999999997</v>
      </c>
      <c r="J55" s="254">
        <v>0.255</v>
      </c>
      <c r="K55" s="8">
        <v>-85.449056603773641</v>
      </c>
      <c r="M55" s="286">
        <v>51</v>
      </c>
      <c r="N55" s="287">
        <v>224.61199999999999</v>
      </c>
      <c r="O55" s="275">
        <v>159.37200000000001</v>
      </c>
      <c r="Q55" s="291">
        <v>14.6</v>
      </c>
      <c r="R55" s="290">
        <v>5.0999999999999996</v>
      </c>
      <c r="S55" s="290">
        <v>11.1</v>
      </c>
      <c r="T55" s="290">
        <v>21</v>
      </c>
      <c r="U55" s="291">
        <v>11.1</v>
      </c>
      <c r="V55" s="8">
        <v>14.6</v>
      </c>
      <c r="W55" s="8">
        <v>13.026534999999999</v>
      </c>
      <c r="AC55" s="3">
        <v>51</v>
      </c>
      <c r="AD55" s="2">
        <v>68.191699999999997</v>
      </c>
      <c r="AE55" s="2">
        <v>44.649485999999811</v>
      </c>
      <c r="AF55" s="2">
        <v>49.940474999999722</v>
      </c>
      <c r="AH55" s="6">
        <v>14.3</v>
      </c>
      <c r="AI55" s="290">
        <v>17.05</v>
      </c>
      <c r="AJ55" s="290">
        <v>28.1</v>
      </c>
      <c r="AK55" s="290">
        <v>10.11</v>
      </c>
      <c r="AL55" s="6">
        <v>8.43</v>
      </c>
      <c r="AM55" s="6">
        <v>17.809999999999999</v>
      </c>
      <c r="AN55" s="6">
        <v>4.34</v>
      </c>
      <c r="BO55" s="224">
        <v>5.1000000000000004E-2</v>
      </c>
      <c r="BP55" s="226">
        <v>-73.333333333333343</v>
      </c>
      <c r="BR55" s="311">
        <v>0.255</v>
      </c>
      <c r="BS55" s="312">
        <v>-85.449056603773641</v>
      </c>
      <c r="BV55" s="543">
        <f t="shared" si="0"/>
        <v>23.542214000000186</v>
      </c>
      <c r="BW55" s="544">
        <f t="shared" si="1"/>
        <v>118.13217499999972</v>
      </c>
      <c r="BY55" s="545">
        <v>50</v>
      </c>
      <c r="BZ55" s="546">
        <v>55</v>
      </c>
      <c r="CA55" s="545">
        <v>50</v>
      </c>
      <c r="CB55" s="546">
        <v>65.75</v>
      </c>
      <c r="CC55" s="545">
        <v>50</v>
      </c>
      <c r="CD55" s="546">
        <v>61.111111000000001</v>
      </c>
      <c r="CE55" s="545">
        <v>50</v>
      </c>
      <c r="CF55" s="546">
        <v>55</v>
      </c>
      <c r="CG55" s="6">
        <v>50</v>
      </c>
      <c r="CH55" s="509">
        <f t="shared" si="2"/>
        <v>55</v>
      </c>
      <c r="CI55" s="509">
        <f t="shared" si="3"/>
        <v>59.215277749999998</v>
      </c>
      <c r="CJ55" s="509">
        <f t="shared" si="4"/>
        <v>65.75</v>
      </c>
      <c r="CL55" s="6">
        <v>51</v>
      </c>
      <c r="CM55" s="6">
        <v>115.3</v>
      </c>
      <c r="CN55" s="6">
        <f t="shared" si="5"/>
        <v>130.52500000000001</v>
      </c>
      <c r="CO55" s="6">
        <v>145.75</v>
      </c>
    </row>
    <row r="56" spans="2:93">
      <c r="B56" s="276">
        <v>52</v>
      </c>
      <c r="C56" s="275">
        <v>191.964</v>
      </c>
      <c r="D56" s="278">
        <v>228.72300000000001</v>
      </c>
      <c r="E56" s="9">
        <v>4.9278991732421291</v>
      </c>
      <c r="F56" s="9">
        <v>85.05</v>
      </c>
      <c r="H56" s="276">
        <v>52</v>
      </c>
      <c r="I56" s="275">
        <v>68.242099999999994</v>
      </c>
      <c r="J56" s="254">
        <v>0.26</v>
      </c>
      <c r="K56" s="8">
        <v>-79.054014598540164</v>
      </c>
      <c r="M56" s="286">
        <v>52</v>
      </c>
      <c r="N56" s="287">
        <v>234.58099999999999</v>
      </c>
      <c r="O56" s="275">
        <v>170.691</v>
      </c>
      <c r="Q56" s="291">
        <v>14.7</v>
      </c>
      <c r="R56" s="290">
        <v>4.0999999999999996</v>
      </c>
      <c r="S56" s="290">
        <v>10</v>
      </c>
      <c r="T56" s="290">
        <v>19.899999999999999</v>
      </c>
      <c r="U56" s="291">
        <v>10</v>
      </c>
      <c r="V56" s="8">
        <v>14.7</v>
      </c>
      <c r="W56" s="8">
        <v>11.989955</v>
      </c>
      <c r="AC56" s="3">
        <v>52</v>
      </c>
      <c r="AD56" s="2">
        <v>68.566699999999997</v>
      </c>
      <c r="AE56" s="2">
        <v>45.853674000000012</v>
      </c>
      <c r="AF56" s="2">
        <v>51.261135000000181</v>
      </c>
      <c r="AH56" s="6">
        <v>14.4</v>
      </c>
      <c r="AI56" s="290">
        <v>14.88</v>
      </c>
      <c r="AJ56" s="290">
        <v>25.36</v>
      </c>
      <c r="AK56" s="290">
        <v>8.76</v>
      </c>
      <c r="AL56" s="6">
        <v>8.3699999999999992</v>
      </c>
      <c r="AM56" s="6">
        <v>17.88</v>
      </c>
      <c r="AN56" s="6">
        <v>4.22</v>
      </c>
      <c r="BO56" s="224">
        <v>5.2000000000000005E-2</v>
      </c>
      <c r="BP56" s="226">
        <v>-71.999999999999972</v>
      </c>
      <c r="BR56" s="311">
        <v>0.26</v>
      </c>
      <c r="BS56" s="312">
        <v>-79.054014598540164</v>
      </c>
      <c r="BV56" s="543">
        <f t="shared" si="0"/>
        <v>22.713025999999985</v>
      </c>
      <c r="BW56" s="544">
        <f t="shared" si="1"/>
        <v>119.82783500000018</v>
      </c>
      <c r="BY56" s="545">
        <v>51</v>
      </c>
      <c r="BZ56" s="546">
        <v>59.6</v>
      </c>
      <c r="CA56" s="545">
        <v>51</v>
      </c>
      <c r="CB56" s="546">
        <v>66.5</v>
      </c>
      <c r="CC56" s="545">
        <v>51</v>
      </c>
      <c r="CD56" s="546">
        <v>60.888888999999999</v>
      </c>
      <c r="CE56" s="545">
        <v>51</v>
      </c>
      <c r="CF56" s="546">
        <v>57.733333000000002</v>
      </c>
      <c r="CG56" s="6">
        <v>51</v>
      </c>
      <c r="CH56" s="509">
        <f t="shared" si="2"/>
        <v>57.733333000000002</v>
      </c>
      <c r="CI56" s="509">
        <f t="shared" si="3"/>
        <v>61.180555499999997</v>
      </c>
      <c r="CJ56" s="509">
        <f t="shared" si="4"/>
        <v>66.5</v>
      </c>
      <c r="CL56" s="6">
        <v>52</v>
      </c>
      <c r="CM56" s="6">
        <v>120.6</v>
      </c>
      <c r="CN56" s="6">
        <f t="shared" si="5"/>
        <v>136.05000000000001</v>
      </c>
      <c r="CO56" s="6">
        <v>151.5</v>
      </c>
    </row>
    <row r="57" spans="2:93">
      <c r="B57" s="276">
        <v>53</v>
      </c>
      <c r="C57" s="275">
        <v>192.065</v>
      </c>
      <c r="D57" s="278">
        <v>235.48400000000001</v>
      </c>
      <c r="E57" s="9">
        <v>5.2331672636199595</v>
      </c>
      <c r="F57" s="9">
        <v>88.24</v>
      </c>
      <c r="H57" s="276">
        <v>53</v>
      </c>
      <c r="I57" s="275">
        <v>69.711200000000005</v>
      </c>
      <c r="J57" s="254">
        <v>0.26500000000000001</v>
      </c>
      <c r="K57" s="8">
        <v>-79.710638297872947</v>
      </c>
      <c r="M57" s="286">
        <v>53</v>
      </c>
      <c r="N57" s="287">
        <v>240.28899999999999</v>
      </c>
      <c r="O57" s="275">
        <v>177.71899999999999</v>
      </c>
      <c r="Q57" s="291">
        <v>14.8</v>
      </c>
      <c r="R57" s="290"/>
      <c r="S57" s="290"/>
      <c r="T57" s="290"/>
      <c r="U57" s="291">
        <v>9</v>
      </c>
      <c r="V57" s="8">
        <v>14.8</v>
      </c>
      <c r="W57" s="8">
        <v>8</v>
      </c>
      <c r="AC57" s="3">
        <v>53</v>
      </c>
      <c r="AD57" s="2">
        <v>71.291700000000006</v>
      </c>
      <c r="AE57" s="2">
        <v>46.540983000000217</v>
      </c>
      <c r="AF57" s="2">
        <v>51.615863999999782</v>
      </c>
      <c r="AH57" s="6">
        <v>14.5</v>
      </c>
      <c r="AI57" s="290">
        <v>12.82</v>
      </c>
      <c r="AJ57" s="290">
        <v>22.88</v>
      </c>
      <c r="AK57" s="290">
        <v>7.73</v>
      </c>
      <c r="AL57" s="6">
        <v>8.26</v>
      </c>
      <c r="AM57" s="6">
        <v>17.88</v>
      </c>
      <c r="AN57" s="6">
        <v>4.03</v>
      </c>
      <c r="BO57" s="224">
        <v>5.2999999999999999E-2</v>
      </c>
      <c r="BP57" s="226">
        <v>-80.6666666666667</v>
      </c>
      <c r="BR57" s="311">
        <v>0.26500000000000001</v>
      </c>
      <c r="BS57" s="312">
        <v>-79.710638297872947</v>
      </c>
      <c r="BV57" s="543">
        <f t="shared" si="0"/>
        <v>24.750716999999788</v>
      </c>
      <c r="BW57" s="544">
        <f t="shared" si="1"/>
        <v>122.90756399999978</v>
      </c>
      <c r="BY57" s="545">
        <v>52</v>
      </c>
      <c r="BZ57" s="546">
        <v>64.2</v>
      </c>
      <c r="CA57" s="545">
        <v>52</v>
      </c>
      <c r="CB57" s="546">
        <v>67.25</v>
      </c>
      <c r="CC57" s="545">
        <v>52</v>
      </c>
      <c r="CD57" s="546">
        <v>60.666666999999997</v>
      </c>
      <c r="CE57" s="545">
        <v>52</v>
      </c>
      <c r="CF57" s="546">
        <v>60.466667000000001</v>
      </c>
      <c r="CG57" s="6">
        <v>52</v>
      </c>
      <c r="CH57" s="509">
        <f t="shared" si="2"/>
        <v>60.466667000000001</v>
      </c>
      <c r="CI57" s="509">
        <f t="shared" si="3"/>
        <v>63.145833499999995</v>
      </c>
      <c r="CJ57" s="509">
        <f t="shared" si="4"/>
        <v>67.25</v>
      </c>
      <c r="CL57" s="6">
        <v>53</v>
      </c>
      <c r="CM57" s="6">
        <v>125.9</v>
      </c>
      <c r="CN57" s="6">
        <f t="shared" si="5"/>
        <v>141.57499999999999</v>
      </c>
      <c r="CO57" s="6">
        <v>157.25</v>
      </c>
    </row>
    <row r="58" spans="2:93">
      <c r="B58" s="276">
        <v>54</v>
      </c>
      <c r="C58" s="275">
        <v>187.75200000000001</v>
      </c>
      <c r="D58" s="278">
        <v>241.786</v>
      </c>
      <c r="E58" s="9">
        <v>5.5461406976794567</v>
      </c>
      <c r="F58" s="9">
        <v>87.75</v>
      </c>
      <c r="H58" s="276">
        <v>54</v>
      </c>
      <c r="I58" s="275">
        <v>67.919399999999996</v>
      </c>
      <c r="J58" s="254">
        <v>0.27</v>
      </c>
      <c r="K58" s="8">
        <v>-86.016568047337614</v>
      </c>
      <c r="M58" s="286">
        <v>54</v>
      </c>
      <c r="N58" s="287">
        <v>240.56200000000001</v>
      </c>
      <c r="O58" s="275">
        <v>179.53100000000001</v>
      </c>
      <c r="Q58" s="291">
        <v>14.9</v>
      </c>
      <c r="R58" s="290"/>
      <c r="S58" s="290"/>
      <c r="T58" s="290"/>
      <c r="U58" s="291">
        <v>5</v>
      </c>
      <c r="V58" s="8">
        <v>14.9</v>
      </c>
      <c r="W58" s="8">
        <v>-10</v>
      </c>
      <c r="AC58" s="3">
        <v>54</v>
      </c>
      <c r="AD58" s="2">
        <v>73.366700000000009</v>
      </c>
      <c r="AE58" s="2">
        <v>48.481608000000222</v>
      </c>
      <c r="AF58" s="2">
        <v>53.286974999999998</v>
      </c>
      <c r="AH58" s="6">
        <v>14.6</v>
      </c>
      <c r="AI58" s="290">
        <v>11.05</v>
      </c>
      <c r="AJ58" s="290">
        <v>21</v>
      </c>
      <c r="AK58" s="290">
        <v>7.03</v>
      </c>
      <c r="AL58" s="6">
        <v>8.11</v>
      </c>
      <c r="AM58" s="6">
        <v>17.809999999999999</v>
      </c>
      <c r="AN58" s="6">
        <v>3.78</v>
      </c>
      <c r="BO58" s="224">
        <v>5.3999999999999999E-2</v>
      </c>
      <c r="BP58" s="226">
        <v>-76.666666666666657</v>
      </c>
      <c r="BR58" s="311">
        <v>0.27</v>
      </c>
      <c r="BS58" s="312">
        <v>-86.016568047337614</v>
      </c>
      <c r="BV58" s="543">
        <f t="shared" si="0"/>
        <v>24.885091999999787</v>
      </c>
      <c r="BW58" s="544">
        <f t="shared" si="1"/>
        <v>126.65367500000001</v>
      </c>
      <c r="BY58" s="545">
        <v>53</v>
      </c>
      <c r="BZ58" s="546">
        <v>68.8</v>
      </c>
      <c r="CA58" s="545">
        <v>53</v>
      </c>
      <c r="CB58" s="546">
        <v>68</v>
      </c>
      <c r="CC58" s="545">
        <v>53</v>
      </c>
      <c r="CD58" s="546">
        <v>60.444443999999997</v>
      </c>
      <c r="CE58" s="545">
        <v>53</v>
      </c>
      <c r="CF58" s="546">
        <v>63.2</v>
      </c>
      <c r="CG58" s="6">
        <v>53</v>
      </c>
      <c r="CH58" s="509">
        <f t="shared" si="2"/>
        <v>60.444443999999997</v>
      </c>
      <c r="CI58" s="509">
        <f t="shared" si="3"/>
        <v>65.111111000000008</v>
      </c>
      <c r="CJ58" s="509">
        <f t="shared" si="4"/>
        <v>68.8</v>
      </c>
      <c r="CL58" s="6">
        <v>54</v>
      </c>
      <c r="CM58" s="6">
        <v>131.19999999999999</v>
      </c>
      <c r="CN58" s="6">
        <f t="shared" si="5"/>
        <v>147.1</v>
      </c>
      <c r="CO58" s="6">
        <v>163</v>
      </c>
    </row>
    <row r="59" spans="2:93">
      <c r="B59" s="276">
        <v>55</v>
      </c>
      <c r="C59" s="275">
        <v>178.99600000000001</v>
      </c>
      <c r="D59" s="278">
        <v>245.90600000000001</v>
      </c>
      <c r="E59" s="9">
        <v>5.729903034086326</v>
      </c>
      <c r="F59" s="9">
        <v>83.82</v>
      </c>
      <c r="H59" s="276">
        <v>55</v>
      </c>
      <c r="I59" s="275">
        <v>62.761499999999998</v>
      </c>
      <c r="J59" s="254">
        <v>0.27500000000000002</v>
      </c>
      <c r="K59" s="8">
        <v>-54.149999999998819</v>
      </c>
      <c r="M59" s="286">
        <v>55</v>
      </c>
      <c r="N59" s="287">
        <v>236.714</v>
      </c>
      <c r="O59" s="275">
        <v>176.97399999999999</v>
      </c>
      <c r="Q59" s="291">
        <v>15</v>
      </c>
      <c r="R59" s="290"/>
      <c r="S59" s="290"/>
      <c r="T59" s="290"/>
      <c r="U59" s="291">
        <v>0</v>
      </c>
      <c r="V59" s="8">
        <v>15</v>
      </c>
      <c r="W59" s="8">
        <v>-17</v>
      </c>
      <c r="AC59" s="3">
        <v>55</v>
      </c>
      <c r="AD59" s="2">
        <v>74.8917</v>
      </c>
      <c r="AE59" s="2">
        <v>49.126482000000564</v>
      </c>
      <c r="AF59" s="2">
        <v>54.724589999999786</v>
      </c>
      <c r="AH59" s="6">
        <v>14.7</v>
      </c>
      <c r="AI59" s="290">
        <v>9.41</v>
      </c>
      <c r="AJ59" s="290">
        <v>19.63</v>
      </c>
      <c r="AK59" s="290">
        <v>6.17</v>
      </c>
      <c r="AL59" s="6">
        <v>7.91</v>
      </c>
      <c r="AM59" s="6">
        <v>17.68</v>
      </c>
      <c r="AN59" s="6">
        <v>3.47</v>
      </c>
      <c r="BO59" s="224">
        <v>5.5E-2</v>
      </c>
      <c r="BP59" s="226">
        <v>-71.999999999999972</v>
      </c>
      <c r="BR59" s="311">
        <v>0.27500000000000002</v>
      </c>
      <c r="BS59" s="312">
        <v>-54.149999999998819</v>
      </c>
      <c r="BV59" s="543">
        <f t="shared" si="0"/>
        <v>25.765217999999436</v>
      </c>
      <c r="BW59" s="544">
        <f t="shared" si="1"/>
        <v>129.61628999999979</v>
      </c>
      <c r="BY59" s="545">
        <v>54</v>
      </c>
      <c r="BZ59" s="546">
        <v>73.400000000000006</v>
      </c>
      <c r="CA59" s="545">
        <v>54</v>
      </c>
      <c r="CB59" s="546">
        <v>67.142857000000006</v>
      </c>
      <c r="CC59" s="545">
        <v>54</v>
      </c>
      <c r="CD59" s="546">
        <v>60.222222000000002</v>
      </c>
      <c r="CE59" s="545">
        <v>54</v>
      </c>
      <c r="CF59" s="546">
        <v>65.933333000000005</v>
      </c>
      <c r="CG59" s="6">
        <v>54</v>
      </c>
      <c r="CH59" s="509">
        <f t="shared" si="2"/>
        <v>60.222222000000002</v>
      </c>
      <c r="CI59" s="509">
        <f t="shared" si="3"/>
        <v>66.674603000000005</v>
      </c>
      <c r="CJ59" s="509">
        <f t="shared" si="4"/>
        <v>73.400000000000006</v>
      </c>
      <c r="CL59" s="6">
        <v>55</v>
      </c>
      <c r="CM59" s="6">
        <v>136.5</v>
      </c>
      <c r="CN59" s="6">
        <f t="shared" si="5"/>
        <v>152.625</v>
      </c>
      <c r="CO59" s="6">
        <v>168.75</v>
      </c>
    </row>
    <row r="60" spans="2:93">
      <c r="B60" s="276">
        <v>56</v>
      </c>
      <c r="C60" s="275">
        <v>168.08099999999999</v>
      </c>
      <c r="D60" s="278">
        <v>247.04300000000001</v>
      </c>
      <c r="E60" s="9">
        <v>5.7839507800883458</v>
      </c>
      <c r="F60" s="9">
        <v>71.900000000000006</v>
      </c>
      <c r="H60" s="276">
        <v>56</v>
      </c>
      <c r="I60" s="275">
        <v>55.674399999999999</v>
      </c>
      <c r="J60" s="254">
        <v>0.28000000000000003</v>
      </c>
      <c r="K60" s="8">
        <v>-43.424999999999159</v>
      </c>
      <c r="M60" s="286">
        <v>56</v>
      </c>
      <c r="N60" s="287">
        <v>230.77699999999999</v>
      </c>
      <c r="O60" s="275">
        <v>171.81700000000001</v>
      </c>
      <c r="Q60" s="291">
        <v>15.1</v>
      </c>
      <c r="R60" s="290"/>
      <c r="S60" s="290"/>
      <c r="T60" s="290"/>
      <c r="U60" s="291">
        <v>-14</v>
      </c>
      <c r="V60" s="8">
        <v>15.1</v>
      </c>
      <c r="W60" s="8">
        <v>-19</v>
      </c>
      <c r="AC60" s="3">
        <v>56</v>
      </c>
      <c r="AD60" s="2">
        <v>76.3917</v>
      </c>
      <c r="AE60" s="2">
        <v>50.765852999999936</v>
      </c>
      <c r="AF60" s="2">
        <v>57.608238000000121</v>
      </c>
      <c r="AH60" s="6">
        <v>14.8</v>
      </c>
      <c r="AI60" s="290">
        <v>7.51</v>
      </c>
      <c r="AJ60" s="290">
        <v>18.489999999999998</v>
      </c>
      <c r="AK60" s="290">
        <v>4.3099999999999996</v>
      </c>
      <c r="AL60" s="6">
        <v>7.67</v>
      </c>
      <c r="AM60" s="6">
        <v>17.47</v>
      </c>
      <c r="AN60" s="6">
        <v>3.11</v>
      </c>
      <c r="BO60" s="224">
        <v>5.6000000000000001E-2</v>
      </c>
      <c r="BP60" s="226">
        <v>-74.666666666666643</v>
      </c>
      <c r="BR60" s="311">
        <v>0.28000000000000003</v>
      </c>
      <c r="BS60" s="312">
        <v>-43.424999999999159</v>
      </c>
      <c r="BV60" s="543">
        <f t="shared" si="0"/>
        <v>25.625847000000064</v>
      </c>
      <c r="BW60" s="544">
        <f t="shared" si="1"/>
        <v>133.99993800000013</v>
      </c>
      <c r="BY60" s="545">
        <v>55</v>
      </c>
      <c r="BZ60" s="546">
        <v>78</v>
      </c>
      <c r="CA60" s="545">
        <v>55</v>
      </c>
      <c r="CB60" s="546">
        <v>66.285713999999999</v>
      </c>
      <c r="CC60" s="545">
        <v>55</v>
      </c>
      <c r="CD60" s="546">
        <v>60</v>
      </c>
      <c r="CE60" s="545">
        <v>55</v>
      </c>
      <c r="CF60" s="546">
        <v>68.666667000000004</v>
      </c>
      <c r="CG60" s="6">
        <v>55</v>
      </c>
      <c r="CH60" s="509">
        <f t="shared" si="2"/>
        <v>60</v>
      </c>
      <c r="CI60" s="509">
        <f t="shared" si="3"/>
        <v>68.238095250000001</v>
      </c>
      <c r="CJ60" s="509">
        <f t="shared" si="4"/>
        <v>78</v>
      </c>
      <c r="CL60" s="6">
        <v>56</v>
      </c>
      <c r="CM60" s="6">
        <v>141.80000000000001</v>
      </c>
      <c r="CN60" s="6">
        <f t="shared" si="5"/>
        <v>158.15</v>
      </c>
      <c r="CO60" s="6">
        <v>174.5</v>
      </c>
    </row>
    <row r="61" spans="2:93">
      <c r="B61" s="276">
        <v>57</v>
      </c>
      <c r="C61" s="275">
        <v>159.29</v>
      </c>
      <c r="D61" s="278">
        <v>245.55500000000001</v>
      </c>
      <c r="E61" s="9">
        <v>5.9028558212927908</v>
      </c>
      <c r="F61" s="9">
        <v>-32.270000000000003</v>
      </c>
      <c r="H61" s="276">
        <v>57</v>
      </c>
      <c r="I61" s="275">
        <v>48.656799999999997</v>
      </c>
      <c r="J61" s="254">
        <v>0.28499999999999998</v>
      </c>
      <c r="K61" s="8">
        <v>-39.325000000001154</v>
      </c>
      <c r="M61" s="286">
        <v>57</v>
      </c>
      <c r="N61" s="287">
        <v>225.13</v>
      </c>
      <c r="O61" s="275">
        <v>166.97</v>
      </c>
      <c r="Q61" s="291">
        <v>15.2</v>
      </c>
      <c r="R61" s="290"/>
      <c r="S61" s="290"/>
      <c r="T61" s="290"/>
      <c r="U61" s="291">
        <v>-16</v>
      </c>
      <c r="V61" s="8">
        <v>15.2</v>
      </c>
      <c r="W61" s="8">
        <v>-19</v>
      </c>
      <c r="AC61" s="3">
        <v>57</v>
      </c>
      <c r="AD61" s="2">
        <v>79.816699999999997</v>
      </c>
      <c r="AE61" s="2">
        <v>52.448763000000149</v>
      </c>
      <c r="AF61" s="2">
        <v>58.961949000000288</v>
      </c>
      <c r="AH61" s="6">
        <v>14.9</v>
      </c>
      <c r="AI61" s="290">
        <v>5.16</v>
      </c>
      <c r="AJ61" s="290">
        <v>17.38</v>
      </c>
      <c r="AK61" s="290">
        <v>1.1000000000000001</v>
      </c>
      <c r="AL61" s="6">
        <v>7.38</v>
      </c>
      <c r="AM61" s="6">
        <v>17.2</v>
      </c>
      <c r="AN61" s="6">
        <v>2.71</v>
      </c>
      <c r="BO61" s="224">
        <v>5.7000000000000002E-2</v>
      </c>
      <c r="BP61" s="226">
        <v>-79.999999999999986</v>
      </c>
      <c r="BR61" s="311">
        <v>0.28499999999999998</v>
      </c>
      <c r="BS61" s="312">
        <v>-39.325000000001154</v>
      </c>
      <c r="BV61" s="543">
        <f t="shared" si="0"/>
        <v>27.367936999999849</v>
      </c>
      <c r="BW61" s="544">
        <f t="shared" si="1"/>
        <v>138.77864900000029</v>
      </c>
      <c r="BY61" s="545">
        <v>56</v>
      </c>
      <c r="BZ61" s="546">
        <v>82.6</v>
      </c>
      <c r="CA61" s="545">
        <v>56</v>
      </c>
      <c r="CB61" s="546">
        <v>65.428571000000005</v>
      </c>
      <c r="CC61" s="545">
        <v>56</v>
      </c>
      <c r="CD61" s="546">
        <v>62.5</v>
      </c>
      <c r="CE61" s="545">
        <v>56</v>
      </c>
      <c r="CF61" s="546">
        <v>71.400000000000006</v>
      </c>
      <c r="CG61" s="6">
        <v>56</v>
      </c>
      <c r="CH61" s="509">
        <f t="shared" si="2"/>
        <v>62.5</v>
      </c>
      <c r="CI61" s="509">
        <f t="shared" si="3"/>
        <v>70.482142750000008</v>
      </c>
      <c r="CJ61" s="509">
        <f t="shared" si="4"/>
        <v>82.6</v>
      </c>
      <c r="CL61" s="6">
        <v>57</v>
      </c>
      <c r="CM61" s="6">
        <v>147.1</v>
      </c>
      <c r="CN61" s="6">
        <f t="shared" si="5"/>
        <v>163.67500000000001</v>
      </c>
      <c r="CO61" s="6">
        <v>180.25</v>
      </c>
    </row>
    <row r="62" spans="2:93">
      <c r="B62" s="276">
        <v>58</v>
      </c>
      <c r="C62" s="275">
        <v>155.858</v>
      </c>
      <c r="D62" s="278">
        <v>240.44</v>
      </c>
      <c r="E62" s="9">
        <v>5.9352844688940021</v>
      </c>
      <c r="F62" s="9">
        <v>-38.130000000000003</v>
      </c>
      <c r="H62" s="276">
        <v>58</v>
      </c>
      <c r="I62" s="275">
        <v>43.920400000000001</v>
      </c>
      <c r="J62" s="254">
        <v>0.28999999999999998</v>
      </c>
      <c r="K62" s="8">
        <v>-39.456250000000288</v>
      </c>
      <c r="M62" s="286">
        <v>58</v>
      </c>
      <c r="N62" s="287">
        <v>221.696</v>
      </c>
      <c r="O62" s="275">
        <v>163.446</v>
      </c>
      <c r="Q62" s="291">
        <v>15.3</v>
      </c>
      <c r="R62" s="290"/>
      <c r="S62" s="290"/>
      <c r="T62" s="290"/>
      <c r="U62" s="291">
        <v>-14</v>
      </c>
      <c r="V62" s="8">
        <v>15.2</v>
      </c>
      <c r="W62" s="8">
        <v>-17</v>
      </c>
      <c r="AC62" s="3">
        <v>58</v>
      </c>
      <c r="AD62" s="2">
        <v>84.316699999999997</v>
      </c>
      <c r="AE62" s="2">
        <v>54.267050999999952</v>
      </c>
      <c r="AF62" s="2">
        <v>60.156339000000131</v>
      </c>
      <c r="AH62" s="6">
        <v>15</v>
      </c>
      <c r="AI62" s="290">
        <v>2.6</v>
      </c>
      <c r="AJ62" s="290">
        <v>16.28</v>
      </c>
      <c r="AK62" s="290">
        <v>-2.95</v>
      </c>
      <c r="AL62" s="6">
        <v>7.05</v>
      </c>
      <c r="AM62" s="6">
        <v>16.850000000000001</v>
      </c>
      <c r="AN62" s="6">
        <v>2.2599999999999998</v>
      </c>
      <c r="BO62" s="224">
        <v>5.8000000000000003E-2</v>
      </c>
      <c r="BP62" s="226">
        <v>-84.000000000000014</v>
      </c>
      <c r="BR62" s="311">
        <v>0.28999999999999998</v>
      </c>
      <c r="BS62" s="312">
        <v>-39.456250000000288</v>
      </c>
      <c r="BV62" s="543">
        <f t="shared" si="0"/>
        <v>30.049649000000045</v>
      </c>
      <c r="BW62" s="544">
        <f t="shared" si="1"/>
        <v>144.47303900000014</v>
      </c>
      <c r="BY62" s="545">
        <v>57</v>
      </c>
      <c r="BZ62" s="546">
        <v>87.2</v>
      </c>
      <c r="CA62" s="545">
        <v>57</v>
      </c>
      <c r="CB62" s="546">
        <v>64.571428999999995</v>
      </c>
      <c r="CC62" s="545">
        <v>57</v>
      </c>
      <c r="CD62" s="546">
        <v>65</v>
      </c>
      <c r="CE62" s="545">
        <v>57</v>
      </c>
      <c r="CF62" s="546">
        <v>74.133332999999993</v>
      </c>
      <c r="CG62" s="6">
        <v>57</v>
      </c>
      <c r="CH62" s="509">
        <f t="shared" si="2"/>
        <v>64.571428999999995</v>
      </c>
      <c r="CI62" s="509">
        <f t="shared" si="3"/>
        <v>72.726190500000001</v>
      </c>
      <c r="CJ62" s="509">
        <f t="shared" si="4"/>
        <v>87.2</v>
      </c>
      <c r="CL62" s="6">
        <v>58</v>
      </c>
      <c r="CM62" s="6">
        <v>152.4</v>
      </c>
      <c r="CN62" s="6">
        <f t="shared" si="5"/>
        <v>169.2</v>
      </c>
      <c r="CO62" s="6">
        <v>186</v>
      </c>
    </row>
    <row r="63" spans="2:93">
      <c r="B63" s="276">
        <v>59</v>
      </c>
      <c r="C63" s="275">
        <v>159.023</v>
      </c>
      <c r="D63" s="278">
        <v>232.12899999999999</v>
      </c>
      <c r="E63" s="9">
        <v>6.0433799608980436</v>
      </c>
      <c r="F63" s="9">
        <v>-42.81</v>
      </c>
      <c r="H63" s="276">
        <v>59</v>
      </c>
      <c r="I63" s="275">
        <v>42.496400000000001</v>
      </c>
      <c r="J63" s="254">
        <v>0.29499999999999998</v>
      </c>
      <c r="K63" s="8">
        <v>-55.790055248618529</v>
      </c>
      <c r="M63" s="286">
        <v>59</v>
      </c>
      <c r="N63" s="287">
        <v>218.36500000000001</v>
      </c>
      <c r="O63" s="275">
        <v>161.255</v>
      </c>
      <c r="Q63" s="291">
        <v>15.4</v>
      </c>
      <c r="R63" s="290"/>
      <c r="S63" s="290"/>
      <c r="T63" s="290"/>
      <c r="U63" s="291">
        <v>-3</v>
      </c>
      <c r="V63" s="8">
        <v>15.3</v>
      </c>
      <c r="W63" s="8">
        <v>-10</v>
      </c>
      <c r="AC63" s="3">
        <v>59</v>
      </c>
      <c r="AD63" s="2">
        <v>89.241700000000009</v>
      </c>
      <c r="AE63" s="2">
        <v>55.446260999999836</v>
      </c>
      <c r="AF63" s="2">
        <v>59.717982000000191</v>
      </c>
      <c r="AH63" s="6">
        <v>15.1</v>
      </c>
      <c r="AI63" s="290">
        <v>0.42</v>
      </c>
      <c r="AJ63" s="290">
        <v>15.18</v>
      </c>
      <c r="AK63" s="290">
        <v>-6.51</v>
      </c>
      <c r="AL63" s="6">
        <v>6.69</v>
      </c>
      <c r="AM63" s="6">
        <v>16.440000000000001</v>
      </c>
      <c r="AN63" s="6">
        <v>1.79</v>
      </c>
      <c r="BO63" s="224">
        <v>5.9000000000000004E-2</v>
      </c>
      <c r="BP63" s="226">
        <v>-79.999999999999986</v>
      </c>
      <c r="BR63" s="311">
        <v>0.29499999999999998</v>
      </c>
      <c r="BS63" s="312">
        <v>-55.790055248618529</v>
      </c>
      <c r="BV63" s="543">
        <f t="shared" si="0"/>
        <v>33.795439000000172</v>
      </c>
      <c r="BW63" s="544">
        <f t="shared" si="1"/>
        <v>148.95968200000021</v>
      </c>
      <c r="BY63" s="545">
        <v>58</v>
      </c>
      <c r="BZ63" s="546">
        <v>91.8</v>
      </c>
      <c r="CA63" s="545">
        <v>58</v>
      </c>
      <c r="CB63" s="546">
        <v>63.714286000000001</v>
      </c>
      <c r="CC63" s="545">
        <v>58</v>
      </c>
      <c r="CD63" s="546">
        <v>67.5</v>
      </c>
      <c r="CE63" s="545">
        <v>58</v>
      </c>
      <c r="CF63" s="546">
        <v>76.866667000000007</v>
      </c>
      <c r="CG63" s="6">
        <v>58</v>
      </c>
      <c r="CH63" s="509">
        <f t="shared" si="2"/>
        <v>63.714286000000001</v>
      </c>
      <c r="CI63" s="509">
        <f t="shared" si="3"/>
        <v>74.970238249999994</v>
      </c>
      <c r="CJ63" s="509">
        <f t="shared" si="4"/>
        <v>91.8</v>
      </c>
      <c r="CL63" s="6">
        <v>59</v>
      </c>
      <c r="CM63" s="6">
        <v>157.69999999999999</v>
      </c>
      <c r="CN63" s="6">
        <f t="shared" si="5"/>
        <v>174.72499999999999</v>
      </c>
      <c r="CO63" s="6">
        <v>191.75</v>
      </c>
    </row>
    <row r="64" spans="2:93">
      <c r="B64" s="276">
        <v>60</v>
      </c>
      <c r="C64" s="275">
        <v>169.607</v>
      </c>
      <c r="D64" s="278">
        <v>223.19900000000001</v>
      </c>
      <c r="E64" s="9">
        <v>6.194713649703699</v>
      </c>
      <c r="F64" s="9">
        <v>-36.229999999999997</v>
      </c>
      <c r="H64" s="276">
        <v>60</v>
      </c>
      <c r="I64" s="275">
        <v>43.115299999999998</v>
      </c>
      <c r="J64" s="254">
        <v>0.3</v>
      </c>
      <c r="K64" s="8">
        <v>-45.803584229390395</v>
      </c>
      <c r="M64" s="286">
        <v>60</v>
      </c>
      <c r="N64" s="287">
        <v>212.68</v>
      </c>
      <c r="O64" s="275">
        <v>157.5</v>
      </c>
      <c r="Q64" s="291">
        <v>15.5</v>
      </c>
      <c r="R64" s="290"/>
      <c r="S64" s="290"/>
      <c r="T64" s="290"/>
      <c r="U64" s="291">
        <v>3</v>
      </c>
      <c r="V64" s="8">
        <v>15.4</v>
      </c>
      <c r="W64" s="8">
        <v>0</v>
      </c>
      <c r="AC64" s="3">
        <v>60</v>
      </c>
      <c r="AD64" s="2">
        <v>94.666700000000006</v>
      </c>
      <c r="AE64" s="2">
        <v>57.836352000000282</v>
      </c>
      <c r="AF64" s="2">
        <v>60.394181999999887</v>
      </c>
      <c r="AH64" s="6">
        <v>15.2</v>
      </c>
      <c r="AI64" s="290">
        <v>-0.73</v>
      </c>
      <c r="AJ64" s="290">
        <v>14.1</v>
      </c>
      <c r="AK64" s="290">
        <v>-8.19</v>
      </c>
      <c r="AL64" s="6">
        <v>6.29</v>
      </c>
      <c r="AM64" s="6">
        <v>15.96</v>
      </c>
      <c r="AN64" s="6">
        <v>1.3</v>
      </c>
      <c r="BO64" s="224">
        <v>0.06</v>
      </c>
      <c r="BP64" s="226">
        <v>-91.333333333333314</v>
      </c>
      <c r="BR64" s="311">
        <v>0.3</v>
      </c>
      <c r="BS64" s="312">
        <v>-45.803584229390395</v>
      </c>
      <c r="BV64" s="543">
        <f t="shared" si="0"/>
        <v>36.830347999999724</v>
      </c>
      <c r="BW64" s="544">
        <f t="shared" si="1"/>
        <v>155.06088199999988</v>
      </c>
      <c r="BY64" s="545">
        <v>59</v>
      </c>
      <c r="BZ64" s="546">
        <v>96.4</v>
      </c>
      <c r="CA64" s="545">
        <v>59</v>
      </c>
      <c r="CB64" s="546">
        <v>62.857143000000001</v>
      </c>
      <c r="CC64" s="545">
        <v>59</v>
      </c>
      <c r="CD64" s="546">
        <v>70</v>
      </c>
      <c r="CE64" s="545">
        <v>59</v>
      </c>
      <c r="CF64" s="546">
        <v>79.599999999999994</v>
      </c>
      <c r="CG64" s="6">
        <v>59</v>
      </c>
      <c r="CH64" s="509">
        <f t="shared" si="2"/>
        <v>62.857143000000001</v>
      </c>
      <c r="CI64" s="509">
        <f t="shared" si="3"/>
        <v>77.214285750000002</v>
      </c>
      <c r="CJ64" s="509">
        <f t="shared" si="4"/>
        <v>96.4</v>
      </c>
      <c r="CL64" s="6">
        <v>60</v>
      </c>
      <c r="CM64" s="6">
        <v>163</v>
      </c>
      <c r="CN64" s="6">
        <f t="shared" si="5"/>
        <v>180.25</v>
      </c>
      <c r="CO64" s="6">
        <v>197.5</v>
      </c>
    </row>
    <row r="65" spans="2:93">
      <c r="B65" s="276">
        <v>61</v>
      </c>
      <c r="C65" s="275">
        <v>182.86500000000001</v>
      </c>
      <c r="D65" s="278">
        <v>216.88900000000001</v>
      </c>
      <c r="E65" s="9">
        <v>6.2271422973049111</v>
      </c>
      <c r="F65" s="9">
        <v>-28.23</v>
      </c>
      <c r="H65" s="276">
        <v>61</v>
      </c>
      <c r="I65" s="275">
        <v>43.630400000000002</v>
      </c>
      <c r="J65" s="254">
        <v>0.30499999999999999</v>
      </c>
      <c r="K65" s="8">
        <v>-39.733333333333185</v>
      </c>
      <c r="M65" s="286">
        <v>61</v>
      </c>
      <c r="N65" s="287">
        <v>210.21799999999999</v>
      </c>
      <c r="O65" s="275">
        <v>153.53800000000001</v>
      </c>
      <c r="Q65" s="291">
        <v>15.6</v>
      </c>
      <c r="R65" s="290">
        <v>0.6</v>
      </c>
      <c r="S65" s="290">
        <v>4.5</v>
      </c>
      <c r="T65" s="290">
        <v>11</v>
      </c>
      <c r="U65" s="291">
        <v>4.5</v>
      </c>
      <c r="V65" s="8">
        <v>15.5</v>
      </c>
      <c r="W65" s="8">
        <v>5.7753304999999999</v>
      </c>
      <c r="AC65" s="3">
        <v>61</v>
      </c>
      <c r="AD65" s="2">
        <v>98.991700000000009</v>
      </c>
      <c r="AE65" s="2">
        <v>59.191787999999548</v>
      </c>
      <c r="AF65" s="2">
        <v>65.162841000000071</v>
      </c>
      <c r="AH65" s="6">
        <v>15.3</v>
      </c>
      <c r="AI65" s="290">
        <v>-0.56999999999999995</v>
      </c>
      <c r="AJ65" s="290">
        <v>13.07</v>
      </c>
      <c r="AK65" s="290">
        <v>-7.45</v>
      </c>
      <c r="AL65" s="6">
        <v>5.86</v>
      </c>
      <c r="AM65" s="6">
        <v>15.44</v>
      </c>
      <c r="AN65" s="6">
        <v>0.81</v>
      </c>
      <c r="BO65" s="224">
        <v>6.0999999999999999E-2</v>
      </c>
      <c r="BP65" s="226">
        <v>-85.333333333333329</v>
      </c>
      <c r="BR65" s="311">
        <v>0.30499999999999999</v>
      </c>
      <c r="BS65" s="312">
        <v>-39.733333333333185</v>
      </c>
      <c r="BV65" s="543">
        <f t="shared" si="0"/>
        <v>39.799912000000461</v>
      </c>
      <c r="BW65" s="544">
        <f t="shared" si="1"/>
        <v>164.15454100000008</v>
      </c>
      <c r="BY65" s="545">
        <v>60</v>
      </c>
      <c r="BZ65" s="546">
        <v>101</v>
      </c>
      <c r="CA65" s="545">
        <v>60</v>
      </c>
      <c r="CB65" s="546">
        <v>62</v>
      </c>
      <c r="CC65" s="545">
        <v>60</v>
      </c>
      <c r="CD65" s="546">
        <v>69.75</v>
      </c>
      <c r="CE65" s="545">
        <v>60</v>
      </c>
      <c r="CF65" s="546">
        <v>82.333332999999996</v>
      </c>
      <c r="CG65" s="6">
        <v>60</v>
      </c>
      <c r="CH65" s="509">
        <f t="shared" si="2"/>
        <v>62</v>
      </c>
      <c r="CI65" s="509">
        <f t="shared" si="3"/>
        <v>78.770833249999995</v>
      </c>
      <c r="CJ65" s="509">
        <f t="shared" si="4"/>
        <v>101</v>
      </c>
      <c r="CL65" s="6">
        <v>61</v>
      </c>
      <c r="CM65" s="6">
        <v>169.25</v>
      </c>
      <c r="CN65" s="6">
        <f t="shared" si="5"/>
        <v>186.3</v>
      </c>
      <c r="CO65" s="6">
        <v>203.35</v>
      </c>
    </row>
    <row r="66" spans="2:93">
      <c r="B66" s="276">
        <v>62</v>
      </c>
      <c r="C66" s="275">
        <v>192.69</v>
      </c>
      <c r="D66" s="278">
        <v>214.828</v>
      </c>
      <c r="E66" s="9">
        <v>6.2487613957057189</v>
      </c>
      <c r="F66" s="9">
        <v>28.5</v>
      </c>
      <c r="H66" s="276">
        <v>62</v>
      </c>
      <c r="I66" s="275">
        <v>42.598100000000002</v>
      </c>
      <c r="J66" s="254">
        <v>0.31</v>
      </c>
      <c r="K66" s="8">
        <v>-34.787878787878874</v>
      </c>
      <c r="M66" s="286">
        <v>62</v>
      </c>
      <c r="N66" s="287">
        <v>208.25200000000001</v>
      </c>
      <c r="O66" s="275">
        <v>150.292</v>
      </c>
      <c r="Q66" s="291">
        <v>15.7</v>
      </c>
      <c r="R66" s="290">
        <v>2.1</v>
      </c>
      <c r="S66" s="290">
        <v>4.8</v>
      </c>
      <c r="T66" s="290">
        <v>9.8000000000000007</v>
      </c>
      <c r="U66" s="291">
        <v>4.8</v>
      </c>
      <c r="V66" s="8">
        <v>15.6</v>
      </c>
      <c r="W66" s="8">
        <v>5.9523549999999998</v>
      </c>
      <c r="AC66" s="3">
        <v>62</v>
      </c>
      <c r="AD66" s="2">
        <v>103.61670000000001</v>
      </c>
      <c r="AE66" s="2">
        <v>60.439376999999681</v>
      </c>
      <c r="AF66" s="2">
        <v>68.50740900000018</v>
      </c>
      <c r="AH66" s="6">
        <v>15.4</v>
      </c>
      <c r="AI66" s="290">
        <v>0.7</v>
      </c>
      <c r="AJ66" s="290">
        <v>12.15</v>
      </c>
      <c r="AK66" s="290">
        <v>-4.8499999999999996</v>
      </c>
      <c r="AL66" s="6">
        <v>5.42</v>
      </c>
      <c r="AM66" s="6">
        <v>14.86</v>
      </c>
      <c r="AN66" s="6">
        <v>0.32</v>
      </c>
      <c r="BO66" s="224">
        <v>6.2E-2</v>
      </c>
      <c r="BP66" s="226">
        <v>-91.333333333333314</v>
      </c>
      <c r="BR66" s="311">
        <v>0.31</v>
      </c>
      <c r="BS66" s="312">
        <v>-34.787878787878874</v>
      </c>
      <c r="BV66" s="543">
        <f t="shared" si="0"/>
        <v>43.177323000000328</v>
      </c>
      <c r="BW66" s="544">
        <f t="shared" si="1"/>
        <v>172.1241090000002</v>
      </c>
      <c r="BY66" s="545">
        <v>61</v>
      </c>
      <c r="BZ66" s="546">
        <v>98.9</v>
      </c>
      <c r="CA66" s="545">
        <v>61</v>
      </c>
      <c r="CB66" s="546">
        <v>76.8</v>
      </c>
      <c r="CC66" s="545">
        <v>61</v>
      </c>
      <c r="CD66" s="546">
        <v>69.5</v>
      </c>
      <c r="CE66" s="545">
        <v>61</v>
      </c>
      <c r="CF66" s="546">
        <v>85.066666999999995</v>
      </c>
      <c r="CG66" s="6">
        <v>61</v>
      </c>
      <c r="CH66" s="509">
        <f t="shared" si="2"/>
        <v>69.5</v>
      </c>
      <c r="CI66" s="509">
        <f t="shared" si="3"/>
        <v>82.566666749999996</v>
      </c>
      <c r="CJ66" s="509">
        <f t="shared" si="4"/>
        <v>98.9</v>
      </c>
      <c r="CL66" s="6">
        <v>62</v>
      </c>
      <c r="CM66" s="6">
        <v>175.5</v>
      </c>
      <c r="CN66" s="6">
        <f t="shared" si="5"/>
        <v>192.35</v>
      </c>
      <c r="CO66" s="6">
        <v>209.2</v>
      </c>
    </row>
    <row r="67" spans="2:93">
      <c r="B67" s="276">
        <v>63</v>
      </c>
      <c r="C67" s="275">
        <v>197.392</v>
      </c>
      <c r="D67" s="278">
        <v>216.804</v>
      </c>
      <c r="E67" s="9">
        <v>6.4109046337117794</v>
      </c>
      <c r="F67" s="9">
        <v>34.31</v>
      </c>
      <c r="H67" s="276">
        <v>63</v>
      </c>
      <c r="I67" s="275">
        <v>39.991700000000002</v>
      </c>
      <c r="J67" s="254">
        <v>0.315</v>
      </c>
      <c r="K67" s="8">
        <v>-22.999999999999154</v>
      </c>
      <c r="M67" s="286">
        <v>63</v>
      </c>
      <c r="N67" s="287">
        <v>206.44399999999999</v>
      </c>
      <c r="O67" s="275">
        <v>145.45400000000001</v>
      </c>
      <c r="Q67" s="291">
        <v>15.8</v>
      </c>
      <c r="R67" s="290">
        <v>6.9</v>
      </c>
      <c r="S67" s="290">
        <v>8.1999999999999993</v>
      </c>
      <c r="T67" s="290">
        <v>10.3</v>
      </c>
      <c r="U67" s="291">
        <v>8.1999999999999993</v>
      </c>
      <c r="V67" s="8">
        <v>15.7</v>
      </c>
      <c r="W67" s="8">
        <v>8.5915900000000001</v>
      </c>
      <c r="AC67" s="3">
        <v>63</v>
      </c>
      <c r="AD67" s="2">
        <v>109.2667</v>
      </c>
      <c r="AE67" s="2">
        <v>62.273534999999576</v>
      </c>
      <c r="AF67" s="2">
        <v>71.05316400000045</v>
      </c>
      <c r="AH67" s="6">
        <v>15.5</v>
      </c>
      <c r="AI67" s="290">
        <v>2.5</v>
      </c>
      <c r="AJ67" s="290">
        <v>11.38</v>
      </c>
      <c r="AK67" s="290">
        <v>-1.57</v>
      </c>
      <c r="AL67" s="6">
        <v>4.96</v>
      </c>
      <c r="AM67" s="6">
        <v>14.25</v>
      </c>
      <c r="AN67" s="6">
        <v>-0.15</v>
      </c>
      <c r="BO67" s="224">
        <v>6.3E-2</v>
      </c>
      <c r="BP67" s="226">
        <v>-86.666666666666686</v>
      </c>
      <c r="BR67" s="311">
        <v>0.315</v>
      </c>
      <c r="BS67" s="312">
        <v>-22.999999999999154</v>
      </c>
      <c r="BV67" s="543">
        <f t="shared" si="0"/>
        <v>46.993165000000424</v>
      </c>
      <c r="BW67" s="544">
        <f t="shared" si="1"/>
        <v>180.31986400000045</v>
      </c>
      <c r="BY67" s="545">
        <v>62</v>
      </c>
      <c r="BZ67" s="546">
        <v>96.8</v>
      </c>
      <c r="CA67" s="545">
        <v>62</v>
      </c>
      <c r="CB67" s="546">
        <v>91.6</v>
      </c>
      <c r="CC67" s="545">
        <v>62</v>
      </c>
      <c r="CD67" s="546">
        <v>69.25</v>
      </c>
      <c r="CE67" s="545">
        <v>62</v>
      </c>
      <c r="CF67" s="546">
        <v>87.8</v>
      </c>
      <c r="CG67" s="6">
        <v>62</v>
      </c>
      <c r="CH67" s="509">
        <f t="shared" si="2"/>
        <v>69.25</v>
      </c>
      <c r="CI67" s="509">
        <f t="shared" si="3"/>
        <v>86.362499999999997</v>
      </c>
      <c r="CJ67" s="509">
        <f t="shared" si="4"/>
        <v>96.8</v>
      </c>
      <c r="CL67" s="6">
        <v>63</v>
      </c>
      <c r="CM67" s="6">
        <v>181.75</v>
      </c>
      <c r="CN67" s="6">
        <f t="shared" si="5"/>
        <v>198.4</v>
      </c>
      <c r="CO67" s="6">
        <v>215.05</v>
      </c>
    </row>
    <row r="68" spans="2:93">
      <c r="B68" s="276">
        <v>64</v>
      </c>
      <c r="C68" s="275">
        <v>198.089</v>
      </c>
      <c r="D68" s="278">
        <v>221.13200000000001</v>
      </c>
      <c r="E68" s="9">
        <v>6.5081905765154158</v>
      </c>
      <c r="F68" s="9">
        <v>35.369999999999997</v>
      </c>
      <c r="H68" s="276">
        <v>64</v>
      </c>
      <c r="I68" s="275">
        <v>36.543700000000001</v>
      </c>
      <c r="J68" s="254">
        <v>0.32</v>
      </c>
      <c r="K68" s="8">
        <v>-31.439330543934858</v>
      </c>
      <c r="M68" s="286">
        <v>64</v>
      </c>
      <c r="N68" s="287">
        <v>204.273</v>
      </c>
      <c r="O68" s="275">
        <v>141.053</v>
      </c>
      <c r="Q68" s="291">
        <v>15.9</v>
      </c>
      <c r="R68" s="290">
        <v>8.8000000000000007</v>
      </c>
      <c r="S68" s="290">
        <v>9.5</v>
      </c>
      <c r="T68" s="290">
        <v>9.9</v>
      </c>
      <c r="U68" s="291">
        <v>9.5</v>
      </c>
      <c r="V68" s="8">
        <v>15.8</v>
      </c>
      <c r="W68" s="8">
        <v>9.3406149999999997</v>
      </c>
      <c r="AC68" s="3">
        <v>64</v>
      </c>
      <c r="AD68" s="2">
        <v>114.8417</v>
      </c>
      <c r="AE68" s="2">
        <v>63.451364999999811</v>
      </c>
      <c r="AF68" s="2">
        <v>73.648460999999912</v>
      </c>
      <c r="AH68" s="6">
        <v>15.6</v>
      </c>
      <c r="AI68" s="290">
        <v>4.24</v>
      </c>
      <c r="AJ68" s="290">
        <v>10.78</v>
      </c>
      <c r="AK68" s="290">
        <v>1.29</v>
      </c>
      <c r="AL68" s="6">
        <v>4.49</v>
      </c>
      <c r="AM68" s="6">
        <v>13.63</v>
      </c>
      <c r="AN68" s="6">
        <v>-0.6</v>
      </c>
      <c r="BO68" s="224">
        <v>6.4000000000000001E-2</v>
      </c>
      <c r="BP68" s="226">
        <v>-75.333333333333357</v>
      </c>
      <c r="BR68" s="311">
        <v>0.32</v>
      </c>
      <c r="BS68" s="312">
        <v>-31.439330543934858</v>
      </c>
      <c r="BV68" s="543">
        <f t="shared" si="0"/>
        <v>51.390335000000192</v>
      </c>
      <c r="BW68" s="544">
        <f t="shared" si="1"/>
        <v>188.49016099999992</v>
      </c>
      <c r="BY68" s="545">
        <v>63</v>
      </c>
      <c r="BZ68" s="546">
        <v>94.7</v>
      </c>
      <c r="CA68" s="545">
        <v>63</v>
      </c>
      <c r="CB68" s="546">
        <v>106.4</v>
      </c>
      <c r="CC68" s="545">
        <v>63</v>
      </c>
      <c r="CD68" s="546">
        <v>69</v>
      </c>
      <c r="CE68" s="545">
        <v>63</v>
      </c>
      <c r="CF68" s="546">
        <v>90.533332999999999</v>
      </c>
      <c r="CG68" s="6">
        <v>63</v>
      </c>
      <c r="CH68" s="509">
        <f t="shared" si="2"/>
        <v>69</v>
      </c>
      <c r="CI68" s="509">
        <f t="shared" si="3"/>
        <v>90.158333249999998</v>
      </c>
      <c r="CJ68" s="509">
        <f t="shared" si="4"/>
        <v>106.4</v>
      </c>
      <c r="CL68" s="6">
        <v>64</v>
      </c>
      <c r="CM68" s="6">
        <v>188</v>
      </c>
      <c r="CN68" s="6">
        <f t="shared" si="5"/>
        <v>204.45</v>
      </c>
      <c r="CO68" s="6">
        <v>220.9</v>
      </c>
    </row>
    <row r="69" spans="2:93">
      <c r="B69" s="276">
        <v>65</v>
      </c>
      <c r="C69" s="275">
        <v>197.17</v>
      </c>
      <c r="D69" s="278">
        <v>226.751</v>
      </c>
      <c r="E69" s="9">
        <v>6.6487147161206686</v>
      </c>
      <c r="F69" s="9">
        <v>29.71</v>
      </c>
      <c r="H69" s="276">
        <v>65</v>
      </c>
      <c r="I69" s="275">
        <v>33.453299999999999</v>
      </c>
      <c r="J69" s="254">
        <v>0.32500000000000001</v>
      </c>
      <c r="K69" s="8">
        <v>11.091891891894328</v>
      </c>
      <c r="M69" s="286">
        <v>65</v>
      </c>
      <c r="N69" s="287">
        <v>202.31200000000001</v>
      </c>
      <c r="O69" s="275">
        <v>137.96199999999999</v>
      </c>
      <c r="Q69" s="291">
        <v>16</v>
      </c>
      <c r="R69" s="290">
        <v>3.5</v>
      </c>
      <c r="S69" s="290">
        <v>5.7</v>
      </c>
      <c r="T69" s="290">
        <v>9.6</v>
      </c>
      <c r="U69" s="291">
        <v>5.7</v>
      </c>
      <c r="V69" s="8">
        <v>15.9</v>
      </c>
      <c r="W69" s="8">
        <v>6.5482300000000002</v>
      </c>
      <c r="AC69" s="3">
        <v>65</v>
      </c>
      <c r="AD69" s="2">
        <v>119.7167</v>
      </c>
      <c r="AE69" s="2">
        <v>64.64775599999993</v>
      </c>
      <c r="AF69" s="2">
        <v>74.956976999999654</v>
      </c>
      <c r="AH69" s="6">
        <v>15.7</v>
      </c>
      <c r="AI69" s="290">
        <v>5.42</v>
      </c>
      <c r="AJ69" s="290">
        <v>10.3</v>
      </c>
      <c r="AK69" s="290">
        <v>3.08</v>
      </c>
      <c r="AL69" s="6">
        <v>4.0199999999999996</v>
      </c>
      <c r="AM69" s="6">
        <v>13</v>
      </c>
      <c r="AN69" s="6">
        <v>-1.02</v>
      </c>
      <c r="BO69" s="224">
        <v>6.5000000000000002E-2</v>
      </c>
      <c r="BP69" s="226">
        <v>-83.333333333333357</v>
      </c>
      <c r="BR69" s="311">
        <v>0.32500000000000001</v>
      </c>
      <c r="BS69" s="312">
        <v>11.091891891894328</v>
      </c>
      <c r="BV69" s="543">
        <f t="shared" ref="BV69:BV132" si="6">AD69-AE69</f>
        <v>55.068944000000073</v>
      </c>
      <c r="BW69" s="544">
        <f t="shared" ref="BW69:BW132" si="7">AD69+AF69</f>
        <v>194.67367699999966</v>
      </c>
      <c r="BY69" s="545">
        <v>64</v>
      </c>
      <c r="BZ69" s="546">
        <v>92.6</v>
      </c>
      <c r="CA69" s="545">
        <v>64</v>
      </c>
      <c r="CB69" s="546">
        <v>121.2</v>
      </c>
      <c r="CC69" s="545">
        <v>64</v>
      </c>
      <c r="CD69" s="546">
        <v>75.285713999999999</v>
      </c>
      <c r="CE69" s="545">
        <v>64</v>
      </c>
      <c r="CF69" s="546">
        <v>93.266666999999998</v>
      </c>
      <c r="CG69" s="6">
        <v>64</v>
      </c>
      <c r="CH69" s="509">
        <f t="shared" si="2"/>
        <v>75.285713999999999</v>
      </c>
      <c r="CI69" s="509">
        <f t="shared" si="3"/>
        <v>95.588095249999995</v>
      </c>
      <c r="CJ69" s="509">
        <f t="shared" si="4"/>
        <v>121.2</v>
      </c>
      <c r="CL69" s="6">
        <v>65</v>
      </c>
      <c r="CM69" s="6">
        <v>194.25</v>
      </c>
      <c r="CN69" s="6">
        <f t="shared" si="5"/>
        <v>210.5</v>
      </c>
      <c r="CO69" s="6">
        <v>226.75</v>
      </c>
    </row>
    <row r="70" spans="2:93">
      <c r="B70" s="276">
        <v>66</v>
      </c>
      <c r="C70" s="275">
        <v>196.72499999999999</v>
      </c>
      <c r="D70" s="278">
        <v>232.48599999999999</v>
      </c>
      <c r="E70" s="9">
        <v>6.659524265321072</v>
      </c>
      <c r="F70" s="9">
        <v>20.72</v>
      </c>
      <c r="H70" s="276">
        <v>66</v>
      </c>
      <c r="I70" s="275">
        <v>31.611799999999999</v>
      </c>
      <c r="J70" s="254">
        <v>0.33</v>
      </c>
      <c r="K70" s="8">
        <v>-16.815384615393114</v>
      </c>
      <c r="M70" s="286">
        <v>66</v>
      </c>
      <c r="N70" s="287">
        <v>202.70500000000001</v>
      </c>
      <c r="O70" s="275">
        <v>136.30500000000001</v>
      </c>
      <c r="Q70" s="291">
        <v>16.100000000000001</v>
      </c>
      <c r="R70" s="290">
        <v>-0.9</v>
      </c>
      <c r="S70" s="290">
        <v>2.6</v>
      </c>
      <c r="T70" s="290">
        <v>6.8</v>
      </c>
      <c r="U70" s="291">
        <v>2.6</v>
      </c>
      <c r="V70" s="8">
        <v>16</v>
      </c>
      <c r="W70" s="8">
        <v>2.9481380000000001</v>
      </c>
      <c r="AC70" s="3">
        <v>66</v>
      </c>
      <c r="AD70" s="2">
        <v>123.6417</v>
      </c>
      <c r="AE70" s="2">
        <v>65.270687999999822</v>
      </c>
      <c r="AF70" s="2">
        <v>75.825894000000091</v>
      </c>
      <c r="AH70" s="6">
        <v>15.8</v>
      </c>
      <c r="AI70" s="290">
        <v>5.68</v>
      </c>
      <c r="AJ70" s="290">
        <v>9.9</v>
      </c>
      <c r="AK70" s="290">
        <v>3.4</v>
      </c>
      <c r="AL70" s="6">
        <v>3.56</v>
      </c>
      <c r="AM70" s="6">
        <v>12.39</v>
      </c>
      <c r="AN70" s="6">
        <v>-1.41</v>
      </c>
      <c r="BO70" s="224">
        <v>6.6000000000000003E-2</v>
      </c>
      <c r="BP70" s="226">
        <v>-89.333333333333357</v>
      </c>
      <c r="BR70" s="311">
        <v>0.33</v>
      </c>
      <c r="BS70" s="312">
        <v>-16.815384615393114</v>
      </c>
      <c r="BV70" s="543">
        <f t="shared" si="6"/>
        <v>58.371012000000178</v>
      </c>
      <c r="BW70" s="544">
        <f t="shared" si="7"/>
        <v>199.46759400000008</v>
      </c>
      <c r="BY70" s="545">
        <v>65</v>
      </c>
      <c r="BZ70" s="546">
        <v>90.5</v>
      </c>
      <c r="CA70" s="545">
        <v>65</v>
      </c>
      <c r="CB70" s="546">
        <v>136</v>
      </c>
      <c r="CC70" s="545">
        <v>65</v>
      </c>
      <c r="CD70" s="546">
        <v>81.571428999999995</v>
      </c>
      <c r="CE70" s="545">
        <v>65</v>
      </c>
      <c r="CF70" s="546">
        <v>96</v>
      </c>
      <c r="CG70" s="6">
        <v>65</v>
      </c>
      <c r="CH70" s="509">
        <f t="shared" ref="CH70:CH133" si="8">MIN(BZ70,CB70,CD70,CF70)</f>
        <v>81.571428999999995</v>
      </c>
      <c r="CI70" s="509">
        <f t="shared" ref="CI70:CI133" si="9">AVERAGE(BZ70,CB70,CD70,CF70)</f>
        <v>101.01785724999999</v>
      </c>
      <c r="CJ70" s="509">
        <f t="shared" ref="CJ70:CJ133" si="10">MAX(BZ70,CB70,CD70,CF70)</f>
        <v>136</v>
      </c>
      <c r="CL70" s="6">
        <v>66</v>
      </c>
      <c r="CM70" s="6">
        <v>200.5</v>
      </c>
      <c r="CN70" s="6">
        <f t="shared" ref="CN70:CN94" si="11">AVERAGE(CM70,CO70)</f>
        <v>216.55</v>
      </c>
      <c r="CO70" s="6">
        <v>232.6</v>
      </c>
    </row>
    <row r="71" spans="2:93">
      <c r="B71" s="276">
        <v>67</v>
      </c>
      <c r="C71" s="275">
        <v>197.02799999999999</v>
      </c>
      <c r="D71" s="278">
        <v>237.429</v>
      </c>
      <c r="E71" s="9">
        <v>6.7027624621226884</v>
      </c>
      <c r="F71" s="9">
        <v>-18.48</v>
      </c>
      <c r="H71" s="276">
        <v>67</v>
      </c>
      <c r="I71" s="275">
        <v>31.035299999999999</v>
      </c>
      <c r="J71" s="254">
        <v>0.33500000000000002</v>
      </c>
      <c r="K71" s="8">
        <v>-26.013043478260798</v>
      </c>
      <c r="M71" s="286">
        <v>67</v>
      </c>
      <c r="N71" s="287">
        <v>205.46700000000001</v>
      </c>
      <c r="O71" s="275">
        <v>136.33699999999999</v>
      </c>
      <c r="Q71" s="291">
        <v>16.2</v>
      </c>
      <c r="R71" s="290"/>
      <c r="S71" s="290"/>
      <c r="T71" s="290"/>
      <c r="U71" s="291">
        <v>-15</v>
      </c>
      <c r="V71" s="8">
        <v>16.100000000000001</v>
      </c>
      <c r="W71" s="8">
        <v>-13</v>
      </c>
      <c r="AC71" s="3">
        <v>67</v>
      </c>
      <c r="AD71" s="2">
        <v>127.3417</v>
      </c>
      <c r="AE71" s="2">
        <v>66.888186000000132</v>
      </c>
      <c r="AF71" s="2">
        <v>77.063753999999989</v>
      </c>
      <c r="AH71" s="6">
        <v>15.9</v>
      </c>
      <c r="AI71" s="290">
        <v>4.78</v>
      </c>
      <c r="AJ71" s="290">
        <v>9.57</v>
      </c>
      <c r="AK71" s="290">
        <v>1.97</v>
      </c>
      <c r="AL71" s="6">
        <v>3.11</v>
      </c>
      <c r="AM71" s="6">
        <v>11.8</v>
      </c>
      <c r="AN71" s="6">
        <v>-1.77</v>
      </c>
      <c r="BO71" s="224">
        <v>6.7000000000000004E-2</v>
      </c>
      <c r="BP71" s="226">
        <v>-80.6666666666667</v>
      </c>
      <c r="BR71" s="311">
        <v>0.33500000000000002</v>
      </c>
      <c r="BS71" s="312">
        <v>-26.013043478260798</v>
      </c>
      <c r="BV71" s="543">
        <f t="shared" si="6"/>
        <v>60.453513999999871</v>
      </c>
      <c r="BW71" s="544">
        <f t="shared" si="7"/>
        <v>204.40545399999999</v>
      </c>
      <c r="BY71" s="545">
        <v>66</v>
      </c>
      <c r="BZ71" s="546">
        <v>88.4</v>
      </c>
      <c r="CA71" s="545">
        <v>66</v>
      </c>
      <c r="CB71" s="546">
        <v>150.80000000000001</v>
      </c>
      <c r="CC71" s="545">
        <v>66</v>
      </c>
      <c r="CD71" s="546">
        <v>87.857142999999994</v>
      </c>
      <c r="CE71" s="545">
        <v>66</v>
      </c>
      <c r="CF71" s="546">
        <v>98.92</v>
      </c>
      <c r="CG71" s="6">
        <v>66</v>
      </c>
      <c r="CH71" s="509">
        <f t="shared" si="8"/>
        <v>87.857142999999994</v>
      </c>
      <c r="CI71" s="509">
        <f t="shared" si="9"/>
        <v>106.49428575</v>
      </c>
      <c r="CJ71" s="509">
        <f t="shared" si="10"/>
        <v>150.80000000000001</v>
      </c>
      <c r="CL71" s="6">
        <v>67</v>
      </c>
      <c r="CM71" s="6">
        <v>206.75</v>
      </c>
      <c r="CN71" s="6">
        <f t="shared" si="11"/>
        <v>222.6</v>
      </c>
      <c r="CO71" s="6">
        <v>238.45</v>
      </c>
    </row>
    <row r="72" spans="2:93">
      <c r="B72" s="276">
        <v>68</v>
      </c>
      <c r="C72" s="275">
        <v>198.73500000000001</v>
      </c>
      <c r="D72" s="278">
        <v>243.13800000000001</v>
      </c>
      <c r="E72" s="9">
        <v>6.8000484049263248</v>
      </c>
      <c r="F72" s="9">
        <v>-23.48</v>
      </c>
      <c r="H72" s="276">
        <v>68</v>
      </c>
      <c r="I72" s="275">
        <v>31.067</v>
      </c>
      <c r="J72" s="254">
        <v>0.34</v>
      </c>
      <c r="K72" s="8">
        <v>-83.127272727276534</v>
      </c>
      <c r="M72" s="286">
        <v>68</v>
      </c>
      <c r="N72" s="287">
        <v>207.67699999999999</v>
      </c>
      <c r="O72" s="275">
        <v>135.93700000000001</v>
      </c>
      <c r="Q72" s="291">
        <v>16.3</v>
      </c>
      <c r="R72" s="290"/>
      <c r="S72" s="290"/>
      <c r="T72" s="290"/>
      <c r="U72" s="291">
        <v>-18</v>
      </c>
      <c r="V72" s="8">
        <v>16.2</v>
      </c>
      <c r="W72" s="8">
        <v>-17</v>
      </c>
      <c r="AC72" s="3">
        <v>68</v>
      </c>
      <c r="AD72" s="2">
        <v>130.99170000000001</v>
      </c>
      <c r="AE72" s="2">
        <v>68.289782999999886</v>
      </c>
      <c r="AF72" s="2">
        <v>78.466937999999814</v>
      </c>
      <c r="AH72" s="6">
        <v>16</v>
      </c>
      <c r="AI72" s="290">
        <v>2.83</v>
      </c>
      <c r="AJ72" s="290">
        <v>9.32</v>
      </c>
      <c r="AK72" s="290">
        <v>-1.05</v>
      </c>
      <c r="AL72" s="6">
        <v>2.68</v>
      </c>
      <c r="AM72" s="6">
        <v>11.26</v>
      </c>
      <c r="AN72" s="6">
        <v>-2.1</v>
      </c>
      <c r="BO72" s="224">
        <v>6.8000000000000005E-2</v>
      </c>
      <c r="BP72" s="226">
        <v>-79.333333333333329</v>
      </c>
      <c r="BR72" s="311">
        <v>0.34</v>
      </c>
      <c r="BS72" s="312">
        <v>-83.127272727276534</v>
      </c>
      <c r="BV72" s="543">
        <f t="shared" si="6"/>
        <v>62.701917000000122</v>
      </c>
      <c r="BW72" s="544">
        <f t="shared" si="7"/>
        <v>209.45863799999984</v>
      </c>
      <c r="BY72" s="545">
        <v>67</v>
      </c>
      <c r="BZ72" s="546">
        <v>86.3</v>
      </c>
      <c r="CA72" s="545">
        <v>67</v>
      </c>
      <c r="CB72" s="546">
        <v>165.6</v>
      </c>
      <c r="CC72" s="545">
        <v>67</v>
      </c>
      <c r="CD72" s="546">
        <v>94.142857000000006</v>
      </c>
      <c r="CE72" s="545">
        <v>67</v>
      </c>
      <c r="CF72" s="546">
        <v>101.84</v>
      </c>
      <c r="CG72" s="6">
        <v>67</v>
      </c>
      <c r="CH72" s="509">
        <f t="shared" si="8"/>
        <v>86.3</v>
      </c>
      <c r="CI72" s="509">
        <f t="shared" si="9"/>
        <v>111.97071424999999</v>
      </c>
      <c r="CJ72" s="509">
        <f t="shared" si="10"/>
        <v>165.6</v>
      </c>
      <c r="CL72" s="6">
        <v>68</v>
      </c>
      <c r="CM72" s="6">
        <v>213</v>
      </c>
      <c r="CN72" s="6">
        <f t="shared" si="11"/>
        <v>228.65</v>
      </c>
      <c r="CO72" s="6">
        <v>244.3</v>
      </c>
    </row>
    <row r="73" spans="2:93">
      <c r="B73" s="276">
        <v>69</v>
      </c>
      <c r="C73" s="275">
        <v>202.977</v>
      </c>
      <c r="D73" s="278">
        <v>250.21600000000001</v>
      </c>
      <c r="E73" s="9">
        <v>6.9730011921327888</v>
      </c>
      <c r="F73" s="9">
        <v>-26.22</v>
      </c>
      <c r="H73" s="276">
        <v>69</v>
      </c>
      <c r="I73" s="275">
        <v>30.826899999999998</v>
      </c>
      <c r="J73" s="254">
        <v>0.34499999999999997</v>
      </c>
      <c r="K73" s="8">
        <v>-96.781818181819162</v>
      </c>
      <c r="M73" s="286">
        <v>69</v>
      </c>
      <c r="N73" s="287">
        <v>207.94300000000001</v>
      </c>
      <c r="O73" s="275">
        <v>134.78299999999999</v>
      </c>
      <c r="Q73" s="291">
        <v>16.399999999999999</v>
      </c>
      <c r="R73" s="290"/>
      <c r="S73" s="290"/>
      <c r="T73" s="290"/>
      <c r="U73" s="291">
        <v>-15</v>
      </c>
      <c r="V73" s="8">
        <v>16.3</v>
      </c>
      <c r="W73" s="8">
        <v>-13</v>
      </c>
      <c r="AC73" s="3">
        <v>69</v>
      </c>
      <c r="AD73" s="2">
        <v>135.4417</v>
      </c>
      <c r="AE73" s="2">
        <v>69.833519999999737</v>
      </c>
      <c r="AF73" s="2">
        <v>80.314205999999885</v>
      </c>
      <c r="AH73" s="6">
        <v>16.100000000000001</v>
      </c>
      <c r="AI73" s="290">
        <v>0.44</v>
      </c>
      <c r="AJ73" s="290">
        <v>9.2100000000000009</v>
      </c>
      <c r="AK73" s="290">
        <v>-4.8</v>
      </c>
      <c r="AL73" s="6">
        <v>2.2799999999999998</v>
      </c>
      <c r="AM73" s="6">
        <v>10.75</v>
      </c>
      <c r="AN73" s="6">
        <v>-2.41</v>
      </c>
      <c r="BO73" s="224">
        <v>6.9000000000000006E-2</v>
      </c>
      <c r="BP73" s="226">
        <v>-82.666666666666643</v>
      </c>
      <c r="BR73" s="311">
        <v>0.34499999999999997</v>
      </c>
      <c r="BS73" s="312">
        <v>-96.781818181819162</v>
      </c>
      <c r="BV73" s="543">
        <f t="shared" si="6"/>
        <v>65.60818000000026</v>
      </c>
      <c r="BW73" s="544">
        <f t="shared" si="7"/>
        <v>215.75590599999987</v>
      </c>
      <c r="BY73" s="545">
        <v>68</v>
      </c>
      <c r="BZ73" s="546">
        <v>84.2</v>
      </c>
      <c r="CA73" s="545">
        <v>68</v>
      </c>
      <c r="CB73" s="546">
        <v>180.4</v>
      </c>
      <c r="CC73" s="545">
        <v>68</v>
      </c>
      <c r="CD73" s="546">
        <v>100.42857100000001</v>
      </c>
      <c r="CE73" s="545">
        <v>68</v>
      </c>
      <c r="CF73" s="546">
        <v>104.76</v>
      </c>
      <c r="CG73" s="6">
        <v>68</v>
      </c>
      <c r="CH73" s="509">
        <f t="shared" si="8"/>
        <v>84.2</v>
      </c>
      <c r="CI73" s="509">
        <f t="shared" si="9"/>
        <v>117.44714275000001</v>
      </c>
      <c r="CJ73" s="509">
        <f t="shared" si="10"/>
        <v>180.4</v>
      </c>
      <c r="CL73" s="6">
        <v>69</v>
      </c>
      <c r="CM73" s="6">
        <v>219.25</v>
      </c>
      <c r="CN73" s="6">
        <f t="shared" si="11"/>
        <v>234.7</v>
      </c>
      <c r="CO73" s="6">
        <v>250.15</v>
      </c>
    </row>
    <row r="74" spans="2:93">
      <c r="B74" s="276">
        <v>70</v>
      </c>
      <c r="C74" s="275">
        <v>208.125</v>
      </c>
      <c r="D74" s="278">
        <v>257.56599999999997</v>
      </c>
      <c r="E74" s="9">
        <v>7.0810966841368304</v>
      </c>
      <c r="F74" s="9">
        <v>-23.1</v>
      </c>
      <c r="H74" s="276">
        <v>70</v>
      </c>
      <c r="I74" s="275">
        <v>29.692900000000002</v>
      </c>
      <c r="J74" s="254">
        <v>0.35</v>
      </c>
      <c r="K74" s="8">
        <v>-92</v>
      </c>
      <c r="M74" s="286">
        <v>70</v>
      </c>
      <c r="N74" s="287">
        <v>208.488</v>
      </c>
      <c r="O74" s="275">
        <v>133.298</v>
      </c>
      <c r="Q74" s="291">
        <v>16.5</v>
      </c>
      <c r="R74" s="290">
        <v>-0.7</v>
      </c>
      <c r="S74" s="290">
        <v>3.3</v>
      </c>
      <c r="T74" s="290">
        <v>9.8000000000000007</v>
      </c>
      <c r="U74" s="291">
        <v>3.3</v>
      </c>
      <c r="V74" s="8">
        <v>16.3</v>
      </c>
      <c r="W74" s="8">
        <v>4.5461520000000002</v>
      </c>
      <c r="AC74" s="3">
        <v>70</v>
      </c>
      <c r="AD74" s="2">
        <v>140.4417</v>
      </c>
      <c r="AE74" s="2">
        <v>71.051163000000173</v>
      </c>
      <c r="AF74" s="2">
        <v>81.178431000000231</v>
      </c>
      <c r="AH74" s="6">
        <v>16.2</v>
      </c>
      <c r="AI74" s="290">
        <v>-1.47</v>
      </c>
      <c r="AJ74" s="290">
        <v>9.23</v>
      </c>
      <c r="AK74" s="290">
        <v>-7.89</v>
      </c>
      <c r="AL74" s="6">
        <v>1.91</v>
      </c>
      <c r="AM74" s="6">
        <v>10.3</v>
      </c>
      <c r="AN74" s="6">
        <v>-2.71</v>
      </c>
      <c r="BO74" s="224">
        <v>7.0000000000000007E-2</v>
      </c>
      <c r="BP74" s="226">
        <v>-72.666666666666686</v>
      </c>
      <c r="BR74" s="311">
        <v>0.35</v>
      </c>
      <c r="BS74" s="312">
        <v>-92</v>
      </c>
      <c r="BV74" s="543">
        <f t="shared" si="6"/>
        <v>69.390536999999824</v>
      </c>
      <c r="BW74" s="544">
        <f t="shared" si="7"/>
        <v>221.62013100000024</v>
      </c>
      <c r="BY74" s="545">
        <v>69</v>
      </c>
      <c r="BZ74" s="546">
        <v>82.1</v>
      </c>
      <c r="CA74" s="545">
        <v>69</v>
      </c>
      <c r="CB74" s="546">
        <v>195.2</v>
      </c>
      <c r="CC74" s="545">
        <v>69</v>
      </c>
      <c r="CD74" s="546">
        <v>106.714286</v>
      </c>
      <c r="CE74" s="545">
        <v>69</v>
      </c>
      <c r="CF74" s="546">
        <v>107.68</v>
      </c>
      <c r="CG74" s="6">
        <v>69</v>
      </c>
      <c r="CH74" s="509">
        <f t="shared" si="8"/>
        <v>82.1</v>
      </c>
      <c r="CI74" s="509">
        <f t="shared" si="9"/>
        <v>122.92357149999999</v>
      </c>
      <c r="CJ74" s="509">
        <f t="shared" si="10"/>
        <v>195.2</v>
      </c>
      <c r="CL74" s="6">
        <v>70</v>
      </c>
      <c r="CM74" s="6">
        <v>225.5</v>
      </c>
      <c r="CN74" s="6">
        <f t="shared" si="11"/>
        <v>240.75</v>
      </c>
      <c r="CO74" s="6">
        <v>256</v>
      </c>
    </row>
    <row r="75" spans="2:93">
      <c r="B75" s="276">
        <v>71</v>
      </c>
      <c r="C75" s="275">
        <v>211.31299999999999</v>
      </c>
      <c r="D75" s="278">
        <v>262.92599999999999</v>
      </c>
      <c r="E75" s="9">
        <v>7.1459539793392537</v>
      </c>
      <c r="F75" s="9">
        <v>-18.13</v>
      </c>
      <c r="H75" s="276">
        <v>71</v>
      </c>
      <c r="I75" s="275">
        <v>28.5276</v>
      </c>
      <c r="J75" s="254">
        <v>0.35499999999999998</v>
      </c>
      <c r="K75" s="8">
        <v>-90.630215827337082</v>
      </c>
      <c r="M75" s="286">
        <v>71</v>
      </c>
      <c r="N75" s="287">
        <v>208.43299999999999</v>
      </c>
      <c r="O75" s="275">
        <v>133.24299999999999</v>
      </c>
      <c r="Q75" s="291">
        <v>16.600000000000001</v>
      </c>
      <c r="R75" s="290">
        <v>-1.2</v>
      </c>
      <c r="S75" s="290">
        <v>2.8</v>
      </c>
      <c r="T75" s="290">
        <v>9.3000000000000007</v>
      </c>
      <c r="U75" s="291">
        <v>2.8</v>
      </c>
      <c r="V75" s="8">
        <v>16.399999999999999</v>
      </c>
      <c r="W75" s="8">
        <v>4.0578499999999993</v>
      </c>
      <c r="AC75" s="3">
        <v>71</v>
      </c>
      <c r="AD75" s="2">
        <v>144.79169999999999</v>
      </c>
      <c r="AE75" s="2">
        <v>71.500904999999918</v>
      </c>
      <c r="AF75" s="2">
        <v>82.034859000000495</v>
      </c>
      <c r="AH75" s="6">
        <v>16.3</v>
      </c>
      <c r="AI75" s="290">
        <v>-2.1800000000000002</v>
      </c>
      <c r="AJ75" s="290">
        <v>9.32</v>
      </c>
      <c r="AK75" s="290">
        <v>-9.07</v>
      </c>
      <c r="AL75" s="6">
        <v>1.58</v>
      </c>
      <c r="AM75" s="6">
        <v>9.89</v>
      </c>
      <c r="AN75" s="6">
        <v>-2.98</v>
      </c>
      <c r="BO75" s="224">
        <v>7.1000000000000008E-2</v>
      </c>
      <c r="BP75" s="226">
        <v>-65.999999999999986</v>
      </c>
      <c r="BR75" s="311">
        <v>0.35499999999999998</v>
      </c>
      <c r="BS75" s="312">
        <v>-90.630215827337082</v>
      </c>
      <c r="BV75" s="543">
        <f t="shared" si="6"/>
        <v>73.290795000000074</v>
      </c>
      <c r="BW75" s="544">
        <f t="shared" si="7"/>
        <v>226.82655900000049</v>
      </c>
      <c r="BY75" s="545">
        <v>70</v>
      </c>
      <c r="BZ75" s="546">
        <v>80</v>
      </c>
      <c r="CA75" s="545">
        <v>70</v>
      </c>
      <c r="CB75" s="546">
        <v>210</v>
      </c>
      <c r="CC75" s="545">
        <v>70</v>
      </c>
      <c r="CD75" s="546">
        <v>113</v>
      </c>
      <c r="CE75" s="545">
        <v>70</v>
      </c>
      <c r="CF75" s="546">
        <v>110.6</v>
      </c>
      <c r="CG75" s="6">
        <v>70</v>
      </c>
      <c r="CH75" s="509">
        <f t="shared" si="8"/>
        <v>80</v>
      </c>
      <c r="CI75" s="509">
        <f t="shared" si="9"/>
        <v>128.4</v>
      </c>
      <c r="CJ75" s="509">
        <f t="shared" si="10"/>
        <v>210</v>
      </c>
      <c r="CL75" s="6">
        <v>71</v>
      </c>
      <c r="CM75" s="6">
        <v>228.5</v>
      </c>
      <c r="CN75" s="6">
        <f t="shared" si="11"/>
        <v>243.72499999999999</v>
      </c>
      <c r="CO75" s="6">
        <v>258.95</v>
      </c>
    </row>
    <row r="76" spans="2:93">
      <c r="B76" s="276">
        <v>72</v>
      </c>
      <c r="C76" s="275">
        <v>213.58699999999999</v>
      </c>
      <c r="D76" s="278">
        <v>266.57900000000001</v>
      </c>
      <c r="E76" s="9">
        <v>7.1783826269404658</v>
      </c>
      <c r="F76" s="9">
        <v>-2.98</v>
      </c>
      <c r="H76" s="276">
        <v>72</v>
      </c>
      <c r="I76" s="275">
        <v>28.473199999999999</v>
      </c>
      <c r="J76" s="254">
        <v>0.36</v>
      </c>
      <c r="K76" s="8">
        <v>-103.96799999999563</v>
      </c>
      <c r="M76" s="286">
        <v>72</v>
      </c>
      <c r="N76" s="287">
        <v>209.166</v>
      </c>
      <c r="O76" s="275">
        <v>133.976</v>
      </c>
      <c r="Q76" s="291">
        <v>16.7</v>
      </c>
      <c r="R76" s="290">
        <v>0</v>
      </c>
      <c r="S76" s="290">
        <v>3.5</v>
      </c>
      <c r="T76" s="290">
        <v>8.8000000000000007</v>
      </c>
      <c r="U76" s="291">
        <v>3.5</v>
      </c>
      <c r="V76" s="8">
        <v>16.5</v>
      </c>
      <c r="W76" s="8">
        <v>4.3836500090000001</v>
      </c>
      <c r="AC76" s="3">
        <v>72</v>
      </c>
      <c r="AD76" s="2">
        <v>148.3167</v>
      </c>
      <c r="AE76" s="2">
        <v>72.45365700000049</v>
      </c>
      <c r="AF76" s="2">
        <v>82.501160999999854</v>
      </c>
      <c r="AH76" s="6">
        <v>16.399999999999999</v>
      </c>
      <c r="AI76" s="290">
        <v>-1.54</v>
      </c>
      <c r="AJ76" s="290">
        <v>9.3800000000000008</v>
      </c>
      <c r="AK76" s="290">
        <v>-8.09</v>
      </c>
      <c r="AL76" s="6">
        <v>1.28</v>
      </c>
      <c r="AM76" s="6">
        <v>9.52</v>
      </c>
      <c r="AN76" s="6">
        <v>-3.24</v>
      </c>
      <c r="BO76" s="224">
        <v>7.2000000000000008E-2</v>
      </c>
      <c r="BP76" s="226">
        <v>-65.333333333333329</v>
      </c>
      <c r="BR76" s="311">
        <v>0.36</v>
      </c>
      <c r="BS76" s="312">
        <v>-103.96799999999563</v>
      </c>
      <c r="BV76" s="543">
        <f t="shared" si="6"/>
        <v>75.863042999999507</v>
      </c>
      <c r="BW76" s="544">
        <f t="shared" si="7"/>
        <v>230.81786099999985</v>
      </c>
      <c r="BY76" s="545">
        <v>71</v>
      </c>
      <c r="BZ76" s="546">
        <v>83.055555999999996</v>
      </c>
      <c r="CA76" s="545">
        <v>71</v>
      </c>
      <c r="CB76" s="546">
        <v>209.4</v>
      </c>
      <c r="CC76" s="545">
        <v>71</v>
      </c>
      <c r="CD76" s="546">
        <v>114</v>
      </c>
      <c r="CE76" s="545">
        <v>71</v>
      </c>
      <c r="CF76" s="546">
        <v>113.52</v>
      </c>
      <c r="CG76" s="6">
        <v>71</v>
      </c>
      <c r="CH76" s="509">
        <f t="shared" si="8"/>
        <v>83.055555999999996</v>
      </c>
      <c r="CI76" s="509">
        <f t="shared" si="9"/>
        <v>129.993889</v>
      </c>
      <c r="CJ76" s="509">
        <f t="shared" si="10"/>
        <v>209.4</v>
      </c>
      <c r="CL76" s="6">
        <v>72</v>
      </c>
      <c r="CM76" s="6">
        <v>231.5</v>
      </c>
      <c r="CN76" s="6">
        <f t="shared" si="11"/>
        <v>246.7</v>
      </c>
      <c r="CO76" s="6">
        <v>261.89999999999998</v>
      </c>
    </row>
    <row r="77" spans="2:93">
      <c r="B77" s="276">
        <v>73</v>
      </c>
      <c r="C77" s="275">
        <v>216.172</v>
      </c>
      <c r="D77" s="278">
        <v>269.096</v>
      </c>
      <c r="E77" s="9">
        <v>7.3714592938041292</v>
      </c>
      <c r="F77" s="9">
        <v>5.1100000000000003</v>
      </c>
      <c r="H77" s="276">
        <v>73</v>
      </c>
      <c r="I77" s="275">
        <v>29.206099999999999</v>
      </c>
      <c r="J77" s="254">
        <v>0.36499999999999999</v>
      </c>
      <c r="K77" s="8">
        <v>-55.371428571428012</v>
      </c>
      <c r="M77" s="286">
        <v>73</v>
      </c>
      <c r="N77" s="287">
        <v>209.93799999999999</v>
      </c>
      <c r="O77" s="275">
        <v>134.74799999999999</v>
      </c>
      <c r="Q77" s="291">
        <v>16.8</v>
      </c>
      <c r="R77" s="290">
        <v>-0.8</v>
      </c>
      <c r="S77" s="290">
        <v>2.9</v>
      </c>
      <c r="T77" s="290">
        <v>8.3000000000000007</v>
      </c>
      <c r="U77" s="291">
        <v>2.9</v>
      </c>
      <c r="V77" s="8">
        <v>16.600000000000001</v>
      </c>
      <c r="W77" s="8">
        <v>3.7557015000000002</v>
      </c>
      <c r="AC77" s="3">
        <v>73</v>
      </c>
      <c r="AD77" s="2">
        <v>150.86670000000001</v>
      </c>
      <c r="AE77" s="2">
        <v>72.322970999999725</v>
      </c>
      <c r="AF77" s="2">
        <v>82.898394000000081</v>
      </c>
      <c r="AH77" s="6">
        <v>16.5</v>
      </c>
      <c r="AI77" s="290">
        <v>-0.13</v>
      </c>
      <c r="AJ77" s="290">
        <v>9.3699999999999992</v>
      </c>
      <c r="AK77" s="290">
        <v>-5.83</v>
      </c>
      <c r="AL77" s="6">
        <v>1.02</v>
      </c>
      <c r="AM77" s="6">
        <v>9.19</v>
      </c>
      <c r="AN77" s="6">
        <v>-3.48</v>
      </c>
      <c r="BO77" s="224">
        <v>7.2999999999999995E-2</v>
      </c>
      <c r="BP77" s="226">
        <v>-66.6666666666667</v>
      </c>
      <c r="BR77" s="311">
        <v>0.36499999999999999</v>
      </c>
      <c r="BS77" s="312">
        <v>-55.371428571428012</v>
      </c>
      <c r="BV77" s="543">
        <f t="shared" si="6"/>
        <v>78.543729000000283</v>
      </c>
      <c r="BW77" s="544">
        <f t="shared" si="7"/>
        <v>233.76509400000009</v>
      </c>
      <c r="BY77" s="545">
        <v>72</v>
      </c>
      <c r="BZ77" s="546">
        <v>86.111110999999994</v>
      </c>
      <c r="CA77" s="545">
        <v>72</v>
      </c>
      <c r="CB77" s="546">
        <v>208.8</v>
      </c>
      <c r="CC77" s="545">
        <v>72</v>
      </c>
      <c r="CD77" s="546">
        <v>115</v>
      </c>
      <c r="CE77" s="545">
        <v>72</v>
      </c>
      <c r="CF77" s="546">
        <v>116.44</v>
      </c>
      <c r="CG77" s="6">
        <v>72</v>
      </c>
      <c r="CH77" s="509">
        <f t="shared" si="8"/>
        <v>86.111110999999994</v>
      </c>
      <c r="CI77" s="509">
        <f t="shared" si="9"/>
        <v>131.58777774999999</v>
      </c>
      <c r="CJ77" s="509">
        <f t="shared" si="10"/>
        <v>208.8</v>
      </c>
      <c r="CL77" s="6">
        <v>73</v>
      </c>
      <c r="CM77" s="6">
        <v>234.5</v>
      </c>
      <c r="CN77" s="6">
        <f t="shared" si="11"/>
        <v>249.67500000000001</v>
      </c>
      <c r="CO77" s="6">
        <v>264.85000000000002</v>
      </c>
    </row>
    <row r="78" spans="2:93">
      <c r="B78" s="276">
        <v>74</v>
      </c>
      <c r="C78" s="275">
        <v>219.22499999999999</v>
      </c>
      <c r="D78" s="278">
        <v>271.42500000000001</v>
      </c>
      <c r="E78" s="9">
        <v>7.6265259651460422</v>
      </c>
      <c r="F78" s="9">
        <v>11.02</v>
      </c>
      <c r="H78" s="276">
        <v>74</v>
      </c>
      <c r="I78" s="275">
        <v>29.977799999999998</v>
      </c>
      <c r="J78" s="254">
        <v>0.37</v>
      </c>
      <c r="K78" s="8">
        <v>-85.226525198937154</v>
      </c>
      <c r="M78" s="286">
        <v>74</v>
      </c>
      <c r="N78" s="287">
        <v>210.05099999999999</v>
      </c>
      <c r="O78" s="275">
        <v>134.86099999999999</v>
      </c>
      <c r="Q78" s="291">
        <v>16.899999999999999</v>
      </c>
      <c r="R78" s="290">
        <v>-4.5999999999999996</v>
      </c>
      <c r="S78" s="290">
        <v>0.5</v>
      </c>
      <c r="T78" s="290">
        <v>11.4</v>
      </c>
      <c r="U78" s="291">
        <v>0.5</v>
      </c>
      <c r="V78" s="8">
        <v>16.7</v>
      </c>
      <c r="W78" s="8">
        <v>-1.0626283333333333</v>
      </c>
      <c r="AC78" s="3">
        <v>74</v>
      </c>
      <c r="AD78" s="2">
        <v>153.76670000000001</v>
      </c>
      <c r="AE78" s="2">
        <v>75.243395999999763</v>
      </c>
      <c r="AF78" s="2">
        <v>84.849092999999755</v>
      </c>
      <c r="AH78" s="6">
        <v>16.600000000000001</v>
      </c>
      <c r="AI78" s="290">
        <v>1.25</v>
      </c>
      <c r="AJ78" s="290">
        <v>9.2799999999999994</v>
      </c>
      <c r="AK78" s="290">
        <v>-3.55</v>
      </c>
      <c r="AL78" s="6">
        <v>0.78</v>
      </c>
      <c r="AM78" s="6">
        <v>8.9</v>
      </c>
      <c r="AN78" s="6">
        <v>-3.71</v>
      </c>
      <c r="BO78" s="224">
        <v>7.3999999999999996E-2</v>
      </c>
      <c r="BP78" s="226">
        <v>-53.33333333333335</v>
      </c>
      <c r="BR78" s="311">
        <v>0.37</v>
      </c>
      <c r="BS78" s="312">
        <v>-85.226525198937154</v>
      </c>
      <c r="BV78" s="543">
        <f t="shared" si="6"/>
        <v>78.523304000000252</v>
      </c>
      <c r="BW78" s="544">
        <f t="shared" si="7"/>
        <v>238.61579299999977</v>
      </c>
      <c r="BY78" s="545">
        <v>73</v>
      </c>
      <c r="BZ78" s="546">
        <v>89.166667000000004</v>
      </c>
      <c r="CA78" s="545">
        <v>73</v>
      </c>
      <c r="CB78" s="546">
        <v>208.2</v>
      </c>
      <c r="CC78" s="545">
        <v>73</v>
      </c>
      <c r="CD78" s="546">
        <v>116</v>
      </c>
      <c r="CE78" s="545">
        <v>73</v>
      </c>
      <c r="CF78" s="546">
        <v>119.36</v>
      </c>
      <c r="CG78" s="6">
        <v>73</v>
      </c>
      <c r="CH78" s="509">
        <f t="shared" si="8"/>
        <v>89.166667000000004</v>
      </c>
      <c r="CI78" s="509">
        <f t="shared" si="9"/>
        <v>133.18166675000001</v>
      </c>
      <c r="CJ78" s="509">
        <f t="shared" si="10"/>
        <v>208.2</v>
      </c>
      <c r="CL78" s="6">
        <v>74</v>
      </c>
      <c r="CM78" s="6">
        <v>237.5</v>
      </c>
      <c r="CN78" s="6">
        <f t="shared" si="11"/>
        <v>252.65</v>
      </c>
      <c r="CO78" s="6">
        <v>267.8</v>
      </c>
    </row>
    <row r="79" spans="2:93">
      <c r="B79" s="276">
        <v>75</v>
      </c>
      <c r="C79" s="275">
        <v>222.816</v>
      </c>
      <c r="D79" s="278">
        <v>273.41399999999999</v>
      </c>
      <c r="E79" s="9">
        <v>7.952444489638486</v>
      </c>
      <c r="F79" s="9">
        <v>11.3</v>
      </c>
      <c r="H79" s="276">
        <v>75</v>
      </c>
      <c r="I79" s="275">
        <v>30.091000000000001</v>
      </c>
      <c r="J79" s="254">
        <v>0.375</v>
      </c>
      <c r="K79" s="8">
        <v>-58.4</v>
      </c>
      <c r="M79" s="286">
        <v>75</v>
      </c>
      <c r="N79" s="287">
        <v>209.33199999999999</v>
      </c>
      <c r="O79" s="275">
        <v>134.142</v>
      </c>
      <c r="Q79" s="291">
        <v>17</v>
      </c>
      <c r="R79" s="290">
        <v>0.9</v>
      </c>
      <c r="S79" s="290">
        <v>2.8</v>
      </c>
      <c r="T79" s="290">
        <v>7.3</v>
      </c>
      <c r="U79" s="291">
        <v>2.8</v>
      </c>
      <c r="V79" s="8">
        <v>16.8</v>
      </c>
      <c r="W79" s="8">
        <v>4.0933815000000005</v>
      </c>
      <c r="AC79" s="3">
        <v>75</v>
      </c>
      <c r="AD79" s="2">
        <v>157.16669999999999</v>
      </c>
      <c r="AE79" s="2">
        <v>74.600799000000265</v>
      </c>
      <c r="AF79" s="2">
        <v>85.336647000000056</v>
      </c>
      <c r="AH79" s="6">
        <v>16.7</v>
      </c>
      <c r="AI79" s="290">
        <v>2.1</v>
      </c>
      <c r="AJ79" s="290">
        <v>9.1199999999999992</v>
      </c>
      <c r="AK79" s="290">
        <v>-2</v>
      </c>
      <c r="AL79" s="6">
        <v>0.56999999999999995</v>
      </c>
      <c r="AM79" s="6">
        <v>8.64</v>
      </c>
      <c r="AN79" s="6">
        <v>-3.92</v>
      </c>
      <c r="BO79" s="224">
        <v>7.4999999999999997E-2</v>
      </c>
      <c r="BP79" s="226">
        <v>-48.000000000000007</v>
      </c>
      <c r="BR79" s="311">
        <v>0.375</v>
      </c>
      <c r="BS79" s="312">
        <v>-58.4</v>
      </c>
      <c r="BV79" s="543">
        <f t="shared" si="6"/>
        <v>82.565900999999727</v>
      </c>
      <c r="BW79" s="544">
        <f t="shared" si="7"/>
        <v>242.50334700000005</v>
      </c>
      <c r="BY79" s="545">
        <v>74</v>
      </c>
      <c r="BZ79" s="546">
        <v>92.222222000000002</v>
      </c>
      <c r="CA79" s="545">
        <v>74</v>
      </c>
      <c r="CB79" s="546">
        <v>207.6</v>
      </c>
      <c r="CC79" s="545">
        <v>74</v>
      </c>
      <c r="CD79" s="546">
        <v>117</v>
      </c>
      <c r="CE79" s="545">
        <v>74</v>
      </c>
      <c r="CF79" s="546">
        <v>122.28</v>
      </c>
      <c r="CG79" s="6">
        <v>74</v>
      </c>
      <c r="CH79" s="509">
        <f t="shared" si="8"/>
        <v>92.222222000000002</v>
      </c>
      <c r="CI79" s="509">
        <f t="shared" si="9"/>
        <v>134.7755555</v>
      </c>
      <c r="CJ79" s="509">
        <f t="shared" si="10"/>
        <v>207.6</v>
      </c>
      <c r="CL79" s="6">
        <v>75</v>
      </c>
      <c r="CM79" s="6">
        <v>240.5</v>
      </c>
      <c r="CN79" s="6">
        <f t="shared" si="11"/>
        <v>255.625</v>
      </c>
      <c r="CO79" s="6">
        <v>270.75</v>
      </c>
    </row>
    <row r="80" spans="2:93">
      <c r="B80" s="276">
        <v>76</v>
      </c>
      <c r="C80" s="275">
        <v>226.27</v>
      </c>
      <c r="D80" s="278">
        <v>274.94499999999999</v>
      </c>
      <c r="E80" s="9">
        <v>8.2925333847610343</v>
      </c>
      <c r="F80" s="9">
        <v>7.56</v>
      </c>
      <c r="H80" s="276">
        <v>76</v>
      </c>
      <c r="I80" s="275">
        <v>29.3718</v>
      </c>
      <c r="J80" s="254">
        <v>0.38</v>
      </c>
      <c r="K80" s="8">
        <v>-52.699641577060248</v>
      </c>
      <c r="M80" s="286">
        <v>76</v>
      </c>
      <c r="N80" s="287">
        <v>208.69499999999999</v>
      </c>
      <c r="O80" s="275">
        <v>133.505</v>
      </c>
      <c r="Q80" s="291">
        <v>17.100000000000001</v>
      </c>
      <c r="R80" s="290">
        <v>0.2</v>
      </c>
      <c r="S80" s="290">
        <v>2.2999999999999998</v>
      </c>
      <c r="T80" s="290">
        <v>6.8</v>
      </c>
      <c r="U80" s="291">
        <v>2.2999999999999998</v>
      </c>
      <c r="V80" s="8">
        <v>16.899999999999999</v>
      </c>
      <c r="W80" s="8">
        <v>3.4937119999999999</v>
      </c>
      <c r="AC80" s="3">
        <v>76</v>
      </c>
      <c r="AD80" s="2">
        <v>160.14170000000001</v>
      </c>
      <c r="AE80" s="2">
        <v>75.483515999999739</v>
      </c>
      <c r="AF80" s="2">
        <v>87.119606999999931</v>
      </c>
      <c r="AH80" s="6">
        <v>16.8</v>
      </c>
      <c r="AI80" s="290">
        <v>2.37</v>
      </c>
      <c r="AJ80" s="290">
        <v>8.84</v>
      </c>
      <c r="AK80" s="290">
        <v>-1.25</v>
      </c>
      <c r="AL80" s="6">
        <v>0.38</v>
      </c>
      <c r="AM80" s="6">
        <v>8.41</v>
      </c>
      <c r="AN80" s="6">
        <v>-4.12</v>
      </c>
      <c r="BO80" s="224">
        <v>7.5999999999999998E-2</v>
      </c>
      <c r="BP80" s="226">
        <v>-55.333333333333307</v>
      </c>
      <c r="BR80" s="311">
        <v>0.38</v>
      </c>
      <c r="BS80" s="312">
        <v>-52.699641577060248</v>
      </c>
      <c r="BV80" s="543">
        <f t="shared" si="6"/>
        <v>84.658184000000276</v>
      </c>
      <c r="BW80" s="544">
        <f t="shared" si="7"/>
        <v>247.26130699999993</v>
      </c>
      <c r="BY80" s="545">
        <v>75</v>
      </c>
      <c r="BZ80" s="546">
        <v>95.277777999999998</v>
      </c>
      <c r="CA80" s="545">
        <v>75</v>
      </c>
      <c r="CB80" s="546">
        <v>207</v>
      </c>
      <c r="CC80" s="545">
        <v>75</v>
      </c>
      <c r="CD80" s="546">
        <v>118</v>
      </c>
      <c r="CE80" s="545">
        <v>75</v>
      </c>
      <c r="CF80" s="546">
        <v>125.2</v>
      </c>
      <c r="CG80" s="6">
        <v>75</v>
      </c>
      <c r="CH80" s="509">
        <f t="shared" si="8"/>
        <v>95.277777999999998</v>
      </c>
      <c r="CI80" s="509">
        <f t="shared" si="9"/>
        <v>136.36944450000001</v>
      </c>
      <c r="CJ80" s="509">
        <f t="shared" si="10"/>
        <v>207</v>
      </c>
      <c r="CL80" s="6">
        <v>76</v>
      </c>
      <c r="CM80" s="6">
        <v>243.5</v>
      </c>
      <c r="CN80" s="6">
        <f t="shared" si="11"/>
        <v>258.60000000000002</v>
      </c>
      <c r="CO80" s="6">
        <v>273.7</v>
      </c>
    </row>
    <row r="81" spans="2:93">
      <c r="B81" s="276">
        <v>77</v>
      </c>
      <c r="C81" s="275">
        <v>229.33600000000001</v>
      </c>
      <c r="D81" s="278">
        <v>276.05900000000003</v>
      </c>
      <c r="E81" s="9">
        <v>8.5050889442126287</v>
      </c>
      <c r="F81" s="9">
        <v>-2</v>
      </c>
      <c r="H81" s="276">
        <v>77</v>
      </c>
      <c r="I81" s="275">
        <v>28.7347</v>
      </c>
      <c r="J81" s="254">
        <v>0.38500000000000001</v>
      </c>
      <c r="K81" s="8">
        <v>-52.109090909089815</v>
      </c>
      <c r="M81" s="286">
        <v>77</v>
      </c>
      <c r="N81" s="287">
        <v>209.649</v>
      </c>
      <c r="O81" s="275">
        <v>134.459</v>
      </c>
      <c r="Q81" s="291">
        <v>17.2</v>
      </c>
      <c r="R81" s="290">
        <v>1.2</v>
      </c>
      <c r="S81" s="290">
        <v>2.7</v>
      </c>
      <c r="T81" s="290">
        <v>6.3</v>
      </c>
      <c r="U81" s="291">
        <v>2.7</v>
      </c>
      <c r="V81" s="8">
        <v>17</v>
      </c>
      <c r="W81" s="8">
        <v>3.7586300000000001</v>
      </c>
      <c r="AC81" s="3">
        <v>77</v>
      </c>
      <c r="AD81" s="2">
        <v>163.64170000000001</v>
      </c>
      <c r="AE81" s="2">
        <v>75.961272000000307</v>
      </c>
      <c r="AF81" s="2">
        <v>87.408026999999706</v>
      </c>
      <c r="AH81" s="6">
        <v>16.899999999999999</v>
      </c>
      <c r="AI81" s="290">
        <v>2.2999999999999998</v>
      </c>
      <c r="AJ81" s="290">
        <v>8.4</v>
      </c>
      <c r="AK81" s="290">
        <v>-0.93</v>
      </c>
      <c r="AL81" s="6">
        <v>0.21</v>
      </c>
      <c r="AM81" s="6">
        <v>8.1999999999999993</v>
      </c>
      <c r="AN81" s="6">
        <v>-4.32</v>
      </c>
      <c r="BO81" s="224">
        <v>7.6999999999999999E-2</v>
      </c>
      <c r="BP81" s="226">
        <v>-56.666666666666679</v>
      </c>
      <c r="BR81" s="311">
        <v>0.38500000000000001</v>
      </c>
      <c r="BS81" s="312">
        <v>-52.109090909089815</v>
      </c>
      <c r="BV81" s="543">
        <f t="shared" si="6"/>
        <v>87.680427999999708</v>
      </c>
      <c r="BW81" s="544">
        <f t="shared" si="7"/>
        <v>251.04972699999973</v>
      </c>
      <c r="BY81" s="545">
        <v>76</v>
      </c>
      <c r="BZ81" s="546">
        <v>98.333332999999996</v>
      </c>
      <c r="CA81" s="545">
        <v>76</v>
      </c>
      <c r="CB81" s="546">
        <v>206.4</v>
      </c>
      <c r="CC81" s="545">
        <v>76</v>
      </c>
      <c r="CD81" s="546">
        <v>119</v>
      </c>
      <c r="CE81" s="545">
        <v>76</v>
      </c>
      <c r="CF81" s="546">
        <v>128.12</v>
      </c>
      <c r="CG81" s="6">
        <v>76</v>
      </c>
      <c r="CH81" s="509">
        <f t="shared" si="8"/>
        <v>98.333332999999996</v>
      </c>
      <c r="CI81" s="509">
        <f t="shared" si="9"/>
        <v>137.96333325000001</v>
      </c>
      <c r="CJ81" s="509">
        <f t="shared" si="10"/>
        <v>206.4</v>
      </c>
      <c r="CL81" s="6">
        <v>77</v>
      </c>
      <c r="CM81" s="6">
        <v>246.5</v>
      </c>
      <c r="CN81" s="6">
        <f t="shared" si="11"/>
        <v>261.57499999999999</v>
      </c>
      <c r="CO81" s="6">
        <v>276.64999999999998</v>
      </c>
    </row>
    <row r="82" spans="2:93">
      <c r="B82" s="276">
        <v>78</v>
      </c>
      <c r="C82" s="275">
        <v>231.679</v>
      </c>
      <c r="D82" s="278">
        <v>275.76799999999997</v>
      </c>
      <c r="E82" s="9">
        <v>8.7176445036642232</v>
      </c>
      <c r="F82" s="9">
        <v>-16.32</v>
      </c>
      <c r="H82" s="276">
        <v>78</v>
      </c>
      <c r="I82" s="275">
        <v>29.688600000000001</v>
      </c>
      <c r="J82" s="254">
        <v>0.39</v>
      </c>
      <c r="K82" s="8">
        <v>-31.897872340424556</v>
      </c>
      <c r="M82" s="286">
        <v>78</v>
      </c>
      <c r="N82" s="287">
        <v>212.273</v>
      </c>
      <c r="O82" s="275">
        <v>137.083</v>
      </c>
      <c r="Q82" s="291">
        <v>17.3</v>
      </c>
      <c r="R82" s="290">
        <v>-1.3</v>
      </c>
      <c r="S82" s="290">
        <v>1.2</v>
      </c>
      <c r="T82" s="290">
        <v>5.8</v>
      </c>
      <c r="U82" s="291">
        <v>1.2</v>
      </c>
      <c r="V82" s="8">
        <v>17.100000000000001</v>
      </c>
      <c r="W82" s="8">
        <v>2.2533650000000001</v>
      </c>
      <c r="AC82" s="3">
        <v>78</v>
      </c>
      <c r="AD82" s="2">
        <v>166.76670000000001</v>
      </c>
      <c r="AE82" s="2">
        <v>76.80962700000056</v>
      </c>
      <c r="AF82" s="2">
        <v>89.65045799999956</v>
      </c>
      <c r="AH82" s="6">
        <v>17</v>
      </c>
      <c r="AI82" s="290">
        <v>2.14</v>
      </c>
      <c r="AJ82" s="290">
        <v>7.77</v>
      </c>
      <c r="AK82" s="290">
        <v>-0.69</v>
      </c>
      <c r="AL82" s="6">
        <v>0.06</v>
      </c>
      <c r="AM82" s="6">
        <v>8.0299999999999994</v>
      </c>
      <c r="AN82" s="6">
        <v>-4.51</v>
      </c>
      <c r="BO82" s="224">
        <v>7.8E-2</v>
      </c>
      <c r="BP82" s="226">
        <v>-54.666666666666657</v>
      </c>
      <c r="BR82" s="311">
        <v>0.39</v>
      </c>
      <c r="BS82" s="312">
        <v>-31.897872340424556</v>
      </c>
      <c r="BV82" s="543">
        <f t="shared" si="6"/>
        <v>89.957072999999454</v>
      </c>
      <c r="BW82" s="544">
        <f t="shared" si="7"/>
        <v>256.41715799999957</v>
      </c>
      <c r="BY82" s="545">
        <v>77</v>
      </c>
      <c r="BZ82" s="546">
        <v>101.38888900000001</v>
      </c>
      <c r="CA82" s="545">
        <v>77</v>
      </c>
      <c r="CB82" s="546">
        <v>205.8</v>
      </c>
      <c r="CC82" s="545">
        <v>77</v>
      </c>
      <c r="CD82" s="546">
        <v>120</v>
      </c>
      <c r="CE82" s="545">
        <v>77</v>
      </c>
      <c r="CF82" s="546">
        <v>131.04</v>
      </c>
      <c r="CG82" s="6">
        <v>77</v>
      </c>
      <c r="CH82" s="509">
        <f t="shared" si="8"/>
        <v>101.38888900000001</v>
      </c>
      <c r="CI82" s="509">
        <f t="shared" si="9"/>
        <v>139.55722225</v>
      </c>
      <c r="CJ82" s="509">
        <f t="shared" si="10"/>
        <v>205.8</v>
      </c>
      <c r="CL82" s="6">
        <v>78</v>
      </c>
      <c r="CM82" s="6">
        <v>249.5</v>
      </c>
      <c r="CN82" s="6">
        <f t="shared" si="11"/>
        <v>264.55</v>
      </c>
      <c r="CO82" s="6">
        <v>279.60000000000002</v>
      </c>
    </row>
    <row r="83" spans="2:93">
      <c r="B83" s="276">
        <v>79</v>
      </c>
      <c r="C83" s="275">
        <v>232.048</v>
      </c>
      <c r="D83" s="278">
        <v>272.84899999999999</v>
      </c>
      <c r="E83" s="9">
        <v>8.9018593218556035</v>
      </c>
      <c r="F83" s="9">
        <v>-21.87</v>
      </c>
      <c r="H83" s="276">
        <v>79</v>
      </c>
      <c r="I83" s="275">
        <v>32.312899999999999</v>
      </c>
      <c r="J83" s="254">
        <v>0.39500000000000002</v>
      </c>
      <c r="K83" s="8">
        <v>-30.584070796460487</v>
      </c>
      <c r="M83" s="286">
        <v>79</v>
      </c>
      <c r="N83" s="287">
        <v>215.197</v>
      </c>
      <c r="O83" s="275">
        <v>140.00700000000001</v>
      </c>
      <c r="Q83" s="291">
        <v>17.399999999999999</v>
      </c>
      <c r="R83" s="290">
        <v>-1.5</v>
      </c>
      <c r="S83" s="290">
        <v>1</v>
      </c>
      <c r="T83" s="290">
        <v>5.3</v>
      </c>
      <c r="U83" s="291">
        <v>1</v>
      </c>
      <c r="V83" s="8">
        <v>17.2</v>
      </c>
      <c r="W83" s="8">
        <v>1.920115</v>
      </c>
      <c r="AC83" s="3">
        <v>79</v>
      </c>
      <c r="AD83" s="2">
        <v>166.5917</v>
      </c>
      <c r="AE83" s="2">
        <v>78.137118000000399</v>
      </c>
      <c r="AF83" s="2">
        <v>91.128851999999654</v>
      </c>
      <c r="AH83" s="6">
        <v>17.100000000000001</v>
      </c>
      <c r="AI83" s="290">
        <v>1.97</v>
      </c>
      <c r="AJ83" s="290">
        <v>7.08</v>
      </c>
      <c r="AK83" s="290">
        <v>-0.56000000000000005</v>
      </c>
      <c r="AL83" s="6">
        <v>-0.09</v>
      </c>
      <c r="AM83" s="6">
        <v>7.87</v>
      </c>
      <c r="AN83" s="6">
        <v>-4.7</v>
      </c>
      <c r="BO83" s="224">
        <v>7.9000000000000001E-2</v>
      </c>
      <c r="BP83" s="226">
        <v>-54.666666666666657</v>
      </c>
      <c r="BR83" s="311">
        <v>0.39500000000000002</v>
      </c>
      <c r="BS83" s="312">
        <v>-30.584070796460487</v>
      </c>
      <c r="BV83" s="543">
        <f t="shared" si="6"/>
        <v>88.454581999999604</v>
      </c>
      <c r="BW83" s="544">
        <f t="shared" si="7"/>
        <v>257.72055199999966</v>
      </c>
      <c r="BY83" s="545">
        <v>78</v>
      </c>
      <c r="BZ83" s="546">
        <v>104.444444</v>
      </c>
      <c r="CA83" s="545">
        <v>78</v>
      </c>
      <c r="CB83" s="546">
        <v>205.2</v>
      </c>
      <c r="CC83" s="545">
        <v>78</v>
      </c>
      <c r="CD83" s="546">
        <v>121</v>
      </c>
      <c r="CE83" s="545">
        <v>78</v>
      </c>
      <c r="CF83" s="546">
        <v>133.96</v>
      </c>
      <c r="CG83" s="6">
        <v>78</v>
      </c>
      <c r="CH83" s="509">
        <f t="shared" si="8"/>
        <v>104.444444</v>
      </c>
      <c r="CI83" s="509">
        <f t="shared" si="9"/>
        <v>141.15111100000001</v>
      </c>
      <c r="CJ83" s="509">
        <f t="shared" si="10"/>
        <v>205.2</v>
      </c>
      <c r="CL83" s="6">
        <v>79</v>
      </c>
      <c r="CM83" s="6">
        <v>252.5</v>
      </c>
      <c r="CN83" s="6">
        <f t="shared" si="11"/>
        <v>267.52499999999998</v>
      </c>
      <c r="CO83" s="6">
        <v>282.55</v>
      </c>
    </row>
    <row r="84" spans="2:93">
      <c r="B84" s="276">
        <v>80</v>
      </c>
      <c r="C84" s="275">
        <v>229.477</v>
      </c>
      <c r="D84" s="278">
        <v>267.78899999999999</v>
      </c>
      <c r="E84" s="9">
        <v>9.1285852519373041</v>
      </c>
      <c r="F84" s="9">
        <v>-24.18</v>
      </c>
      <c r="H84" s="276">
        <v>80</v>
      </c>
      <c r="I84" s="275">
        <v>35.237499999999997</v>
      </c>
      <c r="J84" s="254">
        <v>0.4</v>
      </c>
      <c r="K84" s="8">
        <v>-9.4933333333334602</v>
      </c>
      <c r="M84" s="286">
        <v>80</v>
      </c>
      <c r="N84" s="287">
        <v>217.261</v>
      </c>
      <c r="O84" s="275">
        <v>142.071</v>
      </c>
      <c r="Q84" s="291">
        <v>17.5</v>
      </c>
      <c r="R84" s="290">
        <v>-1.7</v>
      </c>
      <c r="S84" s="290">
        <v>0.7</v>
      </c>
      <c r="T84" s="290">
        <v>4.9000000000000004</v>
      </c>
      <c r="U84" s="291">
        <v>0.7</v>
      </c>
      <c r="V84" s="8">
        <v>17.3</v>
      </c>
      <c r="W84" s="8">
        <v>1.5868700000000002</v>
      </c>
      <c r="AC84" s="3">
        <v>80</v>
      </c>
      <c r="AD84" s="2">
        <v>165.5917</v>
      </c>
      <c r="AE84" s="2">
        <v>78.007742999999778</v>
      </c>
      <c r="AF84" s="2">
        <v>91.254156000000208</v>
      </c>
      <c r="AH84" s="6">
        <v>17.2</v>
      </c>
      <c r="AI84" s="290">
        <v>1.76</v>
      </c>
      <c r="AJ84" s="290">
        <v>6.51</v>
      </c>
      <c r="AK84" s="290">
        <v>-0.66</v>
      </c>
      <c r="AL84" s="6">
        <v>-0.23</v>
      </c>
      <c r="AM84" s="6">
        <v>7.73</v>
      </c>
      <c r="AN84" s="6">
        <v>-4.88</v>
      </c>
      <c r="BO84" s="224">
        <v>0.08</v>
      </c>
      <c r="BP84" s="226">
        <v>-44.666666666666664</v>
      </c>
      <c r="BR84" s="311">
        <v>0.4</v>
      </c>
      <c r="BS84" s="312">
        <v>-9.4933333333334602</v>
      </c>
      <c r="BV84" s="543">
        <f t="shared" si="6"/>
        <v>87.583957000000225</v>
      </c>
      <c r="BW84" s="544">
        <f t="shared" si="7"/>
        <v>256.8458560000002</v>
      </c>
      <c r="BY84" s="545">
        <v>79</v>
      </c>
      <c r="BZ84" s="546">
        <v>107.5</v>
      </c>
      <c r="CA84" s="545">
        <v>79</v>
      </c>
      <c r="CB84" s="546">
        <v>204.6</v>
      </c>
      <c r="CC84" s="545">
        <v>79</v>
      </c>
      <c r="CD84" s="546">
        <v>122.85714299999999</v>
      </c>
      <c r="CE84" s="545">
        <v>79</v>
      </c>
      <c r="CF84" s="546">
        <v>136.88</v>
      </c>
      <c r="CG84" s="6">
        <v>79</v>
      </c>
      <c r="CH84" s="509">
        <f t="shared" si="8"/>
        <v>107.5</v>
      </c>
      <c r="CI84" s="509">
        <f t="shared" si="9"/>
        <v>142.95928574999999</v>
      </c>
      <c r="CJ84" s="509">
        <f t="shared" si="10"/>
        <v>204.6</v>
      </c>
      <c r="CL84" s="6">
        <v>80</v>
      </c>
      <c r="CM84" s="6">
        <v>255.5</v>
      </c>
      <c r="CN84" s="6">
        <f t="shared" si="11"/>
        <v>270.5</v>
      </c>
      <c r="CO84" s="6">
        <v>285.5</v>
      </c>
    </row>
    <row r="85" spans="2:93">
      <c r="B85" s="276">
        <v>81</v>
      </c>
      <c r="C85" s="275">
        <v>225.209</v>
      </c>
      <c r="D85" s="278">
        <v>262.00599999999997</v>
      </c>
      <c r="E85" s="9">
        <v>9.6528889652512344</v>
      </c>
      <c r="F85" s="9">
        <v>-24.48</v>
      </c>
      <c r="H85" s="276">
        <v>81</v>
      </c>
      <c r="I85" s="275">
        <v>37.300600000000003</v>
      </c>
      <c r="J85" s="254">
        <v>0.40500000000000003</v>
      </c>
      <c r="K85" s="8">
        <v>12.483116883117908</v>
      </c>
      <c r="M85" s="286">
        <v>81</v>
      </c>
      <c r="N85" s="287">
        <v>217.09899999999999</v>
      </c>
      <c r="O85" s="275">
        <v>141.90899999999999</v>
      </c>
      <c r="Q85" s="291">
        <v>17.600000000000001</v>
      </c>
      <c r="R85" s="290">
        <v>-1.9</v>
      </c>
      <c r="S85" s="290">
        <v>1.7</v>
      </c>
      <c r="T85" s="290">
        <v>7.5</v>
      </c>
      <c r="U85" s="291">
        <v>1.7</v>
      </c>
      <c r="V85" s="8">
        <v>17.399999999999999</v>
      </c>
      <c r="W85" s="8">
        <v>2.8114050000000002</v>
      </c>
      <c r="AC85" s="3">
        <v>81</v>
      </c>
      <c r="AD85" s="2">
        <v>167.1917</v>
      </c>
      <c r="AE85" s="2">
        <v>79.093940999999788</v>
      </c>
      <c r="AF85" s="2">
        <v>92.804654999999926</v>
      </c>
      <c r="AH85" s="6">
        <v>17.3</v>
      </c>
      <c r="AI85" s="290">
        <v>1.43</v>
      </c>
      <c r="AJ85" s="290">
        <v>6.2</v>
      </c>
      <c r="AK85" s="290">
        <v>-1.1599999999999999</v>
      </c>
      <c r="AL85" s="6">
        <v>-0.37</v>
      </c>
      <c r="AM85" s="6">
        <v>7.61</v>
      </c>
      <c r="AN85" s="6">
        <v>-5.0599999999999996</v>
      </c>
      <c r="BO85" s="224">
        <v>8.1000000000000003E-2</v>
      </c>
      <c r="BP85" s="226">
        <v>-39.333333333333321</v>
      </c>
      <c r="BR85" s="311">
        <v>0.40500000000000003</v>
      </c>
      <c r="BS85" s="312">
        <v>12.483116883117908</v>
      </c>
      <c r="BV85" s="543">
        <f t="shared" si="6"/>
        <v>88.09775900000021</v>
      </c>
      <c r="BW85" s="544">
        <f t="shared" si="7"/>
        <v>259.99635499999994</v>
      </c>
      <c r="BY85" s="545">
        <v>80</v>
      </c>
      <c r="BZ85" s="546">
        <v>110.555556</v>
      </c>
      <c r="CA85" s="545">
        <v>80</v>
      </c>
      <c r="CB85" s="546">
        <v>204</v>
      </c>
      <c r="CC85" s="545">
        <v>80</v>
      </c>
      <c r="CD85" s="546">
        <v>124.714286</v>
      </c>
      <c r="CE85" s="545">
        <v>80</v>
      </c>
      <c r="CF85" s="546">
        <v>139.80000000000001</v>
      </c>
      <c r="CG85" s="6">
        <v>80</v>
      </c>
      <c r="CH85" s="509">
        <f t="shared" si="8"/>
        <v>110.555556</v>
      </c>
      <c r="CI85" s="509">
        <f t="shared" si="9"/>
        <v>144.76746050000003</v>
      </c>
      <c r="CJ85" s="509">
        <f t="shared" si="10"/>
        <v>204</v>
      </c>
      <c r="CL85" s="6">
        <v>81</v>
      </c>
      <c r="CM85" s="6">
        <v>254.4</v>
      </c>
      <c r="CN85" s="6">
        <f t="shared" si="11"/>
        <v>269.45</v>
      </c>
      <c r="CO85" s="6">
        <v>284.5</v>
      </c>
    </row>
    <row r="86" spans="2:93">
      <c r="B86" s="276">
        <v>82</v>
      </c>
      <c r="C86" s="275">
        <v>221.249</v>
      </c>
      <c r="D86" s="278">
        <v>256.61799999999999</v>
      </c>
      <c r="E86" s="9">
        <v>9.8229334128125103</v>
      </c>
      <c r="F86" s="9">
        <v>-19.100000000000001</v>
      </c>
      <c r="H86" s="276">
        <v>82</v>
      </c>
      <c r="I86" s="275">
        <v>37.1387</v>
      </c>
      <c r="J86" s="254">
        <v>0.41</v>
      </c>
      <c r="K86" s="8">
        <v>12.810389610387995</v>
      </c>
      <c r="M86" s="286">
        <v>82</v>
      </c>
      <c r="N86" s="287">
        <v>214.46299999999999</v>
      </c>
      <c r="O86" s="275">
        <v>139.273</v>
      </c>
      <c r="Q86" s="291">
        <v>17.7</v>
      </c>
      <c r="R86" s="290">
        <v>-2</v>
      </c>
      <c r="S86" s="290">
        <v>1.7</v>
      </c>
      <c r="T86" s="290">
        <v>7.2</v>
      </c>
      <c r="U86" s="291">
        <v>1.7</v>
      </c>
      <c r="V86" s="8">
        <v>17.399999999999999</v>
      </c>
      <c r="W86" s="8">
        <v>2.5787849999999999</v>
      </c>
      <c r="AC86" s="3">
        <v>82</v>
      </c>
      <c r="AD86" s="2">
        <v>168.61670000000001</v>
      </c>
      <c r="AE86" s="2">
        <v>80.305443000000352</v>
      </c>
      <c r="AF86" s="2">
        <v>94.144289999999856</v>
      </c>
      <c r="AH86" s="6">
        <v>17.399999999999999</v>
      </c>
      <c r="AI86" s="290">
        <v>0.75</v>
      </c>
      <c r="AJ86" s="290">
        <v>6.19</v>
      </c>
      <c r="AK86" s="290">
        <v>-2.38</v>
      </c>
      <c r="AL86" s="6">
        <v>-0.5</v>
      </c>
      <c r="AM86" s="6">
        <v>7.49</v>
      </c>
      <c r="AN86" s="6">
        <v>-5.24</v>
      </c>
      <c r="BO86" s="224">
        <v>8.2000000000000003E-2</v>
      </c>
      <c r="BP86" s="226">
        <v>-37.999999999999993</v>
      </c>
      <c r="BR86" s="311">
        <v>0.41</v>
      </c>
      <c r="BS86" s="312">
        <v>12.810389610387995</v>
      </c>
      <c r="BV86" s="543">
        <f t="shared" si="6"/>
        <v>88.311256999999657</v>
      </c>
      <c r="BW86" s="544">
        <f t="shared" si="7"/>
        <v>262.76098999999988</v>
      </c>
      <c r="BY86" s="545">
        <v>81</v>
      </c>
      <c r="BZ86" s="546">
        <v>113.61111099999999</v>
      </c>
      <c r="CA86" s="545">
        <v>81</v>
      </c>
      <c r="CB86" s="546">
        <v>196</v>
      </c>
      <c r="CC86" s="545">
        <v>81</v>
      </c>
      <c r="CD86" s="546">
        <v>126.57142899999999</v>
      </c>
      <c r="CE86" s="545">
        <v>81</v>
      </c>
      <c r="CF86" s="546">
        <v>142.72</v>
      </c>
      <c r="CG86" s="6">
        <v>81</v>
      </c>
      <c r="CH86" s="509">
        <f t="shared" si="8"/>
        <v>113.61111099999999</v>
      </c>
      <c r="CI86" s="509">
        <f t="shared" si="9"/>
        <v>144.72563500000001</v>
      </c>
      <c r="CJ86" s="509">
        <f t="shared" si="10"/>
        <v>196</v>
      </c>
      <c r="CL86" s="6">
        <v>82</v>
      </c>
      <c r="CM86" s="6">
        <v>253.3</v>
      </c>
      <c r="CN86" s="6">
        <f t="shared" si="11"/>
        <v>268.39999999999998</v>
      </c>
      <c r="CO86" s="6">
        <v>283.5</v>
      </c>
    </row>
    <row r="87" spans="2:93">
      <c r="B87" s="276">
        <v>83</v>
      </c>
      <c r="C87" s="275">
        <v>218.66</v>
      </c>
      <c r="D87" s="278">
        <v>252.07</v>
      </c>
      <c r="E87" s="9">
        <v>10.014143941962599</v>
      </c>
      <c r="F87" s="9">
        <v>-7.99</v>
      </c>
      <c r="H87" s="276">
        <v>83</v>
      </c>
      <c r="I87" s="275">
        <v>34.502899999999997</v>
      </c>
      <c r="J87" s="254">
        <v>0.41499999999999998</v>
      </c>
      <c r="K87" s="8">
        <v>-0.19009900990212714</v>
      </c>
      <c r="M87" s="286">
        <v>83</v>
      </c>
      <c r="N87" s="287">
        <v>210.226</v>
      </c>
      <c r="O87" s="275">
        <v>135.036</v>
      </c>
      <c r="Q87" s="291">
        <v>17.8</v>
      </c>
      <c r="R87" s="290">
        <v>-22.9</v>
      </c>
      <c r="S87" s="290">
        <v>-11.5</v>
      </c>
      <c r="T87" s="290">
        <v>6.6</v>
      </c>
      <c r="U87" s="291">
        <v>-11.5</v>
      </c>
      <c r="V87" s="8">
        <v>17.5</v>
      </c>
      <c r="W87" s="8">
        <v>-14.564329999999998</v>
      </c>
      <c r="AC87" s="3">
        <v>83</v>
      </c>
      <c r="AD87" s="2">
        <v>163.3167</v>
      </c>
      <c r="AE87" s="2">
        <v>81.463470000000058</v>
      </c>
      <c r="AF87" s="2">
        <v>93.691098000000025</v>
      </c>
      <c r="AH87" s="6">
        <v>17.5</v>
      </c>
      <c r="AI87" s="290">
        <v>-0.5</v>
      </c>
      <c r="AJ87" s="290">
        <v>6.37</v>
      </c>
      <c r="AK87" s="290">
        <v>-4.5999999999999996</v>
      </c>
      <c r="AL87" s="6">
        <v>-0.62</v>
      </c>
      <c r="AM87" s="6">
        <v>7.39</v>
      </c>
      <c r="AN87" s="6">
        <v>-5.41</v>
      </c>
      <c r="BO87" s="224">
        <v>8.3000000000000004E-2</v>
      </c>
      <c r="BP87" s="226">
        <v>-40.000000000000007</v>
      </c>
      <c r="BR87" s="311">
        <v>0.41499999999999998</v>
      </c>
      <c r="BS87" s="312">
        <v>-0.19009900990212714</v>
      </c>
      <c r="BV87" s="543">
        <f t="shared" si="6"/>
        <v>81.85322999999994</v>
      </c>
      <c r="BW87" s="544">
        <f t="shared" si="7"/>
        <v>257.00779800000004</v>
      </c>
      <c r="BY87" s="545">
        <v>82</v>
      </c>
      <c r="BZ87" s="546">
        <v>116.666667</v>
      </c>
      <c r="CA87" s="545">
        <v>82</v>
      </c>
      <c r="CB87" s="546">
        <v>188</v>
      </c>
      <c r="CC87" s="545">
        <v>82</v>
      </c>
      <c r="CD87" s="546">
        <v>128.42857100000001</v>
      </c>
      <c r="CE87" s="545">
        <v>82</v>
      </c>
      <c r="CF87" s="546">
        <v>145.63999999999999</v>
      </c>
      <c r="CG87" s="6">
        <v>82</v>
      </c>
      <c r="CH87" s="509">
        <f t="shared" si="8"/>
        <v>116.666667</v>
      </c>
      <c r="CI87" s="509">
        <f t="shared" si="9"/>
        <v>144.6838095</v>
      </c>
      <c r="CJ87" s="509">
        <f t="shared" si="10"/>
        <v>188</v>
      </c>
      <c r="CL87" s="6">
        <v>83</v>
      </c>
      <c r="CM87" s="6">
        <v>252.2</v>
      </c>
      <c r="CN87" s="6">
        <f t="shared" si="11"/>
        <v>267.35000000000002</v>
      </c>
      <c r="CO87" s="6">
        <v>282.5</v>
      </c>
    </row>
    <row r="88" spans="2:93">
      <c r="B88" s="276">
        <v>84</v>
      </c>
      <c r="C88" s="275">
        <v>217.48699999999999</v>
      </c>
      <c r="D88" s="278">
        <v>248.96700000000001</v>
      </c>
      <c r="E88" s="9">
        <v>10.118108269945559</v>
      </c>
      <c r="F88" s="9">
        <v>-2.4</v>
      </c>
      <c r="H88" s="276">
        <v>84</v>
      </c>
      <c r="I88" s="275">
        <v>30.265699999999999</v>
      </c>
      <c r="J88" s="254">
        <v>0.42</v>
      </c>
      <c r="K88" s="8">
        <v>-29.485714285718601</v>
      </c>
      <c r="M88" s="286">
        <v>84</v>
      </c>
      <c r="N88" s="287">
        <v>205.73</v>
      </c>
      <c r="O88" s="275">
        <v>130.54</v>
      </c>
      <c r="Q88" s="291">
        <v>17.899999999999999</v>
      </c>
      <c r="R88" s="290"/>
      <c r="S88" s="290"/>
      <c r="T88" s="290"/>
      <c r="U88" s="291">
        <v>-22</v>
      </c>
      <c r="V88" s="8">
        <v>17.600000000000001</v>
      </c>
      <c r="W88" s="8">
        <v>-25</v>
      </c>
      <c r="AC88" s="3">
        <v>84</v>
      </c>
      <c r="AD88" s="2">
        <v>153.3167</v>
      </c>
      <c r="AE88" s="2">
        <v>89.943570000000037</v>
      </c>
      <c r="AF88" s="2">
        <v>105.00537300000005</v>
      </c>
      <c r="AH88" s="6">
        <v>17.600000000000001</v>
      </c>
      <c r="AI88" s="290">
        <v>-2.33</v>
      </c>
      <c r="AJ88" s="290">
        <v>6.56</v>
      </c>
      <c r="AK88" s="290">
        <v>-7.7</v>
      </c>
      <c r="AL88" s="6">
        <v>-0.73</v>
      </c>
      <c r="AM88" s="6">
        <v>7.31</v>
      </c>
      <c r="AN88" s="6">
        <v>-5.56</v>
      </c>
      <c r="BO88" s="224">
        <v>8.4000000000000005E-2</v>
      </c>
      <c r="BP88" s="226">
        <v>-39.333333333333321</v>
      </c>
      <c r="BR88" s="311">
        <v>0.42</v>
      </c>
      <c r="BS88" s="312">
        <v>-29.485714285718601</v>
      </c>
      <c r="BV88" s="543">
        <f t="shared" si="6"/>
        <v>63.373129999999961</v>
      </c>
      <c r="BW88" s="544">
        <f t="shared" si="7"/>
        <v>258.32207300000005</v>
      </c>
      <c r="BY88" s="545">
        <v>83</v>
      </c>
      <c r="BZ88" s="546">
        <v>119.722222</v>
      </c>
      <c r="CA88" s="545">
        <v>83</v>
      </c>
      <c r="CB88" s="546">
        <v>180</v>
      </c>
      <c r="CC88" s="545">
        <v>83</v>
      </c>
      <c r="CD88" s="546">
        <v>130.28571400000001</v>
      </c>
      <c r="CE88" s="545">
        <v>83</v>
      </c>
      <c r="CF88" s="546">
        <v>148.56</v>
      </c>
      <c r="CG88" s="6">
        <v>83</v>
      </c>
      <c r="CH88" s="509">
        <f t="shared" si="8"/>
        <v>119.722222</v>
      </c>
      <c r="CI88" s="509">
        <f t="shared" si="9"/>
        <v>144.64198399999998</v>
      </c>
      <c r="CJ88" s="509">
        <f t="shared" si="10"/>
        <v>180</v>
      </c>
      <c r="CL88" s="6">
        <v>84</v>
      </c>
      <c r="CM88" s="6">
        <v>251.1</v>
      </c>
      <c r="CN88" s="6">
        <f t="shared" si="11"/>
        <v>266.3</v>
      </c>
      <c r="CO88" s="6">
        <v>281.5</v>
      </c>
    </row>
    <row r="89" spans="2:93">
      <c r="B89" s="276">
        <v>85</v>
      </c>
      <c r="C89" s="275">
        <v>217.46899999999999</v>
      </c>
      <c r="D89" s="278">
        <v>246.86600000000001</v>
      </c>
      <c r="E89" s="9">
        <v>10.261678056207737</v>
      </c>
      <c r="F89" s="9">
        <v>-0.31</v>
      </c>
      <c r="H89" s="276">
        <v>85</v>
      </c>
      <c r="I89" s="275">
        <v>25.770399999999999</v>
      </c>
      <c r="J89" s="254">
        <v>0.42499999999999999</v>
      </c>
      <c r="K89" s="8">
        <v>-84.661224489796794</v>
      </c>
      <c r="M89" s="286">
        <v>85</v>
      </c>
      <c r="N89" s="287">
        <v>202.21299999999999</v>
      </c>
      <c r="O89" s="275">
        <v>127.023</v>
      </c>
      <c r="Q89" s="291">
        <v>18</v>
      </c>
      <c r="R89" s="290"/>
      <c r="S89" s="290"/>
      <c r="T89" s="290"/>
      <c r="U89" s="291">
        <v>-25</v>
      </c>
      <c r="V89" s="8">
        <v>17.7</v>
      </c>
      <c r="W89" s="8">
        <v>-25</v>
      </c>
      <c r="AC89" s="3">
        <v>85</v>
      </c>
      <c r="AD89" s="2">
        <v>149.79169999999999</v>
      </c>
      <c r="AE89" s="2">
        <v>90.215843999999777</v>
      </c>
      <c r="AF89" s="2">
        <v>104.11789499999973</v>
      </c>
      <c r="AH89" s="6">
        <v>17.7</v>
      </c>
      <c r="AI89" s="290">
        <v>-4.28</v>
      </c>
      <c r="AJ89" s="290">
        <v>6.64</v>
      </c>
      <c r="AK89" s="290">
        <v>-10.84</v>
      </c>
      <c r="AL89" s="6">
        <v>-0.82</v>
      </c>
      <c r="AM89" s="6">
        <v>7.26</v>
      </c>
      <c r="AN89" s="6">
        <v>-5.72</v>
      </c>
      <c r="BO89" s="224">
        <v>8.5000000000000006E-2</v>
      </c>
      <c r="BP89" s="226">
        <v>-48.000000000000007</v>
      </c>
      <c r="BR89" s="311">
        <v>0.42499999999999999</v>
      </c>
      <c r="BS89" s="312">
        <v>-84.661224489796794</v>
      </c>
      <c r="BV89" s="543">
        <f t="shared" si="6"/>
        <v>59.575856000000215</v>
      </c>
      <c r="BW89" s="544">
        <f t="shared" si="7"/>
        <v>253.90959499999974</v>
      </c>
      <c r="BY89" s="545">
        <v>84</v>
      </c>
      <c r="BZ89" s="546">
        <v>122.777778</v>
      </c>
      <c r="CA89" s="545">
        <v>84</v>
      </c>
      <c r="CB89" s="546">
        <v>172</v>
      </c>
      <c r="CC89" s="545">
        <v>84</v>
      </c>
      <c r="CD89" s="546">
        <v>132.14285699999999</v>
      </c>
      <c r="CE89" s="545">
        <v>84</v>
      </c>
      <c r="CF89" s="546">
        <v>151.47999999999999</v>
      </c>
      <c r="CG89" s="6">
        <v>84</v>
      </c>
      <c r="CH89" s="509">
        <f t="shared" si="8"/>
        <v>122.777778</v>
      </c>
      <c r="CI89" s="509">
        <f t="shared" si="9"/>
        <v>144.60015874999999</v>
      </c>
      <c r="CJ89" s="509">
        <f t="shared" si="10"/>
        <v>172</v>
      </c>
      <c r="CL89" s="6">
        <v>85</v>
      </c>
      <c r="CM89" s="6">
        <v>250</v>
      </c>
      <c r="CN89" s="6">
        <f t="shared" si="11"/>
        <v>265.25</v>
      </c>
      <c r="CO89" s="6">
        <v>280.5</v>
      </c>
    </row>
    <row r="90" spans="2:93">
      <c r="B90" s="276">
        <v>86</v>
      </c>
      <c r="C90" s="275">
        <v>217.977</v>
      </c>
      <c r="D90" s="278">
        <v>245.529</v>
      </c>
      <c r="E90" s="9">
        <v>10.405247842469915</v>
      </c>
      <c r="F90" s="9">
        <v>-0.8</v>
      </c>
      <c r="H90" s="276">
        <v>86</v>
      </c>
      <c r="I90" s="275">
        <v>22.252600000000001</v>
      </c>
      <c r="J90" s="254">
        <v>0.43</v>
      </c>
      <c r="K90" s="8">
        <v>-115.27741935483955</v>
      </c>
      <c r="M90" s="286">
        <v>86</v>
      </c>
      <c r="N90" s="287">
        <v>200.095</v>
      </c>
      <c r="O90" s="275">
        <v>124.905</v>
      </c>
      <c r="Q90" s="291">
        <v>18.100000000000001</v>
      </c>
      <c r="R90" s="290"/>
      <c r="S90" s="290"/>
      <c r="T90" s="290"/>
      <c r="U90" s="291">
        <v>-22</v>
      </c>
      <c r="V90" s="8">
        <v>17.8</v>
      </c>
      <c r="W90" s="8">
        <v>-14</v>
      </c>
      <c r="AC90" s="3">
        <v>86</v>
      </c>
      <c r="AD90" s="2">
        <v>151.4667</v>
      </c>
      <c r="AE90" s="2">
        <v>89.860424999999978</v>
      </c>
      <c r="AF90" s="2">
        <v>103.65662999999989</v>
      </c>
      <c r="AH90" s="6">
        <v>17.8</v>
      </c>
      <c r="AI90" s="290">
        <v>-5.59</v>
      </c>
      <c r="AJ90" s="290">
        <v>6.58</v>
      </c>
      <c r="AK90" s="290">
        <v>-12.78</v>
      </c>
      <c r="AL90" s="6">
        <v>-0.88</v>
      </c>
      <c r="AM90" s="6">
        <v>7.26</v>
      </c>
      <c r="AN90" s="6">
        <v>-5.89</v>
      </c>
      <c r="BO90" s="224">
        <v>8.6000000000000007E-2</v>
      </c>
      <c r="BP90" s="226">
        <v>-55.333333333333307</v>
      </c>
      <c r="BR90" s="311">
        <v>0.43</v>
      </c>
      <c r="BS90" s="312">
        <v>-115.27741935483955</v>
      </c>
      <c r="BV90" s="543">
        <f t="shared" si="6"/>
        <v>61.606275000000025</v>
      </c>
      <c r="BW90" s="544">
        <f t="shared" si="7"/>
        <v>255.1233299999999</v>
      </c>
      <c r="BY90" s="545">
        <v>85</v>
      </c>
      <c r="BZ90" s="546">
        <v>125.833333</v>
      </c>
      <c r="CA90" s="545">
        <v>85</v>
      </c>
      <c r="CB90" s="546">
        <v>164</v>
      </c>
      <c r="CC90" s="545">
        <v>85</v>
      </c>
      <c r="CD90" s="546">
        <v>134</v>
      </c>
      <c r="CE90" s="545">
        <v>85</v>
      </c>
      <c r="CF90" s="546">
        <v>154.4</v>
      </c>
      <c r="CG90" s="6">
        <v>85</v>
      </c>
      <c r="CH90" s="509">
        <f t="shared" si="8"/>
        <v>125.833333</v>
      </c>
      <c r="CI90" s="509">
        <f t="shared" si="9"/>
        <v>144.55833325</v>
      </c>
      <c r="CJ90" s="509">
        <f t="shared" si="10"/>
        <v>164</v>
      </c>
      <c r="CL90" s="6">
        <v>86</v>
      </c>
      <c r="CM90" s="6">
        <v>248.9</v>
      </c>
      <c r="CN90" s="6">
        <f t="shared" si="11"/>
        <v>264.2</v>
      </c>
      <c r="CO90" s="6">
        <v>279.5</v>
      </c>
    </row>
    <row r="91" spans="2:93">
      <c r="B91" s="276">
        <v>87</v>
      </c>
      <c r="C91" s="275">
        <v>218.11600000000001</v>
      </c>
      <c r="D91" s="278">
        <v>243.81299999999999</v>
      </c>
      <c r="E91" s="9">
        <v>10.499310805883066</v>
      </c>
      <c r="F91" s="9">
        <v>-3.88</v>
      </c>
      <c r="H91" s="276">
        <v>87</v>
      </c>
      <c r="I91" s="275">
        <v>20.135200000000001</v>
      </c>
      <c r="J91" s="254">
        <v>0.435</v>
      </c>
      <c r="K91" s="8">
        <v>-122.12105263157949</v>
      </c>
      <c r="M91" s="286">
        <v>87</v>
      </c>
      <c r="N91" s="287">
        <v>198.79300000000001</v>
      </c>
      <c r="O91" s="275">
        <v>123.60299999999999</v>
      </c>
      <c r="Q91" s="291">
        <v>18.2</v>
      </c>
      <c r="R91" s="290"/>
      <c r="S91" s="290"/>
      <c r="T91" s="290"/>
      <c r="U91" s="291">
        <v>-5</v>
      </c>
      <c r="V91" s="8">
        <v>17.899999999999999</v>
      </c>
      <c r="W91" s="8">
        <v>-3</v>
      </c>
      <c r="AC91" s="3">
        <v>87</v>
      </c>
      <c r="AD91" s="2">
        <v>152.4667</v>
      </c>
      <c r="AE91" s="2">
        <v>89.290691999999822</v>
      </c>
      <c r="AF91" s="2">
        <v>103.31162999999989</v>
      </c>
      <c r="AH91" s="6">
        <v>17.899999999999999</v>
      </c>
      <c r="AI91" s="290">
        <v>-5.68</v>
      </c>
      <c r="AJ91" s="290">
        <v>6.45</v>
      </c>
      <c r="AK91" s="290">
        <v>-12.68</v>
      </c>
      <c r="AL91" s="6">
        <v>-0.92</v>
      </c>
      <c r="AM91" s="6">
        <v>7.33</v>
      </c>
      <c r="AN91" s="6">
        <v>-6.07</v>
      </c>
      <c r="BO91" s="224">
        <v>8.7000000000000008E-2</v>
      </c>
      <c r="BP91" s="226">
        <v>-63.333333333333314</v>
      </c>
      <c r="BR91" s="311">
        <v>0.435</v>
      </c>
      <c r="BS91" s="312">
        <v>-122.12105263157949</v>
      </c>
      <c r="BV91" s="543">
        <f t="shared" si="6"/>
        <v>63.176008000000181</v>
      </c>
      <c r="BW91" s="544">
        <f t="shared" si="7"/>
        <v>255.7783299999999</v>
      </c>
      <c r="BY91" s="545">
        <v>86</v>
      </c>
      <c r="BZ91" s="546">
        <v>128.88888900000001</v>
      </c>
      <c r="CA91" s="545">
        <v>86</v>
      </c>
      <c r="CB91" s="546">
        <v>164</v>
      </c>
      <c r="CC91" s="545">
        <v>86</v>
      </c>
      <c r="CD91" s="546">
        <v>132.66666699999999</v>
      </c>
      <c r="CE91" s="545">
        <v>86</v>
      </c>
      <c r="CF91" s="546">
        <v>157.32</v>
      </c>
      <c r="CG91" s="6">
        <v>86</v>
      </c>
      <c r="CH91" s="509">
        <f t="shared" si="8"/>
        <v>128.88888900000001</v>
      </c>
      <c r="CI91" s="509">
        <f t="shared" si="9"/>
        <v>145.71888899999999</v>
      </c>
      <c r="CJ91" s="509">
        <f t="shared" si="10"/>
        <v>164</v>
      </c>
      <c r="CL91" s="6">
        <v>87</v>
      </c>
      <c r="CM91" s="6">
        <v>247.8</v>
      </c>
      <c r="CN91" s="6">
        <f t="shared" si="11"/>
        <v>263.14999999999998</v>
      </c>
      <c r="CO91" s="6">
        <v>278.5</v>
      </c>
    </row>
    <row r="92" spans="2:93">
      <c r="B92" s="276">
        <v>88</v>
      </c>
      <c r="C92" s="275">
        <v>217.79900000000001</v>
      </c>
      <c r="D92" s="278">
        <v>240.27500000000001</v>
      </c>
      <c r="E92" s="9">
        <v>10.563669675586803</v>
      </c>
      <c r="F92" s="9">
        <v>-12.78</v>
      </c>
      <c r="H92" s="276">
        <v>88</v>
      </c>
      <c r="I92" s="275">
        <v>18.833400000000001</v>
      </c>
      <c r="J92" s="254">
        <v>0.44</v>
      </c>
      <c r="K92" s="8">
        <v>-122.698461538461</v>
      </c>
      <c r="M92" s="286">
        <v>88</v>
      </c>
      <c r="N92" s="287">
        <v>197.97300000000001</v>
      </c>
      <c r="O92" s="275">
        <v>122.783</v>
      </c>
      <c r="Q92" s="291">
        <v>18.3</v>
      </c>
      <c r="R92" s="290">
        <v>-4.4000000000000004</v>
      </c>
      <c r="S92" s="290">
        <v>-0.5</v>
      </c>
      <c r="T92" s="290">
        <v>6</v>
      </c>
      <c r="U92" s="291">
        <v>-0.5</v>
      </c>
      <c r="V92" s="8">
        <v>18</v>
      </c>
      <c r="W92" s="8">
        <v>0.79944499999999996</v>
      </c>
      <c r="AC92" s="3">
        <v>88</v>
      </c>
      <c r="AD92" s="2">
        <v>152.8167</v>
      </c>
      <c r="AE92" s="2">
        <v>89.547372000000024</v>
      </c>
      <c r="AF92" s="2">
        <v>103.09400399999961</v>
      </c>
      <c r="AH92" s="6">
        <v>18</v>
      </c>
      <c r="AI92" s="290">
        <v>-4.63</v>
      </c>
      <c r="AJ92" s="290">
        <v>6.33</v>
      </c>
      <c r="AK92" s="290">
        <v>-10.79</v>
      </c>
      <c r="AL92" s="6">
        <v>-0.93</v>
      </c>
      <c r="AM92" s="6">
        <v>7.47</v>
      </c>
      <c r="AN92" s="6">
        <v>-6.29</v>
      </c>
      <c r="BO92" s="224">
        <v>8.7999999999999995E-2</v>
      </c>
      <c r="BP92" s="226">
        <v>-58.666666666666686</v>
      </c>
      <c r="BR92" s="311">
        <v>0.44</v>
      </c>
      <c r="BS92" s="312">
        <v>-122.698461538461</v>
      </c>
      <c r="BV92" s="543">
        <f t="shared" si="6"/>
        <v>63.269327999999973</v>
      </c>
      <c r="BW92" s="544">
        <f t="shared" si="7"/>
        <v>255.91070399999961</v>
      </c>
      <c r="BY92" s="545">
        <v>87</v>
      </c>
      <c r="BZ92" s="546">
        <v>131.944444</v>
      </c>
      <c r="CA92" s="545">
        <v>87</v>
      </c>
      <c r="CB92" s="546">
        <v>164</v>
      </c>
      <c r="CC92" s="545">
        <v>87</v>
      </c>
      <c r="CD92" s="546">
        <v>131.33333300000001</v>
      </c>
      <c r="CE92" s="545">
        <v>87</v>
      </c>
      <c r="CF92" s="546">
        <v>160.24</v>
      </c>
      <c r="CG92" s="6">
        <v>87</v>
      </c>
      <c r="CH92" s="509">
        <f t="shared" si="8"/>
        <v>131.33333300000001</v>
      </c>
      <c r="CI92" s="509">
        <f t="shared" si="9"/>
        <v>146.87944425000001</v>
      </c>
      <c r="CJ92" s="509">
        <f t="shared" si="10"/>
        <v>164</v>
      </c>
      <c r="CL92" s="6">
        <v>88</v>
      </c>
      <c r="CM92" s="6">
        <v>246.7</v>
      </c>
      <c r="CN92" s="6">
        <f t="shared" si="11"/>
        <v>262.10000000000002</v>
      </c>
      <c r="CO92" s="6">
        <v>277.5</v>
      </c>
    </row>
    <row r="93" spans="2:93">
      <c r="B93" s="276">
        <v>89</v>
      </c>
      <c r="C93" s="275">
        <v>218.58699999999999</v>
      </c>
      <c r="D93" s="278">
        <v>235.94800000000001</v>
      </c>
      <c r="E93" s="9">
        <v>10.796351742977231</v>
      </c>
      <c r="F93" s="9">
        <v>-69.08</v>
      </c>
      <c r="H93" s="276">
        <v>89</v>
      </c>
      <c r="I93" s="275">
        <v>18.013400000000001</v>
      </c>
      <c r="J93" s="254">
        <v>0.44500000000000001</v>
      </c>
      <c r="K93" s="8">
        <v>-102.37142857143074</v>
      </c>
      <c r="M93" s="286">
        <v>89</v>
      </c>
      <c r="N93" s="287">
        <v>198.25299999999999</v>
      </c>
      <c r="O93" s="275">
        <v>123.063</v>
      </c>
      <c r="Q93" s="291">
        <v>18.399999999999999</v>
      </c>
      <c r="R93" s="290">
        <v>-4.7</v>
      </c>
      <c r="S93" s="290">
        <v>-0.6</v>
      </c>
      <c r="T93" s="290">
        <v>6.2</v>
      </c>
      <c r="U93" s="291">
        <v>-0.6</v>
      </c>
      <c r="V93" s="8">
        <v>18.100000000000001</v>
      </c>
      <c r="W93" s="8">
        <v>0.77171999999999974</v>
      </c>
      <c r="AC93" s="3">
        <v>89</v>
      </c>
      <c r="AD93" s="2">
        <v>152.39170000000001</v>
      </c>
      <c r="AE93" s="2">
        <v>88.694946000000314</v>
      </c>
      <c r="AF93" s="2">
        <v>102.31644300000011</v>
      </c>
      <c r="AH93" s="6">
        <v>18.100000000000001</v>
      </c>
      <c r="AI93" s="290">
        <v>-3.1</v>
      </c>
      <c r="AJ93" s="290">
        <v>6.3</v>
      </c>
      <c r="AK93" s="290">
        <v>-8.32</v>
      </c>
      <c r="AL93" s="6">
        <v>-0.9</v>
      </c>
      <c r="AM93" s="6">
        <v>7.72</v>
      </c>
      <c r="AN93" s="6">
        <v>-6.54</v>
      </c>
      <c r="BO93" s="224">
        <v>8.8999999999999996E-2</v>
      </c>
      <c r="BP93" s="226">
        <v>-56.666666666666679</v>
      </c>
      <c r="BR93" s="311">
        <v>0.44500000000000001</v>
      </c>
      <c r="BS93" s="312">
        <v>-102.37142857143074</v>
      </c>
      <c r="BV93" s="543">
        <f t="shared" si="6"/>
        <v>63.6967539999997</v>
      </c>
      <c r="BW93" s="544">
        <f t="shared" si="7"/>
        <v>254.70814300000012</v>
      </c>
      <c r="BY93" s="545">
        <v>88</v>
      </c>
      <c r="BZ93" s="546">
        <v>135</v>
      </c>
      <c r="CA93" s="545">
        <v>88</v>
      </c>
      <c r="CB93" s="546">
        <v>164</v>
      </c>
      <c r="CC93" s="545">
        <v>88</v>
      </c>
      <c r="CD93" s="546">
        <v>130</v>
      </c>
      <c r="CE93" s="545">
        <v>88</v>
      </c>
      <c r="CF93" s="546">
        <v>163.16</v>
      </c>
      <c r="CG93" s="6">
        <v>88</v>
      </c>
      <c r="CH93" s="509">
        <f t="shared" si="8"/>
        <v>130</v>
      </c>
      <c r="CI93" s="509">
        <f t="shared" si="9"/>
        <v>148.04</v>
      </c>
      <c r="CJ93" s="509">
        <f t="shared" si="10"/>
        <v>164</v>
      </c>
      <c r="CL93" s="6">
        <v>89</v>
      </c>
      <c r="CM93" s="6">
        <v>245.6</v>
      </c>
      <c r="CN93" s="6">
        <f t="shared" si="11"/>
        <v>261.05</v>
      </c>
      <c r="CO93" s="6">
        <v>276.5</v>
      </c>
    </row>
    <row r="94" spans="2:93">
      <c r="B94" s="276">
        <v>90</v>
      </c>
      <c r="C94" s="275">
        <v>222.089</v>
      </c>
      <c r="D94" s="278">
        <v>233.05600000000001</v>
      </c>
      <c r="E94" s="9">
        <v>10.831006518971551</v>
      </c>
      <c r="F94" s="9">
        <v>-75.59</v>
      </c>
      <c r="H94" s="276">
        <v>90</v>
      </c>
      <c r="I94" s="275">
        <v>18.293399999999998</v>
      </c>
      <c r="J94" s="254">
        <v>0.45</v>
      </c>
      <c r="K94" s="8">
        <v>-84.8</v>
      </c>
      <c r="M94" s="286">
        <v>90</v>
      </c>
      <c r="N94" s="287">
        <v>200.00700000000001</v>
      </c>
      <c r="O94" s="275">
        <v>124.81699999999999</v>
      </c>
      <c r="Q94" s="291">
        <v>18.5</v>
      </c>
      <c r="R94" s="290">
        <v>-4.9000000000000004</v>
      </c>
      <c r="S94" s="290">
        <v>-0.7</v>
      </c>
      <c r="T94" s="290">
        <v>6.4</v>
      </c>
      <c r="U94" s="291">
        <v>-0.7</v>
      </c>
      <c r="V94" s="8">
        <v>18.2</v>
      </c>
      <c r="W94" s="8">
        <v>0.74399500000000041</v>
      </c>
      <c r="AC94" s="3">
        <v>90</v>
      </c>
      <c r="AD94" s="2">
        <v>148.91669999999999</v>
      </c>
      <c r="AE94" s="2">
        <v>88.600691999999825</v>
      </c>
      <c r="AF94" s="2">
        <v>101.35285800000021</v>
      </c>
      <c r="AH94" s="6">
        <v>18.2</v>
      </c>
      <c r="AI94" s="290">
        <v>-1.79</v>
      </c>
      <c r="AJ94" s="290">
        <v>6.38</v>
      </c>
      <c r="AK94" s="290">
        <v>-6.4</v>
      </c>
      <c r="AL94" s="6">
        <v>-0.83</v>
      </c>
      <c r="AM94" s="6">
        <v>8.07</v>
      </c>
      <c r="AN94" s="6">
        <v>-6.83</v>
      </c>
      <c r="BO94" s="224">
        <v>0.09</v>
      </c>
      <c r="BP94" s="226">
        <v>-55.333333333333307</v>
      </c>
      <c r="BR94" s="311">
        <v>0.45</v>
      </c>
      <c r="BS94" s="312">
        <v>-84.8</v>
      </c>
      <c r="BV94" s="543">
        <f t="shared" si="6"/>
        <v>60.316008000000167</v>
      </c>
      <c r="BW94" s="544">
        <f t="shared" si="7"/>
        <v>250.26955800000019</v>
      </c>
      <c r="BY94" s="545">
        <v>89</v>
      </c>
      <c r="BZ94" s="546">
        <v>133.16666699999999</v>
      </c>
      <c r="CA94" s="545">
        <v>89</v>
      </c>
      <c r="CB94" s="546">
        <v>157</v>
      </c>
      <c r="CC94" s="545">
        <v>89</v>
      </c>
      <c r="CD94" s="546">
        <v>129</v>
      </c>
      <c r="CE94" s="545">
        <v>89</v>
      </c>
      <c r="CF94" s="546">
        <v>166.08</v>
      </c>
      <c r="CG94" s="6">
        <v>89</v>
      </c>
      <c r="CH94" s="509">
        <f t="shared" si="8"/>
        <v>129</v>
      </c>
      <c r="CI94" s="509">
        <f t="shared" si="9"/>
        <v>146.31166675</v>
      </c>
      <c r="CJ94" s="509">
        <f t="shared" si="10"/>
        <v>166.08</v>
      </c>
      <c r="CL94" s="6">
        <v>90</v>
      </c>
      <c r="CM94" s="6">
        <v>244.5</v>
      </c>
      <c r="CN94" s="6">
        <f t="shared" si="11"/>
        <v>260</v>
      </c>
      <c r="CO94" s="6">
        <v>275.5</v>
      </c>
    </row>
    <row r="95" spans="2:93">
      <c r="B95" s="276">
        <v>91</v>
      </c>
      <c r="C95" s="275">
        <v>226.72399999999999</v>
      </c>
      <c r="D95" s="278">
        <v>234.15100000000001</v>
      </c>
      <c r="E95" s="9">
        <v>10.900316070960189</v>
      </c>
      <c r="F95" s="9">
        <v>-79.08</v>
      </c>
      <c r="H95" s="276">
        <v>91</v>
      </c>
      <c r="I95" s="275">
        <v>20.046800000000001</v>
      </c>
      <c r="J95" s="254">
        <v>0.45500000000000002</v>
      </c>
      <c r="K95" s="8">
        <v>-87.543157894735842</v>
      </c>
      <c r="M95" s="286">
        <v>91</v>
      </c>
      <c r="N95" s="287">
        <v>203.75899999999999</v>
      </c>
      <c r="O95" s="275">
        <v>128.56899999999999</v>
      </c>
      <c r="Q95" s="291">
        <v>18.600000000000001</v>
      </c>
      <c r="R95" s="290">
        <v>-5.2</v>
      </c>
      <c r="S95" s="290">
        <v>-0.7</v>
      </c>
      <c r="T95" s="290">
        <v>6.6</v>
      </c>
      <c r="U95" s="291">
        <v>-0.7</v>
      </c>
      <c r="V95" s="8">
        <v>18.3</v>
      </c>
      <c r="W95" s="8">
        <v>0.71627000000000018</v>
      </c>
      <c r="AC95" s="3">
        <v>91</v>
      </c>
      <c r="AD95" s="2">
        <v>143.26670000000001</v>
      </c>
      <c r="AE95" s="2">
        <v>88.020815999999783</v>
      </c>
      <c r="AF95" s="2">
        <v>101.29455299999964</v>
      </c>
      <c r="AH95" s="6">
        <v>18.3</v>
      </c>
      <c r="AI95" s="290">
        <v>-1.07</v>
      </c>
      <c r="AJ95" s="290">
        <v>6.55</v>
      </c>
      <c r="AK95" s="290">
        <v>-5.49</v>
      </c>
      <c r="AL95" s="6">
        <v>-0.72</v>
      </c>
      <c r="AM95" s="6">
        <v>8.5399999999999991</v>
      </c>
      <c r="AN95" s="6">
        <v>-7.15</v>
      </c>
      <c r="BO95" s="224">
        <v>9.0999999999999998E-2</v>
      </c>
      <c r="BP95" s="226">
        <v>-53.33333333333335</v>
      </c>
      <c r="BR95" s="311">
        <v>0.45500000000000002</v>
      </c>
      <c r="BS95" s="312">
        <v>-87.543157894735842</v>
      </c>
      <c r="BV95" s="543">
        <f t="shared" si="6"/>
        <v>55.245884000000231</v>
      </c>
      <c r="BW95" s="544">
        <f t="shared" si="7"/>
        <v>244.56125299999965</v>
      </c>
      <c r="BY95" s="545">
        <v>90</v>
      </c>
      <c r="BZ95" s="546">
        <v>131.33333300000001</v>
      </c>
      <c r="CA95" s="545">
        <v>90</v>
      </c>
      <c r="CB95" s="546">
        <v>150</v>
      </c>
      <c r="CC95" s="545">
        <v>90</v>
      </c>
      <c r="CD95" s="546">
        <v>128</v>
      </c>
      <c r="CE95" s="545">
        <v>90</v>
      </c>
      <c r="CF95" s="546">
        <v>169</v>
      </c>
      <c r="CG95" s="6">
        <v>90</v>
      </c>
      <c r="CH95" s="509">
        <f t="shared" si="8"/>
        <v>128</v>
      </c>
      <c r="CI95" s="509">
        <f t="shared" si="9"/>
        <v>144.58333325000001</v>
      </c>
      <c r="CJ95" s="509">
        <f t="shared" si="10"/>
        <v>169</v>
      </c>
    </row>
    <row r="96" spans="2:93">
      <c r="B96" s="276">
        <v>92</v>
      </c>
      <c r="C96" s="275">
        <v>230.53200000000001</v>
      </c>
      <c r="D96" s="278">
        <v>240.018</v>
      </c>
      <c r="E96" s="9">
        <v>11.004280398943145</v>
      </c>
      <c r="F96" s="9">
        <v>-75.56</v>
      </c>
      <c r="H96" s="276">
        <v>92</v>
      </c>
      <c r="I96" s="275">
        <v>23.799099999999999</v>
      </c>
      <c r="J96" s="254">
        <v>0.46</v>
      </c>
      <c r="K96" s="8">
        <v>-82.704985337243329</v>
      </c>
      <c r="M96" s="286">
        <v>92</v>
      </c>
      <c r="N96" s="287">
        <v>209.75299999999999</v>
      </c>
      <c r="O96" s="275">
        <v>134.56299999999999</v>
      </c>
      <c r="Q96" s="291">
        <v>18.7</v>
      </c>
      <c r="R96" s="290">
        <v>-5.5</v>
      </c>
      <c r="S96" s="290">
        <v>-0.8</v>
      </c>
      <c r="T96" s="290">
        <v>6.9</v>
      </c>
      <c r="U96" s="291">
        <v>-0.8</v>
      </c>
      <c r="V96" s="8">
        <v>18.399999999999999</v>
      </c>
      <c r="W96" s="8">
        <v>0.68854499999999996</v>
      </c>
      <c r="AC96" s="3">
        <v>92</v>
      </c>
      <c r="AD96" s="2">
        <v>141.79169999999999</v>
      </c>
      <c r="AE96" s="2">
        <v>87.912692999999479</v>
      </c>
      <c r="AF96" s="2">
        <v>100.92768000000058</v>
      </c>
      <c r="AH96" s="6">
        <v>18.399999999999999</v>
      </c>
      <c r="AI96" s="290">
        <v>-0.85</v>
      </c>
      <c r="AJ96" s="290">
        <v>6.76</v>
      </c>
      <c r="AK96" s="290">
        <v>-5.4</v>
      </c>
      <c r="AL96" s="6">
        <v>-0.57999999999999996</v>
      </c>
      <c r="AM96" s="6">
        <v>9.14</v>
      </c>
      <c r="AN96" s="6">
        <v>-7.5</v>
      </c>
      <c r="BO96" s="224">
        <v>9.1999999999999998E-2</v>
      </c>
      <c r="BP96" s="226">
        <v>-50</v>
      </c>
      <c r="BR96" s="311">
        <v>0.46</v>
      </c>
      <c r="BS96" s="312">
        <v>-82.704985337243329</v>
      </c>
      <c r="BV96" s="543">
        <f t="shared" si="6"/>
        <v>53.879007000000513</v>
      </c>
      <c r="BW96" s="544">
        <f t="shared" si="7"/>
        <v>242.71938000000057</v>
      </c>
      <c r="BY96" s="545">
        <v>91</v>
      </c>
      <c r="BZ96" s="546">
        <v>129.5</v>
      </c>
      <c r="CA96" s="545">
        <v>91</v>
      </c>
      <c r="CB96" s="546">
        <v>152.80000000000001</v>
      </c>
      <c r="CC96" s="545">
        <v>91</v>
      </c>
      <c r="CD96" s="546">
        <v>124.5</v>
      </c>
      <c r="CE96" s="545">
        <v>91</v>
      </c>
      <c r="CF96" s="546">
        <v>167.73333299999999</v>
      </c>
      <c r="CG96" s="6">
        <v>91</v>
      </c>
      <c r="CH96" s="509">
        <f t="shared" si="8"/>
        <v>124.5</v>
      </c>
      <c r="CI96" s="509">
        <f t="shared" si="9"/>
        <v>143.63333324999999</v>
      </c>
      <c r="CJ96" s="509">
        <f t="shared" si="10"/>
        <v>167.73333299999999</v>
      </c>
    </row>
    <row r="97" spans="2:88">
      <c r="B97" s="276">
        <v>93</v>
      </c>
      <c r="C97" s="275">
        <v>231.78</v>
      </c>
      <c r="D97" s="278">
        <v>249.61099999999999</v>
      </c>
      <c r="E97" s="9">
        <v>11.029033810367659</v>
      </c>
      <c r="F97" s="9">
        <v>-67.45</v>
      </c>
      <c r="H97" s="276">
        <v>93</v>
      </c>
      <c r="I97" s="275">
        <v>29.792899999999999</v>
      </c>
      <c r="J97" s="254">
        <v>0.46500000000000002</v>
      </c>
      <c r="K97" s="8">
        <v>-99.858823529412788</v>
      </c>
      <c r="M97" s="286">
        <v>93</v>
      </c>
      <c r="N97" s="287">
        <v>217.16200000000001</v>
      </c>
      <c r="O97" s="275">
        <v>141.97200000000001</v>
      </c>
      <c r="Q97" s="291">
        <v>18.8</v>
      </c>
      <c r="R97" s="290">
        <v>-5.7</v>
      </c>
      <c r="S97" s="290">
        <v>-0.9</v>
      </c>
      <c r="T97" s="290">
        <v>7.1</v>
      </c>
      <c r="U97" s="291">
        <v>-0.9</v>
      </c>
      <c r="V97" s="8">
        <v>18.5</v>
      </c>
      <c r="W97" s="8">
        <v>0.660825</v>
      </c>
      <c r="AC97" s="3">
        <v>93</v>
      </c>
      <c r="AD97" s="2">
        <v>143.29169999999999</v>
      </c>
      <c r="AE97" s="2">
        <v>87.744195000000033</v>
      </c>
      <c r="AF97" s="2">
        <v>101.32994999999998</v>
      </c>
      <c r="AH97" s="6">
        <v>18.5</v>
      </c>
      <c r="AI97" s="290">
        <v>-0.88</v>
      </c>
      <c r="AJ97" s="290">
        <v>7</v>
      </c>
      <c r="AK97" s="290">
        <v>-5.64</v>
      </c>
      <c r="AL97" s="6">
        <v>-0.4</v>
      </c>
      <c r="AM97" s="6">
        <v>9.86</v>
      </c>
      <c r="AN97" s="6">
        <v>-7.85</v>
      </c>
      <c r="BO97" s="224">
        <v>9.2999999999999999E-2</v>
      </c>
      <c r="BP97" s="226">
        <v>-44.666666666666664</v>
      </c>
      <c r="BR97" s="311">
        <v>0.46500000000000002</v>
      </c>
      <c r="BS97" s="312">
        <v>-99.858823529412788</v>
      </c>
      <c r="BV97" s="543">
        <f t="shared" si="6"/>
        <v>55.547504999999958</v>
      </c>
      <c r="BW97" s="544">
        <f t="shared" si="7"/>
        <v>244.62164999999999</v>
      </c>
      <c r="BY97" s="545">
        <v>92</v>
      </c>
      <c r="BZ97" s="546">
        <v>127.666667</v>
      </c>
      <c r="CA97" s="545">
        <v>92</v>
      </c>
      <c r="CB97" s="546">
        <v>155.6</v>
      </c>
      <c r="CC97" s="545">
        <v>92</v>
      </c>
      <c r="CD97" s="546">
        <v>121</v>
      </c>
      <c r="CE97" s="545">
        <v>92</v>
      </c>
      <c r="CF97" s="546">
        <v>166.466667</v>
      </c>
      <c r="CG97" s="6">
        <v>92</v>
      </c>
      <c r="CH97" s="509">
        <f t="shared" si="8"/>
        <v>121</v>
      </c>
      <c r="CI97" s="509">
        <f t="shared" si="9"/>
        <v>142.6833335</v>
      </c>
      <c r="CJ97" s="509">
        <f t="shared" si="10"/>
        <v>166.466667</v>
      </c>
    </row>
    <row r="98" spans="2:88">
      <c r="B98" s="276">
        <v>94</v>
      </c>
      <c r="C98" s="275">
        <v>230.715</v>
      </c>
      <c r="D98" s="278">
        <v>260.75599999999997</v>
      </c>
      <c r="E98" s="9">
        <v>11.043108858079638</v>
      </c>
      <c r="F98" s="9">
        <v>25.76</v>
      </c>
      <c r="H98" s="276">
        <v>94</v>
      </c>
      <c r="I98" s="275">
        <v>37.202399999999997</v>
      </c>
      <c r="J98" s="254">
        <v>0.47</v>
      </c>
      <c r="K98" s="8">
        <v>-96.661928934010433</v>
      </c>
      <c r="M98" s="286">
        <v>94</v>
      </c>
      <c r="N98" s="287">
        <v>224.21299999999999</v>
      </c>
      <c r="O98" s="275">
        <v>149.023</v>
      </c>
      <c r="Q98" s="291">
        <v>18.899999999999999</v>
      </c>
      <c r="R98" s="290">
        <v>-6</v>
      </c>
      <c r="S98" s="290">
        <v>-1</v>
      </c>
      <c r="T98" s="290">
        <v>7.3</v>
      </c>
      <c r="U98" s="291">
        <v>-1</v>
      </c>
      <c r="V98" s="8">
        <v>18.5</v>
      </c>
      <c r="W98" s="8">
        <v>0.63310000000000022</v>
      </c>
      <c r="AC98" s="3">
        <v>94</v>
      </c>
      <c r="AD98" s="2">
        <v>144.29169999999999</v>
      </c>
      <c r="AE98" s="2">
        <v>87.413684999999859</v>
      </c>
      <c r="AF98" s="2">
        <v>101.69985899999988</v>
      </c>
      <c r="AH98" s="6">
        <v>18.600000000000001</v>
      </c>
      <c r="AI98" s="290">
        <v>-0.98</v>
      </c>
      <c r="AJ98" s="290">
        <v>7.23</v>
      </c>
      <c r="AK98" s="290">
        <v>-5.95</v>
      </c>
      <c r="AL98" s="6">
        <v>-0.18</v>
      </c>
      <c r="AM98" s="6">
        <v>10.69</v>
      </c>
      <c r="AN98" s="6">
        <v>-8.19</v>
      </c>
      <c r="BO98" s="224">
        <v>9.4E-2</v>
      </c>
      <c r="BP98" s="226">
        <v>-40.666666666666657</v>
      </c>
      <c r="BR98" s="311">
        <v>0.47</v>
      </c>
      <c r="BS98" s="312">
        <v>-96.661928934010433</v>
      </c>
      <c r="BV98" s="543">
        <f t="shared" si="6"/>
        <v>56.878015000000133</v>
      </c>
      <c r="BW98" s="544">
        <f t="shared" si="7"/>
        <v>245.99155899999988</v>
      </c>
      <c r="BY98" s="545">
        <v>93</v>
      </c>
      <c r="BZ98" s="546">
        <v>125.833333</v>
      </c>
      <c r="CA98" s="545">
        <v>93</v>
      </c>
      <c r="CB98" s="546">
        <v>158.4</v>
      </c>
      <c r="CC98" s="545">
        <v>93</v>
      </c>
      <c r="CD98" s="546">
        <v>120</v>
      </c>
      <c r="CE98" s="545">
        <v>93</v>
      </c>
      <c r="CF98" s="546">
        <v>165.2</v>
      </c>
      <c r="CG98" s="6">
        <v>93</v>
      </c>
      <c r="CH98" s="509">
        <f t="shared" si="8"/>
        <v>120</v>
      </c>
      <c r="CI98" s="509">
        <f t="shared" si="9"/>
        <v>142.35833324999999</v>
      </c>
      <c r="CJ98" s="509">
        <f t="shared" si="10"/>
        <v>165.2</v>
      </c>
    </row>
    <row r="99" spans="2:88">
      <c r="B99" s="276">
        <v>95</v>
      </c>
      <c r="C99" s="275">
        <v>227.96100000000001</v>
      </c>
      <c r="D99" s="278">
        <v>271.20600000000002</v>
      </c>
      <c r="E99" s="9">
        <v>11.087435686643801</v>
      </c>
      <c r="F99" s="9">
        <v>39.700000000000003</v>
      </c>
      <c r="H99" s="276">
        <v>95</v>
      </c>
      <c r="I99" s="275">
        <v>44.252800000000001</v>
      </c>
      <c r="J99" s="254">
        <v>0.47499999999999998</v>
      </c>
      <c r="K99" s="8">
        <v>-73.738947368418806</v>
      </c>
      <c r="M99" s="286">
        <v>95</v>
      </c>
      <c r="N99" s="287">
        <v>228.84</v>
      </c>
      <c r="O99" s="275">
        <v>153.65</v>
      </c>
      <c r="Q99" s="291">
        <v>19</v>
      </c>
      <c r="R99" s="290">
        <v>-6.3</v>
      </c>
      <c r="S99" s="290">
        <v>-1.1000000000000001</v>
      </c>
      <c r="T99" s="290">
        <v>7.5</v>
      </c>
      <c r="U99" s="291">
        <v>-1.1000000000000001</v>
      </c>
      <c r="V99" s="8">
        <v>18.600000000000001</v>
      </c>
      <c r="W99" s="8">
        <v>0.605375</v>
      </c>
      <c r="AC99" s="3">
        <v>95</v>
      </c>
      <c r="AD99" s="2">
        <v>145.0667</v>
      </c>
      <c r="AE99" s="2">
        <v>87.519185999999877</v>
      </c>
      <c r="AF99" s="2">
        <v>101.66549700000003</v>
      </c>
      <c r="AH99" s="6">
        <v>18.7</v>
      </c>
      <c r="AI99" s="290">
        <v>-1.1000000000000001</v>
      </c>
      <c r="AJ99" s="290">
        <v>7.43</v>
      </c>
      <c r="AK99" s="290">
        <v>-6.24</v>
      </c>
      <c r="AL99" s="6">
        <v>7.0000000000000007E-2</v>
      </c>
      <c r="AM99" s="6">
        <v>11.61</v>
      </c>
      <c r="AN99" s="6">
        <v>-8.49</v>
      </c>
      <c r="BO99" s="224">
        <v>9.5000000000000001E-2</v>
      </c>
      <c r="BP99" s="226">
        <v>-36</v>
      </c>
      <c r="BR99" s="311">
        <v>0.47499999999999998</v>
      </c>
      <c r="BS99" s="312">
        <v>-73.738947368418806</v>
      </c>
      <c r="BV99" s="543">
        <f t="shared" si="6"/>
        <v>57.54751400000012</v>
      </c>
      <c r="BW99" s="544">
        <f t="shared" si="7"/>
        <v>246.73219700000004</v>
      </c>
      <c r="BY99" s="545">
        <v>94</v>
      </c>
      <c r="BZ99" s="546">
        <v>124</v>
      </c>
      <c r="CA99" s="545">
        <v>94</v>
      </c>
      <c r="CB99" s="546">
        <v>161.19999999999999</v>
      </c>
      <c r="CC99" s="545">
        <v>94</v>
      </c>
      <c r="CD99" s="546">
        <v>119</v>
      </c>
      <c r="CE99" s="545">
        <v>94</v>
      </c>
      <c r="CF99" s="546">
        <v>163.933333</v>
      </c>
      <c r="CG99" s="6">
        <v>94</v>
      </c>
      <c r="CH99" s="509">
        <f t="shared" si="8"/>
        <v>119</v>
      </c>
      <c r="CI99" s="509">
        <f t="shared" si="9"/>
        <v>142.03333325</v>
      </c>
      <c r="CJ99" s="509">
        <f t="shared" si="10"/>
        <v>163.933333</v>
      </c>
    </row>
    <row r="100" spans="2:88">
      <c r="B100" s="276">
        <v>96</v>
      </c>
      <c r="C100" s="275">
        <v>226.142</v>
      </c>
      <c r="D100" s="278">
        <v>279.11700000000002</v>
      </c>
      <c r="E100" s="9">
        <v>11.180522026628541</v>
      </c>
      <c r="F100" s="9">
        <v>49.72</v>
      </c>
      <c r="H100" s="276">
        <v>96</v>
      </c>
      <c r="I100" s="275">
        <v>48.8797</v>
      </c>
      <c r="J100" s="254">
        <v>0.48</v>
      </c>
      <c r="K100" s="8">
        <v>-53.393788819874615</v>
      </c>
      <c r="M100" s="286">
        <v>96</v>
      </c>
      <c r="N100" s="287">
        <v>229.51</v>
      </c>
      <c r="O100" s="275">
        <v>154.32</v>
      </c>
      <c r="Q100" s="291">
        <v>19.100000000000001</v>
      </c>
      <c r="R100" s="290">
        <v>-6.6</v>
      </c>
      <c r="S100" s="290">
        <v>-1.2</v>
      </c>
      <c r="T100" s="290">
        <v>7.7</v>
      </c>
      <c r="U100" s="291">
        <v>-1.2</v>
      </c>
      <c r="V100" s="8">
        <v>18.7</v>
      </c>
      <c r="W100" s="8">
        <v>0.57764499999999996</v>
      </c>
      <c r="AC100" s="3">
        <v>96</v>
      </c>
      <c r="AD100" s="2">
        <v>145.76670000000001</v>
      </c>
      <c r="AE100" s="2">
        <v>86.677869000000058</v>
      </c>
      <c r="AF100" s="2">
        <v>100.68914700000005</v>
      </c>
      <c r="AH100" s="6">
        <v>18.8</v>
      </c>
      <c r="AI100" s="290">
        <v>-1.26</v>
      </c>
      <c r="AJ100" s="290">
        <v>7.49</v>
      </c>
      <c r="AK100" s="290">
        <v>-6.51</v>
      </c>
      <c r="AL100" s="6">
        <v>0.36</v>
      </c>
      <c r="AM100" s="6">
        <v>12.6</v>
      </c>
      <c r="AN100" s="6">
        <v>-8.76</v>
      </c>
      <c r="BO100" s="224">
        <v>9.6000000000000002E-2</v>
      </c>
      <c r="BP100" s="226">
        <v>-34.666666666666664</v>
      </c>
      <c r="BR100" s="311">
        <v>0.48</v>
      </c>
      <c r="BS100" s="312">
        <v>-53.393788819874615</v>
      </c>
      <c r="BV100" s="543">
        <f t="shared" si="6"/>
        <v>59.088830999999956</v>
      </c>
      <c r="BW100" s="544">
        <f t="shared" si="7"/>
        <v>246.45584700000006</v>
      </c>
      <c r="BY100" s="545">
        <v>95</v>
      </c>
      <c r="BZ100" s="546">
        <v>119</v>
      </c>
      <c r="CA100" s="545">
        <v>95</v>
      </c>
      <c r="CB100" s="546">
        <v>164</v>
      </c>
      <c r="CC100" s="545">
        <v>95</v>
      </c>
      <c r="CD100" s="546">
        <v>118</v>
      </c>
      <c r="CE100" s="545">
        <v>95</v>
      </c>
      <c r="CF100" s="546">
        <v>162.66666699999999</v>
      </c>
      <c r="CG100" s="6">
        <v>95</v>
      </c>
      <c r="CH100" s="509">
        <f t="shared" si="8"/>
        <v>118</v>
      </c>
      <c r="CI100" s="509">
        <f t="shared" si="9"/>
        <v>140.91666674999999</v>
      </c>
      <c r="CJ100" s="509">
        <f t="shared" si="10"/>
        <v>164</v>
      </c>
    </row>
    <row r="101" spans="2:88">
      <c r="B101" s="276">
        <v>97</v>
      </c>
      <c r="C101" s="275">
        <v>226.34299999999999</v>
      </c>
      <c r="D101" s="278">
        <v>283.279</v>
      </c>
      <c r="E101" s="9">
        <v>11.304637146608195</v>
      </c>
      <c r="F101" s="9">
        <v>52.9</v>
      </c>
      <c r="H101" s="276">
        <v>97</v>
      </c>
      <c r="I101" s="275">
        <v>49.550199999999997</v>
      </c>
      <c r="J101" s="254">
        <v>0.48499999999999999</v>
      </c>
      <c r="K101" s="8">
        <v>-35.036734693876213</v>
      </c>
      <c r="M101" s="286">
        <v>97</v>
      </c>
      <c r="N101" s="287">
        <v>226.738</v>
      </c>
      <c r="O101" s="275">
        <v>151.548</v>
      </c>
      <c r="Q101" s="291">
        <v>19.2</v>
      </c>
      <c r="R101" s="290">
        <v>-6.8</v>
      </c>
      <c r="S101" s="290">
        <v>-1.3</v>
      </c>
      <c r="T101" s="290">
        <v>7.9</v>
      </c>
      <c r="U101" s="291">
        <v>-1.3</v>
      </c>
      <c r="V101" s="8">
        <v>18.8</v>
      </c>
      <c r="W101" s="8">
        <v>0.54991999999999974</v>
      </c>
      <c r="AC101" s="3">
        <v>97</v>
      </c>
      <c r="AD101" s="2">
        <v>146.64170000000001</v>
      </c>
      <c r="AE101" s="2">
        <v>86.738519999999738</v>
      </c>
      <c r="AF101" s="2">
        <v>100.37478299999989</v>
      </c>
      <c r="AH101" s="6">
        <v>18.899999999999999</v>
      </c>
      <c r="AI101" s="290">
        <v>-1.48</v>
      </c>
      <c r="AJ101" s="290">
        <v>7.25</v>
      </c>
      <c r="AK101" s="290">
        <v>-6.72</v>
      </c>
      <c r="AL101" s="6">
        <v>0.66</v>
      </c>
      <c r="AM101" s="6">
        <v>13.63</v>
      </c>
      <c r="AN101" s="6">
        <v>-8.9600000000000009</v>
      </c>
      <c r="BO101" s="224">
        <v>9.7000000000000003E-2</v>
      </c>
      <c r="BP101" s="226">
        <v>-40.000000000000007</v>
      </c>
      <c r="BR101" s="311">
        <v>0.48499999999999999</v>
      </c>
      <c r="BS101" s="312">
        <v>-35.036734693876213</v>
      </c>
      <c r="BV101" s="543">
        <f t="shared" si="6"/>
        <v>59.903180000000276</v>
      </c>
      <c r="BW101" s="544">
        <f t="shared" si="7"/>
        <v>247.01648299999991</v>
      </c>
      <c r="BY101" s="545">
        <v>96</v>
      </c>
      <c r="BZ101" s="546">
        <v>114</v>
      </c>
      <c r="CA101" s="545">
        <v>96</v>
      </c>
      <c r="CB101" s="546">
        <v>158.5</v>
      </c>
      <c r="CC101" s="545">
        <v>96</v>
      </c>
      <c r="CD101" s="546">
        <v>117</v>
      </c>
      <c r="CE101" s="545">
        <v>96</v>
      </c>
      <c r="CF101" s="546">
        <v>161.4</v>
      </c>
      <c r="CG101" s="6">
        <v>96</v>
      </c>
      <c r="CH101" s="509">
        <f t="shared" si="8"/>
        <v>114</v>
      </c>
      <c r="CI101" s="509">
        <f t="shared" si="9"/>
        <v>137.72499999999999</v>
      </c>
      <c r="CJ101" s="509">
        <f t="shared" si="10"/>
        <v>161.4</v>
      </c>
    </row>
    <row r="102" spans="2:88">
      <c r="B102" s="276">
        <v>98</v>
      </c>
      <c r="C102" s="275">
        <v>227.12100000000001</v>
      </c>
      <c r="D102" s="278">
        <v>285.41000000000003</v>
      </c>
      <c r="E102" s="9">
        <v>11.42875226658785</v>
      </c>
      <c r="F102" s="9">
        <v>53.39</v>
      </c>
      <c r="H102" s="276">
        <v>98</v>
      </c>
      <c r="I102" s="275">
        <v>46.778300000000002</v>
      </c>
      <c r="J102" s="254">
        <v>0.49</v>
      </c>
      <c r="K102" s="8">
        <v>-34.944827586207126</v>
      </c>
      <c r="M102" s="286">
        <v>98</v>
      </c>
      <c r="N102" s="287">
        <v>221.63499999999999</v>
      </c>
      <c r="O102" s="275">
        <v>146.44499999999999</v>
      </c>
      <c r="Q102" s="291">
        <v>19.3</v>
      </c>
      <c r="R102" s="290">
        <v>-7.1</v>
      </c>
      <c r="S102" s="290">
        <v>-1.4</v>
      </c>
      <c r="T102" s="290">
        <v>8.1999999999999993</v>
      </c>
      <c r="U102" s="291">
        <v>-1.4</v>
      </c>
      <c r="V102" s="8">
        <v>18.899999999999999</v>
      </c>
      <c r="W102" s="8">
        <v>0.52219999999999978</v>
      </c>
      <c r="AC102" s="3">
        <v>98</v>
      </c>
      <c r="AD102" s="2">
        <v>147.6917</v>
      </c>
      <c r="AE102" s="2">
        <v>86.291744999999707</v>
      </c>
      <c r="AF102" s="2">
        <v>99.117810000000233</v>
      </c>
      <c r="AH102" s="6">
        <v>19</v>
      </c>
      <c r="AI102" s="290">
        <v>-1.77</v>
      </c>
      <c r="AJ102" s="290">
        <v>6.64</v>
      </c>
      <c r="AK102" s="290">
        <v>-6.82</v>
      </c>
      <c r="AL102" s="6">
        <v>0.98</v>
      </c>
      <c r="AM102" s="6">
        <v>14.68</v>
      </c>
      <c r="AN102" s="6">
        <v>-9.11</v>
      </c>
      <c r="BO102" s="224">
        <v>9.8000000000000004E-2</v>
      </c>
      <c r="BP102" s="226">
        <v>-44.666666666666664</v>
      </c>
      <c r="BR102" s="311">
        <v>0.49</v>
      </c>
      <c r="BS102" s="312">
        <v>-34.944827586207126</v>
      </c>
      <c r="BV102" s="543">
        <f t="shared" si="6"/>
        <v>61.39995500000029</v>
      </c>
      <c r="BW102" s="544">
        <f t="shared" si="7"/>
        <v>246.80951000000022</v>
      </c>
      <c r="BY102" s="545">
        <v>97</v>
      </c>
      <c r="BZ102" s="546">
        <v>109</v>
      </c>
      <c r="CA102" s="545">
        <v>97</v>
      </c>
      <c r="CB102" s="546">
        <v>153</v>
      </c>
      <c r="CC102" s="545">
        <v>97</v>
      </c>
      <c r="CD102" s="546">
        <v>116</v>
      </c>
      <c r="CE102" s="545">
        <v>97</v>
      </c>
      <c r="CF102" s="546">
        <v>160.13333299999999</v>
      </c>
      <c r="CG102" s="6">
        <v>97</v>
      </c>
      <c r="CH102" s="509">
        <f t="shared" si="8"/>
        <v>109</v>
      </c>
      <c r="CI102" s="509">
        <f t="shared" si="9"/>
        <v>134.53333325</v>
      </c>
      <c r="CJ102" s="509">
        <f t="shared" si="10"/>
        <v>160.13333299999999</v>
      </c>
    </row>
    <row r="103" spans="2:88">
      <c r="B103" s="276">
        <v>99</v>
      </c>
      <c r="C103" s="275">
        <v>226.52699999999999</v>
      </c>
      <c r="D103" s="278">
        <v>286.55900000000003</v>
      </c>
      <c r="E103" s="9">
        <v>11.561732752280335</v>
      </c>
      <c r="F103" s="9">
        <v>52.24</v>
      </c>
      <c r="H103" s="276">
        <v>99</v>
      </c>
      <c r="I103" s="275">
        <v>41.6751</v>
      </c>
      <c r="J103" s="254">
        <v>0.495</v>
      </c>
      <c r="K103" s="8">
        <v>-39.677419354839287</v>
      </c>
      <c r="M103" s="286">
        <v>99</v>
      </c>
      <c r="N103" s="287">
        <v>215.56800000000001</v>
      </c>
      <c r="O103" s="275">
        <v>140.37799999999999</v>
      </c>
      <c r="Q103" s="291">
        <v>19.399999999999999</v>
      </c>
      <c r="R103" s="290">
        <v>-7.4</v>
      </c>
      <c r="S103" s="290">
        <v>-1.5</v>
      </c>
      <c r="T103" s="290">
        <v>8.4</v>
      </c>
      <c r="U103" s="291">
        <v>-1.5</v>
      </c>
      <c r="V103" s="8">
        <v>19</v>
      </c>
      <c r="W103" s="8">
        <v>0.494475</v>
      </c>
      <c r="AC103" s="3">
        <v>99</v>
      </c>
      <c r="AD103" s="2">
        <v>149.1917</v>
      </c>
      <c r="AE103" s="2">
        <v>85.754028000000233</v>
      </c>
      <c r="AF103" s="2">
        <v>99.068267999999804</v>
      </c>
      <c r="AH103" s="6">
        <v>19.100000000000001</v>
      </c>
      <c r="AI103" s="290">
        <v>-2.0499999999999998</v>
      </c>
      <c r="AJ103" s="290">
        <v>5.85</v>
      </c>
      <c r="AK103" s="290">
        <v>-6.92</v>
      </c>
      <c r="AL103" s="6">
        <v>1.3</v>
      </c>
      <c r="AM103" s="6">
        <v>15.72</v>
      </c>
      <c r="AN103" s="6">
        <v>-9.19</v>
      </c>
      <c r="BO103" s="224">
        <v>9.9000000000000005E-2</v>
      </c>
      <c r="BP103" s="226">
        <v>-36.666666666666657</v>
      </c>
      <c r="BR103" s="311">
        <v>0.495</v>
      </c>
      <c r="BS103" s="312">
        <v>-39.677419354839287</v>
      </c>
      <c r="BV103" s="543">
        <f t="shared" si="6"/>
        <v>63.437671999999765</v>
      </c>
      <c r="BW103" s="544">
        <f t="shared" si="7"/>
        <v>248.25996799999979</v>
      </c>
      <c r="BY103" s="545">
        <v>98</v>
      </c>
      <c r="BZ103" s="546">
        <v>104</v>
      </c>
      <c r="CA103" s="545">
        <v>98</v>
      </c>
      <c r="CB103" s="546">
        <v>147.5</v>
      </c>
      <c r="CC103" s="545">
        <v>98</v>
      </c>
      <c r="CD103" s="546">
        <v>115</v>
      </c>
      <c r="CE103" s="545">
        <v>98</v>
      </c>
      <c r="CF103" s="546">
        <v>158.86666700000001</v>
      </c>
      <c r="CG103" s="6">
        <v>98</v>
      </c>
      <c r="CH103" s="509">
        <f t="shared" si="8"/>
        <v>104</v>
      </c>
      <c r="CI103" s="509">
        <f t="shared" si="9"/>
        <v>131.34166675</v>
      </c>
      <c r="CJ103" s="509">
        <f t="shared" si="10"/>
        <v>158.86666700000001</v>
      </c>
    </row>
    <row r="104" spans="2:88">
      <c r="B104" s="276">
        <v>100</v>
      </c>
      <c r="C104" s="275">
        <v>223.28399999999999</v>
      </c>
      <c r="D104" s="278">
        <v>286.303</v>
      </c>
      <c r="E104" s="9">
        <v>11.681415189403571</v>
      </c>
      <c r="F104" s="9">
        <v>46.98</v>
      </c>
      <c r="H104" s="276">
        <v>100</v>
      </c>
      <c r="I104" s="275">
        <v>35.607999999999997</v>
      </c>
      <c r="J104" s="254">
        <v>0.5</v>
      </c>
      <c r="K104" s="8">
        <v>-23.374999999997751</v>
      </c>
      <c r="M104" s="286">
        <v>100</v>
      </c>
      <c r="N104" s="287">
        <v>209.70099999999999</v>
      </c>
      <c r="O104" s="275">
        <v>134.511</v>
      </c>
      <c r="Q104" s="291">
        <v>19.5</v>
      </c>
      <c r="R104" s="290">
        <v>-6.3</v>
      </c>
      <c r="S104" s="290">
        <v>-2.6</v>
      </c>
      <c r="T104" s="290">
        <v>3.6</v>
      </c>
      <c r="U104" s="291">
        <v>-2.6</v>
      </c>
      <c r="V104" s="8">
        <v>19.100000000000001</v>
      </c>
      <c r="W104" s="8">
        <v>-1.338605</v>
      </c>
      <c r="AC104" s="3">
        <v>100</v>
      </c>
      <c r="AD104" s="2">
        <v>148.8417</v>
      </c>
      <c r="AE104" s="2">
        <v>85.814058000000543</v>
      </c>
      <c r="AF104" s="2">
        <v>97.244183999999564</v>
      </c>
      <c r="AH104" s="6">
        <v>19.2</v>
      </c>
      <c r="AI104" s="290">
        <v>-2.19</v>
      </c>
      <c r="AJ104" s="290">
        <v>5.51</v>
      </c>
      <c r="AK104" s="290">
        <v>-7.29</v>
      </c>
      <c r="AL104" s="6">
        <v>1.6</v>
      </c>
      <c r="AM104" s="6">
        <v>16.71</v>
      </c>
      <c r="AN104" s="6">
        <v>-9.23</v>
      </c>
      <c r="BO104" s="224">
        <v>0.1</v>
      </c>
      <c r="BP104" s="226">
        <v>-38.666666666666671</v>
      </c>
      <c r="BR104" s="311">
        <v>0.5</v>
      </c>
      <c r="BS104" s="312">
        <v>-23.374999999997751</v>
      </c>
      <c r="BV104" s="543">
        <f t="shared" si="6"/>
        <v>63.02764199999946</v>
      </c>
      <c r="BW104" s="544">
        <f t="shared" si="7"/>
        <v>246.08588399999957</v>
      </c>
      <c r="BY104" s="545">
        <v>99</v>
      </c>
      <c r="BZ104" s="546">
        <v>99</v>
      </c>
      <c r="CA104" s="545">
        <v>99</v>
      </c>
      <c r="CB104" s="546">
        <v>142</v>
      </c>
      <c r="CC104" s="545">
        <v>99</v>
      </c>
      <c r="CD104" s="546">
        <v>114</v>
      </c>
      <c r="CE104" s="545">
        <v>99</v>
      </c>
      <c r="CF104" s="546">
        <v>157.6</v>
      </c>
      <c r="CG104" s="6">
        <v>99</v>
      </c>
      <c r="CH104" s="509">
        <f t="shared" si="8"/>
        <v>99</v>
      </c>
      <c r="CI104" s="509">
        <f t="shared" si="9"/>
        <v>128.15</v>
      </c>
      <c r="CJ104" s="509">
        <f t="shared" si="10"/>
        <v>157.6</v>
      </c>
    </row>
    <row r="105" spans="2:88">
      <c r="B105" s="276">
        <v>101</v>
      </c>
      <c r="C105" s="275">
        <v>217.535</v>
      </c>
      <c r="D105" s="278">
        <v>283.75700000000001</v>
      </c>
      <c r="E105" s="9">
        <v>11.730174700824152</v>
      </c>
      <c r="F105" s="9">
        <v>41.76</v>
      </c>
      <c r="H105" s="276">
        <v>101</v>
      </c>
      <c r="I105" s="275">
        <v>29.7409</v>
      </c>
      <c r="J105" s="254">
        <v>0.505</v>
      </c>
      <c r="K105" s="8">
        <v>-60.823880597015538</v>
      </c>
      <c r="M105" s="286">
        <v>101</v>
      </c>
      <c r="N105" s="287">
        <v>204.49799999999999</v>
      </c>
      <c r="O105" s="275">
        <v>129.30799999999999</v>
      </c>
      <c r="Q105" s="291">
        <v>19.600000000000001</v>
      </c>
      <c r="R105" s="290">
        <v>-7</v>
      </c>
      <c r="S105" s="290">
        <v>-3.3</v>
      </c>
      <c r="T105" s="290">
        <v>2.9</v>
      </c>
      <c r="U105" s="291">
        <v>-3.3</v>
      </c>
      <c r="V105" s="8">
        <v>19.2</v>
      </c>
      <c r="W105" s="8">
        <v>-2.0700750000000001</v>
      </c>
      <c r="AC105" s="3">
        <v>101</v>
      </c>
      <c r="AD105" s="2">
        <v>146.51670000000001</v>
      </c>
      <c r="AE105" s="2">
        <v>84.623739000000157</v>
      </c>
      <c r="AF105" s="2">
        <v>97.420686000000131</v>
      </c>
      <c r="AH105" s="6">
        <v>19.3</v>
      </c>
      <c r="AI105" s="290">
        <v>-2.04</v>
      </c>
      <c r="AJ105" s="290">
        <v>6.39</v>
      </c>
      <c r="AK105" s="290">
        <v>-8.1300000000000008</v>
      </c>
      <c r="AL105" s="6">
        <v>1.87</v>
      </c>
      <c r="AM105" s="6">
        <v>17.64</v>
      </c>
      <c r="AN105" s="6">
        <v>-9.2200000000000006</v>
      </c>
      <c r="BO105" s="224">
        <v>0.10100000000000001</v>
      </c>
      <c r="BP105" s="226">
        <v>-46</v>
      </c>
      <c r="BR105" s="311">
        <v>0.505</v>
      </c>
      <c r="BS105" s="312">
        <v>-60.823880597015538</v>
      </c>
      <c r="BV105" s="543">
        <f t="shared" si="6"/>
        <v>61.892960999999858</v>
      </c>
      <c r="BW105" s="544">
        <f t="shared" si="7"/>
        <v>243.93738600000015</v>
      </c>
      <c r="BY105" s="545">
        <v>100</v>
      </c>
      <c r="BZ105" s="546">
        <v>94</v>
      </c>
      <c r="CA105" s="545">
        <v>100</v>
      </c>
      <c r="CB105" s="546">
        <v>136.5</v>
      </c>
      <c r="CC105" s="545">
        <v>100</v>
      </c>
      <c r="CD105" s="546">
        <v>113</v>
      </c>
      <c r="CE105" s="545">
        <v>100</v>
      </c>
      <c r="CF105" s="546">
        <v>156.33333300000001</v>
      </c>
      <c r="CG105" s="6">
        <v>100</v>
      </c>
      <c r="CH105" s="509">
        <f t="shared" si="8"/>
        <v>94</v>
      </c>
      <c r="CI105" s="509">
        <f t="shared" si="9"/>
        <v>124.95833325000001</v>
      </c>
      <c r="CJ105" s="509">
        <f t="shared" si="10"/>
        <v>156.33333300000001</v>
      </c>
    </row>
    <row r="106" spans="2:88">
      <c r="B106" s="276">
        <v>102</v>
      </c>
      <c r="C106" s="275">
        <v>210.23400000000001</v>
      </c>
      <c r="D106" s="278">
        <v>278.358</v>
      </c>
      <c r="E106" s="9">
        <v>11.840991772234558</v>
      </c>
      <c r="F106" s="9">
        <v>39.65</v>
      </c>
      <c r="H106" s="276">
        <v>102</v>
      </c>
      <c r="I106" s="275">
        <v>24.538399999999999</v>
      </c>
      <c r="J106" s="254">
        <v>0.51</v>
      </c>
      <c r="K106" s="8">
        <v>-68.618181818182265</v>
      </c>
      <c r="M106" s="286">
        <v>102</v>
      </c>
      <c r="N106" s="287">
        <v>199.57400000000001</v>
      </c>
      <c r="O106" s="275">
        <v>124.384</v>
      </c>
      <c r="Q106" s="291">
        <v>19.7</v>
      </c>
      <c r="R106" s="290">
        <v>-7.8</v>
      </c>
      <c r="S106" s="290">
        <v>-4</v>
      </c>
      <c r="T106" s="290">
        <v>2.1</v>
      </c>
      <c r="U106" s="291">
        <v>-4</v>
      </c>
      <c r="V106" s="8">
        <v>19.3</v>
      </c>
      <c r="W106" s="8">
        <v>-2.8152150000000002</v>
      </c>
      <c r="AC106" s="3">
        <v>102</v>
      </c>
      <c r="AD106" s="2">
        <v>146.24170000000001</v>
      </c>
      <c r="AE106" s="2">
        <v>83.810436000000507</v>
      </c>
      <c r="AF106" s="2">
        <v>96.384375000000006</v>
      </c>
      <c r="AH106" s="6">
        <v>19.399999999999999</v>
      </c>
      <c r="AI106" s="290">
        <v>-1.45</v>
      </c>
      <c r="AJ106" s="290">
        <v>9.1300000000000008</v>
      </c>
      <c r="AK106" s="290">
        <v>-9.48</v>
      </c>
      <c r="AL106" s="6">
        <v>2.1</v>
      </c>
      <c r="AM106" s="6">
        <v>18.48</v>
      </c>
      <c r="AN106" s="6">
        <v>-9.19</v>
      </c>
      <c r="BO106" s="224">
        <v>0.10200000000000001</v>
      </c>
      <c r="BP106" s="226">
        <v>-41.999999999999993</v>
      </c>
      <c r="BR106" s="311">
        <v>0.51</v>
      </c>
      <c r="BS106" s="312">
        <v>-68.618181818182265</v>
      </c>
      <c r="BV106" s="543">
        <f t="shared" si="6"/>
        <v>62.431263999999501</v>
      </c>
      <c r="BW106" s="544">
        <f t="shared" si="7"/>
        <v>242.62607500000001</v>
      </c>
      <c r="BY106" s="545">
        <v>101</v>
      </c>
      <c r="BZ106" s="546">
        <v>98.4</v>
      </c>
      <c r="CA106" s="545">
        <v>101</v>
      </c>
      <c r="CB106" s="546">
        <v>131</v>
      </c>
      <c r="CC106" s="545">
        <v>101</v>
      </c>
      <c r="CD106" s="546">
        <v>112</v>
      </c>
      <c r="CE106" s="545">
        <v>101</v>
      </c>
      <c r="CF106" s="546">
        <v>155.066667</v>
      </c>
      <c r="CG106" s="6">
        <v>101</v>
      </c>
      <c r="CH106" s="509">
        <f t="shared" si="8"/>
        <v>98.4</v>
      </c>
      <c r="CI106" s="509">
        <f t="shared" si="9"/>
        <v>124.11666674999999</v>
      </c>
      <c r="CJ106" s="509">
        <f t="shared" si="10"/>
        <v>155.066667</v>
      </c>
    </row>
    <row r="107" spans="2:88">
      <c r="B107" s="276">
        <v>103</v>
      </c>
      <c r="C107" s="275">
        <v>203.30199999999999</v>
      </c>
      <c r="D107" s="278">
        <v>270.38299999999998</v>
      </c>
      <c r="E107" s="9">
        <v>11.916347380793633</v>
      </c>
      <c r="F107" s="9">
        <v>48.16</v>
      </c>
      <c r="H107" s="276">
        <v>103</v>
      </c>
      <c r="I107" s="275">
        <v>19.6144</v>
      </c>
      <c r="J107" s="254">
        <v>0.51500000000000001</v>
      </c>
      <c r="K107" s="8">
        <v>-78.812499999999915</v>
      </c>
      <c r="M107" s="286">
        <v>103</v>
      </c>
      <c r="N107" s="287">
        <v>194.66800000000001</v>
      </c>
      <c r="O107" s="275">
        <v>119.47799999999999</v>
      </c>
      <c r="Q107" s="291">
        <v>19.8</v>
      </c>
      <c r="R107" s="290">
        <v>-1</v>
      </c>
      <c r="S107" s="290">
        <v>-0.2</v>
      </c>
      <c r="T107" s="290">
        <v>1.4</v>
      </c>
      <c r="U107" s="291">
        <v>-0.2</v>
      </c>
      <c r="V107" s="8">
        <v>19.399999999999999</v>
      </c>
      <c r="W107" s="8">
        <v>0.20331699999999997</v>
      </c>
      <c r="AC107" s="3">
        <v>103</v>
      </c>
      <c r="AD107" s="2">
        <v>148.0917</v>
      </c>
      <c r="AE107" s="2">
        <v>83.51794500000004</v>
      </c>
      <c r="AF107" s="2">
        <v>96.023574000000039</v>
      </c>
      <c r="AH107" s="6">
        <v>19.5</v>
      </c>
      <c r="AI107" s="290">
        <v>-0.32</v>
      </c>
      <c r="AJ107" s="290">
        <v>13.85</v>
      </c>
      <c r="AK107" s="290">
        <v>-11.15</v>
      </c>
      <c r="AL107" s="6">
        <v>2.27</v>
      </c>
      <c r="AM107" s="6">
        <v>19.23</v>
      </c>
      <c r="AN107" s="6">
        <v>-9.17</v>
      </c>
      <c r="BO107" s="224">
        <v>0.10300000000000001</v>
      </c>
      <c r="BP107" s="226">
        <v>-43.333333333333321</v>
      </c>
      <c r="BR107" s="311">
        <v>0.51500000000000001</v>
      </c>
      <c r="BS107" s="312">
        <v>-78.812499999999915</v>
      </c>
      <c r="BV107" s="543">
        <f t="shared" si="6"/>
        <v>64.573754999999963</v>
      </c>
      <c r="BW107" s="544">
        <f t="shared" si="7"/>
        <v>244.11527400000006</v>
      </c>
      <c r="BY107" s="545">
        <v>102</v>
      </c>
      <c r="BZ107" s="546">
        <v>102.8</v>
      </c>
      <c r="CA107" s="545">
        <v>102</v>
      </c>
      <c r="CB107" s="546">
        <v>125.5</v>
      </c>
      <c r="CC107" s="545">
        <v>102</v>
      </c>
      <c r="CD107" s="546">
        <v>111</v>
      </c>
      <c r="CE107" s="545">
        <v>102</v>
      </c>
      <c r="CF107" s="546">
        <v>153.80000000000001</v>
      </c>
      <c r="CG107" s="6">
        <v>102</v>
      </c>
      <c r="CH107" s="509">
        <f t="shared" si="8"/>
        <v>102.8</v>
      </c>
      <c r="CI107" s="509">
        <f t="shared" si="9"/>
        <v>123.27500000000001</v>
      </c>
      <c r="CJ107" s="509">
        <f t="shared" si="10"/>
        <v>153.80000000000001</v>
      </c>
    </row>
    <row r="108" spans="2:88">
      <c r="B108" s="276">
        <v>104</v>
      </c>
      <c r="C108" s="275">
        <v>197.58699999999999</v>
      </c>
      <c r="D108" s="278">
        <v>260.52499999999998</v>
      </c>
      <c r="E108" s="9">
        <v>11.9630160528984</v>
      </c>
      <c r="F108" s="9">
        <v>82.68</v>
      </c>
      <c r="H108" s="276">
        <v>104</v>
      </c>
      <c r="I108" s="275">
        <v>14.7081</v>
      </c>
      <c r="J108" s="254">
        <v>0.52</v>
      </c>
      <c r="K108" s="8">
        <v>-61.199999999991554</v>
      </c>
      <c r="M108" s="286">
        <v>104</v>
      </c>
      <c r="N108" s="287">
        <v>189.422</v>
      </c>
      <c r="O108" s="275">
        <v>114.232</v>
      </c>
      <c r="Q108" s="291">
        <v>19.899999999999999</v>
      </c>
      <c r="R108" s="290">
        <v>-20.2</v>
      </c>
      <c r="S108" s="290">
        <v>-1.4</v>
      </c>
      <c r="T108" s="290">
        <v>16</v>
      </c>
      <c r="U108" s="291">
        <v>-1.4</v>
      </c>
      <c r="V108" s="8">
        <v>19.5</v>
      </c>
      <c r="W108" s="8">
        <v>-4.4327000000000005</v>
      </c>
      <c r="AC108" s="3">
        <v>104</v>
      </c>
      <c r="AD108" s="2">
        <v>150.4667</v>
      </c>
      <c r="AE108" s="2">
        <v>83.933049000000011</v>
      </c>
      <c r="AF108" s="2">
        <v>96.217602000000284</v>
      </c>
      <c r="AH108" s="6">
        <v>19.600000000000001</v>
      </c>
      <c r="AI108" s="290">
        <v>1.34</v>
      </c>
      <c r="AJ108" s="290">
        <v>19.91</v>
      </c>
      <c r="AK108" s="290">
        <v>-12.82</v>
      </c>
      <c r="AL108" s="6">
        <v>2.37</v>
      </c>
      <c r="AM108" s="6">
        <v>19.88</v>
      </c>
      <c r="AN108" s="6">
        <v>-9.18</v>
      </c>
      <c r="BO108" s="224">
        <v>0.10400000000000001</v>
      </c>
      <c r="BP108" s="226">
        <v>-46</v>
      </c>
      <c r="BR108" s="311">
        <v>0.52</v>
      </c>
      <c r="BS108" s="312">
        <v>-61.199999999991554</v>
      </c>
      <c r="BV108" s="543">
        <f t="shared" si="6"/>
        <v>66.533650999999992</v>
      </c>
      <c r="BW108" s="544">
        <f t="shared" si="7"/>
        <v>246.68430200000029</v>
      </c>
      <c r="BY108" s="545">
        <v>103</v>
      </c>
      <c r="BZ108" s="546">
        <v>107.2</v>
      </c>
      <c r="CA108" s="545">
        <v>103</v>
      </c>
      <c r="CB108" s="546">
        <v>120</v>
      </c>
      <c r="CC108" s="545">
        <v>103</v>
      </c>
      <c r="CD108" s="546">
        <v>110</v>
      </c>
      <c r="CE108" s="545">
        <v>103</v>
      </c>
      <c r="CF108" s="546">
        <v>152.533333</v>
      </c>
      <c r="CG108" s="6">
        <v>103</v>
      </c>
      <c r="CH108" s="509">
        <f t="shared" si="8"/>
        <v>107.2</v>
      </c>
      <c r="CI108" s="509">
        <f t="shared" si="9"/>
        <v>122.43333325</v>
      </c>
      <c r="CJ108" s="509">
        <f t="shared" si="10"/>
        <v>152.533333</v>
      </c>
    </row>
    <row r="109" spans="2:88">
      <c r="B109" s="276">
        <v>105</v>
      </c>
      <c r="C109" s="275">
        <v>192.869</v>
      </c>
      <c r="D109" s="278">
        <v>249.20699999999999</v>
      </c>
      <c r="E109" s="9">
        <v>12.063127923504954</v>
      </c>
      <c r="F109" s="9">
        <v>91.11</v>
      </c>
      <c r="H109" s="276">
        <v>105</v>
      </c>
      <c r="I109" s="275">
        <v>9.4616799999999994</v>
      </c>
      <c r="J109" s="254">
        <v>0.52500000000000002</v>
      </c>
      <c r="K109" s="8">
        <v>-54.80930232558169</v>
      </c>
      <c r="M109" s="286">
        <v>105</v>
      </c>
      <c r="N109" s="287">
        <v>184.68199999999999</v>
      </c>
      <c r="O109" s="275">
        <v>109.492</v>
      </c>
      <c r="Q109" s="291">
        <v>20</v>
      </c>
      <c r="R109" s="290">
        <v>-14.6</v>
      </c>
      <c r="S109" s="290">
        <v>-0.1</v>
      </c>
      <c r="T109" s="290">
        <v>19.899999999999999</v>
      </c>
      <c r="U109" s="291">
        <v>-0.1</v>
      </c>
      <c r="V109" s="8">
        <v>19.600000000000001</v>
      </c>
      <c r="W109" s="8">
        <v>-0.91654999999999998</v>
      </c>
      <c r="AC109" s="3">
        <v>105</v>
      </c>
      <c r="AD109" s="2">
        <v>152.54169999999999</v>
      </c>
      <c r="AE109" s="2">
        <v>84.165855000000249</v>
      </c>
      <c r="AF109" s="2">
        <v>93.106529999999921</v>
      </c>
      <c r="AH109" s="6">
        <v>19.7</v>
      </c>
      <c r="AI109" s="290">
        <v>3.38</v>
      </c>
      <c r="AJ109" s="290">
        <v>26.28</v>
      </c>
      <c r="AK109" s="290">
        <v>-14.37</v>
      </c>
      <c r="AL109" s="6">
        <v>2.41</v>
      </c>
      <c r="AM109" s="6">
        <v>20.41</v>
      </c>
      <c r="AN109" s="6">
        <v>-9.24</v>
      </c>
      <c r="BO109" s="224">
        <v>0.105</v>
      </c>
      <c r="BP109" s="226">
        <v>-41.333333333333343</v>
      </c>
      <c r="BR109" s="311">
        <v>0.52500000000000002</v>
      </c>
      <c r="BS109" s="312">
        <v>-54.80930232558169</v>
      </c>
      <c r="BV109" s="543">
        <f t="shared" si="6"/>
        <v>68.375844999999742</v>
      </c>
      <c r="BW109" s="544">
        <f t="shared" si="7"/>
        <v>245.6482299999999</v>
      </c>
      <c r="BY109" s="545">
        <v>104</v>
      </c>
      <c r="BZ109" s="546">
        <v>111.6</v>
      </c>
      <c r="CA109" s="545">
        <v>104</v>
      </c>
      <c r="CB109" s="546">
        <v>114.5</v>
      </c>
      <c r="CC109" s="545">
        <v>104</v>
      </c>
      <c r="CD109" s="546">
        <v>109</v>
      </c>
      <c r="CE109" s="545">
        <v>104</v>
      </c>
      <c r="CF109" s="546">
        <v>151.26666700000001</v>
      </c>
      <c r="CG109" s="6">
        <v>104</v>
      </c>
      <c r="CH109" s="509">
        <f t="shared" si="8"/>
        <v>109</v>
      </c>
      <c r="CI109" s="509">
        <f t="shared" si="9"/>
        <v>121.59166675</v>
      </c>
      <c r="CJ109" s="509">
        <f t="shared" si="10"/>
        <v>151.26666700000001</v>
      </c>
    </row>
    <row r="110" spans="2:88">
      <c r="B110" s="276">
        <v>106</v>
      </c>
      <c r="C110" s="275">
        <v>188.10900000000001</v>
      </c>
      <c r="D110" s="278">
        <v>236.43</v>
      </c>
      <c r="E110" s="9">
        <v>12.341216452967611</v>
      </c>
      <c r="F110" s="9">
        <v>96.25</v>
      </c>
      <c r="H110" s="276">
        <v>106</v>
      </c>
      <c r="I110" s="275">
        <v>4.7223800000000002</v>
      </c>
      <c r="J110" s="254">
        <v>0.53</v>
      </c>
      <c r="K110" s="8">
        <v>-78.335483870967664</v>
      </c>
      <c r="M110" s="286">
        <v>106</v>
      </c>
      <c r="N110" s="287">
        <v>181.50700000000001</v>
      </c>
      <c r="O110" s="275">
        <v>106.31699999999999</v>
      </c>
      <c r="Q110" s="291">
        <v>20.100000000000001</v>
      </c>
      <c r="R110" s="290">
        <v>-11.8</v>
      </c>
      <c r="S110" s="290">
        <v>1.1000000000000001</v>
      </c>
      <c r="T110" s="290">
        <v>23.7</v>
      </c>
      <c r="U110" s="291">
        <v>1.1000000000000001</v>
      </c>
      <c r="V110" s="8">
        <v>19.600000000000001</v>
      </c>
      <c r="W110" s="8">
        <v>3.6475299999999997</v>
      </c>
      <c r="AC110" s="3">
        <v>106</v>
      </c>
      <c r="AD110" s="2">
        <v>153.9667</v>
      </c>
      <c r="AE110" s="2">
        <v>83.271959999999495</v>
      </c>
      <c r="AF110" s="2">
        <v>94.287120000000087</v>
      </c>
      <c r="AH110" s="6">
        <v>19.8</v>
      </c>
      <c r="AI110" s="290">
        <v>5.49</v>
      </c>
      <c r="AJ110" s="290">
        <v>31.9</v>
      </c>
      <c r="AK110" s="290">
        <v>-15.65</v>
      </c>
      <c r="AL110" s="6">
        <v>2.37</v>
      </c>
      <c r="AM110" s="6">
        <v>20.84</v>
      </c>
      <c r="AN110" s="6">
        <v>-9.36</v>
      </c>
      <c r="BO110" s="224">
        <v>0.106</v>
      </c>
      <c r="BP110" s="226">
        <v>-51.333333333333336</v>
      </c>
      <c r="BR110" s="311">
        <v>0.53</v>
      </c>
      <c r="BS110" s="312">
        <v>-78.335483870967664</v>
      </c>
      <c r="BV110" s="543">
        <f t="shared" si="6"/>
        <v>70.694740000000508</v>
      </c>
      <c r="BW110" s="544">
        <f t="shared" si="7"/>
        <v>248.25382000000008</v>
      </c>
      <c r="BY110" s="545">
        <v>105</v>
      </c>
      <c r="BZ110" s="546">
        <v>116</v>
      </c>
      <c r="CA110" s="545">
        <v>105</v>
      </c>
      <c r="CB110" s="546">
        <v>109</v>
      </c>
      <c r="CC110" s="545">
        <v>105</v>
      </c>
      <c r="CD110" s="546">
        <v>108</v>
      </c>
      <c r="CE110" s="545">
        <v>105</v>
      </c>
      <c r="CF110" s="546">
        <v>150</v>
      </c>
      <c r="CG110" s="6">
        <v>105</v>
      </c>
      <c r="CH110" s="509">
        <f t="shared" si="8"/>
        <v>108</v>
      </c>
      <c r="CI110" s="509">
        <f t="shared" si="9"/>
        <v>120.75</v>
      </c>
      <c r="CJ110" s="509">
        <f t="shared" si="10"/>
        <v>150</v>
      </c>
    </row>
    <row r="111" spans="2:88">
      <c r="B111" s="276">
        <v>107</v>
      </c>
      <c r="C111" s="275">
        <v>182.71100000000001</v>
      </c>
      <c r="D111" s="278">
        <v>222.40799999999999</v>
      </c>
      <c r="E111" s="9">
        <v>12.630428523608774</v>
      </c>
      <c r="F111" s="9">
        <v>94.67</v>
      </c>
      <c r="H111" s="276">
        <v>107</v>
      </c>
      <c r="I111" s="275">
        <v>1.5470299999999999</v>
      </c>
      <c r="J111" s="254">
        <v>0.53500000000000003</v>
      </c>
      <c r="K111" s="8">
        <v>-75.325435540069449</v>
      </c>
      <c r="M111" s="286">
        <v>107</v>
      </c>
      <c r="N111" s="287">
        <v>179.32300000000001</v>
      </c>
      <c r="O111" s="275">
        <v>104.133</v>
      </c>
      <c r="Q111" s="291">
        <v>20.2</v>
      </c>
      <c r="R111" s="290">
        <v>-12.4</v>
      </c>
      <c r="S111" s="290">
        <v>8.1999999999999993</v>
      </c>
      <c r="T111" s="290">
        <v>38.9</v>
      </c>
      <c r="U111" s="291">
        <v>8.1999999999999993</v>
      </c>
      <c r="V111" s="8">
        <v>19.7</v>
      </c>
      <c r="W111" s="8">
        <v>8.7876499999999993</v>
      </c>
      <c r="AC111" s="3">
        <v>107</v>
      </c>
      <c r="AD111" s="2">
        <v>155.74170000000001</v>
      </c>
      <c r="AE111" s="2">
        <v>83.929323000000011</v>
      </c>
      <c r="AF111" s="2">
        <v>93.935703000000288</v>
      </c>
      <c r="AH111" s="6">
        <v>19.899999999999999</v>
      </c>
      <c r="AI111" s="290">
        <v>7.3</v>
      </c>
      <c r="AJ111" s="290">
        <v>36.03</v>
      </c>
      <c r="AK111" s="290">
        <v>-16.39</v>
      </c>
      <c r="AL111" s="6">
        <v>2.2599999999999998</v>
      </c>
      <c r="AM111" s="6">
        <v>21.15</v>
      </c>
      <c r="AN111" s="6">
        <v>-9.5399999999999991</v>
      </c>
      <c r="BO111" s="224">
        <v>0.107</v>
      </c>
      <c r="BP111" s="226">
        <v>-54</v>
      </c>
      <c r="BR111" s="311">
        <v>0.53500000000000003</v>
      </c>
      <c r="BS111" s="312">
        <v>-75.325435540069449</v>
      </c>
      <c r="BV111" s="543">
        <f t="shared" si="6"/>
        <v>71.812376999999998</v>
      </c>
      <c r="BW111" s="544">
        <f t="shared" si="7"/>
        <v>249.67740300000031</v>
      </c>
      <c r="BY111" s="545">
        <v>106</v>
      </c>
      <c r="BZ111" s="546">
        <v>120.4</v>
      </c>
      <c r="CA111" s="545">
        <v>106</v>
      </c>
      <c r="CB111" s="546">
        <v>108.333333</v>
      </c>
      <c r="CC111" s="545">
        <v>106</v>
      </c>
      <c r="CD111" s="546">
        <v>104.81818199999999</v>
      </c>
      <c r="CE111" s="545">
        <v>106</v>
      </c>
      <c r="CF111" s="546">
        <v>146.13333299999999</v>
      </c>
      <c r="CG111" s="6">
        <v>106</v>
      </c>
      <c r="CH111" s="509">
        <f t="shared" si="8"/>
        <v>104.81818199999999</v>
      </c>
      <c r="CI111" s="509">
        <f t="shared" si="9"/>
        <v>119.921212</v>
      </c>
      <c r="CJ111" s="509">
        <f t="shared" si="10"/>
        <v>146.13333299999999</v>
      </c>
    </row>
    <row r="112" spans="2:88">
      <c r="B112" s="276">
        <v>108</v>
      </c>
      <c r="C112" s="275">
        <v>176.19399999999999</v>
      </c>
      <c r="D112" s="278">
        <v>208.273</v>
      </c>
      <c r="E112" s="9">
        <v>12.81952872364338</v>
      </c>
      <c r="F112" s="9">
        <v>89.76</v>
      </c>
      <c r="H112" s="276">
        <v>108</v>
      </c>
      <c r="I112" s="275">
        <v>-0.636714</v>
      </c>
      <c r="J112" s="254">
        <v>0.54</v>
      </c>
      <c r="K112" s="8">
        <v>-84.581692573403345</v>
      </c>
      <c r="M112" s="286">
        <v>108</v>
      </c>
      <c r="N112" s="287">
        <v>177.934</v>
      </c>
      <c r="O112" s="275">
        <v>102.744</v>
      </c>
      <c r="Q112" s="291">
        <v>20.3</v>
      </c>
      <c r="R112" s="290">
        <v>-17.3</v>
      </c>
      <c r="S112" s="290">
        <v>7.2</v>
      </c>
      <c r="T112" s="290">
        <v>39.299999999999997</v>
      </c>
      <c r="U112" s="291">
        <v>7.2</v>
      </c>
      <c r="V112" s="8">
        <v>19.8</v>
      </c>
      <c r="W112" s="8">
        <v>3.8209999999999997</v>
      </c>
      <c r="AC112" s="3">
        <v>108</v>
      </c>
      <c r="AD112" s="2">
        <v>157.5667</v>
      </c>
      <c r="AE112" s="2">
        <v>83.726186999999541</v>
      </c>
      <c r="AF112" s="2">
        <v>93.797565000000134</v>
      </c>
      <c r="AH112" s="6">
        <v>20</v>
      </c>
      <c r="AI112" s="290">
        <v>8.6</v>
      </c>
      <c r="AJ112" s="290">
        <v>38.6</v>
      </c>
      <c r="AK112" s="290">
        <v>-16.329999999999998</v>
      </c>
      <c r="AL112" s="6">
        <v>2.09</v>
      </c>
      <c r="AM112" s="6">
        <v>21.36</v>
      </c>
      <c r="AN112" s="6">
        <v>-9.7899999999999991</v>
      </c>
      <c r="BO112" s="224">
        <v>0.108</v>
      </c>
      <c r="BP112" s="226">
        <v>-58.666666666666686</v>
      </c>
      <c r="BR112" s="311">
        <v>0.54</v>
      </c>
      <c r="BS112" s="312">
        <v>-84.581692573403345</v>
      </c>
      <c r="BV112" s="543">
        <f t="shared" si="6"/>
        <v>73.840513000000456</v>
      </c>
      <c r="BW112" s="544">
        <f t="shared" si="7"/>
        <v>251.36426500000013</v>
      </c>
      <c r="BY112" s="545">
        <v>107</v>
      </c>
      <c r="BZ112" s="546">
        <v>124.8</v>
      </c>
      <c r="CA112" s="545">
        <v>107</v>
      </c>
      <c r="CB112" s="546">
        <v>107.666667</v>
      </c>
      <c r="CC112" s="545">
        <v>107</v>
      </c>
      <c r="CD112" s="546">
        <v>101.636364</v>
      </c>
      <c r="CE112" s="545">
        <v>107</v>
      </c>
      <c r="CF112" s="546">
        <v>142.26666700000001</v>
      </c>
      <c r="CG112" s="6">
        <v>107</v>
      </c>
      <c r="CH112" s="509">
        <f t="shared" si="8"/>
        <v>101.636364</v>
      </c>
      <c r="CI112" s="509">
        <f t="shared" si="9"/>
        <v>119.09242449999999</v>
      </c>
      <c r="CJ112" s="509">
        <f t="shared" si="10"/>
        <v>142.26666700000001</v>
      </c>
    </row>
    <row r="113" spans="2:88">
      <c r="B113" s="276">
        <v>109</v>
      </c>
      <c r="C113" s="275">
        <v>168.99</v>
      </c>
      <c r="D113" s="278">
        <v>195.029</v>
      </c>
      <c r="E113" s="9">
        <v>12.96413475896396</v>
      </c>
      <c r="F113" s="9">
        <v>84.86</v>
      </c>
      <c r="H113" s="276">
        <v>109</v>
      </c>
      <c r="I113" s="275">
        <v>-2.0261800000000001</v>
      </c>
      <c r="J113" s="254">
        <v>0.54500000000000004</v>
      </c>
      <c r="K113" s="8">
        <v>-73.698324022345119</v>
      </c>
      <c r="M113" s="286">
        <v>109</v>
      </c>
      <c r="N113" s="287">
        <v>176.50800000000001</v>
      </c>
      <c r="O113" s="275">
        <v>101.318</v>
      </c>
      <c r="Q113" s="291">
        <v>20.399999999999999</v>
      </c>
      <c r="R113" s="290">
        <v>-17.2</v>
      </c>
      <c r="S113" s="290">
        <v>11.3</v>
      </c>
      <c r="T113" s="290">
        <v>39.6</v>
      </c>
      <c r="U113" s="291">
        <v>11.3</v>
      </c>
      <c r="V113" s="8">
        <v>19.899999999999999</v>
      </c>
      <c r="W113" s="8">
        <v>5.2136499999999995</v>
      </c>
      <c r="AC113" s="3">
        <v>109</v>
      </c>
      <c r="AD113" s="2">
        <v>158.74170000000001</v>
      </c>
      <c r="AE113" s="2">
        <v>83.686787999999538</v>
      </c>
      <c r="AF113" s="2">
        <v>93.803568000000354</v>
      </c>
      <c r="AH113" s="6">
        <v>20.100000000000001</v>
      </c>
      <c r="AI113" s="290">
        <v>9.43</v>
      </c>
      <c r="AJ113" s="290">
        <v>39.99</v>
      </c>
      <c r="AK113" s="290">
        <v>-15.4</v>
      </c>
      <c r="AL113" s="6">
        <v>1.89</v>
      </c>
      <c r="AM113" s="6">
        <v>21.47</v>
      </c>
      <c r="AN113" s="6">
        <v>-10.09</v>
      </c>
      <c r="BO113" s="224">
        <v>0.109</v>
      </c>
      <c r="BP113" s="226">
        <v>-59.333333333333343</v>
      </c>
      <c r="BR113" s="311">
        <v>0.54500000000000004</v>
      </c>
      <c r="BS113" s="312">
        <v>-73.698324022345119</v>
      </c>
      <c r="BV113" s="543">
        <f t="shared" si="6"/>
        <v>75.054912000000471</v>
      </c>
      <c r="BW113" s="544">
        <f t="shared" si="7"/>
        <v>252.54526800000036</v>
      </c>
      <c r="BY113" s="545">
        <v>108</v>
      </c>
      <c r="BZ113" s="546">
        <v>129.19999999999999</v>
      </c>
      <c r="CA113" s="545">
        <v>108</v>
      </c>
      <c r="CB113" s="546">
        <v>107</v>
      </c>
      <c r="CC113" s="545">
        <v>108</v>
      </c>
      <c r="CD113" s="546">
        <v>98.454544999999996</v>
      </c>
      <c r="CE113" s="545">
        <v>108</v>
      </c>
      <c r="CF113" s="546">
        <v>138.4</v>
      </c>
      <c r="CG113" s="6">
        <v>108</v>
      </c>
      <c r="CH113" s="509">
        <f t="shared" si="8"/>
        <v>98.454544999999996</v>
      </c>
      <c r="CI113" s="509">
        <f t="shared" si="9"/>
        <v>118.26363624999999</v>
      </c>
      <c r="CJ113" s="509">
        <f t="shared" si="10"/>
        <v>138.4</v>
      </c>
    </row>
    <row r="114" spans="2:88">
      <c r="B114" s="276">
        <v>110</v>
      </c>
      <c r="C114" s="275">
        <v>161.898</v>
      </c>
      <c r="D114" s="278">
        <v>182.45699999999999</v>
      </c>
      <c r="E114" s="9">
        <v>13.142111417820059</v>
      </c>
      <c r="F114" s="9">
        <v>84.39</v>
      </c>
      <c r="H114" s="276">
        <v>110</v>
      </c>
      <c r="I114" s="275">
        <v>-3.452</v>
      </c>
      <c r="J114" s="254">
        <v>0.55000000000000004</v>
      </c>
      <c r="K114" s="8">
        <v>-66.491803278689005</v>
      </c>
      <c r="M114" s="286">
        <v>110</v>
      </c>
      <c r="N114" s="287">
        <v>173.755</v>
      </c>
      <c r="O114" s="275">
        <v>98.564599999999999</v>
      </c>
      <c r="Q114" s="291">
        <v>20.5</v>
      </c>
      <c r="R114" s="290">
        <v>-31.3</v>
      </c>
      <c r="S114" s="290">
        <v>7.5</v>
      </c>
      <c r="T114" s="290">
        <v>40</v>
      </c>
      <c r="U114" s="291">
        <v>7.5</v>
      </c>
      <c r="V114" s="8">
        <v>20</v>
      </c>
      <c r="W114" s="8">
        <v>-4.2330000000000005</v>
      </c>
      <c r="AC114" s="3">
        <v>110</v>
      </c>
      <c r="AD114" s="2">
        <v>154.99170000000001</v>
      </c>
      <c r="AE114" s="2">
        <v>83.42396700000009</v>
      </c>
      <c r="AF114" s="2">
        <v>92.946518999999455</v>
      </c>
      <c r="AH114" s="6">
        <v>20.2</v>
      </c>
      <c r="AI114" s="290">
        <v>10.210000000000001</v>
      </c>
      <c r="AJ114" s="290">
        <v>40.76</v>
      </c>
      <c r="AK114" s="290">
        <v>-13.65</v>
      </c>
      <c r="AL114" s="6">
        <v>1.65</v>
      </c>
      <c r="AM114" s="6">
        <v>21.5</v>
      </c>
      <c r="AN114" s="6">
        <v>-10.41</v>
      </c>
      <c r="BO114" s="224">
        <v>0.11</v>
      </c>
      <c r="BP114" s="226">
        <v>-54</v>
      </c>
      <c r="BR114" s="311">
        <v>0.55000000000000004</v>
      </c>
      <c r="BS114" s="312">
        <v>-66.491803278689005</v>
      </c>
      <c r="BV114" s="543">
        <f t="shared" si="6"/>
        <v>71.567732999999919</v>
      </c>
      <c r="BW114" s="544">
        <f t="shared" si="7"/>
        <v>247.93821899999946</v>
      </c>
      <c r="BY114" s="545">
        <v>109</v>
      </c>
      <c r="BZ114" s="546">
        <v>133.6</v>
      </c>
      <c r="CA114" s="545">
        <v>109</v>
      </c>
      <c r="CB114" s="546">
        <v>106.333333</v>
      </c>
      <c r="CC114" s="545">
        <v>109</v>
      </c>
      <c r="CD114" s="546">
        <v>95.272727000000003</v>
      </c>
      <c r="CE114" s="545">
        <v>109</v>
      </c>
      <c r="CF114" s="546">
        <v>134.533333</v>
      </c>
      <c r="CG114" s="6">
        <v>109</v>
      </c>
      <c r="CH114" s="509">
        <f t="shared" si="8"/>
        <v>95.272727000000003</v>
      </c>
      <c r="CI114" s="509">
        <f t="shared" si="9"/>
        <v>117.43484824999999</v>
      </c>
      <c r="CJ114" s="509">
        <f t="shared" si="10"/>
        <v>134.533333</v>
      </c>
    </row>
    <row r="115" spans="2:88">
      <c r="B115" s="276">
        <v>111</v>
      </c>
      <c r="C115" s="275">
        <v>155.411</v>
      </c>
      <c r="D115" s="278">
        <v>170.655</v>
      </c>
      <c r="E115" s="9">
        <v>13.253346829605121</v>
      </c>
      <c r="F115" s="9">
        <v>90.11</v>
      </c>
      <c r="H115" s="276">
        <v>111</v>
      </c>
      <c r="I115" s="275">
        <v>-6.2053700000000003</v>
      </c>
      <c r="J115" s="254">
        <v>0.55500000000000005</v>
      </c>
      <c r="K115" s="8">
        <v>-73.049180327869337</v>
      </c>
      <c r="M115" s="286">
        <v>111</v>
      </c>
      <c r="N115" s="287">
        <v>170.31800000000001</v>
      </c>
      <c r="O115" s="275">
        <v>95.128500000000003</v>
      </c>
      <c r="Q115" s="291">
        <v>20.6</v>
      </c>
      <c r="R115" s="290">
        <v>-9.9</v>
      </c>
      <c r="S115" s="290">
        <v>11.1</v>
      </c>
      <c r="T115" s="290">
        <v>40.299999999999997</v>
      </c>
      <c r="U115" s="291">
        <v>11.1</v>
      </c>
      <c r="V115" s="8">
        <v>20.100000000000001</v>
      </c>
      <c r="W115" s="8">
        <v>14.510470000000002</v>
      </c>
      <c r="AC115" s="3">
        <v>111</v>
      </c>
      <c r="AD115" s="2">
        <v>147.16669999999999</v>
      </c>
      <c r="AE115" s="2">
        <v>81.720219000000412</v>
      </c>
      <c r="AF115" s="2">
        <v>94.501019999999741</v>
      </c>
      <c r="AH115" s="6">
        <v>20.3</v>
      </c>
      <c r="AI115" s="290">
        <v>11.26</v>
      </c>
      <c r="AJ115" s="290">
        <v>41.13</v>
      </c>
      <c r="AK115" s="290">
        <v>-11.24</v>
      </c>
      <c r="AL115" s="6">
        <v>1.41</v>
      </c>
      <c r="AM115" s="6">
        <v>21.44</v>
      </c>
      <c r="AN115" s="6">
        <v>-10.74</v>
      </c>
      <c r="BO115" s="224">
        <v>0.111</v>
      </c>
      <c r="BP115" s="226">
        <v>-52.666666666666636</v>
      </c>
      <c r="BR115" s="311">
        <v>0.55500000000000005</v>
      </c>
      <c r="BS115" s="312">
        <v>-73.049180327869337</v>
      </c>
      <c r="BV115" s="543">
        <f t="shared" si="6"/>
        <v>65.446480999999579</v>
      </c>
      <c r="BW115" s="544">
        <f t="shared" si="7"/>
        <v>241.66771999999975</v>
      </c>
      <c r="BY115" s="545">
        <v>110</v>
      </c>
      <c r="BZ115" s="546">
        <v>138</v>
      </c>
      <c r="CA115" s="545">
        <v>110</v>
      </c>
      <c r="CB115" s="546">
        <v>105.666667</v>
      </c>
      <c r="CC115" s="545">
        <v>110</v>
      </c>
      <c r="CD115" s="546">
        <v>92.090908999999996</v>
      </c>
      <c r="CE115" s="545">
        <v>110</v>
      </c>
      <c r="CF115" s="546">
        <v>130.66666699999999</v>
      </c>
      <c r="CG115" s="6">
        <v>110</v>
      </c>
      <c r="CH115" s="509">
        <f t="shared" si="8"/>
        <v>92.090908999999996</v>
      </c>
      <c r="CI115" s="509">
        <f t="shared" si="9"/>
        <v>116.60606075000001</v>
      </c>
      <c r="CJ115" s="509">
        <f t="shared" si="10"/>
        <v>138</v>
      </c>
    </row>
    <row r="116" spans="2:88">
      <c r="B116" s="276">
        <v>112</v>
      </c>
      <c r="C116" s="275">
        <v>150.41999999999999</v>
      </c>
      <c r="D116" s="278">
        <v>160.16800000000001</v>
      </c>
      <c r="E116" s="9">
        <v>13.308964535497653</v>
      </c>
      <c r="F116" s="9">
        <v>118.79</v>
      </c>
      <c r="H116" s="276">
        <v>112</v>
      </c>
      <c r="I116" s="275">
        <v>-9.6415500000000005</v>
      </c>
      <c r="J116" s="254">
        <v>0.56000000000000005</v>
      </c>
      <c r="K116" s="8">
        <v>-64.989629629628752</v>
      </c>
      <c r="M116" s="286">
        <v>112</v>
      </c>
      <c r="N116" s="287">
        <v>167.97900000000001</v>
      </c>
      <c r="O116" s="275">
        <v>92.789100000000005</v>
      </c>
      <c r="Q116" s="291">
        <v>20.7</v>
      </c>
      <c r="R116" s="290">
        <v>-10.8</v>
      </c>
      <c r="S116" s="290">
        <v>8.3000000000000007</v>
      </c>
      <c r="T116" s="290">
        <v>40.700000000000003</v>
      </c>
      <c r="U116" s="291">
        <v>8.3000000000000007</v>
      </c>
      <c r="V116" s="8">
        <v>20.2</v>
      </c>
      <c r="W116" s="8">
        <v>10.057749999999999</v>
      </c>
      <c r="AC116" s="3">
        <v>112</v>
      </c>
      <c r="AD116" s="2">
        <v>144.49170000000001</v>
      </c>
      <c r="AE116" s="2">
        <v>82.232613000000129</v>
      </c>
      <c r="AF116" s="2">
        <v>95.462949000000037</v>
      </c>
      <c r="AH116" s="6">
        <v>20.399999999999999</v>
      </c>
      <c r="AI116" s="290">
        <v>12.21</v>
      </c>
      <c r="AJ116" s="290">
        <v>40.58</v>
      </c>
      <c r="AK116" s="290">
        <v>-8.6</v>
      </c>
      <c r="AL116" s="6">
        <v>1.17</v>
      </c>
      <c r="AM116" s="6">
        <v>21.33</v>
      </c>
      <c r="AN116" s="6">
        <v>-11.04</v>
      </c>
      <c r="BO116" s="224">
        <v>0.112</v>
      </c>
      <c r="BP116" s="226">
        <v>-53.33333333333335</v>
      </c>
      <c r="BR116" s="311">
        <v>0.56000000000000005</v>
      </c>
      <c r="BS116" s="312">
        <v>-64.989629629628752</v>
      </c>
      <c r="BV116" s="543">
        <f t="shared" si="6"/>
        <v>62.25908699999988</v>
      </c>
      <c r="BW116" s="544">
        <f t="shared" si="7"/>
        <v>239.95464900000005</v>
      </c>
      <c r="BY116" s="545">
        <v>111</v>
      </c>
      <c r="BZ116" s="546">
        <v>142.4</v>
      </c>
      <c r="CA116" s="545">
        <v>111</v>
      </c>
      <c r="CB116" s="546">
        <v>105</v>
      </c>
      <c r="CC116" s="545">
        <v>111</v>
      </c>
      <c r="CD116" s="546">
        <v>88.909091000000004</v>
      </c>
      <c r="CE116" s="545">
        <v>111</v>
      </c>
      <c r="CF116" s="546">
        <v>126.8</v>
      </c>
      <c r="CG116" s="6">
        <v>111</v>
      </c>
      <c r="CH116" s="509">
        <f t="shared" si="8"/>
        <v>88.909091000000004</v>
      </c>
      <c r="CI116" s="509">
        <f t="shared" si="9"/>
        <v>115.77727275000001</v>
      </c>
      <c r="CJ116" s="509">
        <f t="shared" si="10"/>
        <v>142.4</v>
      </c>
    </row>
    <row r="117" spans="2:88">
      <c r="B117" s="276">
        <v>113</v>
      </c>
      <c r="C117" s="275">
        <v>147.57400000000001</v>
      </c>
      <c r="D117" s="278">
        <v>151.065</v>
      </c>
      <c r="E117" s="9">
        <v>13.453570570818233</v>
      </c>
      <c r="F117" s="9">
        <v>127.42</v>
      </c>
      <c r="H117" s="276">
        <v>113</v>
      </c>
      <c r="I117" s="275">
        <v>-11.9809</v>
      </c>
      <c r="J117" s="254">
        <v>0.56499999999999995</v>
      </c>
      <c r="K117" s="8">
        <v>-50.574545454542097</v>
      </c>
      <c r="M117" s="286">
        <v>113</v>
      </c>
      <c r="N117" s="287">
        <v>167.785</v>
      </c>
      <c r="O117" s="275">
        <v>92.595200000000006</v>
      </c>
      <c r="Q117" s="291">
        <v>20.8</v>
      </c>
      <c r="R117" s="290">
        <v>-11.8</v>
      </c>
      <c r="S117" s="290">
        <v>12.1</v>
      </c>
      <c r="T117" s="290">
        <v>41</v>
      </c>
      <c r="U117" s="291">
        <v>12.1</v>
      </c>
      <c r="V117" s="8">
        <v>20.3</v>
      </c>
      <c r="W117" s="8">
        <v>13.585425000000001</v>
      </c>
      <c r="AC117" s="3">
        <v>113</v>
      </c>
      <c r="AD117" s="2">
        <v>146.41669999999999</v>
      </c>
      <c r="AE117" s="2">
        <v>82.550013000000149</v>
      </c>
      <c r="AF117" s="2">
        <v>96.071045999999413</v>
      </c>
      <c r="AH117" s="6">
        <v>20.5</v>
      </c>
      <c r="AI117" s="290">
        <v>12.51</v>
      </c>
      <c r="AJ117" s="290">
        <v>38.450000000000003</v>
      </c>
      <c r="AK117" s="290">
        <v>-5.98</v>
      </c>
      <c r="AL117" s="6">
        <v>0.95</v>
      </c>
      <c r="AM117" s="6">
        <v>21.15</v>
      </c>
      <c r="AN117" s="6">
        <v>-11.31</v>
      </c>
      <c r="BO117" s="224">
        <v>0.113</v>
      </c>
      <c r="BP117" s="226">
        <v>-46.666666666666679</v>
      </c>
      <c r="BR117" s="311">
        <v>0.56499999999999995</v>
      </c>
      <c r="BS117" s="312">
        <v>-50.574545454542097</v>
      </c>
      <c r="BV117" s="543">
        <f t="shared" si="6"/>
        <v>63.866686999999843</v>
      </c>
      <c r="BW117" s="544">
        <f t="shared" si="7"/>
        <v>242.48774599999939</v>
      </c>
      <c r="BY117" s="545">
        <v>112</v>
      </c>
      <c r="BZ117" s="546">
        <v>146.80000000000001</v>
      </c>
      <c r="CA117" s="545">
        <v>112</v>
      </c>
      <c r="CB117" s="546">
        <v>104.333333</v>
      </c>
      <c r="CC117" s="545">
        <v>112</v>
      </c>
      <c r="CD117" s="546">
        <v>85.727272999999997</v>
      </c>
      <c r="CE117" s="545">
        <v>112</v>
      </c>
      <c r="CF117" s="546">
        <v>122.933333</v>
      </c>
      <c r="CG117" s="6">
        <v>112</v>
      </c>
      <c r="CH117" s="509">
        <f t="shared" si="8"/>
        <v>85.727272999999997</v>
      </c>
      <c r="CI117" s="509">
        <f t="shared" si="9"/>
        <v>114.94848474999999</v>
      </c>
      <c r="CJ117" s="509">
        <f t="shared" si="10"/>
        <v>146.80000000000001</v>
      </c>
    </row>
    <row r="118" spans="2:88">
      <c r="B118" s="276">
        <v>114</v>
      </c>
      <c r="C118" s="275">
        <v>147.035</v>
      </c>
      <c r="D118" s="278">
        <v>142.69399999999999</v>
      </c>
      <c r="E118" s="9">
        <v>13.731659100280888</v>
      </c>
      <c r="F118" s="9">
        <v>136.57</v>
      </c>
      <c r="H118" s="276">
        <v>114</v>
      </c>
      <c r="I118" s="275">
        <v>-12.174799999999999</v>
      </c>
      <c r="J118" s="254">
        <v>0.56999999999999995</v>
      </c>
      <c r="K118" s="8">
        <v>-41.57480314960705</v>
      </c>
      <c r="M118" s="286">
        <v>114</v>
      </c>
      <c r="N118" s="287">
        <v>170.09899999999999</v>
      </c>
      <c r="O118" s="275">
        <v>94.908699999999996</v>
      </c>
      <c r="Q118" s="291">
        <v>20.9</v>
      </c>
      <c r="R118" s="290">
        <v>-12.7</v>
      </c>
      <c r="S118" s="290">
        <v>9.4</v>
      </c>
      <c r="T118" s="290">
        <v>41.3</v>
      </c>
      <c r="U118" s="291">
        <v>9.4</v>
      </c>
      <c r="V118" s="8">
        <v>20.399999999999999</v>
      </c>
      <c r="W118" s="8">
        <v>13.122895</v>
      </c>
      <c r="AC118" s="3">
        <v>114</v>
      </c>
      <c r="AD118" s="2">
        <v>148.64170000000001</v>
      </c>
      <c r="AE118" s="2">
        <v>82.96780799999992</v>
      </c>
      <c r="AF118" s="2">
        <v>97.497551999999985</v>
      </c>
      <c r="AH118" s="6">
        <v>20.6</v>
      </c>
      <c r="AI118" s="290">
        <v>11.57</v>
      </c>
      <c r="AJ118" s="290">
        <v>34.380000000000003</v>
      </c>
      <c r="AK118" s="290">
        <v>-3.77</v>
      </c>
      <c r="AL118" s="6">
        <v>0.76</v>
      </c>
      <c r="AM118" s="6">
        <v>20.92</v>
      </c>
      <c r="AN118" s="6">
        <v>-11.52</v>
      </c>
      <c r="BO118" s="224">
        <v>0.114</v>
      </c>
      <c r="BP118" s="226">
        <v>-38.666666666666671</v>
      </c>
      <c r="BR118" s="311">
        <v>0.56999999999999995</v>
      </c>
      <c r="BS118" s="312">
        <v>-41.57480314960705</v>
      </c>
      <c r="BV118" s="543">
        <f t="shared" si="6"/>
        <v>65.673892000000095</v>
      </c>
      <c r="BW118" s="544">
        <f t="shared" si="7"/>
        <v>246.139252</v>
      </c>
      <c r="BY118" s="545">
        <v>113</v>
      </c>
      <c r="BZ118" s="546">
        <v>151.19999999999999</v>
      </c>
      <c r="CA118" s="545">
        <v>113</v>
      </c>
      <c r="CB118" s="546">
        <v>103.666667</v>
      </c>
      <c r="CC118" s="545">
        <v>113</v>
      </c>
      <c r="CD118" s="546">
        <v>82.545455000000004</v>
      </c>
      <c r="CE118" s="545">
        <v>113</v>
      </c>
      <c r="CF118" s="546">
        <v>119.066667</v>
      </c>
      <c r="CG118" s="6">
        <v>113</v>
      </c>
      <c r="CH118" s="509">
        <f t="shared" si="8"/>
        <v>82.545455000000004</v>
      </c>
      <c r="CI118" s="509">
        <f t="shared" si="9"/>
        <v>114.11969725</v>
      </c>
      <c r="CJ118" s="509">
        <f t="shared" si="10"/>
        <v>151.19999999999999</v>
      </c>
    </row>
    <row r="119" spans="2:88">
      <c r="B119" s="276">
        <v>115</v>
      </c>
      <c r="C119" s="275">
        <v>148.029</v>
      </c>
      <c r="D119" s="278">
        <v>136.01300000000001</v>
      </c>
      <c r="E119" s="9">
        <v>14.132106582707115</v>
      </c>
      <c r="F119" s="9">
        <v>142.97999999999999</v>
      </c>
      <c r="H119" s="276">
        <v>115</v>
      </c>
      <c r="I119" s="275">
        <v>-9.8612500000000001</v>
      </c>
      <c r="J119" s="254">
        <v>0.57499999999999996</v>
      </c>
      <c r="K119" s="8">
        <v>-25.599999999998428</v>
      </c>
      <c r="M119" s="286">
        <v>115</v>
      </c>
      <c r="N119" s="287">
        <v>173.82499999999999</v>
      </c>
      <c r="O119" s="275">
        <v>98.634799999999998</v>
      </c>
      <c r="Q119" s="291">
        <v>21</v>
      </c>
      <c r="R119" s="290">
        <v>-13.6</v>
      </c>
      <c r="S119" s="290">
        <v>9</v>
      </c>
      <c r="T119" s="290">
        <v>41.7</v>
      </c>
      <c r="U119" s="291">
        <v>9</v>
      </c>
      <c r="V119" s="8">
        <v>20.5</v>
      </c>
      <c r="W119" s="8">
        <v>12.66037</v>
      </c>
      <c r="AC119" s="3">
        <v>115</v>
      </c>
      <c r="AD119" s="2">
        <v>150.9417</v>
      </c>
      <c r="AE119" s="2">
        <v>84.109274999999982</v>
      </c>
      <c r="AF119" s="2">
        <v>99.071580000000225</v>
      </c>
      <c r="AH119" s="6">
        <v>20.7</v>
      </c>
      <c r="AI119" s="290">
        <v>9.2799999999999994</v>
      </c>
      <c r="AJ119" s="290">
        <v>28.87</v>
      </c>
      <c r="AK119" s="290">
        <v>-2.36</v>
      </c>
      <c r="AL119" s="6">
        <v>0.57999999999999996</v>
      </c>
      <c r="AM119" s="6">
        <v>20.65</v>
      </c>
      <c r="AN119" s="6">
        <v>-11.65</v>
      </c>
      <c r="BO119" s="224">
        <v>0.115</v>
      </c>
      <c r="BP119" s="226">
        <v>-32</v>
      </c>
      <c r="BR119" s="311">
        <v>0.57499999999999996</v>
      </c>
      <c r="BS119" s="312">
        <v>-25.599999999998428</v>
      </c>
      <c r="BV119" s="543">
        <f t="shared" si="6"/>
        <v>66.832425000000015</v>
      </c>
      <c r="BW119" s="544">
        <f t="shared" si="7"/>
        <v>250.01328000000024</v>
      </c>
      <c r="BY119" s="545">
        <v>114</v>
      </c>
      <c r="BZ119" s="546">
        <v>155.6</v>
      </c>
      <c r="CA119" s="545">
        <v>114</v>
      </c>
      <c r="CB119" s="546">
        <v>103</v>
      </c>
      <c r="CC119" s="545">
        <v>114</v>
      </c>
      <c r="CD119" s="546">
        <v>79.363636</v>
      </c>
      <c r="CE119" s="545">
        <v>114</v>
      </c>
      <c r="CF119" s="546">
        <v>115.2</v>
      </c>
      <c r="CG119" s="6">
        <v>114</v>
      </c>
      <c r="CH119" s="509">
        <f t="shared" si="8"/>
        <v>79.363636</v>
      </c>
      <c r="CI119" s="509">
        <f t="shared" si="9"/>
        <v>113.290909</v>
      </c>
      <c r="CJ119" s="509">
        <f t="shared" si="10"/>
        <v>155.6</v>
      </c>
    </row>
    <row r="120" spans="2:88">
      <c r="B120" s="276">
        <v>116</v>
      </c>
      <c r="C120" s="275">
        <v>148.85499999999999</v>
      </c>
      <c r="D120" s="278">
        <v>133.08500000000001</v>
      </c>
      <c r="E120" s="9">
        <v>14.532554065133336</v>
      </c>
      <c r="F120" s="9">
        <v>141.38</v>
      </c>
      <c r="H120" s="276">
        <v>116</v>
      </c>
      <c r="I120" s="275">
        <v>-6.1351699999999996</v>
      </c>
      <c r="J120" s="254">
        <v>0.57999999999999996</v>
      </c>
      <c r="K120" s="8">
        <v>-25.620151133503626</v>
      </c>
      <c r="M120" s="286">
        <v>116</v>
      </c>
      <c r="N120" s="287">
        <v>177.32400000000001</v>
      </c>
      <c r="O120" s="275">
        <v>102.134</v>
      </c>
      <c r="Q120" s="291">
        <v>21.1</v>
      </c>
      <c r="R120" s="290">
        <v>-14.4</v>
      </c>
      <c r="S120" s="290">
        <v>11.7</v>
      </c>
      <c r="T120" s="290">
        <v>42</v>
      </c>
      <c r="U120" s="291">
        <v>11.7</v>
      </c>
      <c r="V120" s="8">
        <v>20.6</v>
      </c>
      <c r="W120" s="8">
        <v>12.23922</v>
      </c>
      <c r="AC120" s="3">
        <v>116</v>
      </c>
      <c r="AD120" s="2">
        <v>152.49170000000001</v>
      </c>
      <c r="AE120" s="2">
        <v>84.809348999999685</v>
      </c>
      <c r="AF120" s="2">
        <v>100.07898000000024</v>
      </c>
      <c r="AH120" s="6">
        <v>20.8</v>
      </c>
      <c r="AI120" s="290">
        <v>6.52</v>
      </c>
      <c r="AJ120" s="290">
        <v>23.26</v>
      </c>
      <c r="AK120" s="290">
        <v>-1.5</v>
      </c>
      <c r="AL120" s="6">
        <v>0.43</v>
      </c>
      <c r="AM120" s="6">
        <v>20.309999999999999</v>
      </c>
      <c r="AN120" s="6">
        <v>-11.7</v>
      </c>
      <c r="BO120" s="224">
        <v>0.11600000000000001</v>
      </c>
      <c r="BP120" s="226">
        <v>-23.333333333333339</v>
      </c>
      <c r="BR120" s="311">
        <v>0.57999999999999996</v>
      </c>
      <c r="BS120" s="312">
        <v>-25.620151133503626</v>
      </c>
      <c r="BV120" s="543">
        <f t="shared" si="6"/>
        <v>67.682351000000324</v>
      </c>
      <c r="BW120" s="544">
        <f t="shared" si="7"/>
        <v>252.57068000000027</v>
      </c>
      <c r="BY120" s="545">
        <v>115</v>
      </c>
      <c r="BZ120" s="546">
        <v>160</v>
      </c>
      <c r="CA120" s="545">
        <v>115</v>
      </c>
      <c r="CB120" s="546">
        <v>102.333333</v>
      </c>
      <c r="CC120" s="545">
        <v>115</v>
      </c>
      <c r="CD120" s="546">
        <v>76.181818000000007</v>
      </c>
      <c r="CE120" s="545">
        <v>115</v>
      </c>
      <c r="CF120" s="546">
        <v>111.333333</v>
      </c>
      <c r="CG120" s="6">
        <v>115</v>
      </c>
      <c r="CH120" s="509">
        <f t="shared" si="8"/>
        <v>76.181818000000007</v>
      </c>
      <c r="CI120" s="509">
        <f t="shared" si="9"/>
        <v>112.462121</v>
      </c>
      <c r="CJ120" s="509">
        <f t="shared" si="10"/>
        <v>160</v>
      </c>
    </row>
    <row r="121" spans="2:88">
      <c r="B121" s="276">
        <v>117</v>
      </c>
      <c r="C121" s="275">
        <v>148.90799999999999</v>
      </c>
      <c r="D121" s="278">
        <v>133.80500000000001</v>
      </c>
      <c r="E121" s="9">
        <v>14.810642594595993</v>
      </c>
      <c r="F121" s="9">
        <v>137.11000000000001</v>
      </c>
      <c r="H121" s="276">
        <v>117</v>
      </c>
      <c r="I121" s="275">
        <v>-2.6360700000000001</v>
      </c>
      <c r="J121" s="254">
        <v>0.58499999999999996</v>
      </c>
      <c r="K121" s="8">
        <v>-67.647745358094411</v>
      </c>
      <c r="M121" s="286">
        <v>117</v>
      </c>
      <c r="N121" s="287">
        <v>178.797</v>
      </c>
      <c r="O121" s="275">
        <v>103.607</v>
      </c>
      <c r="Q121" s="291">
        <v>21.2</v>
      </c>
      <c r="R121" s="290">
        <v>27.6</v>
      </c>
      <c r="S121" s="290">
        <v>38.700000000000003</v>
      </c>
      <c r="T121" s="290">
        <v>52.1</v>
      </c>
      <c r="U121" s="291">
        <v>38.700000000000003</v>
      </c>
      <c r="V121" s="8">
        <v>20.7</v>
      </c>
      <c r="W121" s="8">
        <v>39.842799999999997</v>
      </c>
      <c r="AC121" s="3">
        <v>117</v>
      </c>
      <c r="AD121" s="2">
        <v>153.39170000000001</v>
      </c>
      <c r="AE121" s="2">
        <v>84.955214999999782</v>
      </c>
      <c r="AF121" s="2">
        <v>100.2629340000002</v>
      </c>
      <c r="AH121" s="6">
        <v>20.9</v>
      </c>
      <c r="AI121" s="290">
        <v>3.79</v>
      </c>
      <c r="AJ121" s="290">
        <v>18.600000000000001</v>
      </c>
      <c r="AK121" s="290">
        <v>-1.37</v>
      </c>
      <c r="AL121" s="6">
        <v>0.28999999999999998</v>
      </c>
      <c r="AM121" s="6">
        <v>19.91</v>
      </c>
      <c r="AN121" s="6">
        <v>-11.68</v>
      </c>
      <c r="BO121" s="224">
        <v>0.11700000000000001</v>
      </c>
      <c r="BP121" s="226">
        <v>-20.666666666666671</v>
      </c>
      <c r="BR121" s="311">
        <v>0.58499999999999996</v>
      </c>
      <c r="BS121" s="312">
        <v>-67.647745358094411</v>
      </c>
      <c r="BV121" s="543">
        <f t="shared" si="6"/>
        <v>68.436485000000232</v>
      </c>
      <c r="BW121" s="544">
        <f t="shared" si="7"/>
        <v>253.65463400000021</v>
      </c>
      <c r="BY121" s="545">
        <v>116</v>
      </c>
      <c r="BZ121" s="546">
        <v>164.4</v>
      </c>
      <c r="CA121" s="545">
        <v>116</v>
      </c>
      <c r="CB121" s="546">
        <v>101.666667</v>
      </c>
      <c r="CC121" s="545">
        <v>116</v>
      </c>
      <c r="CD121" s="546">
        <v>73</v>
      </c>
      <c r="CE121" s="545">
        <v>116</v>
      </c>
      <c r="CF121" s="546">
        <v>107.466667</v>
      </c>
      <c r="CG121" s="6">
        <v>116</v>
      </c>
      <c r="CH121" s="509">
        <f t="shared" si="8"/>
        <v>73</v>
      </c>
      <c r="CI121" s="509">
        <f t="shared" si="9"/>
        <v>111.63333349999999</v>
      </c>
      <c r="CJ121" s="509">
        <f t="shared" si="10"/>
        <v>164.4</v>
      </c>
    </row>
    <row r="122" spans="2:88">
      <c r="B122" s="276">
        <v>118</v>
      </c>
      <c r="C122" s="275">
        <v>148.953</v>
      </c>
      <c r="D122" s="278">
        <v>137.13200000000001</v>
      </c>
      <c r="E122" s="9">
        <v>14.899630924024041</v>
      </c>
      <c r="F122" s="9">
        <v>57.08</v>
      </c>
      <c r="H122" s="276">
        <v>118</v>
      </c>
      <c r="I122" s="275">
        <v>-1.1628099999999999</v>
      </c>
      <c r="J122" s="254">
        <v>0.59</v>
      </c>
      <c r="K122" s="8">
        <v>-79.129966329964645</v>
      </c>
      <c r="M122" s="286">
        <v>118</v>
      </c>
      <c r="N122" s="287">
        <v>177.25700000000001</v>
      </c>
      <c r="O122" s="275">
        <v>102.06699999999999</v>
      </c>
      <c r="Q122" s="291">
        <v>21.3</v>
      </c>
      <c r="R122" s="290"/>
      <c r="S122" s="290"/>
      <c r="T122" s="290"/>
      <c r="U122" s="291">
        <v>-20</v>
      </c>
      <c r="V122" s="8">
        <v>20.8</v>
      </c>
      <c r="W122" s="8">
        <v>-12</v>
      </c>
      <c r="AC122" s="3">
        <v>118</v>
      </c>
      <c r="AD122" s="2">
        <v>152.5917</v>
      </c>
      <c r="AE122" s="2">
        <v>85.929632999999612</v>
      </c>
      <c r="AF122" s="2">
        <v>100.66686000000016</v>
      </c>
      <c r="AH122" s="6">
        <v>21</v>
      </c>
      <c r="AI122" s="290">
        <v>1.0900000000000001</v>
      </c>
      <c r="AJ122" s="290">
        <v>15.19</v>
      </c>
      <c r="AK122" s="290">
        <v>-2.57</v>
      </c>
      <c r="AL122" s="6">
        <v>0.14000000000000001</v>
      </c>
      <c r="AM122" s="6">
        <v>19.43</v>
      </c>
      <c r="AN122" s="6">
        <v>-11.58</v>
      </c>
      <c r="BO122" s="224">
        <v>0.11800000000000001</v>
      </c>
      <c r="BP122" s="226">
        <v>-13.999999999999998</v>
      </c>
      <c r="BR122" s="311">
        <v>0.59</v>
      </c>
      <c r="BS122" s="312">
        <v>-79.129966329964645</v>
      </c>
      <c r="BV122" s="543">
        <f t="shared" si="6"/>
        <v>66.662067000000391</v>
      </c>
      <c r="BW122" s="544">
        <f t="shared" si="7"/>
        <v>253.25856000000016</v>
      </c>
      <c r="BY122" s="545">
        <v>117</v>
      </c>
      <c r="BZ122" s="546">
        <v>168.8</v>
      </c>
      <c r="CA122" s="545">
        <v>117</v>
      </c>
      <c r="CB122" s="546">
        <v>101</v>
      </c>
      <c r="CC122" s="510"/>
      <c r="CE122" s="545">
        <v>117</v>
      </c>
      <c r="CF122" s="546">
        <v>103.6</v>
      </c>
      <c r="CG122" s="6">
        <v>117</v>
      </c>
      <c r="CH122" s="509">
        <f t="shared" si="8"/>
        <v>101</v>
      </c>
      <c r="CI122" s="509">
        <f t="shared" si="9"/>
        <v>124.46666666666665</v>
      </c>
      <c r="CJ122" s="509">
        <f t="shared" si="10"/>
        <v>168.8</v>
      </c>
    </row>
    <row r="123" spans="2:88">
      <c r="B123" s="276">
        <v>119</v>
      </c>
      <c r="C123" s="275">
        <v>149.88900000000001</v>
      </c>
      <c r="D123" s="278">
        <v>140.261</v>
      </c>
      <c r="E123" s="9">
        <v>15.021989876987611</v>
      </c>
      <c r="F123" s="9">
        <v>52.51</v>
      </c>
      <c r="H123" s="276">
        <v>119</v>
      </c>
      <c r="I123" s="275">
        <v>-2.7031200000000002</v>
      </c>
      <c r="J123" s="254">
        <v>0.59499999999999997</v>
      </c>
      <c r="K123" s="8">
        <v>-56.488888888887381</v>
      </c>
      <c r="M123" s="286">
        <v>119</v>
      </c>
      <c r="N123" s="287">
        <v>173.73599999999999</v>
      </c>
      <c r="O123" s="275">
        <v>98.545900000000003</v>
      </c>
      <c r="Q123" s="291">
        <v>21.4</v>
      </c>
      <c r="R123" s="290">
        <v>-3.6</v>
      </c>
      <c r="S123" s="290">
        <v>5.3</v>
      </c>
      <c r="T123" s="290">
        <v>18.5</v>
      </c>
      <c r="U123" s="291">
        <v>5.3</v>
      </c>
      <c r="V123" s="8">
        <v>20.9</v>
      </c>
      <c r="W123" s="8">
        <v>7.4568650000000005</v>
      </c>
      <c r="AC123" s="3">
        <v>119</v>
      </c>
      <c r="AD123" s="2">
        <v>148.8417</v>
      </c>
      <c r="AE123" s="2">
        <v>87.392157000000239</v>
      </c>
      <c r="AF123" s="2">
        <v>100.97818799999982</v>
      </c>
      <c r="AH123" s="6">
        <v>21.1</v>
      </c>
      <c r="AI123" s="290">
        <v>-1.8</v>
      </c>
      <c r="AJ123" s="290">
        <v>12.77</v>
      </c>
      <c r="AK123" s="290">
        <v>-5.45</v>
      </c>
      <c r="AL123" s="6">
        <v>-0.02</v>
      </c>
      <c r="AM123" s="6">
        <v>18.87</v>
      </c>
      <c r="AN123" s="6">
        <v>-11.43</v>
      </c>
      <c r="BO123" s="224">
        <v>0.11900000000000001</v>
      </c>
      <c r="BP123" s="226">
        <v>-4.6666666666666563</v>
      </c>
      <c r="BR123" s="311">
        <v>0.59499999999999997</v>
      </c>
      <c r="BS123" s="312">
        <v>-56.488888888887381</v>
      </c>
      <c r="BV123" s="543">
        <f t="shared" si="6"/>
        <v>61.449542999999764</v>
      </c>
      <c r="BW123" s="544">
        <f t="shared" si="7"/>
        <v>249.81988799999982</v>
      </c>
      <c r="BY123" s="545">
        <v>118</v>
      </c>
      <c r="BZ123" s="546">
        <v>173.2</v>
      </c>
      <c r="CA123" s="545">
        <v>118</v>
      </c>
      <c r="CB123" s="546">
        <v>100.333333</v>
      </c>
      <c r="CC123" s="510"/>
      <c r="CE123" s="545">
        <v>118</v>
      </c>
      <c r="CF123" s="546">
        <v>99.733333000000002</v>
      </c>
      <c r="CG123" s="6">
        <v>118</v>
      </c>
      <c r="CH123" s="509">
        <f t="shared" si="8"/>
        <v>99.733333000000002</v>
      </c>
      <c r="CI123" s="509">
        <f t="shared" si="9"/>
        <v>124.42222199999999</v>
      </c>
      <c r="CJ123" s="509">
        <f t="shared" si="10"/>
        <v>173.2</v>
      </c>
    </row>
    <row r="124" spans="2:88">
      <c r="B124" s="276">
        <v>120</v>
      </c>
      <c r="C124" s="275">
        <v>152.44399999999999</v>
      </c>
      <c r="D124" s="278">
        <v>140.874</v>
      </c>
      <c r="E124" s="9">
        <v>15.088731124058651</v>
      </c>
      <c r="F124" s="9">
        <v>58.24</v>
      </c>
      <c r="H124" s="276">
        <v>120</v>
      </c>
      <c r="I124" s="275">
        <v>-6.2241099999999996</v>
      </c>
      <c r="J124" s="254">
        <v>0.6</v>
      </c>
      <c r="K124" s="8">
        <v>-49.039999999999793</v>
      </c>
      <c r="M124" s="286">
        <v>120</v>
      </c>
      <c r="N124" s="287">
        <v>170.62100000000001</v>
      </c>
      <c r="O124" s="275">
        <v>95.430700000000002</v>
      </c>
      <c r="Q124" s="291">
        <v>21.5</v>
      </c>
      <c r="R124" s="290">
        <v>-3.2</v>
      </c>
      <c r="S124" s="290">
        <v>5.9</v>
      </c>
      <c r="T124" s="290">
        <v>19.3</v>
      </c>
      <c r="U124" s="291">
        <v>5.9</v>
      </c>
      <c r="V124" s="8">
        <v>21</v>
      </c>
      <c r="W124" s="8">
        <v>8.0595400000000001</v>
      </c>
      <c r="AC124" s="3">
        <v>120</v>
      </c>
      <c r="AD124" s="2">
        <v>140.61670000000001</v>
      </c>
      <c r="AE124" s="2">
        <v>85.373699999999999</v>
      </c>
      <c r="AF124" s="2">
        <v>99.751781999999864</v>
      </c>
      <c r="AH124" s="6">
        <v>21.2</v>
      </c>
      <c r="AI124" s="290">
        <v>-5.22</v>
      </c>
      <c r="AJ124" s="290">
        <v>10.75</v>
      </c>
      <c r="AK124" s="290">
        <v>-10.11</v>
      </c>
      <c r="AL124" s="6">
        <v>-0.22</v>
      </c>
      <c r="AM124" s="6">
        <v>18.22</v>
      </c>
      <c r="AN124" s="6">
        <v>-11.25</v>
      </c>
      <c r="BO124" s="224">
        <v>0.12</v>
      </c>
      <c r="BP124" s="226">
        <v>-2.6666666666666692</v>
      </c>
      <c r="BR124" s="311">
        <v>0.6</v>
      </c>
      <c r="BS124" s="312">
        <v>-49.039999999999793</v>
      </c>
      <c r="BV124" s="543">
        <f t="shared" si="6"/>
        <v>55.243000000000009</v>
      </c>
      <c r="BW124" s="544">
        <f t="shared" si="7"/>
        <v>240.36848199999986</v>
      </c>
      <c r="BY124" s="545">
        <v>119</v>
      </c>
      <c r="BZ124" s="546">
        <v>177.6</v>
      </c>
      <c r="CA124" s="545">
        <v>119</v>
      </c>
      <c r="CB124" s="546">
        <v>99.666667000000004</v>
      </c>
      <c r="CC124" s="510"/>
      <c r="CE124" s="545">
        <v>119</v>
      </c>
      <c r="CF124" s="546">
        <v>95.866667000000007</v>
      </c>
      <c r="CG124" s="6">
        <v>119</v>
      </c>
      <c r="CH124" s="509">
        <f t="shared" si="8"/>
        <v>95.866667000000007</v>
      </c>
      <c r="CI124" s="509">
        <f t="shared" si="9"/>
        <v>124.37777799999999</v>
      </c>
      <c r="CJ124" s="509">
        <f t="shared" si="10"/>
        <v>177.6</v>
      </c>
    </row>
    <row r="125" spans="2:88">
      <c r="B125" s="276">
        <v>121</v>
      </c>
      <c r="C125" s="275">
        <v>156.87299999999999</v>
      </c>
      <c r="D125" s="278">
        <v>138.565</v>
      </c>
      <c r="E125" s="9">
        <v>15.1189970355251</v>
      </c>
      <c r="F125" s="9">
        <v>101.21</v>
      </c>
      <c r="H125" s="276">
        <v>121</v>
      </c>
      <c r="I125" s="275">
        <v>-9.3393200000000007</v>
      </c>
      <c r="J125" s="254">
        <v>0.60499999999999998</v>
      </c>
      <c r="K125" s="8">
        <v>-52.807843137254373</v>
      </c>
      <c r="M125" s="286">
        <v>121</v>
      </c>
      <c r="N125" s="287">
        <v>169.715</v>
      </c>
      <c r="O125" s="275">
        <v>94.525199999999998</v>
      </c>
      <c r="Q125" s="291">
        <v>21.6</v>
      </c>
      <c r="R125" s="290"/>
      <c r="S125" s="290"/>
      <c r="T125" s="290"/>
      <c r="U125" s="291">
        <v>5</v>
      </c>
      <c r="V125" s="8">
        <v>21.1</v>
      </c>
      <c r="W125" s="8">
        <v>0</v>
      </c>
      <c r="AC125" s="3">
        <v>121</v>
      </c>
      <c r="AD125" s="2">
        <v>126.4667</v>
      </c>
      <c r="AE125" s="2">
        <v>85.992975000000342</v>
      </c>
      <c r="AF125" s="2">
        <v>99.698582999999559</v>
      </c>
      <c r="AH125" s="6">
        <v>21.3</v>
      </c>
      <c r="AI125" s="290">
        <v>-8.9700000000000006</v>
      </c>
      <c r="AJ125" s="290">
        <v>8.75</v>
      </c>
      <c r="AK125" s="290">
        <v>-15.75</v>
      </c>
      <c r="AL125" s="6">
        <v>-0.46</v>
      </c>
      <c r="AM125" s="6">
        <v>17.47</v>
      </c>
      <c r="AN125" s="6">
        <v>-11.07</v>
      </c>
      <c r="BO125" s="224">
        <v>0.121</v>
      </c>
      <c r="BP125" s="226">
        <v>-1.9999999999999869</v>
      </c>
      <c r="BR125" s="311">
        <v>0.60499999999999998</v>
      </c>
      <c r="BS125" s="312">
        <v>-52.807843137254373</v>
      </c>
      <c r="BV125" s="543">
        <f t="shared" si="6"/>
        <v>40.473724999999661</v>
      </c>
      <c r="BW125" s="544">
        <f t="shared" si="7"/>
        <v>226.16528299999956</v>
      </c>
      <c r="BY125" s="545">
        <v>120</v>
      </c>
      <c r="BZ125" s="546">
        <v>182</v>
      </c>
      <c r="CA125" s="545">
        <v>120</v>
      </c>
      <c r="CB125" s="546">
        <v>99</v>
      </c>
      <c r="CC125" s="510"/>
      <c r="CE125" s="545">
        <v>120</v>
      </c>
      <c r="CF125" s="546">
        <v>92</v>
      </c>
      <c r="CG125" s="6">
        <v>120</v>
      </c>
      <c r="CH125" s="509">
        <f t="shared" si="8"/>
        <v>92</v>
      </c>
      <c r="CI125" s="509">
        <f t="shared" si="9"/>
        <v>124.33333333333333</v>
      </c>
      <c r="CJ125" s="509">
        <f t="shared" si="10"/>
        <v>182</v>
      </c>
    </row>
    <row r="126" spans="2:88">
      <c r="B126" s="276">
        <v>122</v>
      </c>
      <c r="C126" s="275">
        <v>162.49199999999999</v>
      </c>
      <c r="D126" s="278">
        <v>134.68600000000001</v>
      </c>
      <c r="E126" s="9">
        <v>15.247578587747503</v>
      </c>
      <c r="F126" s="9">
        <v>133.87</v>
      </c>
      <c r="H126" s="276">
        <v>122</v>
      </c>
      <c r="I126" s="275">
        <v>-10.2448</v>
      </c>
      <c r="J126" s="254">
        <v>0.61</v>
      </c>
      <c r="K126" s="8">
        <v>-39.241775456917168</v>
      </c>
      <c r="M126" s="286">
        <v>122</v>
      </c>
      <c r="N126" s="287">
        <v>171.36500000000001</v>
      </c>
      <c r="O126" s="275">
        <v>96.1755</v>
      </c>
      <c r="Q126" s="291">
        <v>21.7</v>
      </c>
      <c r="R126" s="290"/>
      <c r="S126" s="290"/>
      <c r="T126" s="290"/>
      <c r="U126" s="291">
        <v>3</v>
      </c>
      <c r="V126" s="8">
        <v>21.1</v>
      </c>
      <c r="W126" s="8">
        <v>-15</v>
      </c>
      <c r="AC126" s="3">
        <v>122</v>
      </c>
      <c r="AD126" s="2">
        <v>113.36670000000001</v>
      </c>
      <c r="AE126" s="2">
        <v>85.745954999999597</v>
      </c>
      <c r="AF126" s="2">
        <v>99.050742000000113</v>
      </c>
      <c r="AH126" s="6">
        <v>21.4</v>
      </c>
      <c r="AI126" s="290">
        <v>-12.38</v>
      </c>
      <c r="AJ126" s="290">
        <v>6.75</v>
      </c>
      <c r="AK126" s="290">
        <v>-20.92</v>
      </c>
      <c r="AL126" s="6">
        <v>-0.76</v>
      </c>
      <c r="AM126" s="6">
        <v>16.63</v>
      </c>
      <c r="AN126" s="6">
        <v>-10.92</v>
      </c>
      <c r="BO126" s="224">
        <v>0.122</v>
      </c>
      <c r="BP126" s="226">
        <v>3.3333333333333215</v>
      </c>
      <c r="BR126" s="311">
        <v>0.61</v>
      </c>
      <c r="BS126" s="312">
        <v>-39.241775456917168</v>
      </c>
      <c r="BV126" s="543">
        <f t="shared" si="6"/>
        <v>27.620745000000412</v>
      </c>
      <c r="BW126" s="544">
        <f t="shared" si="7"/>
        <v>212.41744200000011</v>
      </c>
      <c r="BY126" s="545">
        <v>121</v>
      </c>
      <c r="BZ126" s="546">
        <v>169.1</v>
      </c>
      <c r="CA126" s="545">
        <v>121</v>
      </c>
      <c r="CB126" s="546">
        <v>102.1</v>
      </c>
      <c r="CC126" s="510"/>
      <c r="CE126" s="545">
        <v>121</v>
      </c>
      <c r="CF126" s="546">
        <v>92.966667000000001</v>
      </c>
      <c r="CG126" s="6">
        <v>121</v>
      </c>
      <c r="CH126" s="509">
        <f t="shared" si="8"/>
        <v>92.966667000000001</v>
      </c>
      <c r="CI126" s="509">
        <f t="shared" si="9"/>
        <v>121.38888899999999</v>
      </c>
      <c r="CJ126" s="509">
        <f t="shared" si="10"/>
        <v>169.1</v>
      </c>
    </row>
    <row r="127" spans="2:88">
      <c r="B127" s="276">
        <v>123</v>
      </c>
      <c r="C127" s="275">
        <v>167.66300000000001</v>
      </c>
      <c r="D127" s="278">
        <v>131.9</v>
      </c>
      <c r="E127" s="9">
        <v>15.297761359790151</v>
      </c>
      <c r="F127" s="9">
        <v>140.13999999999999</v>
      </c>
      <c r="H127" s="276">
        <v>123</v>
      </c>
      <c r="I127" s="275">
        <v>-8.5945400000000003</v>
      </c>
      <c r="J127" s="254">
        <v>0.61499999999999999</v>
      </c>
      <c r="K127" s="8">
        <v>-50.697142857144371</v>
      </c>
      <c r="M127" s="286">
        <v>123</v>
      </c>
      <c r="N127" s="287">
        <v>174.88900000000001</v>
      </c>
      <c r="O127" s="275">
        <v>99.6995</v>
      </c>
      <c r="Q127" s="291">
        <v>21.8</v>
      </c>
      <c r="R127" s="290"/>
      <c r="S127" s="290"/>
      <c r="T127" s="290"/>
      <c r="U127" s="291">
        <v>-1</v>
      </c>
      <c r="V127" s="8">
        <v>21.2</v>
      </c>
      <c r="W127" s="8">
        <v>-25</v>
      </c>
      <c r="AC127" s="3">
        <v>123</v>
      </c>
      <c r="AD127" s="2">
        <v>107.66670000000001</v>
      </c>
      <c r="AE127" s="2">
        <v>85.755063000000447</v>
      </c>
      <c r="AF127" s="2">
        <v>99.148446000000064</v>
      </c>
      <c r="AH127" s="6">
        <v>21.5</v>
      </c>
      <c r="AI127" s="290">
        <v>-14.91</v>
      </c>
      <c r="AJ127" s="290">
        <v>4.76</v>
      </c>
      <c r="AK127" s="290">
        <v>-24.39</v>
      </c>
      <c r="AL127" s="6">
        <v>-1.1200000000000001</v>
      </c>
      <c r="AM127" s="6">
        <v>15.7</v>
      </c>
      <c r="AN127" s="6">
        <v>-10.82</v>
      </c>
      <c r="BO127" s="224">
        <v>0.123</v>
      </c>
      <c r="BP127" s="226">
        <v>8.666666666666659</v>
      </c>
      <c r="BR127" s="311">
        <v>0.61499999999999999</v>
      </c>
      <c r="BS127" s="312">
        <v>-50.697142857144371</v>
      </c>
      <c r="BV127" s="543">
        <f t="shared" si="6"/>
        <v>21.911636999999558</v>
      </c>
      <c r="BW127" s="544">
        <f t="shared" si="7"/>
        <v>206.81514600000008</v>
      </c>
      <c r="BY127" s="545">
        <v>122</v>
      </c>
      <c r="BZ127" s="546">
        <v>156.19999999999999</v>
      </c>
      <c r="CA127" s="545">
        <v>122</v>
      </c>
      <c r="CB127" s="546">
        <v>105.2</v>
      </c>
      <c r="CC127" s="510"/>
      <c r="CE127" s="545">
        <v>122</v>
      </c>
      <c r="CF127" s="546">
        <v>93.933333000000005</v>
      </c>
      <c r="CG127" s="6">
        <v>122</v>
      </c>
      <c r="CH127" s="509">
        <f t="shared" si="8"/>
        <v>93.933333000000005</v>
      </c>
      <c r="CI127" s="509">
        <f t="shared" si="9"/>
        <v>118.44444433333332</v>
      </c>
      <c r="CJ127" s="509">
        <f t="shared" si="10"/>
        <v>156.19999999999999</v>
      </c>
    </row>
    <row r="128" spans="2:88">
      <c r="B128" s="276">
        <v>124</v>
      </c>
      <c r="C128" s="275">
        <v>170.70400000000001</v>
      </c>
      <c r="D128" s="278">
        <v>132.56800000000001</v>
      </c>
      <c r="E128" s="9">
        <v>15.490128652620298</v>
      </c>
      <c r="F128" s="9">
        <v>143.22999999999999</v>
      </c>
      <c r="H128" s="276">
        <v>124</v>
      </c>
      <c r="I128" s="275">
        <v>-5.0705</v>
      </c>
      <c r="J128" s="254">
        <v>0.62</v>
      </c>
      <c r="K128" s="8">
        <v>-72.900000000003018</v>
      </c>
      <c r="M128" s="286">
        <v>124</v>
      </c>
      <c r="N128" s="287">
        <v>178.768</v>
      </c>
      <c r="O128" s="275">
        <v>103.578</v>
      </c>
      <c r="Q128" s="291">
        <v>21.9</v>
      </c>
      <c r="R128" s="290"/>
      <c r="S128" s="290"/>
      <c r="T128" s="290"/>
      <c r="U128" s="291">
        <v>-7</v>
      </c>
      <c r="V128" s="8">
        <v>21.3</v>
      </c>
      <c r="W128" s="8">
        <v>-33</v>
      </c>
      <c r="AC128" s="3">
        <v>124</v>
      </c>
      <c r="AD128" s="2">
        <v>105.16670000000001</v>
      </c>
      <c r="AE128" s="2">
        <v>85.67088299999962</v>
      </c>
      <c r="AF128" s="2">
        <v>98.916606000000527</v>
      </c>
      <c r="AH128" s="6">
        <v>21.6</v>
      </c>
      <c r="AI128" s="290">
        <v>-16.22</v>
      </c>
      <c r="AJ128" s="290">
        <v>2.83</v>
      </c>
      <c r="AK128" s="290">
        <v>-25.61</v>
      </c>
      <c r="AL128" s="6">
        <v>-1.54</v>
      </c>
      <c r="AM128" s="6">
        <v>14.72</v>
      </c>
      <c r="AN128" s="6">
        <v>-10.81</v>
      </c>
      <c r="BO128" s="224">
        <v>0.124</v>
      </c>
      <c r="BP128" s="226">
        <v>-2.6666666666666692</v>
      </c>
      <c r="BR128" s="311">
        <v>0.62</v>
      </c>
      <c r="BS128" s="312">
        <v>-72.900000000003018</v>
      </c>
      <c r="BV128" s="543">
        <f t="shared" si="6"/>
        <v>19.495817000000386</v>
      </c>
      <c r="BW128" s="544">
        <f t="shared" si="7"/>
        <v>204.08330600000053</v>
      </c>
      <c r="BY128" s="545">
        <v>123</v>
      </c>
      <c r="BZ128" s="546">
        <v>143.30000000000001</v>
      </c>
      <c r="CA128" s="545">
        <v>123</v>
      </c>
      <c r="CB128" s="546">
        <v>108.3</v>
      </c>
      <c r="CC128" s="510"/>
      <c r="CE128" s="545">
        <v>123</v>
      </c>
      <c r="CF128" s="546">
        <v>94.9</v>
      </c>
      <c r="CG128" s="6">
        <v>123</v>
      </c>
      <c r="CH128" s="509">
        <f t="shared" si="8"/>
        <v>94.9</v>
      </c>
      <c r="CI128" s="509">
        <f t="shared" si="9"/>
        <v>115.5</v>
      </c>
      <c r="CJ128" s="509">
        <f t="shared" si="10"/>
        <v>143.30000000000001</v>
      </c>
    </row>
    <row r="129" spans="2:88">
      <c r="B129" s="276">
        <v>125</v>
      </c>
      <c r="C129" s="275">
        <v>170.744</v>
      </c>
      <c r="D129" s="278">
        <v>137.232</v>
      </c>
      <c r="E129" s="9">
        <v>15.724314922152651</v>
      </c>
      <c r="F129" s="9">
        <v>138.83000000000001</v>
      </c>
      <c r="H129" s="276">
        <v>125</v>
      </c>
      <c r="I129" s="275">
        <v>-1.1917500000000001</v>
      </c>
      <c r="J129" s="254">
        <v>0.625</v>
      </c>
      <c r="K129" s="8">
        <v>-117.84186046511519</v>
      </c>
      <c r="M129" s="286">
        <v>125</v>
      </c>
      <c r="N129" s="287">
        <v>181.667</v>
      </c>
      <c r="O129" s="275">
        <v>106.477</v>
      </c>
      <c r="Q129" s="291">
        <v>22</v>
      </c>
      <c r="R129" s="290"/>
      <c r="S129" s="290"/>
      <c r="T129" s="290"/>
      <c r="U129" s="291">
        <v>-15</v>
      </c>
      <c r="V129" s="8">
        <v>21.4</v>
      </c>
      <c r="W129" s="8">
        <v>-38</v>
      </c>
      <c r="AC129" s="3">
        <v>125</v>
      </c>
      <c r="AD129" s="2">
        <v>103.0167</v>
      </c>
      <c r="AE129" s="2">
        <v>85.535780999999957</v>
      </c>
      <c r="AF129" s="2">
        <v>99.021761999999867</v>
      </c>
      <c r="AH129" s="6">
        <v>21.7</v>
      </c>
      <c r="AI129" s="290">
        <v>-16.25</v>
      </c>
      <c r="AJ129" s="290">
        <v>1.19</v>
      </c>
      <c r="AK129" s="290">
        <v>-24.68</v>
      </c>
      <c r="AL129" s="6">
        <v>-2</v>
      </c>
      <c r="AM129" s="6">
        <v>13.69</v>
      </c>
      <c r="AN129" s="6">
        <v>-10.89</v>
      </c>
      <c r="BO129" s="224">
        <v>0.125</v>
      </c>
      <c r="BP129" s="226">
        <v>5.9999999999999902</v>
      </c>
      <c r="BR129" s="311">
        <v>0.625</v>
      </c>
      <c r="BS129" s="312">
        <v>-117.84186046511519</v>
      </c>
      <c r="BV129" s="543">
        <f t="shared" si="6"/>
        <v>17.480919000000043</v>
      </c>
      <c r="BW129" s="544">
        <f t="shared" si="7"/>
        <v>202.03846199999987</v>
      </c>
      <c r="BY129" s="545">
        <v>124</v>
      </c>
      <c r="BZ129" s="546">
        <v>130.4</v>
      </c>
      <c r="CA129" s="545">
        <v>124</v>
      </c>
      <c r="CB129" s="546">
        <v>111.4</v>
      </c>
      <c r="CC129" s="510"/>
      <c r="CE129" s="545">
        <v>124</v>
      </c>
      <c r="CF129" s="546">
        <v>95.866667000000007</v>
      </c>
      <c r="CG129" s="6">
        <v>124</v>
      </c>
      <c r="CH129" s="509">
        <f t="shared" si="8"/>
        <v>95.866667000000007</v>
      </c>
      <c r="CI129" s="509">
        <f t="shared" si="9"/>
        <v>112.55555566666668</v>
      </c>
      <c r="CJ129" s="509">
        <f t="shared" si="10"/>
        <v>130.4</v>
      </c>
    </row>
    <row r="130" spans="2:88">
      <c r="B130" s="276">
        <v>126</v>
      </c>
      <c r="C130" s="275">
        <v>168.08099999999999</v>
      </c>
      <c r="D130" s="278">
        <v>144.78899999999999</v>
      </c>
      <c r="E130" s="9">
        <v>15.782861489535735</v>
      </c>
      <c r="F130" s="9">
        <v>131.13</v>
      </c>
      <c r="H130" s="276">
        <v>126</v>
      </c>
      <c r="I130" s="275">
        <v>1.70726</v>
      </c>
      <c r="J130" s="254">
        <v>0.63</v>
      </c>
      <c r="K130" s="8">
        <v>-124.2378378378412</v>
      </c>
      <c r="M130" s="286">
        <v>126</v>
      </c>
      <c r="N130" s="287">
        <v>182.75899999999999</v>
      </c>
      <c r="O130" s="275">
        <v>107.569</v>
      </c>
      <c r="Q130" s="291">
        <v>22.1</v>
      </c>
      <c r="R130" s="290"/>
      <c r="S130" s="290"/>
      <c r="T130" s="290"/>
      <c r="U130" s="291">
        <v>-23</v>
      </c>
      <c r="V130" s="8">
        <v>21.5</v>
      </c>
      <c r="W130" s="8">
        <v>-41</v>
      </c>
      <c r="AC130" s="3">
        <v>126</v>
      </c>
      <c r="AD130" s="2">
        <v>100.91670000000001</v>
      </c>
      <c r="AE130" s="2">
        <v>87.006033000000514</v>
      </c>
      <c r="AF130" s="2">
        <v>100.999371</v>
      </c>
      <c r="AH130" s="6">
        <v>21.8</v>
      </c>
      <c r="AI130" s="290">
        <v>-15.02</v>
      </c>
      <c r="AJ130" s="290">
        <v>0.34</v>
      </c>
      <c r="AK130" s="290">
        <v>-22.19</v>
      </c>
      <c r="AL130" s="6">
        <v>-2.5</v>
      </c>
      <c r="AM130" s="6">
        <v>12.65</v>
      </c>
      <c r="AN130" s="6">
        <v>-11.06</v>
      </c>
      <c r="BO130" s="224">
        <v>0.126</v>
      </c>
      <c r="BP130" s="226">
        <v>4.6666666666666563</v>
      </c>
      <c r="BR130" s="311">
        <v>0.63</v>
      </c>
      <c r="BS130" s="312">
        <v>-124.2378378378412</v>
      </c>
      <c r="BV130" s="543">
        <f t="shared" si="6"/>
        <v>13.910666999999492</v>
      </c>
      <c r="BW130" s="544">
        <f t="shared" si="7"/>
        <v>201.91607099999999</v>
      </c>
      <c r="BY130" s="545">
        <v>125</v>
      </c>
      <c r="BZ130" s="546">
        <v>117.5</v>
      </c>
      <c r="CA130" s="545">
        <v>125</v>
      </c>
      <c r="CB130" s="546">
        <v>114.5</v>
      </c>
      <c r="CC130" s="510"/>
      <c r="CE130" s="545">
        <v>125</v>
      </c>
      <c r="CF130" s="546">
        <v>96.833332999999996</v>
      </c>
      <c r="CG130" s="6">
        <v>125</v>
      </c>
      <c r="CH130" s="509">
        <f t="shared" si="8"/>
        <v>96.833332999999996</v>
      </c>
      <c r="CI130" s="509">
        <f t="shared" si="9"/>
        <v>109.61111099999999</v>
      </c>
      <c r="CJ130" s="509">
        <f t="shared" si="10"/>
        <v>117.5</v>
      </c>
    </row>
    <row r="131" spans="2:88">
      <c r="B131" s="276">
        <v>127</v>
      </c>
      <c r="C131" s="275">
        <v>162.79300000000001</v>
      </c>
      <c r="D131" s="278">
        <v>152.19800000000001</v>
      </c>
      <c r="E131" s="9">
        <v>15.858135647599708</v>
      </c>
      <c r="F131" s="9">
        <v>45.69</v>
      </c>
      <c r="H131" s="276">
        <v>127</v>
      </c>
      <c r="I131" s="275">
        <v>2.7987299999999999</v>
      </c>
      <c r="J131" s="254">
        <v>0.63500000000000001</v>
      </c>
      <c r="K131" s="8">
        <v>-114.3000000000021</v>
      </c>
      <c r="M131" s="286">
        <v>127</v>
      </c>
      <c r="N131" s="287">
        <v>181.88399999999999</v>
      </c>
      <c r="O131" s="275">
        <v>106.694</v>
      </c>
      <c r="Q131" s="291">
        <v>22.2</v>
      </c>
      <c r="R131" s="290"/>
      <c r="S131" s="290"/>
      <c r="T131" s="290"/>
      <c r="U131" s="291">
        <v>-28</v>
      </c>
      <c r="V131" s="8">
        <v>21.6</v>
      </c>
      <c r="W131" s="8">
        <v>-42</v>
      </c>
      <c r="AC131" s="3">
        <v>127</v>
      </c>
      <c r="AD131" s="2">
        <v>98.066699999999997</v>
      </c>
      <c r="AE131" s="2">
        <v>85.116950999999972</v>
      </c>
      <c r="AF131" s="2">
        <v>99.35937899999999</v>
      </c>
      <c r="AH131" s="6">
        <v>21.9</v>
      </c>
      <c r="AI131" s="290">
        <v>-12.62</v>
      </c>
      <c r="AJ131" s="290">
        <v>0.95</v>
      </c>
      <c r="AK131" s="290">
        <v>-18.850000000000001</v>
      </c>
      <c r="AL131" s="6">
        <v>-3.01</v>
      </c>
      <c r="AM131" s="6">
        <v>11.63</v>
      </c>
      <c r="AN131" s="6">
        <v>-11.33</v>
      </c>
      <c r="BO131" s="224">
        <v>0.127</v>
      </c>
      <c r="BP131" s="226">
        <v>-9.333333333333341</v>
      </c>
      <c r="BR131" s="311">
        <v>0.63500000000000001</v>
      </c>
      <c r="BS131" s="312">
        <v>-114.3000000000021</v>
      </c>
      <c r="BV131" s="543">
        <f t="shared" si="6"/>
        <v>12.949749000000025</v>
      </c>
      <c r="BW131" s="544">
        <f t="shared" si="7"/>
        <v>197.42607899999999</v>
      </c>
      <c r="BY131" s="545">
        <v>126</v>
      </c>
      <c r="BZ131" s="546">
        <v>104.6</v>
      </c>
      <c r="CA131" s="545">
        <v>126</v>
      </c>
      <c r="CB131" s="546">
        <v>117.6</v>
      </c>
      <c r="CC131" s="510"/>
      <c r="CE131" s="545">
        <v>126</v>
      </c>
      <c r="CF131" s="546">
        <v>97.8</v>
      </c>
      <c r="CG131" s="6">
        <v>126</v>
      </c>
      <c r="CH131" s="509">
        <f t="shared" si="8"/>
        <v>97.8</v>
      </c>
      <c r="CI131" s="509">
        <f t="shared" si="9"/>
        <v>106.66666666666667</v>
      </c>
      <c r="CJ131" s="509">
        <f t="shared" si="10"/>
        <v>117.6</v>
      </c>
    </row>
    <row r="132" spans="2:88">
      <c r="B132" s="276">
        <v>128</v>
      </c>
      <c r="C132" s="275">
        <v>155.13399999999999</v>
      </c>
      <c r="D132" s="278">
        <v>157.262</v>
      </c>
      <c r="E132" s="9">
        <v>15.916682214982794</v>
      </c>
      <c r="F132" s="9">
        <v>41.24</v>
      </c>
      <c r="H132" s="276">
        <v>128</v>
      </c>
      <c r="I132" s="275">
        <v>1.9243600000000001</v>
      </c>
      <c r="J132" s="254">
        <v>0.64</v>
      </c>
      <c r="K132" s="8">
        <v>-122.66031746031564</v>
      </c>
      <c r="M132" s="286">
        <v>128</v>
      </c>
      <c r="N132" s="287">
        <v>178.86600000000001</v>
      </c>
      <c r="O132" s="275">
        <v>103.676</v>
      </c>
      <c r="Q132" s="291">
        <v>22.3</v>
      </c>
      <c r="R132" s="290"/>
      <c r="S132" s="290"/>
      <c r="T132" s="290"/>
      <c r="U132" s="291">
        <v>-30</v>
      </c>
      <c r="V132" s="8">
        <v>21.7</v>
      </c>
      <c r="W132" s="8">
        <v>-42</v>
      </c>
      <c r="AC132" s="3">
        <v>128</v>
      </c>
      <c r="AD132" s="2">
        <v>95.916700000000006</v>
      </c>
      <c r="AE132" s="2">
        <v>85.792806000000226</v>
      </c>
      <c r="AF132" s="2">
        <v>100.07863500000018</v>
      </c>
      <c r="AH132" s="6">
        <v>22</v>
      </c>
      <c r="AI132" s="290">
        <v>-9.1300000000000008</v>
      </c>
      <c r="AJ132" s="290">
        <v>3.56</v>
      </c>
      <c r="AK132" s="290">
        <v>-15.15</v>
      </c>
      <c r="AL132" s="6">
        <v>-3.51</v>
      </c>
      <c r="AM132" s="6">
        <v>10.67</v>
      </c>
      <c r="AN132" s="6">
        <v>-11.66</v>
      </c>
      <c r="BO132" s="224">
        <v>0.128</v>
      </c>
      <c r="BP132" s="226">
        <v>-32</v>
      </c>
      <c r="BR132" s="311">
        <v>0.64</v>
      </c>
      <c r="BS132" s="312">
        <v>-122.66031746031564</v>
      </c>
      <c r="BV132" s="543">
        <f t="shared" si="6"/>
        <v>10.12389399999978</v>
      </c>
      <c r="BW132" s="544">
        <f t="shared" si="7"/>
        <v>195.99533500000018</v>
      </c>
      <c r="BY132" s="545">
        <v>127</v>
      </c>
      <c r="BZ132" s="546">
        <v>91.7</v>
      </c>
      <c r="CA132" s="545">
        <v>127</v>
      </c>
      <c r="CB132" s="546">
        <v>120.7</v>
      </c>
      <c r="CC132" s="510"/>
      <c r="CE132" s="545">
        <v>127</v>
      </c>
      <c r="CF132" s="546">
        <v>98.766666999999998</v>
      </c>
      <c r="CG132" s="6">
        <v>127</v>
      </c>
      <c r="CH132" s="509">
        <f t="shared" si="8"/>
        <v>91.7</v>
      </c>
      <c r="CI132" s="509">
        <f t="shared" si="9"/>
        <v>103.72222233333333</v>
      </c>
      <c r="CJ132" s="509">
        <f t="shared" si="10"/>
        <v>120.7</v>
      </c>
    </row>
    <row r="133" spans="2:88">
      <c r="B133" s="276">
        <v>129</v>
      </c>
      <c r="C133" s="275">
        <v>144.702</v>
      </c>
      <c r="D133" s="278">
        <v>160.12799999999999</v>
      </c>
      <c r="E133" s="9">
        <v>16.017047759068088</v>
      </c>
      <c r="F133" s="9">
        <v>41.64</v>
      </c>
      <c r="H133" s="276">
        <v>129</v>
      </c>
      <c r="I133" s="275">
        <v>-1.0935600000000001</v>
      </c>
      <c r="J133" s="254">
        <v>0.64500000000000002</v>
      </c>
      <c r="K133" s="8">
        <v>-111.87692307692384</v>
      </c>
      <c r="M133" s="286">
        <v>129</v>
      </c>
      <c r="N133" s="287">
        <v>173.42500000000001</v>
      </c>
      <c r="O133" s="275">
        <v>98.234499999999997</v>
      </c>
      <c r="Q133" s="291">
        <v>22.4</v>
      </c>
      <c r="R133" s="290"/>
      <c r="S133" s="290"/>
      <c r="T133" s="290"/>
      <c r="U133" s="291">
        <v>-30</v>
      </c>
      <c r="V133" s="8">
        <v>21.8</v>
      </c>
      <c r="W133" s="8">
        <v>-41</v>
      </c>
      <c r="AC133" s="3">
        <v>129</v>
      </c>
      <c r="AD133" s="2">
        <v>94.3917</v>
      </c>
      <c r="AE133" s="2">
        <v>86.674212000000196</v>
      </c>
      <c r="AF133" s="2">
        <v>100.75476599999973</v>
      </c>
      <c r="AH133" s="6">
        <v>22.1</v>
      </c>
      <c r="AI133" s="290">
        <v>-4.8099999999999996</v>
      </c>
      <c r="AJ133" s="290">
        <v>7.97</v>
      </c>
      <c r="AK133" s="290">
        <v>-11.26</v>
      </c>
      <c r="AL133" s="6">
        <v>-3.97</v>
      </c>
      <c r="AM133" s="6">
        <v>9.7899999999999991</v>
      </c>
      <c r="AN133" s="6">
        <v>-12.04</v>
      </c>
      <c r="BO133" s="224">
        <v>0.129</v>
      </c>
      <c r="BP133" s="226">
        <v>-44.666666666666664</v>
      </c>
      <c r="BR133" s="311">
        <v>0.64500000000000002</v>
      </c>
      <c r="BS133" s="312">
        <v>-111.87692307692384</v>
      </c>
      <c r="BV133" s="543">
        <f t="shared" ref="BV133:BV144" si="12">AD133-AE133</f>
        <v>7.7174879999998041</v>
      </c>
      <c r="BW133" s="544">
        <f t="shared" ref="BW133:BW144" si="13">AD133+AF133</f>
        <v>195.14646599999975</v>
      </c>
      <c r="BY133" s="545">
        <v>128</v>
      </c>
      <c r="BZ133" s="546">
        <v>78.8</v>
      </c>
      <c r="CA133" s="545">
        <v>128</v>
      </c>
      <c r="CB133" s="546">
        <v>123.8</v>
      </c>
      <c r="CC133" s="510"/>
      <c r="CE133" s="545">
        <v>128</v>
      </c>
      <c r="CF133" s="546">
        <v>99.733333000000002</v>
      </c>
      <c r="CG133" s="6">
        <v>128</v>
      </c>
      <c r="CH133" s="509">
        <f t="shared" si="8"/>
        <v>78.8</v>
      </c>
      <c r="CI133" s="509">
        <f t="shared" si="9"/>
        <v>100.77777766666667</v>
      </c>
      <c r="CJ133" s="509">
        <f t="shared" si="10"/>
        <v>123.8</v>
      </c>
    </row>
    <row r="134" spans="2:88">
      <c r="B134" s="276">
        <v>130</v>
      </c>
      <c r="C134" s="275">
        <v>132.60900000000001</v>
      </c>
      <c r="D134" s="278">
        <v>162.08199999999999</v>
      </c>
      <c r="E134" s="9">
        <v>16.050502940429851</v>
      </c>
      <c r="F134" s="9">
        <v>50.62</v>
      </c>
      <c r="H134" s="276">
        <v>130</v>
      </c>
      <c r="I134" s="275">
        <v>-6.5354599999999996</v>
      </c>
      <c r="J134" s="254">
        <v>0.65</v>
      </c>
      <c r="K134" s="8">
        <v>-106.4</v>
      </c>
      <c r="M134" s="286">
        <v>130</v>
      </c>
      <c r="N134" s="287">
        <v>166.833</v>
      </c>
      <c r="O134" s="275">
        <v>91.643000000000001</v>
      </c>
      <c r="Q134" s="291">
        <v>22.5</v>
      </c>
      <c r="R134" s="290"/>
      <c r="S134" s="290"/>
      <c r="T134" s="290"/>
      <c r="U134" s="291">
        <v>-28</v>
      </c>
      <c r="V134" s="8">
        <v>21.9</v>
      </c>
      <c r="W134" s="8">
        <v>-38</v>
      </c>
      <c r="AC134" s="3">
        <v>130</v>
      </c>
      <c r="AD134" s="2">
        <v>88.416700000000006</v>
      </c>
      <c r="AE134" s="2">
        <v>87.853076999999999</v>
      </c>
      <c r="AF134" s="2">
        <v>100.26797100000034</v>
      </c>
      <c r="AH134" s="6">
        <v>22.2</v>
      </c>
      <c r="AI134" s="290">
        <v>-0.24</v>
      </c>
      <c r="AJ134" s="290">
        <v>12.97</v>
      </c>
      <c r="AK134" s="290">
        <v>-7.29</v>
      </c>
      <c r="AL134" s="6">
        <v>-4.37</v>
      </c>
      <c r="AM134" s="6">
        <v>9.02</v>
      </c>
      <c r="AN134" s="6">
        <v>-12.42</v>
      </c>
      <c r="BO134" s="224">
        <v>0.13</v>
      </c>
      <c r="BP134" s="226">
        <v>-29.333333333333329</v>
      </c>
      <c r="BR134" s="311">
        <v>0.65</v>
      </c>
      <c r="BS134" s="312">
        <v>-106.4</v>
      </c>
      <c r="BV134" s="543">
        <f t="shared" si="12"/>
        <v>0.56362300000000687</v>
      </c>
      <c r="BW134" s="544">
        <f t="shared" si="13"/>
        <v>188.68467100000035</v>
      </c>
      <c r="BY134" s="545">
        <v>129</v>
      </c>
      <c r="BZ134" s="546">
        <v>65.900000000000006</v>
      </c>
      <c r="CA134" s="545">
        <v>129</v>
      </c>
      <c r="CB134" s="546">
        <v>126.9</v>
      </c>
      <c r="CC134" s="510"/>
      <c r="CE134" s="545">
        <v>129</v>
      </c>
      <c r="CF134" s="546">
        <v>100.7</v>
      </c>
      <c r="CG134" s="6">
        <v>129</v>
      </c>
      <c r="CH134" s="509">
        <f t="shared" ref="CH134:CH158" si="14">MIN(BZ134,CB134,CD134,CF134)</f>
        <v>65.900000000000006</v>
      </c>
      <c r="CI134" s="509">
        <f t="shared" ref="CI134:CI158" si="15">AVERAGE(BZ134,CB134,CD134,CF134)</f>
        <v>97.833333333333329</v>
      </c>
      <c r="CJ134" s="509">
        <f t="shared" ref="CJ134:CJ158" si="16">MAX(BZ134,CB134,CD134,CF134)</f>
        <v>126.9</v>
      </c>
    </row>
    <row r="135" spans="2:88">
      <c r="B135" s="276">
        <v>131</v>
      </c>
      <c r="C135" s="275">
        <v>119.512</v>
      </c>
      <c r="D135" s="278">
        <v>164.095</v>
      </c>
      <c r="E135" s="9">
        <v>16.100685712472501</v>
      </c>
      <c r="F135" s="9">
        <v>89.36</v>
      </c>
      <c r="H135" s="276">
        <v>131</v>
      </c>
      <c r="I135" s="275">
        <v>-13.127000000000001</v>
      </c>
      <c r="J135" s="254">
        <v>0.65500000000000003</v>
      </c>
      <c r="K135" s="8">
        <v>-101.632989690719</v>
      </c>
      <c r="M135" s="286">
        <v>131</v>
      </c>
      <c r="N135" s="287">
        <v>161.428</v>
      </c>
      <c r="O135" s="275">
        <v>86.237700000000004</v>
      </c>
      <c r="Q135" s="291">
        <v>22.6</v>
      </c>
      <c r="R135" s="290"/>
      <c r="S135" s="290"/>
      <c r="T135" s="290"/>
      <c r="U135" s="291">
        <v>-24</v>
      </c>
      <c r="V135" s="8">
        <v>22</v>
      </c>
      <c r="W135" s="8">
        <v>-32</v>
      </c>
      <c r="AC135" s="3">
        <v>131</v>
      </c>
      <c r="AD135" s="2">
        <v>77.366700000000009</v>
      </c>
      <c r="AE135" s="2">
        <v>88.426811999999543</v>
      </c>
      <c r="AF135" s="2">
        <v>102.38413200000021</v>
      </c>
      <c r="AH135" s="6">
        <v>22.3</v>
      </c>
      <c r="AI135" s="290">
        <v>3.8</v>
      </c>
      <c r="AJ135" s="290">
        <v>16.98</v>
      </c>
      <c r="AK135" s="290">
        <v>-3.58</v>
      </c>
      <c r="AL135" s="6">
        <v>-4.7</v>
      </c>
      <c r="AM135" s="6">
        <v>8.3800000000000008</v>
      </c>
      <c r="AN135" s="6">
        <v>-12.79</v>
      </c>
      <c r="BO135" s="224">
        <v>0.13100000000000001</v>
      </c>
      <c r="BP135" s="226">
        <v>-38.666666666666671</v>
      </c>
      <c r="BR135" s="311">
        <v>0.65500000000000003</v>
      </c>
      <c r="BS135" s="312">
        <v>-101.632989690719</v>
      </c>
      <c r="BV135" s="543">
        <f t="shared" si="12"/>
        <v>-11.060111999999535</v>
      </c>
      <c r="BW135" s="544">
        <f t="shared" si="13"/>
        <v>179.75083200000023</v>
      </c>
      <c r="BY135" s="545">
        <v>130</v>
      </c>
      <c r="BZ135" s="546">
        <v>53</v>
      </c>
      <c r="CA135" s="545">
        <v>130</v>
      </c>
      <c r="CB135" s="546">
        <v>130</v>
      </c>
      <c r="CC135" s="510"/>
      <c r="CE135" s="545">
        <v>130</v>
      </c>
      <c r="CF135" s="546">
        <v>101.666667</v>
      </c>
      <c r="CG135" s="6">
        <v>130</v>
      </c>
      <c r="CH135" s="509">
        <f t="shared" si="14"/>
        <v>53</v>
      </c>
      <c r="CI135" s="509">
        <f t="shared" si="15"/>
        <v>94.888889000000006</v>
      </c>
      <c r="CJ135" s="509">
        <f t="shared" si="16"/>
        <v>130</v>
      </c>
    </row>
    <row r="136" spans="2:88">
      <c r="B136" s="276">
        <v>132</v>
      </c>
      <c r="C136" s="275">
        <v>105.886</v>
      </c>
      <c r="D136" s="278">
        <v>165.613</v>
      </c>
      <c r="E136" s="9">
        <v>16.134140893834264</v>
      </c>
      <c r="F136" s="9">
        <v>106.79</v>
      </c>
      <c r="H136" s="276">
        <v>132</v>
      </c>
      <c r="I136" s="275">
        <v>-18.532299999999999</v>
      </c>
      <c r="J136" s="254">
        <v>0.66</v>
      </c>
      <c r="K136" s="8">
        <v>-93.258823529409838</v>
      </c>
      <c r="M136" s="286">
        <v>132</v>
      </c>
      <c r="N136" s="287">
        <v>157.834</v>
      </c>
      <c r="O136" s="275">
        <v>82.644199999999998</v>
      </c>
      <c r="Q136" s="291">
        <v>22.7</v>
      </c>
      <c r="R136" s="290"/>
      <c r="S136" s="290"/>
      <c r="T136" s="290"/>
      <c r="U136" s="291">
        <v>-18</v>
      </c>
      <c r="V136" s="8">
        <v>22.1</v>
      </c>
      <c r="W136" s="8">
        <v>-25</v>
      </c>
      <c r="AC136" s="3">
        <v>132</v>
      </c>
      <c r="AD136" s="2">
        <v>70.616700000000009</v>
      </c>
      <c r="AE136" s="2">
        <v>88.251965999999811</v>
      </c>
      <c r="AF136" s="2">
        <v>103.56872400000032</v>
      </c>
      <c r="AH136" s="6">
        <v>22.4</v>
      </c>
      <c r="AI136" s="290">
        <v>6.49</v>
      </c>
      <c r="AJ136" s="290">
        <v>18.809999999999999</v>
      </c>
      <c r="AK136" s="290">
        <v>-0.73</v>
      </c>
      <c r="AL136" s="6">
        <v>-4.95</v>
      </c>
      <c r="AM136" s="6">
        <v>7.89</v>
      </c>
      <c r="AN136" s="6">
        <v>-13.11</v>
      </c>
      <c r="BO136" s="224">
        <v>0.13200000000000001</v>
      </c>
      <c r="BP136" s="226">
        <v>-64.666666666666671</v>
      </c>
      <c r="BR136" s="311">
        <v>0.66</v>
      </c>
      <c r="BS136" s="312">
        <v>-93.258823529409838</v>
      </c>
      <c r="BV136" s="543">
        <f t="shared" si="12"/>
        <v>-17.635265999999802</v>
      </c>
      <c r="BW136" s="544">
        <f t="shared" si="13"/>
        <v>174.18542400000032</v>
      </c>
      <c r="BY136" s="545">
        <v>131</v>
      </c>
      <c r="BZ136" s="546">
        <v>53.318182</v>
      </c>
      <c r="CA136" s="545">
        <v>131</v>
      </c>
      <c r="CB136" s="546">
        <v>128.75</v>
      </c>
      <c r="CC136" s="510"/>
      <c r="CE136" s="545">
        <v>131</v>
      </c>
      <c r="CF136" s="546">
        <v>102.63333299999999</v>
      </c>
      <c r="CG136" s="6">
        <v>131</v>
      </c>
      <c r="CH136" s="509">
        <f t="shared" si="14"/>
        <v>53.318182</v>
      </c>
      <c r="CI136" s="509">
        <f t="shared" si="15"/>
        <v>94.900504999999995</v>
      </c>
      <c r="CJ136" s="509">
        <f t="shared" si="16"/>
        <v>128.75</v>
      </c>
    </row>
    <row r="137" spans="2:88">
      <c r="B137" s="276">
        <v>133</v>
      </c>
      <c r="C137" s="275">
        <v>94.331199999999995</v>
      </c>
      <c r="D137" s="278">
        <v>165.822</v>
      </c>
      <c r="E137" s="9">
        <v>16.159232279855587</v>
      </c>
      <c r="F137" s="9">
        <v>122.48</v>
      </c>
      <c r="H137" s="276">
        <v>133</v>
      </c>
      <c r="I137" s="275">
        <v>-22.125800000000002</v>
      </c>
      <c r="J137" s="254">
        <v>0.66500000000000004</v>
      </c>
      <c r="K137" s="8">
        <v>-80.492307692312977</v>
      </c>
      <c r="M137" s="286">
        <v>133</v>
      </c>
      <c r="N137" s="287">
        <v>155.435</v>
      </c>
      <c r="O137" s="275">
        <v>80.244799999999998</v>
      </c>
      <c r="Q137" s="291">
        <v>22.8</v>
      </c>
      <c r="R137" s="290">
        <v>-16.899999999999999</v>
      </c>
      <c r="S137" s="290">
        <v>-12.4</v>
      </c>
      <c r="T137" s="290">
        <v>-4.3</v>
      </c>
      <c r="U137" s="291">
        <v>-12.4</v>
      </c>
      <c r="V137" s="8">
        <v>22.2</v>
      </c>
      <c r="W137" s="8">
        <v>-10.59479</v>
      </c>
      <c r="AC137" s="3">
        <v>133</v>
      </c>
      <c r="AD137" s="2">
        <v>72.916700000000006</v>
      </c>
      <c r="AE137" s="2">
        <v>88.961148000000335</v>
      </c>
      <c r="AF137" s="2">
        <v>104.71729799999973</v>
      </c>
      <c r="AH137" s="6">
        <v>22.5</v>
      </c>
      <c r="AI137" s="290">
        <v>7.41</v>
      </c>
      <c r="AJ137" s="290">
        <v>18.36</v>
      </c>
      <c r="AK137" s="290">
        <v>0.61</v>
      </c>
      <c r="AL137" s="6">
        <v>-5.0999999999999996</v>
      </c>
      <c r="AM137" s="6">
        <v>7.54</v>
      </c>
      <c r="AN137" s="6">
        <v>-13.37</v>
      </c>
      <c r="BO137" s="224">
        <v>0.13300000000000001</v>
      </c>
      <c r="BP137" s="226">
        <v>-78.666666666666671</v>
      </c>
      <c r="BR137" s="311">
        <v>0.66500000000000004</v>
      </c>
      <c r="BS137" s="312">
        <v>-80.492307692312977</v>
      </c>
      <c r="BV137" s="543">
        <f t="shared" si="12"/>
        <v>-16.04444800000033</v>
      </c>
      <c r="BW137" s="544">
        <f t="shared" si="13"/>
        <v>177.63399799999974</v>
      </c>
      <c r="BY137" s="545">
        <v>132</v>
      </c>
      <c r="BZ137" s="546">
        <v>53.636364</v>
      </c>
      <c r="CA137" s="545">
        <v>132</v>
      </c>
      <c r="CB137" s="546">
        <v>127.5</v>
      </c>
      <c r="CC137" s="510"/>
      <c r="CE137" s="545">
        <v>132</v>
      </c>
      <c r="CF137" s="546">
        <v>103.6</v>
      </c>
      <c r="CG137" s="6">
        <v>132</v>
      </c>
      <c r="CH137" s="509">
        <f t="shared" si="14"/>
        <v>53.636364</v>
      </c>
      <c r="CI137" s="509">
        <f t="shared" si="15"/>
        <v>94.912121333333332</v>
      </c>
      <c r="CJ137" s="509">
        <f t="shared" si="16"/>
        <v>127.5</v>
      </c>
    </row>
    <row r="138" spans="2:88">
      <c r="B138" s="276">
        <v>134</v>
      </c>
      <c r="C138" s="275">
        <v>85.199700000000007</v>
      </c>
      <c r="D138" s="278">
        <v>164.73599999999999</v>
      </c>
      <c r="E138" s="9">
        <v>16.226142642579116</v>
      </c>
      <c r="F138" s="9">
        <v>131.01</v>
      </c>
      <c r="H138" s="276">
        <v>134</v>
      </c>
      <c r="I138" s="275">
        <v>-24.525200000000002</v>
      </c>
      <c r="J138" s="254">
        <v>0.67</v>
      </c>
      <c r="K138" s="8">
        <v>-91.726315789472508</v>
      </c>
      <c r="M138" s="286">
        <v>134</v>
      </c>
      <c r="N138" s="287">
        <v>154.04400000000001</v>
      </c>
      <c r="O138" s="275">
        <v>78.854200000000006</v>
      </c>
      <c r="Q138" s="291">
        <v>22.9</v>
      </c>
      <c r="R138" s="290">
        <v>-12.3</v>
      </c>
      <c r="S138" s="290">
        <v>-6.2</v>
      </c>
      <c r="T138" s="290">
        <v>4.9000000000000004</v>
      </c>
      <c r="U138" s="291">
        <v>-6.2</v>
      </c>
      <c r="V138" s="8">
        <v>22.3</v>
      </c>
      <c r="W138" s="8">
        <v>-3.702915</v>
      </c>
      <c r="AC138" s="3">
        <v>134</v>
      </c>
      <c r="AD138" s="2">
        <v>78.841700000000003</v>
      </c>
      <c r="AE138" s="2">
        <v>91.616681999999884</v>
      </c>
      <c r="AF138" s="2">
        <v>102.49701600000012</v>
      </c>
      <c r="AH138" s="6">
        <v>22.6</v>
      </c>
      <c r="AI138" s="290">
        <v>6.69</v>
      </c>
      <c r="AJ138" s="290">
        <v>16.66</v>
      </c>
      <c r="AK138" s="290">
        <v>0.2</v>
      </c>
      <c r="AL138" s="6">
        <v>-5.16</v>
      </c>
      <c r="AM138" s="6">
        <v>7.33</v>
      </c>
      <c r="AN138" s="6">
        <v>-13.55</v>
      </c>
      <c r="BO138" s="224">
        <v>0.13400000000000001</v>
      </c>
      <c r="BP138" s="226">
        <v>-98.000000000000014</v>
      </c>
      <c r="BR138" s="311">
        <v>0.67</v>
      </c>
      <c r="BS138" s="312">
        <v>-91.726315789472508</v>
      </c>
      <c r="BV138" s="543">
        <f t="shared" si="12"/>
        <v>-12.774981999999881</v>
      </c>
      <c r="BW138" s="544">
        <f t="shared" si="13"/>
        <v>181.33871600000012</v>
      </c>
      <c r="BY138" s="545">
        <v>133</v>
      </c>
      <c r="BZ138" s="546">
        <v>53.954545000000003</v>
      </c>
      <c r="CA138" s="545">
        <v>133</v>
      </c>
      <c r="CB138" s="546">
        <v>126.25</v>
      </c>
      <c r="CC138" s="510"/>
      <c r="CE138" s="545">
        <v>133</v>
      </c>
      <c r="CF138" s="546">
        <v>104.566667</v>
      </c>
      <c r="CG138" s="6">
        <v>133</v>
      </c>
      <c r="CH138" s="509">
        <f t="shared" si="14"/>
        <v>53.954545000000003</v>
      </c>
      <c r="CI138" s="509">
        <f t="shared" si="15"/>
        <v>94.923737333333335</v>
      </c>
      <c r="CJ138" s="509">
        <f t="shared" si="16"/>
        <v>126.25</v>
      </c>
    </row>
    <row r="139" spans="2:88">
      <c r="B139" s="276">
        <v>135</v>
      </c>
      <c r="C139" s="275">
        <v>78.335800000000006</v>
      </c>
      <c r="D139" s="278">
        <v>162.369</v>
      </c>
      <c r="E139" s="9">
        <v>16.326508186664409</v>
      </c>
      <c r="F139" s="9">
        <v>135.75</v>
      </c>
      <c r="H139" s="276">
        <v>135</v>
      </c>
      <c r="I139" s="275">
        <v>-25.915800000000001</v>
      </c>
      <c r="J139" s="254">
        <v>0.67500000000000004</v>
      </c>
      <c r="K139" s="8">
        <v>-80.024242424241876</v>
      </c>
      <c r="M139" s="286">
        <v>135</v>
      </c>
      <c r="N139" s="287">
        <v>153.60300000000001</v>
      </c>
      <c r="O139" s="275">
        <v>78.412599999999998</v>
      </c>
      <c r="Q139" s="291">
        <v>23</v>
      </c>
      <c r="R139" s="290">
        <v>-7.6</v>
      </c>
      <c r="S139" s="290">
        <v>0</v>
      </c>
      <c r="T139" s="290">
        <v>14</v>
      </c>
      <c r="U139" s="291">
        <v>0</v>
      </c>
      <c r="V139" s="8">
        <v>22.4</v>
      </c>
      <c r="W139" s="8">
        <v>3.1889699999999994</v>
      </c>
      <c r="AC139" s="3">
        <v>135</v>
      </c>
      <c r="AD139" s="2">
        <v>81.841700000000003</v>
      </c>
      <c r="AE139" s="2">
        <v>92.166888000000142</v>
      </c>
      <c r="AF139" s="2">
        <v>103.51345500000022</v>
      </c>
      <c r="AH139" s="6">
        <v>22.7</v>
      </c>
      <c r="AI139" s="290">
        <v>4.9400000000000004</v>
      </c>
      <c r="AJ139" s="290">
        <v>14.79</v>
      </c>
      <c r="AK139" s="290">
        <v>-1.61</v>
      </c>
      <c r="AL139" s="6">
        <v>-5.13</v>
      </c>
      <c r="AM139" s="6">
        <v>7.25</v>
      </c>
      <c r="AN139" s="6">
        <v>-13.65</v>
      </c>
      <c r="BO139" s="224">
        <v>0.13500000000000001</v>
      </c>
      <c r="BP139" s="226">
        <v>-108.66666666666669</v>
      </c>
      <c r="BR139" s="311">
        <v>0.67500000000000004</v>
      </c>
      <c r="BS139" s="312">
        <v>-80.024242424241876</v>
      </c>
      <c r="BV139" s="543">
        <f t="shared" si="12"/>
        <v>-10.325188000000139</v>
      </c>
      <c r="BW139" s="544">
        <f t="shared" si="13"/>
        <v>185.35515500000022</v>
      </c>
      <c r="BY139" s="545">
        <v>134</v>
      </c>
      <c r="BZ139" s="546">
        <v>54.272727000000003</v>
      </c>
      <c r="CA139" s="545">
        <v>134</v>
      </c>
      <c r="CB139" s="546">
        <v>125</v>
      </c>
      <c r="CC139" s="510"/>
      <c r="CE139" s="545">
        <v>134</v>
      </c>
      <c r="CF139" s="546">
        <v>105.533333</v>
      </c>
      <c r="CG139" s="6">
        <v>134</v>
      </c>
      <c r="CH139" s="509">
        <f t="shared" si="14"/>
        <v>54.272727000000003</v>
      </c>
      <c r="CI139" s="509">
        <f t="shared" si="15"/>
        <v>94.935353333333339</v>
      </c>
      <c r="CJ139" s="509">
        <f t="shared" si="16"/>
        <v>125</v>
      </c>
    </row>
    <row r="140" spans="2:88">
      <c r="B140" s="276">
        <v>136</v>
      </c>
      <c r="C140" s="275">
        <v>74.336500000000001</v>
      </c>
      <c r="D140" s="278">
        <v>158.66999999999999</v>
      </c>
      <c r="E140" s="9">
        <v>16.485420298132794</v>
      </c>
      <c r="F140" s="9">
        <v>138.30000000000001</v>
      </c>
      <c r="H140" s="276">
        <v>136</v>
      </c>
      <c r="I140" s="275">
        <v>-26.357399999999998</v>
      </c>
      <c r="J140" s="254">
        <v>0.68</v>
      </c>
      <c r="K140" s="8">
        <v>-82.820512820514452</v>
      </c>
      <c r="M140" s="286">
        <v>136</v>
      </c>
      <c r="N140" s="287">
        <v>154.11799999999999</v>
      </c>
      <c r="O140" s="275">
        <v>78.928100000000001</v>
      </c>
      <c r="Q140" s="291">
        <v>23.1</v>
      </c>
      <c r="R140" s="290">
        <v>-3</v>
      </c>
      <c r="S140" s="290">
        <v>6.2</v>
      </c>
      <c r="T140" s="290">
        <v>23.1</v>
      </c>
      <c r="U140" s="291">
        <v>6.2</v>
      </c>
      <c r="V140" s="8">
        <v>22.5</v>
      </c>
      <c r="W140" s="8">
        <v>10.080880000000001</v>
      </c>
      <c r="AC140" s="3">
        <v>136</v>
      </c>
      <c r="AD140" s="2">
        <v>82.416700000000006</v>
      </c>
      <c r="AE140" s="2">
        <v>92.146325999999974</v>
      </c>
      <c r="AF140" s="2">
        <v>105.60601800000005</v>
      </c>
      <c r="AH140" s="6">
        <v>22.8</v>
      </c>
      <c r="AI140" s="290">
        <v>2.74</v>
      </c>
      <c r="AJ140" s="290">
        <v>13.08</v>
      </c>
      <c r="AK140" s="290">
        <v>-4.09</v>
      </c>
      <c r="AL140" s="6">
        <v>-5.01</v>
      </c>
      <c r="AM140" s="6">
        <v>7.27</v>
      </c>
      <c r="AN140" s="6">
        <v>-13.69</v>
      </c>
      <c r="BO140" s="224">
        <v>0.13600000000000001</v>
      </c>
      <c r="BP140" s="226">
        <v>-106.00000000000001</v>
      </c>
      <c r="BR140" s="311">
        <v>0.68</v>
      </c>
      <c r="BS140" s="312">
        <v>-82.820512820514452</v>
      </c>
      <c r="BV140" s="543">
        <f t="shared" si="12"/>
        <v>-9.7296259999999677</v>
      </c>
      <c r="BW140" s="544">
        <f t="shared" si="13"/>
        <v>188.02271800000005</v>
      </c>
      <c r="BY140" s="545">
        <v>135</v>
      </c>
      <c r="BZ140" s="546">
        <v>54.590909000000003</v>
      </c>
      <c r="CA140" s="545">
        <v>135</v>
      </c>
      <c r="CB140" s="546">
        <v>123.75</v>
      </c>
      <c r="CC140" s="510"/>
      <c r="CE140" s="545">
        <v>135</v>
      </c>
      <c r="CF140" s="546">
        <v>106.5</v>
      </c>
      <c r="CG140" s="6">
        <v>135</v>
      </c>
      <c r="CH140" s="509">
        <f t="shared" si="14"/>
        <v>54.590909000000003</v>
      </c>
      <c r="CI140" s="509">
        <f t="shared" si="15"/>
        <v>94.946969666666675</v>
      </c>
      <c r="CJ140" s="509">
        <f t="shared" si="16"/>
        <v>123.75</v>
      </c>
    </row>
    <row r="141" spans="2:88">
      <c r="B141" s="276">
        <v>137</v>
      </c>
      <c r="C141" s="275">
        <v>74.188199999999995</v>
      </c>
      <c r="D141" s="278">
        <v>153.393</v>
      </c>
      <c r="E141" s="9">
        <v>16.644332409601173</v>
      </c>
      <c r="F141" s="9">
        <v>137.18</v>
      </c>
      <c r="H141" s="276">
        <v>137</v>
      </c>
      <c r="I141" s="275">
        <v>-25.841899999999999</v>
      </c>
      <c r="J141" s="254">
        <v>0.6850000000000005</v>
      </c>
      <c r="K141" s="8">
        <v>-82.414159292035237</v>
      </c>
      <c r="M141" s="286">
        <v>137</v>
      </c>
      <c r="N141" s="287">
        <v>155.52000000000001</v>
      </c>
      <c r="O141" s="275">
        <v>80.329899999999995</v>
      </c>
      <c r="Q141" s="291">
        <v>23.2</v>
      </c>
      <c r="R141" s="290">
        <v>1.7</v>
      </c>
      <c r="S141" s="290">
        <v>12.4</v>
      </c>
      <c r="T141" s="290">
        <v>32.299999999999997</v>
      </c>
      <c r="U141" s="291">
        <v>12.4</v>
      </c>
      <c r="V141" s="8">
        <v>22.6</v>
      </c>
      <c r="W141" s="8">
        <v>16.972740000000002</v>
      </c>
      <c r="AC141" s="3">
        <v>137</v>
      </c>
      <c r="AD141" s="2">
        <v>83.691699999999997</v>
      </c>
      <c r="AE141" s="2">
        <v>93.444768000000053</v>
      </c>
      <c r="AF141" s="2">
        <v>103.41747599999999</v>
      </c>
      <c r="AH141" s="6">
        <v>22.9</v>
      </c>
      <c r="AI141" s="290">
        <v>0.19</v>
      </c>
      <c r="AJ141" s="290">
        <v>11.06</v>
      </c>
      <c r="AK141" s="290">
        <v>-6.98</v>
      </c>
      <c r="AL141" s="6">
        <v>-4.84</v>
      </c>
      <c r="AM141" s="6">
        <v>7.39</v>
      </c>
      <c r="AN141" s="6">
        <v>-13.67</v>
      </c>
      <c r="BO141" s="224">
        <v>0.13700000000000001</v>
      </c>
      <c r="BP141" s="226">
        <v>-104.66666666666664</v>
      </c>
      <c r="BR141" s="311">
        <v>0.6850000000000005</v>
      </c>
      <c r="BS141" s="312">
        <v>-82.414159292035237</v>
      </c>
      <c r="BV141" s="543">
        <f t="shared" si="12"/>
        <v>-9.7530680000000558</v>
      </c>
      <c r="BW141" s="544">
        <f t="shared" si="13"/>
        <v>187.10917599999999</v>
      </c>
      <c r="BY141" s="545">
        <v>136</v>
      </c>
      <c r="BZ141" s="546">
        <v>54.909090999999997</v>
      </c>
      <c r="CA141" s="545">
        <v>136</v>
      </c>
      <c r="CB141" s="546">
        <v>122.5</v>
      </c>
      <c r="CC141" s="510"/>
      <c r="CE141" s="545">
        <v>136</v>
      </c>
      <c r="CF141" s="546">
        <v>107.466667</v>
      </c>
      <c r="CG141" s="6">
        <v>136</v>
      </c>
      <c r="CH141" s="509">
        <f t="shared" si="14"/>
        <v>54.909090999999997</v>
      </c>
      <c r="CI141" s="509">
        <f t="shared" si="15"/>
        <v>94.958586000000011</v>
      </c>
      <c r="CJ141" s="509">
        <f t="shared" si="16"/>
        <v>122.5</v>
      </c>
    </row>
    <row r="142" spans="2:88">
      <c r="B142" s="276">
        <v>138</v>
      </c>
      <c r="C142" s="275">
        <v>79.807900000000004</v>
      </c>
      <c r="D142" s="278">
        <v>146.28899999999999</v>
      </c>
      <c r="E142" s="9">
        <v>16.736334158346025</v>
      </c>
      <c r="F142" s="9">
        <v>133.26</v>
      </c>
      <c r="H142" s="276">
        <v>138</v>
      </c>
      <c r="I142" s="275">
        <v>-24.440100000000001</v>
      </c>
      <c r="J142" s="254">
        <v>0.6900000000000005</v>
      </c>
      <c r="K142" s="8">
        <v>-53.839703153989937</v>
      </c>
      <c r="M142" s="286">
        <v>138</v>
      </c>
      <c r="N142" s="287">
        <v>157.4</v>
      </c>
      <c r="O142" s="275">
        <v>82.209699999999998</v>
      </c>
      <c r="Q142" s="291">
        <v>23.3</v>
      </c>
      <c r="R142" s="290">
        <v>6.3</v>
      </c>
      <c r="S142" s="290">
        <v>9.8000000000000007</v>
      </c>
      <c r="T142" s="290">
        <v>13.8</v>
      </c>
      <c r="U142" s="291">
        <v>9.8000000000000007</v>
      </c>
      <c r="V142" s="8">
        <v>22.7</v>
      </c>
      <c r="W142" s="8">
        <v>10.029205000000001</v>
      </c>
      <c r="AC142" s="3">
        <v>138</v>
      </c>
      <c r="AD142" s="2">
        <v>85.466700000000003</v>
      </c>
      <c r="AE142" s="2">
        <v>94.626668999999737</v>
      </c>
      <c r="AF142" s="2">
        <v>100.76863500000017</v>
      </c>
      <c r="AH142" s="6">
        <v>23</v>
      </c>
      <c r="AI142" s="290">
        <v>-3.07</v>
      </c>
      <c r="AJ142" s="290">
        <v>7.83</v>
      </c>
      <c r="AK142" s="290">
        <v>-10.5</v>
      </c>
      <c r="AL142" s="6">
        <v>-4.6100000000000003</v>
      </c>
      <c r="AM142" s="6">
        <v>7.59</v>
      </c>
      <c r="AN142" s="6">
        <v>-13.62</v>
      </c>
      <c r="BO142" s="224">
        <v>0.13800000000000001</v>
      </c>
      <c r="BP142" s="226">
        <v>-110.66666666666664</v>
      </c>
      <c r="BR142" s="311">
        <v>0.6900000000000005</v>
      </c>
      <c r="BS142" s="312">
        <v>-53.839703153989937</v>
      </c>
      <c r="BV142" s="543">
        <f t="shared" si="12"/>
        <v>-9.1599689999997338</v>
      </c>
      <c r="BW142" s="544">
        <f t="shared" si="13"/>
        <v>186.23533500000019</v>
      </c>
      <c r="BY142" s="545">
        <v>137</v>
      </c>
      <c r="BZ142" s="546">
        <v>55.227272999999997</v>
      </c>
      <c r="CA142" s="545">
        <v>137</v>
      </c>
      <c r="CB142" s="546">
        <v>121.25</v>
      </c>
      <c r="CC142" s="510"/>
      <c r="CE142" s="545">
        <v>137</v>
      </c>
      <c r="CF142" s="546">
        <v>108.433333</v>
      </c>
      <c r="CG142" s="6">
        <v>137</v>
      </c>
      <c r="CH142" s="509">
        <f t="shared" si="14"/>
        <v>55.227272999999997</v>
      </c>
      <c r="CI142" s="509">
        <f t="shared" si="15"/>
        <v>94.970202000000015</v>
      </c>
      <c r="CJ142" s="509">
        <f t="shared" si="16"/>
        <v>121.25</v>
      </c>
    </row>
    <row r="143" spans="2:88">
      <c r="B143" s="276">
        <v>139</v>
      </c>
      <c r="C143" s="275">
        <v>92.748699999999999</v>
      </c>
      <c r="D143" s="278">
        <v>138.37200000000001</v>
      </c>
      <c r="E143" s="9">
        <v>16.794880725729115</v>
      </c>
      <c r="F143" s="9">
        <v>122.31</v>
      </c>
      <c r="H143" s="276">
        <v>139</v>
      </c>
      <c r="I143" s="275">
        <v>-22.560300000000002</v>
      </c>
      <c r="J143" s="254">
        <v>0.69500000000000051</v>
      </c>
      <c r="K143" s="8">
        <v>-62.188497217069632</v>
      </c>
      <c r="M143" s="286">
        <v>139</v>
      </c>
      <c r="N143" s="287">
        <v>159.37</v>
      </c>
      <c r="O143" s="275">
        <v>84.179500000000004</v>
      </c>
      <c r="Q143" s="291">
        <v>23.4</v>
      </c>
      <c r="R143" s="290">
        <v>6.2</v>
      </c>
      <c r="S143" s="290">
        <v>9.8000000000000007</v>
      </c>
      <c r="T143" s="290">
        <v>13.6</v>
      </c>
      <c r="U143" s="291">
        <v>9.8000000000000007</v>
      </c>
      <c r="V143" s="8">
        <v>22.7</v>
      </c>
      <c r="W143" s="8">
        <v>9.8843549999999993</v>
      </c>
      <c r="AC143" s="3">
        <v>139</v>
      </c>
      <c r="AD143" s="2">
        <v>87.241700000000009</v>
      </c>
      <c r="AE143" s="2">
        <v>95.523185999999512</v>
      </c>
      <c r="AF143" s="2">
        <v>98.612730000000255</v>
      </c>
      <c r="AH143" s="6">
        <v>23.1</v>
      </c>
      <c r="AI143" s="290">
        <v>-7.28</v>
      </c>
      <c r="AJ143" s="290">
        <v>3.17</v>
      </c>
      <c r="AK143" s="290">
        <v>-14.95</v>
      </c>
      <c r="AL143" s="6">
        <v>-4.37</v>
      </c>
      <c r="AM143" s="6">
        <v>7.83</v>
      </c>
      <c r="AN143" s="6">
        <v>-13.56</v>
      </c>
      <c r="BO143" s="224">
        <v>0.13900000000000001</v>
      </c>
      <c r="BP143" s="226">
        <v>-109.33333333333333</v>
      </c>
      <c r="BR143" s="311">
        <v>0.69500000000000051</v>
      </c>
      <c r="BS143" s="312">
        <v>-62.188497217069632</v>
      </c>
      <c r="BV143" s="543">
        <f t="shared" si="12"/>
        <v>-8.2814859999995036</v>
      </c>
      <c r="BW143" s="544">
        <f t="shared" si="13"/>
        <v>185.85443000000026</v>
      </c>
      <c r="BY143" s="545">
        <v>138</v>
      </c>
      <c r="BZ143" s="546">
        <v>55.545454999999997</v>
      </c>
      <c r="CA143" s="545">
        <v>138</v>
      </c>
      <c r="CB143" s="546">
        <v>120</v>
      </c>
      <c r="CC143" s="510"/>
      <c r="CE143" s="545">
        <v>138</v>
      </c>
      <c r="CF143" s="546">
        <v>109.4</v>
      </c>
      <c r="CG143" s="6">
        <v>138</v>
      </c>
      <c r="CH143" s="509">
        <f t="shared" si="14"/>
        <v>55.545454999999997</v>
      </c>
      <c r="CI143" s="509">
        <f t="shared" si="15"/>
        <v>94.981818333333351</v>
      </c>
      <c r="CJ143" s="509">
        <f t="shared" si="16"/>
        <v>120</v>
      </c>
    </row>
    <row r="144" spans="2:88">
      <c r="B144" s="276">
        <v>140</v>
      </c>
      <c r="C144" s="275">
        <v>110.05500000000001</v>
      </c>
      <c r="D144" s="278">
        <v>130.148</v>
      </c>
      <c r="E144" s="9">
        <v>16.861791088452645</v>
      </c>
      <c r="F144" s="9">
        <v>116.88</v>
      </c>
      <c r="H144" s="276">
        <v>140</v>
      </c>
      <c r="I144" s="275">
        <v>-20.590499999999999</v>
      </c>
      <c r="J144" s="254">
        <v>0.70000000000000051</v>
      </c>
      <c r="K144" s="8">
        <v>-70.537291280149404</v>
      </c>
      <c r="M144" s="286">
        <v>140</v>
      </c>
      <c r="N144" s="287">
        <v>160.626</v>
      </c>
      <c r="O144" s="275">
        <v>85.436400000000006</v>
      </c>
      <c r="Q144" s="291">
        <v>23.5</v>
      </c>
      <c r="R144" s="290">
        <v>-5.0999999999999996</v>
      </c>
      <c r="S144" s="290">
        <v>2.7</v>
      </c>
      <c r="T144" s="290">
        <v>13.4</v>
      </c>
      <c r="U144" s="291">
        <v>2.7</v>
      </c>
      <c r="V144" s="8">
        <v>22.8</v>
      </c>
      <c r="W144" s="8">
        <v>4.136004999999999</v>
      </c>
      <c r="AC144" s="3">
        <v>140</v>
      </c>
      <c r="AD144" s="2">
        <v>88.433400000000006</v>
      </c>
      <c r="AE144" s="2">
        <v>96.691631999999586</v>
      </c>
      <c r="AF144" s="2">
        <v>96.209184000000192</v>
      </c>
      <c r="AH144" s="6">
        <v>23.2</v>
      </c>
      <c r="AI144" s="290">
        <v>-11.82</v>
      </c>
      <c r="AJ144" s="290">
        <v>-1.87</v>
      </c>
      <c r="AK144" s="290">
        <v>-19.93</v>
      </c>
      <c r="AL144" s="6">
        <v>-4.1100000000000003</v>
      </c>
      <c r="AM144" s="6">
        <v>8.09</v>
      </c>
      <c r="AN144" s="6">
        <v>-13.51</v>
      </c>
      <c r="BO144" s="224">
        <v>0.14000000000000001</v>
      </c>
      <c r="BP144" s="226">
        <v>-116.6666666666667</v>
      </c>
      <c r="BR144" s="311">
        <v>0.70000000000000051</v>
      </c>
      <c r="BS144" s="312">
        <v>-70.537291280149404</v>
      </c>
      <c r="BV144" s="543">
        <f t="shared" si="12"/>
        <v>-8.2582319999995804</v>
      </c>
      <c r="BW144" s="544">
        <f t="shared" si="13"/>
        <v>184.6425840000002</v>
      </c>
      <c r="BY144" s="545">
        <v>139</v>
      </c>
      <c r="BZ144" s="546">
        <v>55.863636</v>
      </c>
      <c r="CA144" s="545">
        <v>139</v>
      </c>
      <c r="CB144" s="546">
        <v>118.4</v>
      </c>
      <c r="CC144" s="510"/>
      <c r="CE144" s="545">
        <v>139</v>
      </c>
      <c r="CF144" s="546">
        <v>110.36666700000001</v>
      </c>
      <c r="CG144" s="6">
        <v>139</v>
      </c>
      <c r="CH144" s="509">
        <f t="shared" si="14"/>
        <v>55.863636</v>
      </c>
      <c r="CI144" s="509">
        <f t="shared" si="15"/>
        <v>94.87676766666668</v>
      </c>
      <c r="CJ144" s="509">
        <f t="shared" si="16"/>
        <v>118.4</v>
      </c>
    </row>
    <row r="145" spans="5:88">
      <c r="E145" s="9">
        <v>16.97052042787838</v>
      </c>
      <c r="F145" s="9">
        <v>115.33</v>
      </c>
      <c r="J145" s="254">
        <v>0.70500000000000052</v>
      </c>
      <c r="K145" s="8">
        <v>-78.886085343229098</v>
      </c>
      <c r="Q145" s="291">
        <v>23.6</v>
      </c>
      <c r="R145" s="290">
        <v>-7.2</v>
      </c>
      <c r="S145" s="290">
        <v>0.5</v>
      </c>
      <c r="T145" s="290">
        <v>13.2</v>
      </c>
      <c r="U145" s="291">
        <v>0.5</v>
      </c>
      <c r="V145" s="8">
        <v>22.9</v>
      </c>
      <c r="W145" s="8">
        <v>2.9979500000000003</v>
      </c>
      <c r="AH145" s="6">
        <v>23.3</v>
      </c>
      <c r="AI145" s="290">
        <v>-15.35</v>
      </c>
      <c r="AJ145" s="290">
        <v>-5.5</v>
      </c>
      <c r="AK145" s="290">
        <v>-24.21</v>
      </c>
      <c r="AL145" s="6">
        <v>-3.88</v>
      </c>
      <c r="AM145" s="6">
        <v>8.35</v>
      </c>
      <c r="AN145" s="6">
        <v>-13.51</v>
      </c>
      <c r="BO145" s="224">
        <v>0.14100000000000001</v>
      </c>
      <c r="BP145" s="226">
        <v>-105.33333333333331</v>
      </c>
      <c r="BR145" s="311">
        <v>0.70500000000000052</v>
      </c>
      <c r="BS145" s="312">
        <v>-78.886085343229098</v>
      </c>
      <c r="BY145" s="545">
        <v>140</v>
      </c>
      <c r="BZ145" s="546">
        <v>56.181818</v>
      </c>
      <c r="CA145" s="545">
        <v>140</v>
      </c>
      <c r="CB145" s="546">
        <v>116.8</v>
      </c>
      <c r="CC145" s="510"/>
      <c r="CE145" s="545">
        <v>140</v>
      </c>
      <c r="CF145" s="546">
        <v>111.333333</v>
      </c>
      <c r="CG145" s="6">
        <v>140</v>
      </c>
      <c r="CH145" s="509">
        <f t="shared" si="14"/>
        <v>56.181818</v>
      </c>
      <c r="CI145" s="509">
        <f t="shared" si="15"/>
        <v>94.77171700000001</v>
      </c>
      <c r="CJ145" s="509">
        <f t="shared" si="16"/>
        <v>116.8</v>
      </c>
    </row>
    <row r="146" spans="5:88">
      <c r="E146" s="9">
        <v>17.221434288091615</v>
      </c>
      <c r="F146" s="9">
        <v>118.73</v>
      </c>
      <c r="J146" s="254">
        <v>0.71000000000000052</v>
      </c>
      <c r="K146" s="8">
        <v>-87.191556728233024</v>
      </c>
      <c r="Q146" s="291">
        <v>23.7</v>
      </c>
      <c r="R146" s="290">
        <v>-7.4</v>
      </c>
      <c r="S146" s="290">
        <v>0.3</v>
      </c>
      <c r="T146" s="290">
        <v>13.1</v>
      </c>
      <c r="U146" s="291">
        <v>0.3</v>
      </c>
      <c r="V146" s="8">
        <v>23</v>
      </c>
      <c r="W146" s="8">
        <v>2.828195</v>
      </c>
      <c r="AH146" s="6">
        <v>23.4</v>
      </c>
      <c r="AI146" s="290">
        <v>-16.66</v>
      </c>
      <c r="AJ146" s="290">
        <v>-6.38</v>
      </c>
      <c r="AK146" s="290">
        <v>-26.53</v>
      </c>
      <c r="AL146" s="6">
        <v>-3.66</v>
      </c>
      <c r="AM146" s="6">
        <v>8.59</v>
      </c>
      <c r="AN146" s="6">
        <v>-13.57</v>
      </c>
      <c r="BO146" s="224">
        <v>0.14200000000000002</v>
      </c>
      <c r="BP146" s="226">
        <v>-101.33333333333333</v>
      </c>
      <c r="BR146" s="311">
        <v>0.71000000000000052</v>
      </c>
      <c r="BS146" s="312">
        <v>-87.191556728233024</v>
      </c>
      <c r="BY146" s="545">
        <v>141</v>
      </c>
      <c r="BZ146" s="546">
        <v>56.5</v>
      </c>
      <c r="CA146" s="545">
        <v>141</v>
      </c>
      <c r="CB146" s="546">
        <v>115.2</v>
      </c>
      <c r="CC146" s="510"/>
      <c r="CE146" s="545">
        <v>141</v>
      </c>
      <c r="CF146" s="546">
        <v>112.3</v>
      </c>
      <c r="CG146" s="6">
        <v>141</v>
      </c>
      <c r="CH146" s="509">
        <f t="shared" si="14"/>
        <v>56.5</v>
      </c>
      <c r="CI146" s="509">
        <f t="shared" si="15"/>
        <v>94.666666666666671</v>
      </c>
      <c r="CJ146" s="509">
        <f t="shared" si="16"/>
        <v>115.2</v>
      </c>
    </row>
    <row r="147" spans="5:88">
      <c r="E147" s="9">
        <v>17.530894715687936</v>
      </c>
      <c r="F147" s="9">
        <v>120.7</v>
      </c>
      <c r="J147" s="254">
        <v>0.71500000000000052</v>
      </c>
      <c r="K147" s="8">
        <v>-95.107124010554969</v>
      </c>
      <c r="Q147" s="291">
        <v>23.8</v>
      </c>
      <c r="R147" s="290">
        <v>-7.6</v>
      </c>
      <c r="S147" s="290">
        <v>0.1</v>
      </c>
      <c r="T147" s="290">
        <v>12.9</v>
      </c>
      <c r="U147" s="291">
        <v>0.1</v>
      </c>
      <c r="V147" s="8">
        <v>23.1</v>
      </c>
      <c r="W147" s="8">
        <v>2.6583899999999994</v>
      </c>
      <c r="AH147" s="6">
        <v>23.5</v>
      </c>
      <c r="AI147" s="290">
        <v>-15.76</v>
      </c>
      <c r="AJ147" s="290">
        <v>-4.6900000000000004</v>
      </c>
      <c r="AK147" s="290">
        <v>-26.73</v>
      </c>
      <c r="AL147" s="6">
        <v>-3.48</v>
      </c>
      <c r="AM147" s="6">
        <v>8.8000000000000007</v>
      </c>
      <c r="AN147" s="6">
        <v>-13.68</v>
      </c>
      <c r="BO147" s="224">
        <v>0.14300000000000002</v>
      </c>
      <c r="BP147" s="226">
        <v>-103.33333333333336</v>
      </c>
      <c r="BR147" s="311">
        <v>0.71500000000000052</v>
      </c>
      <c r="BS147" s="312">
        <v>-95.107124010554969</v>
      </c>
      <c r="BY147" s="545">
        <v>142</v>
      </c>
      <c r="BZ147" s="546">
        <v>56.818182</v>
      </c>
      <c r="CA147" s="545">
        <v>142</v>
      </c>
      <c r="CB147" s="546">
        <v>113.6</v>
      </c>
      <c r="CC147" s="510"/>
      <c r="CE147" s="545">
        <v>142</v>
      </c>
      <c r="CF147" s="546">
        <v>113.266667</v>
      </c>
      <c r="CG147" s="6">
        <v>142</v>
      </c>
      <c r="CH147" s="509">
        <f t="shared" si="14"/>
        <v>56.818182</v>
      </c>
      <c r="CI147" s="509">
        <f t="shared" si="15"/>
        <v>94.561616333333333</v>
      </c>
      <c r="CJ147" s="509">
        <f t="shared" si="16"/>
        <v>113.6</v>
      </c>
    </row>
    <row r="148" spans="5:88">
      <c r="E148" s="9">
        <v>17.831991347943813</v>
      </c>
      <c r="F148" s="9">
        <v>118.46</v>
      </c>
      <c r="J148" s="254">
        <v>0.72000000000000053</v>
      </c>
      <c r="K148" s="8">
        <v>-96.409876543211197</v>
      </c>
      <c r="Q148" s="291">
        <v>23.9</v>
      </c>
      <c r="R148" s="290">
        <v>-7.7</v>
      </c>
      <c r="S148" s="290">
        <v>-2.4</v>
      </c>
      <c r="T148" s="290">
        <v>5</v>
      </c>
      <c r="U148" s="291">
        <v>-2.4</v>
      </c>
      <c r="V148" s="8">
        <v>23.2</v>
      </c>
      <c r="W148" s="8">
        <v>-1.3587450000000003</v>
      </c>
      <c r="AH148" s="6">
        <v>23.6</v>
      </c>
      <c r="AI148" s="290">
        <v>-13.68</v>
      </c>
      <c r="AJ148" s="290">
        <v>-1.85</v>
      </c>
      <c r="AK148" s="290">
        <v>-25.51</v>
      </c>
      <c r="AL148" s="6">
        <v>-3.33</v>
      </c>
      <c r="AM148" s="6">
        <v>8.9700000000000006</v>
      </c>
      <c r="AN148" s="6">
        <v>-13.85</v>
      </c>
      <c r="BO148" s="224">
        <v>0.14400000000000002</v>
      </c>
      <c r="BP148" s="226">
        <v>-106.00000000000001</v>
      </c>
      <c r="BR148" s="311">
        <v>0.72000000000000053</v>
      </c>
      <c r="BS148" s="312">
        <v>-96.409876543211197</v>
      </c>
      <c r="BY148" s="545">
        <v>143</v>
      </c>
      <c r="BZ148" s="546">
        <v>57.136364</v>
      </c>
      <c r="CA148" s="545">
        <v>143</v>
      </c>
      <c r="CB148" s="546">
        <v>112</v>
      </c>
      <c r="CC148" s="510"/>
      <c r="CE148" s="545">
        <v>143</v>
      </c>
      <c r="CF148" s="546">
        <v>114.233333</v>
      </c>
      <c r="CG148" s="6">
        <v>143</v>
      </c>
      <c r="CH148" s="509">
        <f t="shared" si="14"/>
        <v>57.136364</v>
      </c>
      <c r="CI148" s="509">
        <f t="shared" si="15"/>
        <v>94.456565666666677</v>
      </c>
      <c r="CJ148" s="509">
        <f t="shared" si="16"/>
        <v>114.233333</v>
      </c>
    </row>
    <row r="149" spans="5:88">
      <c r="E149" s="9">
        <v>18.325455273029842</v>
      </c>
      <c r="F149" s="9">
        <v>106.63</v>
      </c>
      <c r="J149" s="254">
        <v>0.72500000000000053</v>
      </c>
      <c r="K149" s="8">
        <v>-63.69999999999888</v>
      </c>
      <c r="Q149" s="291">
        <v>24</v>
      </c>
      <c r="R149" s="290">
        <v>-28.8</v>
      </c>
      <c r="S149" s="290">
        <v>-18.399999999999999</v>
      </c>
      <c r="T149" s="290">
        <v>-7.9</v>
      </c>
      <c r="U149" s="291">
        <v>-18.399999999999999</v>
      </c>
      <c r="V149" s="8">
        <v>23.3</v>
      </c>
      <c r="W149" s="8">
        <v>-18.449449999999992</v>
      </c>
      <c r="AH149" s="6">
        <v>23.7</v>
      </c>
      <c r="AI149" s="290">
        <v>-11.12</v>
      </c>
      <c r="AJ149" s="290">
        <v>1.1599999999999999</v>
      </c>
      <c r="AK149" s="290">
        <v>-23.4</v>
      </c>
      <c r="AL149" s="6">
        <v>-3.19</v>
      </c>
      <c r="AM149" s="6">
        <v>9.1199999999999992</v>
      </c>
      <c r="AN149" s="6">
        <v>-14.05</v>
      </c>
      <c r="BO149" s="224">
        <v>0.14499999999999999</v>
      </c>
      <c r="BP149" s="226">
        <v>-100.66666666666669</v>
      </c>
      <c r="BR149" s="311">
        <v>0.72500000000000053</v>
      </c>
      <c r="BS149" s="312">
        <v>-63.69999999999888</v>
      </c>
      <c r="BY149" s="545">
        <v>144</v>
      </c>
      <c r="BZ149" s="546">
        <v>57.454545000000003</v>
      </c>
      <c r="CA149" s="545">
        <v>144</v>
      </c>
      <c r="CB149" s="546">
        <v>110.4</v>
      </c>
      <c r="CC149" s="510"/>
      <c r="CE149" s="545">
        <v>144</v>
      </c>
      <c r="CF149" s="546">
        <v>115.2</v>
      </c>
      <c r="CG149" s="6">
        <v>144</v>
      </c>
      <c r="CH149" s="509">
        <f t="shared" si="14"/>
        <v>57.454545000000003</v>
      </c>
      <c r="CI149" s="509">
        <f t="shared" si="15"/>
        <v>94.351515000000006</v>
      </c>
      <c r="CJ149" s="509">
        <f t="shared" si="16"/>
        <v>115.2</v>
      </c>
    </row>
    <row r="150" spans="5:88">
      <c r="E150" s="9">
        <v>18.936012332882044</v>
      </c>
      <c r="F150" s="9">
        <v>87.1</v>
      </c>
      <c r="J150" s="254">
        <v>0.73000000000000054</v>
      </c>
      <c r="K150" s="8">
        <v>-70.446169989507339</v>
      </c>
      <c r="Q150" s="291">
        <v>24.1</v>
      </c>
      <c r="R150" s="290">
        <v>-37.9</v>
      </c>
      <c r="S150" s="290">
        <v>-31.1</v>
      </c>
      <c r="T150" s="290">
        <v>-24.3</v>
      </c>
      <c r="U150" s="291">
        <v>-31.1</v>
      </c>
      <c r="V150" s="8">
        <v>23.4</v>
      </c>
      <c r="W150" s="8">
        <v>-31.149449999999995</v>
      </c>
      <c r="AH150" s="6">
        <v>23.8</v>
      </c>
      <c r="AI150" s="290">
        <v>-8.1</v>
      </c>
      <c r="AJ150" s="290">
        <v>4.26</v>
      </c>
      <c r="AK150" s="290">
        <v>-20.43</v>
      </c>
      <c r="AL150" s="6">
        <v>-3.05</v>
      </c>
      <c r="AM150" s="6">
        <v>9.25</v>
      </c>
      <c r="AN150" s="6">
        <v>-14.25</v>
      </c>
      <c r="BO150" s="224">
        <v>0.14599999999999999</v>
      </c>
      <c r="BP150" s="226">
        <v>-102.66666666666664</v>
      </c>
      <c r="BR150" s="311">
        <v>0.73000000000000054</v>
      </c>
      <c r="BS150" s="312">
        <v>-70.446169989507339</v>
      </c>
      <c r="BY150" s="545">
        <v>145</v>
      </c>
      <c r="BZ150" s="546">
        <v>57.772727000000003</v>
      </c>
      <c r="CA150" s="545">
        <v>145</v>
      </c>
      <c r="CB150" s="546">
        <v>108.8</v>
      </c>
      <c r="CC150" s="510"/>
      <c r="CE150" s="545">
        <v>145</v>
      </c>
      <c r="CF150" s="546">
        <v>116.166667</v>
      </c>
      <c r="CG150" s="6">
        <v>145</v>
      </c>
      <c r="CH150" s="509">
        <f t="shared" si="14"/>
        <v>57.772727000000003</v>
      </c>
      <c r="CI150" s="509">
        <f t="shared" si="15"/>
        <v>94.246464666666668</v>
      </c>
      <c r="CJ150" s="509">
        <f t="shared" si="16"/>
        <v>116.166667</v>
      </c>
    </row>
    <row r="151" spans="5:88">
      <c r="E151" s="9">
        <v>19.446203848648956</v>
      </c>
      <c r="F151" s="9">
        <v>67.69</v>
      </c>
      <c r="J151" s="254">
        <v>0.73500000000000054</v>
      </c>
      <c r="K151" s="8">
        <v>-75.482896117524064</v>
      </c>
      <c r="Q151" s="291">
        <v>24.2</v>
      </c>
      <c r="R151" s="290">
        <v>-33.9</v>
      </c>
      <c r="S151" s="290">
        <v>-23.5</v>
      </c>
      <c r="T151" s="290">
        <v>-13.2</v>
      </c>
      <c r="U151" s="291">
        <v>-23.5</v>
      </c>
      <c r="V151" s="8">
        <v>23.5</v>
      </c>
      <c r="W151" s="8">
        <v>-23.549449999999993</v>
      </c>
      <c r="AH151" s="6">
        <v>23.9</v>
      </c>
      <c r="AI151" s="290">
        <v>-4.25</v>
      </c>
      <c r="AJ151" s="290">
        <v>7.97</v>
      </c>
      <c r="AK151" s="290">
        <v>-16.420000000000002</v>
      </c>
      <c r="AL151" s="6">
        <v>-2.89</v>
      </c>
      <c r="AM151" s="6">
        <v>9.4</v>
      </c>
      <c r="AN151" s="6">
        <v>-14.43</v>
      </c>
      <c r="BO151" s="224">
        <v>0.14699999999999999</v>
      </c>
      <c r="BP151" s="226">
        <v>-106.00000000000001</v>
      </c>
      <c r="BR151" s="311">
        <v>0.73500000000000054</v>
      </c>
      <c r="BS151" s="312">
        <v>-75.482896117524064</v>
      </c>
      <c r="BY151" s="545">
        <v>146</v>
      </c>
      <c r="BZ151" s="546">
        <v>58.090909000000003</v>
      </c>
      <c r="CA151" s="545">
        <v>146</v>
      </c>
      <c r="CB151" s="546">
        <v>107.2</v>
      </c>
      <c r="CC151" s="510"/>
      <c r="CE151" s="545">
        <v>146</v>
      </c>
      <c r="CF151" s="546">
        <v>117.13333299999999</v>
      </c>
      <c r="CG151" s="6">
        <v>146</v>
      </c>
      <c r="CH151" s="509">
        <f t="shared" si="14"/>
        <v>58.090909000000003</v>
      </c>
      <c r="CI151" s="509">
        <f t="shared" si="15"/>
        <v>94.141413999999997</v>
      </c>
      <c r="CJ151" s="509">
        <f t="shared" si="16"/>
        <v>117.13333299999999</v>
      </c>
    </row>
    <row r="152" spans="5:88">
      <c r="E152" s="9">
        <v>19.613479755457774</v>
      </c>
      <c r="F152" s="9">
        <v>64.180000000000007</v>
      </c>
      <c r="J152" s="254">
        <v>0.74000000000000055</v>
      </c>
      <c r="K152" s="8">
        <v>-77.587692307691654</v>
      </c>
      <c r="Q152" s="291">
        <v>24.3</v>
      </c>
      <c r="R152" s="290">
        <v>-19.3</v>
      </c>
      <c r="S152" s="290">
        <v>-5.6</v>
      </c>
      <c r="T152" s="290">
        <v>8</v>
      </c>
      <c r="U152" s="291">
        <v>-5.6</v>
      </c>
      <c r="V152" s="8">
        <v>23.6</v>
      </c>
      <c r="W152" s="8">
        <v>-5.6494499999999945</v>
      </c>
      <c r="AH152" s="6">
        <v>24</v>
      </c>
      <c r="AI152" s="290">
        <v>0.11</v>
      </c>
      <c r="AJ152" s="290">
        <v>12.18</v>
      </c>
      <c r="AK152" s="290">
        <v>-11.9</v>
      </c>
      <c r="AL152" s="6">
        <v>-2.7</v>
      </c>
      <c r="AM152" s="6">
        <v>9.59</v>
      </c>
      <c r="AN152" s="6">
        <v>-14.54</v>
      </c>
      <c r="BO152" s="224">
        <v>0.14799999999999999</v>
      </c>
      <c r="BP152" s="226">
        <v>-98.666666666666671</v>
      </c>
      <c r="BR152" s="311">
        <v>0.74000000000000055</v>
      </c>
      <c r="BS152" s="312">
        <v>-77.587692307691654</v>
      </c>
      <c r="BY152" s="545">
        <v>147</v>
      </c>
      <c r="BZ152" s="546">
        <v>58.409090999999997</v>
      </c>
      <c r="CA152" s="545">
        <v>147</v>
      </c>
      <c r="CB152" s="546">
        <v>105.6</v>
      </c>
      <c r="CC152" s="510"/>
      <c r="CE152" s="545">
        <v>147</v>
      </c>
      <c r="CF152" s="546">
        <v>118.1</v>
      </c>
      <c r="CG152" s="6">
        <v>147</v>
      </c>
      <c r="CH152" s="509">
        <f t="shared" si="14"/>
        <v>58.409090999999997</v>
      </c>
      <c r="CI152" s="509">
        <f t="shared" si="15"/>
        <v>94.036363666666659</v>
      </c>
      <c r="CJ152" s="509">
        <f t="shared" si="16"/>
        <v>118.1</v>
      </c>
    </row>
    <row r="153" spans="5:88">
      <c r="E153" s="9">
        <v>19.730795599449934</v>
      </c>
      <c r="F153" s="9">
        <v>66.959999999999994</v>
      </c>
      <c r="J153" s="254">
        <v>0.74500000000000055</v>
      </c>
      <c r="K153" s="8">
        <v>-73.606349206351169</v>
      </c>
      <c r="Q153" s="291">
        <v>24.4</v>
      </c>
      <c r="R153" s="290">
        <v>-20.3</v>
      </c>
      <c r="S153" s="290">
        <v>-6.7</v>
      </c>
      <c r="T153" s="290">
        <v>6.8</v>
      </c>
      <c r="U153" s="291">
        <v>-6.7</v>
      </c>
      <c r="V153" s="8">
        <v>23.7</v>
      </c>
      <c r="W153" s="8">
        <v>-6.749449999999996</v>
      </c>
      <c r="AH153" s="6">
        <v>24.1</v>
      </c>
      <c r="AI153" s="290">
        <v>3.3</v>
      </c>
      <c r="AJ153" s="290">
        <v>15.28</v>
      </c>
      <c r="AK153" s="290">
        <v>-8.6199999999999992</v>
      </c>
      <c r="AL153" s="6">
        <v>-2.44</v>
      </c>
      <c r="AM153" s="6">
        <v>9.86</v>
      </c>
      <c r="AN153" s="6">
        <v>-14.55</v>
      </c>
      <c r="BO153" s="224">
        <v>0.14899999999999999</v>
      </c>
      <c r="BP153" s="226">
        <v>-101.33333333333333</v>
      </c>
      <c r="BR153" s="311">
        <v>0.74500000000000055</v>
      </c>
      <c r="BS153" s="312">
        <v>-73.606349206351169</v>
      </c>
      <c r="BY153" s="545">
        <v>148</v>
      </c>
      <c r="BZ153" s="546">
        <v>58.727272999999997</v>
      </c>
      <c r="CA153" s="545">
        <v>148</v>
      </c>
      <c r="CB153" s="546">
        <v>104</v>
      </c>
      <c r="CC153" s="510"/>
      <c r="CE153" s="545">
        <v>148</v>
      </c>
      <c r="CF153" s="546">
        <v>119.066667</v>
      </c>
      <c r="CG153" s="6">
        <v>148</v>
      </c>
      <c r="CH153" s="509">
        <f t="shared" si="14"/>
        <v>58.727272999999997</v>
      </c>
      <c r="CI153" s="509">
        <f t="shared" si="15"/>
        <v>93.931313333333335</v>
      </c>
      <c r="CJ153" s="509">
        <f t="shared" si="16"/>
        <v>119.066667</v>
      </c>
    </row>
    <row r="154" spans="5:88">
      <c r="E154" s="9">
        <v>19.833768471058885</v>
      </c>
      <c r="F154" s="9">
        <v>74.3</v>
      </c>
      <c r="J154" s="254">
        <v>0.75000000000000056</v>
      </c>
      <c r="K154" s="8">
        <v>-86.080000000005271</v>
      </c>
      <c r="Q154" s="291">
        <v>24.5</v>
      </c>
      <c r="R154" s="290">
        <v>-21.4</v>
      </c>
      <c r="S154" s="290">
        <v>-7.9</v>
      </c>
      <c r="T154" s="290">
        <v>5.7</v>
      </c>
      <c r="U154" s="291">
        <v>-7.9</v>
      </c>
      <c r="V154" s="8">
        <v>23.8</v>
      </c>
      <c r="W154" s="8">
        <v>-7.9494499999999917</v>
      </c>
      <c r="AH154" s="6">
        <v>24.2</v>
      </c>
      <c r="AI154" s="290">
        <v>4.03</v>
      </c>
      <c r="AJ154" s="290">
        <v>16</v>
      </c>
      <c r="AK154" s="290">
        <v>-7.89</v>
      </c>
      <c r="AL154" s="6">
        <v>-2.11</v>
      </c>
      <c r="AM154" s="6">
        <v>10.24</v>
      </c>
      <c r="AN154" s="6">
        <v>-14.44</v>
      </c>
      <c r="BO154" s="224">
        <v>0.15</v>
      </c>
      <c r="BP154" s="226">
        <v>-101.33333333333333</v>
      </c>
      <c r="BR154" s="311">
        <v>0.75000000000000056</v>
      </c>
      <c r="BS154" s="312">
        <v>-86.080000000005271</v>
      </c>
      <c r="BY154" s="545">
        <v>149</v>
      </c>
      <c r="BZ154" s="546">
        <v>59.045454999999997</v>
      </c>
      <c r="CA154" s="545">
        <v>149</v>
      </c>
      <c r="CB154" s="546">
        <v>104</v>
      </c>
      <c r="CC154" s="510"/>
      <c r="CE154" s="545">
        <v>149</v>
      </c>
      <c r="CF154" s="546">
        <v>120.033333</v>
      </c>
      <c r="CG154" s="6">
        <v>149</v>
      </c>
      <c r="CH154" s="509">
        <f t="shared" si="14"/>
        <v>59.045454999999997</v>
      </c>
      <c r="CI154" s="509">
        <f t="shared" si="15"/>
        <v>94.35959600000001</v>
      </c>
      <c r="CJ154" s="509">
        <f t="shared" si="16"/>
        <v>120.033333</v>
      </c>
    </row>
    <row r="155" spans="5:88">
      <c r="E155" s="9">
        <v>19.907092636579574</v>
      </c>
      <c r="F155" s="9">
        <v>110.65</v>
      </c>
      <c r="J155" s="254">
        <v>0.75500000000000056</v>
      </c>
      <c r="K155" s="8">
        <v>-91.485217391302569</v>
      </c>
      <c r="Q155" s="291">
        <v>24.6</v>
      </c>
      <c r="R155" s="290">
        <v>-38.9</v>
      </c>
      <c r="S155" s="290">
        <v>-28.9</v>
      </c>
      <c r="T155" s="290">
        <v>-18.7</v>
      </c>
      <c r="U155" s="291">
        <v>-28.9</v>
      </c>
      <c r="V155" s="8">
        <v>23.9</v>
      </c>
      <c r="W155" s="8">
        <v>-28.949449999999992</v>
      </c>
      <c r="AH155" s="6">
        <v>24.3</v>
      </c>
      <c r="AI155" s="290">
        <v>2.61</v>
      </c>
      <c r="AJ155" s="290">
        <v>14.78</v>
      </c>
      <c r="AK155" s="290">
        <v>-9.5399999999999991</v>
      </c>
      <c r="AL155" s="6">
        <v>-1.7</v>
      </c>
      <c r="AM155" s="6">
        <v>10.74</v>
      </c>
      <c r="AN155" s="6">
        <v>-14.18</v>
      </c>
      <c r="BO155" s="224">
        <v>0.151</v>
      </c>
      <c r="BP155" s="226">
        <v>-95.333333333333357</v>
      </c>
      <c r="BR155" s="311">
        <v>0.75500000000000056</v>
      </c>
      <c r="BS155" s="312">
        <v>-91.485217391302569</v>
      </c>
      <c r="BY155" s="545">
        <v>150</v>
      </c>
      <c r="BZ155" s="546">
        <v>59.363636</v>
      </c>
      <c r="CA155" s="545">
        <v>150</v>
      </c>
      <c r="CB155" s="546">
        <v>104</v>
      </c>
      <c r="CC155" s="510"/>
      <c r="CE155" s="545">
        <v>150</v>
      </c>
      <c r="CF155" s="546">
        <v>121</v>
      </c>
      <c r="CG155" s="6">
        <v>150</v>
      </c>
      <c r="CH155" s="509">
        <f t="shared" si="14"/>
        <v>59.363636</v>
      </c>
      <c r="CI155" s="509">
        <f t="shared" si="15"/>
        <v>94.787878666666657</v>
      </c>
      <c r="CJ155" s="509">
        <f t="shared" si="16"/>
        <v>121</v>
      </c>
    </row>
    <row r="156" spans="5:88">
      <c r="E156" s="9">
        <v>19.981744825246011</v>
      </c>
      <c r="F156" s="9">
        <v>117.23</v>
      </c>
      <c r="J156" s="254">
        <v>0.76000000000000056</v>
      </c>
      <c r="K156" s="8">
        <v>-85.403076923074764</v>
      </c>
      <c r="Q156" s="291">
        <v>24.7</v>
      </c>
      <c r="R156" s="290">
        <v>5.6</v>
      </c>
      <c r="S156" s="290">
        <v>17.899999999999999</v>
      </c>
      <c r="T156" s="290">
        <v>30.2</v>
      </c>
      <c r="U156" s="291">
        <v>17.899999999999999</v>
      </c>
      <c r="V156" s="8">
        <v>24</v>
      </c>
      <c r="W156" s="8">
        <v>17.850550000000005</v>
      </c>
      <c r="AH156" s="6">
        <v>24.4</v>
      </c>
      <c r="AI156" s="290">
        <v>0.56999999999999995</v>
      </c>
      <c r="AJ156" s="290">
        <v>13.41</v>
      </c>
      <c r="AK156" s="290">
        <v>-12.24</v>
      </c>
      <c r="AL156" s="6">
        <v>-1.21</v>
      </c>
      <c r="AM156" s="6">
        <v>11.36</v>
      </c>
      <c r="AN156" s="6">
        <v>-13.78</v>
      </c>
      <c r="BO156" s="224">
        <v>0.152</v>
      </c>
      <c r="BP156" s="226">
        <v>-93.999999999999986</v>
      </c>
      <c r="BR156" s="311">
        <v>0.76000000000000056</v>
      </c>
      <c r="BS156" s="312">
        <v>-85.403076923074764</v>
      </c>
      <c r="BY156" s="545">
        <v>151</v>
      </c>
      <c r="BZ156" s="546">
        <v>59.681818</v>
      </c>
      <c r="CA156" s="545">
        <v>151</v>
      </c>
      <c r="CB156" s="546">
        <v>104</v>
      </c>
      <c r="CC156" s="510"/>
      <c r="CE156" s="510"/>
      <c r="CG156" s="6">
        <v>151</v>
      </c>
      <c r="CH156" s="509">
        <f t="shared" si="14"/>
        <v>59.681818</v>
      </c>
      <c r="CI156" s="509">
        <f t="shared" si="15"/>
        <v>81.840908999999996</v>
      </c>
      <c r="CJ156" s="509">
        <f t="shared" si="16"/>
        <v>104</v>
      </c>
    </row>
    <row r="157" spans="5:88">
      <c r="E157" s="9">
        <v>20.160910078045472</v>
      </c>
      <c r="F157" s="9">
        <v>120.64</v>
      </c>
      <c r="J157" s="254">
        <v>0.76500000000000057</v>
      </c>
      <c r="K157" s="8">
        <v>-62.327272727269296</v>
      </c>
      <c r="Q157" s="291">
        <v>24.8</v>
      </c>
      <c r="R157" s="290">
        <v>4.5</v>
      </c>
      <c r="S157" s="290">
        <v>16.600000000000001</v>
      </c>
      <c r="T157" s="290">
        <v>28.7</v>
      </c>
      <c r="U157" s="291">
        <v>16.600000000000001</v>
      </c>
      <c r="V157" s="8">
        <v>24.1</v>
      </c>
      <c r="W157" s="8">
        <v>16.550550000000008</v>
      </c>
      <c r="AH157" s="6">
        <v>24.5</v>
      </c>
      <c r="AI157" s="290">
        <v>-0.32</v>
      </c>
      <c r="AJ157" s="290">
        <v>13.8</v>
      </c>
      <c r="AK157" s="290">
        <v>-14.38</v>
      </c>
      <c r="AL157" s="6">
        <v>-0.65</v>
      </c>
      <c r="AM157" s="6">
        <v>12.1</v>
      </c>
      <c r="AN157" s="6">
        <v>-13.24</v>
      </c>
      <c r="BO157" s="224">
        <v>0.153</v>
      </c>
      <c r="BP157" s="226">
        <v>-92.666666666666671</v>
      </c>
      <c r="BR157" s="311">
        <v>0.76500000000000057</v>
      </c>
      <c r="BS157" s="312">
        <v>-62.327272727269296</v>
      </c>
      <c r="BY157" s="545">
        <v>152</v>
      </c>
      <c r="BZ157" s="546">
        <v>60</v>
      </c>
      <c r="CA157" s="545">
        <v>152</v>
      </c>
      <c r="CB157" s="546">
        <v>104</v>
      </c>
      <c r="CC157" s="510"/>
      <c r="CE157" s="510"/>
      <c r="CG157" s="6">
        <v>152</v>
      </c>
      <c r="CH157" s="509">
        <f t="shared" si="14"/>
        <v>60</v>
      </c>
      <c r="CI157" s="509">
        <f t="shared" si="15"/>
        <v>82</v>
      </c>
      <c r="CJ157" s="509">
        <f t="shared" si="16"/>
        <v>104</v>
      </c>
    </row>
    <row r="158" spans="5:88">
      <c r="E158" s="9">
        <v>20.325144893111641</v>
      </c>
      <c r="F158" s="9">
        <v>116.37</v>
      </c>
      <c r="J158" s="254">
        <v>0.77000000000000057</v>
      </c>
      <c r="K158" s="8">
        <v>-52.977391304345183</v>
      </c>
      <c r="Q158" s="291">
        <v>24.9</v>
      </c>
      <c r="R158" s="290">
        <v>-6</v>
      </c>
      <c r="S158" s="290">
        <v>6.9</v>
      </c>
      <c r="T158" s="290">
        <v>19.899999999999999</v>
      </c>
      <c r="U158" s="291">
        <v>6.9</v>
      </c>
      <c r="V158" s="8">
        <v>24.2</v>
      </c>
      <c r="W158" s="8">
        <v>6.8505500000000055</v>
      </c>
      <c r="AH158" s="6">
        <v>24.6</v>
      </c>
      <c r="AI158" s="290">
        <v>0.3</v>
      </c>
      <c r="AJ158" s="290">
        <v>16.23</v>
      </c>
      <c r="AK158" s="290">
        <v>-15.3</v>
      </c>
      <c r="AL158" s="6">
        <v>-0.04</v>
      </c>
      <c r="AM158" s="6">
        <v>12.93</v>
      </c>
      <c r="AN158" s="6">
        <v>-12.6</v>
      </c>
      <c r="BO158" s="224">
        <v>0.154</v>
      </c>
      <c r="BP158" s="226">
        <v>-95.333333333333357</v>
      </c>
      <c r="BR158" s="311">
        <v>0.77000000000000057</v>
      </c>
      <c r="BS158" s="312">
        <v>-52.977391304345183</v>
      </c>
      <c r="BY158" s="545"/>
      <c r="BZ158" s="546"/>
      <c r="CA158" s="545">
        <v>153</v>
      </c>
      <c r="CB158" s="546">
        <v>104</v>
      </c>
      <c r="CC158" s="510"/>
      <c r="CE158" s="510"/>
      <c r="CG158" s="6">
        <v>153</v>
      </c>
      <c r="CH158" s="509">
        <f t="shared" si="14"/>
        <v>104</v>
      </c>
      <c r="CI158" s="509">
        <f t="shared" si="15"/>
        <v>104</v>
      </c>
      <c r="CJ158" s="509">
        <f t="shared" si="16"/>
        <v>104</v>
      </c>
    </row>
    <row r="159" spans="5:88">
      <c r="E159" s="9">
        <v>20.369936206311504</v>
      </c>
      <c r="F159" s="9">
        <v>109.11</v>
      </c>
      <c r="J159" s="254">
        <v>0.77500000000000058</v>
      </c>
      <c r="K159" s="8">
        <v>-45.127272727267354</v>
      </c>
      <c r="Q159" s="291">
        <v>25</v>
      </c>
      <c r="R159" s="290">
        <v>-13.3</v>
      </c>
      <c r="S159" s="290">
        <v>-2.1</v>
      </c>
      <c r="T159" s="290">
        <v>9.1</v>
      </c>
      <c r="U159" s="291">
        <v>-2.1</v>
      </c>
      <c r="V159" s="8">
        <v>24.3</v>
      </c>
      <c r="W159" s="8">
        <v>-2.1495499999999907</v>
      </c>
      <c r="AH159" s="6">
        <v>24.7</v>
      </c>
      <c r="AI159" s="290">
        <v>1.2</v>
      </c>
      <c r="AJ159" s="290">
        <v>19</v>
      </c>
      <c r="AK159" s="290">
        <v>-15.47</v>
      </c>
      <c r="AL159" s="6">
        <v>0.62</v>
      </c>
      <c r="AM159" s="6">
        <v>13.82</v>
      </c>
      <c r="AN159" s="6">
        <v>-11.89</v>
      </c>
      <c r="BO159" s="224">
        <v>0.155</v>
      </c>
      <c r="BP159" s="226">
        <v>-85.333333333333329</v>
      </c>
      <c r="BR159" s="311">
        <v>0.77500000000000058</v>
      </c>
      <c r="BS159" s="312">
        <v>-45.127272727267354</v>
      </c>
    </row>
    <row r="160" spans="5:88">
      <c r="E160" s="9">
        <v>20.496844927044453</v>
      </c>
      <c r="F160" s="9">
        <v>102.57</v>
      </c>
      <c r="J160" s="254">
        <v>0.78000000000000058</v>
      </c>
      <c r="K160" s="8">
        <v>-21.798165137614269</v>
      </c>
      <c r="Q160" s="291">
        <v>25.1</v>
      </c>
      <c r="R160" s="290">
        <v>-20.6</v>
      </c>
      <c r="S160" s="290">
        <v>-11.1</v>
      </c>
      <c r="T160" s="290">
        <v>-1.6</v>
      </c>
      <c r="U160" s="291">
        <v>-11.1</v>
      </c>
      <c r="V160" s="8">
        <v>24.3</v>
      </c>
      <c r="W160" s="8">
        <v>-11.149449999999995</v>
      </c>
      <c r="AH160" s="6">
        <v>24.8</v>
      </c>
      <c r="AI160" s="290">
        <v>1.02</v>
      </c>
      <c r="AJ160" s="290">
        <v>20.079999999999998</v>
      </c>
      <c r="AK160" s="290">
        <v>-15.55</v>
      </c>
      <c r="AL160" s="6">
        <v>1.3</v>
      </c>
      <c r="AM160" s="6">
        <v>14.73</v>
      </c>
      <c r="AN160" s="6">
        <v>-11.14</v>
      </c>
      <c r="BO160" s="224">
        <v>0.156</v>
      </c>
      <c r="BP160" s="226">
        <v>-103.33333333333336</v>
      </c>
      <c r="BR160" s="311">
        <v>0.78000000000000058</v>
      </c>
      <c r="BS160" s="312">
        <v>-21.798165137614269</v>
      </c>
    </row>
    <row r="161" spans="5:71">
      <c r="E161" s="9">
        <v>20.631218866644048</v>
      </c>
      <c r="F161" s="9">
        <v>110.65</v>
      </c>
      <c r="J161" s="254">
        <v>0.78500000000000059</v>
      </c>
      <c r="K161" s="8">
        <v>-44.16000000000534</v>
      </c>
      <c r="Q161" s="291">
        <v>25.2</v>
      </c>
      <c r="R161" s="290">
        <v>-16.899999999999999</v>
      </c>
      <c r="S161" s="290">
        <v>-2</v>
      </c>
      <c r="T161" s="290">
        <v>12.9</v>
      </c>
      <c r="U161" s="291">
        <v>-2</v>
      </c>
      <c r="V161" s="8">
        <v>24.4</v>
      </c>
      <c r="W161" s="8">
        <v>-2.0494499999999931</v>
      </c>
      <c r="AH161" s="6">
        <v>24.9</v>
      </c>
      <c r="AI161" s="290">
        <v>-0.65</v>
      </c>
      <c r="AJ161" s="290">
        <v>18.54</v>
      </c>
      <c r="AK161" s="290">
        <v>-15.83</v>
      </c>
      <c r="AL161" s="6">
        <v>1.98</v>
      </c>
      <c r="AM161" s="6">
        <v>15.63</v>
      </c>
      <c r="AN161" s="6">
        <v>-10.38</v>
      </c>
      <c r="BO161" s="224">
        <v>0.157</v>
      </c>
      <c r="BP161" s="226">
        <v>-100.66666666666669</v>
      </c>
      <c r="BR161" s="311">
        <v>0.78500000000000059</v>
      </c>
      <c r="BS161" s="312">
        <v>-44.16000000000534</v>
      </c>
    </row>
    <row r="162" spans="5:71">
      <c r="E162" s="9">
        <v>20.810384119443501</v>
      </c>
      <c r="F162" s="9">
        <v>118.39</v>
      </c>
      <c r="J162" s="254">
        <v>0.79000000000000059</v>
      </c>
      <c r="K162" s="8">
        <v>-48.516279069765147</v>
      </c>
      <c r="Q162" s="291">
        <v>25.3</v>
      </c>
      <c r="R162" s="290">
        <v>-13.2</v>
      </c>
      <c r="S162" s="290">
        <v>7.1</v>
      </c>
      <c r="T162" s="290">
        <v>27.5</v>
      </c>
      <c r="U162" s="291">
        <v>7.1</v>
      </c>
      <c r="V162" s="8">
        <v>24.6</v>
      </c>
      <c r="W162" s="8">
        <v>7.0505500000000083</v>
      </c>
      <c r="AH162" s="6">
        <v>25</v>
      </c>
      <c r="AI162" s="290">
        <v>-3.08</v>
      </c>
      <c r="AJ162" s="290">
        <v>14.98</v>
      </c>
      <c r="AK162" s="290">
        <v>-16.14</v>
      </c>
      <c r="AL162" s="6">
        <v>2.65</v>
      </c>
      <c r="AM162" s="6">
        <v>16.489999999999998</v>
      </c>
      <c r="AN162" s="6">
        <v>-9.64</v>
      </c>
      <c r="BO162" s="224">
        <v>0.158</v>
      </c>
      <c r="BP162" s="226">
        <v>-97.333333333333357</v>
      </c>
      <c r="BR162" s="311">
        <v>0.79000000000000059</v>
      </c>
      <c r="BS162" s="312">
        <v>-48.516279069765147</v>
      </c>
    </row>
    <row r="163" spans="5:71">
      <c r="E163" s="9">
        <v>21.191110281642349</v>
      </c>
      <c r="F163" s="9">
        <v>128.24</v>
      </c>
      <c r="J163" s="254">
        <v>0.7950000000000006</v>
      </c>
      <c r="K163" s="8">
        <v>-97.982608695651521</v>
      </c>
      <c r="Q163" s="291">
        <v>25.4</v>
      </c>
      <c r="R163" s="290">
        <v>-14.1</v>
      </c>
      <c r="S163" s="290">
        <v>6.3</v>
      </c>
      <c r="T163" s="290">
        <v>26.7</v>
      </c>
      <c r="U163" s="291">
        <v>6.3</v>
      </c>
      <c r="V163" s="8">
        <v>24.7</v>
      </c>
      <c r="W163" s="8">
        <v>6.250550000000004</v>
      </c>
      <c r="AH163" s="6">
        <v>25.1</v>
      </c>
      <c r="AI163" s="290">
        <v>-4.9400000000000004</v>
      </c>
      <c r="AJ163" s="290">
        <v>11.09</v>
      </c>
      <c r="AK163" s="290">
        <v>-16.11</v>
      </c>
      <c r="AL163" s="6">
        <v>3.3</v>
      </c>
      <c r="AM163" s="6">
        <v>17.29</v>
      </c>
      <c r="AN163" s="6">
        <v>-8.9499999999999993</v>
      </c>
      <c r="BO163" s="224">
        <v>0.159</v>
      </c>
      <c r="BP163" s="226">
        <v>-95.333333333333357</v>
      </c>
      <c r="BR163" s="311">
        <v>0.7950000000000006</v>
      </c>
      <c r="BS163" s="312">
        <v>-97.982608695651521</v>
      </c>
    </row>
    <row r="164" spans="5:71">
      <c r="E164" s="9">
        <v>21.534510349507975</v>
      </c>
      <c r="F164" s="9">
        <v>133.22</v>
      </c>
      <c r="J164" s="254">
        <v>0.8000000000000006</v>
      </c>
      <c r="K164" s="8">
        <v>-82.533333333334127</v>
      </c>
      <c r="Q164" s="291">
        <v>25.5</v>
      </c>
      <c r="R164" s="290">
        <v>-15</v>
      </c>
      <c r="S164" s="290">
        <v>5.5</v>
      </c>
      <c r="T164" s="290">
        <v>25.9</v>
      </c>
      <c r="U164" s="291">
        <v>5.5</v>
      </c>
      <c r="V164" s="8">
        <v>24.8</v>
      </c>
      <c r="W164" s="8">
        <v>5.4505500000000069</v>
      </c>
      <c r="AH164" s="6">
        <v>25.2</v>
      </c>
      <c r="AI164" s="290">
        <v>-5.37</v>
      </c>
      <c r="AJ164" s="290">
        <v>8.49</v>
      </c>
      <c r="AK164" s="290">
        <v>-15.56</v>
      </c>
      <c r="AL164" s="6">
        <v>3.9</v>
      </c>
      <c r="AM164" s="6">
        <v>18.02</v>
      </c>
      <c r="AN164" s="6">
        <v>-8.33</v>
      </c>
      <c r="BO164" s="224">
        <v>0.16</v>
      </c>
      <c r="BP164" s="226">
        <v>-97.333333333333357</v>
      </c>
      <c r="BR164" s="311">
        <v>0.8000000000000006</v>
      </c>
      <c r="BS164" s="312">
        <v>-82.533333333334127</v>
      </c>
    </row>
    <row r="165" spans="5:71">
      <c r="E165" s="9">
        <v>21.89284085510689</v>
      </c>
      <c r="F165" s="9">
        <v>134.09</v>
      </c>
      <c r="J165" s="254">
        <v>0.8050000000000006</v>
      </c>
      <c r="K165" s="8">
        <v>-77.222399999998544</v>
      </c>
      <c r="Q165" s="291">
        <v>25.6</v>
      </c>
      <c r="R165" s="290"/>
      <c r="S165" s="290"/>
      <c r="T165" s="290"/>
      <c r="U165" s="291">
        <v>-30</v>
      </c>
      <c r="V165" s="8">
        <v>24.9</v>
      </c>
      <c r="W165" s="8">
        <v>-22</v>
      </c>
      <c r="AH165" s="6">
        <v>25.3</v>
      </c>
      <c r="AI165" s="290">
        <v>-4.3099999999999996</v>
      </c>
      <c r="AJ165" s="290">
        <v>7.93</v>
      </c>
      <c r="AK165" s="290">
        <v>-14.39</v>
      </c>
      <c r="AL165" s="6">
        <v>4.4400000000000004</v>
      </c>
      <c r="AM165" s="6">
        <v>18.649999999999999</v>
      </c>
      <c r="AN165" s="6">
        <v>-7.78</v>
      </c>
      <c r="BO165" s="224">
        <v>0.161</v>
      </c>
      <c r="BP165" s="226">
        <v>-94.666666666666686</v>
      </c>
      <c r="BR165" s="311">
        <v>0.8050000000000006</v>
      </c>
      <c r="BS165" s="312">
        <v>-77.222399999998544</v>
      </c>
    </row>
    <row r="166" spans="5:71">
      <c r="E166" s="9">
        <v>22.310893111638954</v>
      </c>
      <c r="F166" s="9">
        <v>129.1</v>
      </c>
      <c r="J166" s="254">
        <v>0.81000000000000061</v>
      </c>
      <c r="K166" s="8">
        <v>-58.606451612899846</v>
      </c>
      <c r="Q166" s="291">
        <v>25.7</v>
      </c>
      <c r="R166" s="290">
        <v>-16.600000000000001</v>
      </c>
      <c r="S166" s="290">
        <v>-7</v>
      </c>
      <c r="T166" s="290">
        <v>2.5</v>
      </c>
      <c r="U166" s="291">
        <v>-7</v>
      </c>
      <c r="V166" s="8">
        <v>25</v>
      </c>
      <c r="W166" s="8">
        <v>-7.0494499999999931</v>
      </c>
      <c r="AH166" s="6">
        <v>25.4</v>
      </c>
      <c r="AI166" s="290">
        <v>-1.92</v>
      </c>
      <c r="AJ166" s="290">
        <v>9.5</v>
      </c>
      <c r="AK166" s="290">
        <v>-12.41</v>
      </c>
      <c r="AL166" s="6">
        <v>4.91</v>
      </c>
      <c r="AM166" s="6">
        <v>19.190000000000001</v>
      </c>
      <c r="AN166" s="6">
        <v>-7.3</v>
      </c>
      <c r="BO166" s="224">
        <v>0.16200000000000001</v>
      </c>
      <c r="BP166" s="226">
        <v>-95.333333333333357</v>
      </c>
      <c r="BR166" s="311">
        <v>0.81000000000000061</v>
      </c>
      <c r="BS166" s="312">
        <v>-58.606451612899846</v>
      </c>
    </row>
    <row r="167" spans="5:71">
      <c r="E167" s="9">
        <v>22.587106209704785</v>
      </c>
      <c r="F167" s="9">
        <v>121.33</v>
      </c>
      <c r="J167" s="254">
        <v>0.81500000000000061</v>
      </c>
      <c r="K167" s="8">
        <v>-41.287966804984649</v>
      </c>
      <c r="Q167" s="291">
        <v>25.8</v>
      </c>
      <c r="R167" s="290">
        <v>-15.1</v>
      </c>
      <c r="S167" s="290">
        <v>-5</v>
      </c>
      <c r="T167" s="290">
        <v>5.0999999999999996</v>
      </c>
      <c r="U167" s="291">
        <v>-5</v>
      </c>
      <c r="V167" s="8">
        <v>25.1</v>
      </c>
      <c r="W167" s="8">
        <v>-4.999449999999996</v>
      </c>
      <c r="AH167" s="6">
        <v>25.5</v>
      </c>
      <c r="AI167" s="290">
        <v>1.73</v>
      </c>
      <c r="AJ167" s="290">
        <v>12.98</v>
      </c>
      <c r="AK167" s="290">
        <v>-9.25</v>
      </c>
      <c r="AL167" s="6">
        <v>5.28</v>
      </c>
      <c r="AM167" s="6">
        <v>19.63</v>
      </c>
      <c r="AN167" s="6">
        <v>-6.91</v>
      </c>
      <c r="BO167" s="224">
        <v>0.16300000000000001</v>
      </c>
      <c r="BP167" s="226">
        <v>-98.000000000000014</v>
      </c>
      <c r="BR167" s="311">
        <v>0.81500000000000061</v>
      </c>
      <c r="BS167" s="312">
        <v>-41.287966804984649</v>
      </c>
    </row>
    <row r="168" spans="5:71">
      <c r="E168" s="9">
        <v>22.751341024770955</v>
      </c>
      <c r="F168" s="9">
        <v>104.17</v>
      </c>
      <c r="J168" s="254">
        <v>0.82000000000000062</v>
      </c>
      <c r="K168" s="8">
        <v>-55.667036625970823</v>
      </c>
      <c r="Q168" s="291">
        <v>25.9</v>
      </c>
      <c r="R168" s="290">
        <v>-13.6</v>
      </c>
      <c r="S168" s="290">
        <v>-2.9</v>
      </c>
      <c r="T168" s="290">
        <v>7.8</v>
      </c>
      <c r="U168" s="291">
        <v>-2.9</v>
      </c>
      <c r="V168" s="8">
        <v>25.2</v>
      </c>
      <c r="W168" s="8">
        <v>-2.9494499999999917</v>
      </c>
      <c r="AH168" s="6">
        <v>25.6</v>
      </c>
      <c r="AI168" s="290">
        <v>6.52</v>
      </c>
      <c r="AJ168" s="290">
        <v>17.89</v>
      </c>
      <c r="AK168" s="290">
        <v>-4.76</v>
      </c>
      <c r="AL168" s="6">
        <v>5.56</v>
      </c>
      <c r="AM168" s="6">
        <v>19.97</v>
      </c>
      <c r="AN168" s="6">
        <v>-6.59</v>
      </c>
      <c r="BO168" s="224">
        <v>0.16400000000000001</v>
      </c>
      <c r="BP168" s="226">
        <v>-96.666666666666643</v>
      </c>
      <c r="BR168" s="311">
        <v>0.82000000000000062</v>
      </c>
      <c r="BS168" s="312">
        <v>-55.667036625970823</v>
      </c>
    </row>
    <row r="169" spans="5:71">
      <c r="E169" s="9">
        <v>22.833458432304038</v>
      </c>
      <c r="F169" s="9">
        <v>45.04</v>
      </c>
      <c r="J169" s="254">
        <v>0.82500000000000062</v>
      </c>
      <c r="K169" s="8">
        <v>-52.559378468368124</v>
      </c>
      <c r="Q169" s="291">
        <v>26</v>
      </c>
      <c r="R169" s="290">
        <v>-12.1</v>
      </c>
      <c r="S169" s="290">
        <v>-0.9</v>
      </c>
      <c r="T169" s="290">
        <v>10.4</v>
      </c>
      <c r="U169" s="291">
        <v>-0.9</v>
      </c>
      <c r="V169" s="8">
        <v>25.3</v>
      </c>
      <c r="W169" s="8">
        <v>-0.89944999999999453</v>
      </c>
      <c r="AH169" s="6">
        <v>25.7</v>
      </c>
      <c r="AI169" s="290">
        <v>11.88</v>
      </c>
      <c r="AJ169" s="290">
        <v>23.38</v>
      </c>
      <c r="AK169" s="290">
        <v>0.46</v>
      </c>
      <c r="AL169" s="6">
        <v>5.74</v>
      </c>
      <c r="AM169" s="6">
        <v>20.2</v>
      </c>
      <c r="AN169" s="6">
        <v>-6.35</v>
      </c>
      <c r="BO169" s="224">
        <v>0.16500000000000001</v>
      </c>
      <c r="BP169" s="226">
        <v>-96.666666666666643</v>
      </c>
      <c r="BR169" s="311">
        <v>0.82500000000000062</v>
      </c>
      <c r="BS169" s="312">
        <v>-52.559378468368124</v>
      </c>
    </row>
    <row r="170" spans="5:71">
      <c r="E170" s="9">
        <v>22.893180183237192</v>
      </c>
      <c r="F170" s="9">
        <v>35.06</v>
      </c>
      <c r="J170" s="254">
        <v>0.83000000000000063</v>
      </c>
      <c r="K170" s="8">
        <v>-51.087804878049248</v>
      </c>
      <c r="Q170" s="291">
        <v>26.1</v>
      </c>
      <c r="R170" s="290">
        <v>-10.6</v>
      </c>
      <c r="S170" s="290">
        <v>1.2</v>
      </c>
      <c r="T170" s="290">
        <v>13.1</v>
      </c>
      <c r="U170" s="291">
        <v>1.2</v>
      </c>
      <c r="V170" s="8">
        <v>25.4</v>
      </c>
      <c r="W170" s="8">
        <v>1.1505500000000097</v>
      </c>
      <c r="AH170" s="6">
        <v>25.8</v>
      </c>
      <c r="AI170" s="290">
        <v>16.88</v>
      </c>
      <c r="AJ170" s="290">
        <v>28.54</v>
      </c>
      <c r="AK170" s="290">
        <v>5.28</v>
      </c>
      <c r="AL170" s="6">
        <v>5.84</v>
      </c>
      <c r="AM170" s="6">
        <v>20.34</v>
      </c>
      <c r="AN170" s="6">
        <v>-6.18</v>
      </c>
      <c r="BO170" s="224">
        <v>0.16600000000000001</v>
      </c>
      <c r="BP170" s="226">
        <v>-83.333333333333357</v>
      </c>
      <c r="BR170" s="311">
        <v>0.83000000000000063</v>
      </c>
      <c r="BS170" s="312">
        <v>-51.087804878049248</v>
      </c>
    </row>
    <row r="171" spans="5:71">
      <c r="E171" s="9">
        <v>23.027554122836783</v>
      </c>
      <c r="F171" s="9">
        <v>33.28</v>
      </c>
      <c r="J171" s="254">
        <v>0.83500000000000063</v>
      </c>
      <c r="K171" s="8">
        <v>-48.392899408282837</v>
      </c>
      <c r="Q171" s="291">
        <v>26.2</v>
      </c>
      <c r="R171" s="290">
        <v>4</v>
      </c>
      <c r="S171" s="290">
        <v>15.6</v>
      </c>
      <c r="T171" s="290">
        <v>27.3</v>
      </c>
      <c r="U171" s="291">
        <v>15.6</v>
      </c>
      <c r="V171" s="8">
        <v>25.6</v>
      </c>
      <c r="W171" s="8">
        <v>15.600450000000009</v>
      </c>
      <c r="AH171" s="6">
        <v>25.9</v>
      </c>
      <c r="AI171" s="290">
        <v>20.77</v>
      </c>
      <c r="AJ171" s="290">
        <v>32.75</v>
      </c>
      <c r="AK171" s="290">
        <v>8.85</v>
      </c>
      <c r="AL171" s="6">
        <v>5.86</v>
      </c>
      <c r="AM171" s="6">
        <v>20.38</v>
      </c>
      <c r="AN171" s="6">
        <v>-6.07</v>
      </c>
      <c r="BO171" s="224">
        <v>0.16700000000000001</v>
      </c>
      <c r="BP171" s="226">
        <v>-78.666666666666671</v>
      </c>
      <c r="BR171" s="311">
        <v>0.83500000000000063</v>
      </c>
      <c r="BS171" s="312">
        <v>-48.392899408282837</v>
      </c>
    </row>
    <row r="172" spans="5:71">
      <c r="E172" s="9">
        <v>23.139532405836441</v>
      </c>
      <c r="F172" s="9">
        <v>39.53</v>
      </c>
      <c r="J172" s="254">
        <v>0.84000000000000064</v>
      </c>
      <c r="K172" s="8">
        <v>-27.577011494251384</v>
      </c>
      <c r="Q172" s="291">
        <v>26.3</v>
      </c>
      <c r="R172" s="290">
        <v>18.600000000000001</v>
      </c>
      <c r="S172" s="290">
        <v>30.1</v>
      </c>
      <c r="T172" s="290">
        <v>41.6</v>
      </c>
      <c r="U172" s="291">
        <v>30.1</v>
      </c>
      <c r="V172" s="8">
        <v>25.7</v>
      </c>
      <c r="W172" s="8">
        <v>30.050550000000001</v>
      </c>
      <c r="AH172" s="6">
        <v>26</v>
      </c>
      <c r="AI172" s="290">
        <v>23.14</v>
      </c>
      <c r="AJ172" s="290">
        <v>35.58</v>
      </c>
      <c r="AK172" s="290">
        <v>10.75</v>
      </c>
      <c r="AL172" s="6">
        <v>5.83</v>
      </c>
      <c r="AM172" s="6">
        <v>20.350000000000001</v>
      </c>
      <c r="AN172" s="6">
        <v>-6.02</v>
      </c>
      <c r="BO172" s="224">
        <v>0.16800000000000001</v>
      </c>
      <c r="BP172" s="226">
        <v>-83.333333333333357</v>
      </c>
      <c r="BR172" s="311">
        <v>0.84000000000000064</v>
      </c>
      <c r="BS172" s="312">
        <v>-27.577011494251384</v>
      </c>
    </row>
    <row r="173" spans="5:71">
      <c r="E173" s="9">
        <v>23.220480562221741</v>
      </c>
      <c r="F173" s="9">
        <v>71.45</v>
      </c>
      <c r="J173" s="254">
        <v>0.84500000000000064</v>
      </c>
      <c r="K173" s="8">
        <v>-24.342857142857923</v>
      </c>
      <c r="Q173" s="291">
        <v>26.4</v>
      </c>
      <c r="R173" s="290">
        <v>17.5</v>
      </c>
      <c r="S173" s="290">
        <v>28.1</v>
      </c>
      <c r="T173" s="290">
        <v>38.799999999999997</v>
      </c>
      <c r="U173" s="291">
        <v>28.1</v>
      </c>
      <c r="V173" s="8">
        <v>25.8</v>
      </c>
      <c r="W173" s="8">
        <v>28.050550000000001</v>
      </c>
      <c r="AH173" s="6">
        <v>26.1</v>
      </c>
      <c r="AI173" s="290">
        <v>23.88</v>
      </c>
      <c r="AJ173" s="290">
        <v>36.86</v>
      </c>
      <c r="AK173" s="290">
        <v>10.95</v>
      </c>
      <c r="AL173" s="6">
        <v>5.78</v>
      </c>
      <c r="AM173" s="6">
        <v>20.260000000000002</v>
      </c>
      <c r="AN173" s="6">
        <v>-6</v>
      </c>
      <c r="BO173" s="224">
        <v>0.16900000000000001</v>
      </c>
      <c r="BP173" s="226">
        <v>-84.666666666666671</v>
      </c>
      <c r="BR173" s="311">
        <v>0.84500000000000064</v>
      </c>
      <c r="BS173" s="312">
        <v>-24.342857142857923</v>
      </c>
    </row>
    <row r="174" spans="5:71">
      <c r="E174" s="9">
        <v>23.231003822551827</v>
      </c>
      <c r="F174" s="9">
        <v>80.86</v>
      </c>
      <c r="J174" s="254">
        <v>0.85000000000000064</v>
      </c>
      <c r="K174" s="8">
        <v>-36.217142857146207</v>
      </c>
      <c r="Q174" s="291">
        <v>26.5</v>
      </c>
      <c r="R174" s="290">
        <v>-4</v>
      </c>
      <c r="S174" s="290">
        <v>7.7</v>
      </c>
      <c r="T174" s="290">
        <v>19.5</v>
      </c>
      <c r="U174" s="291">
        <v>7.7</v>
      </c>
      <c r="V174" s="8">
        <v>25.9</v>
      </c>
      <c r="W174" s="8">
        <v>7.6505500000000097</v>
      </c>
      <c r="AH174" s="6">
        <v>26.2</v>
      </c>
      <c r="AI174" s="290">
        <v>22.63</v>
      </c>
      <c r="AJ174" s="290">
        <v>36.15</v>
      </c>
      <c r="AK174" s="290">
        <v>9.32</v>
      </c>
      <c r="AL174" s="6">
        <v>5.73</v>
      </c>
      <c r="AM174" s="6">
        <v>20.149999999999999</v>
      </c>
      <c r="AN174" s="6">
        <v>-6</v>
      </c>
      <c r="BO174" s="224">
        <v>0.17</v>
      </c>
      <c r="BP174" s="226">
        <v>-84.666666666666671</v>
      </c>
      <c r="BR174" s="311">
        <v>0.85000000000000064</v>
      </c>
      <c r="BS174" s="312">
        <v>-36.217142857146207</v>
      </c>
    </row>
    <row r="175" spans="5:71">
      <c r="E175" s="9">
        <v>23.409899248163335</v>
      </c>
      <c r="F175" s="9">
        <v>85.26</v>
      </c>
      <c r="J175" s="254">
        <v>0.85500000000000065</v>
      </c>
      <c r="K175" s="8">
        <v>-33.024104234519385</v>
      </c>
      <c r="Q175" s="291">
        <v>26.6</v>
      </c>
      <c r="R175" s="290">
        <v>23.3</v>
      </c>
      <c r="S175" s="290">
        <v>43.8</v>
      </c>
      <c r="T175" s="290">
        <v>64.3</v>
      </c>
      <c r="U175" s="291">
        <v>43.8</v>
      </c>
      <c r="V175" s="8">
        <v>26</v>
      </c>
      <c r="W175" s="8">
        <v>43.750550000000004</v>
      </c>
      <c r="AH175" s="6">
        <v>26.3</v>
      </c>
      <c r="AI175" s="290">
        <v>18.72</v>
      </c>
      <c r="AJ175" s="290">
        <v>32.81</v>
      </c>
      <c r="AK175" s="290">
        <v>5.33</v>
      </c>
      <c r="AL175" s="6">
        <v>5.7</v>
      </c>
      <c r="AM175" s="6">
        <v>20.04</v>
      </c>
      <c r="AN175" s="6">
        <v>-6.02</v>
      </c>
      <c r="BO175" s="224">
        <v>0.17100000000000001</v>
      </c>
      <c r="BP175" s="226">
        <v>-86.666666666666686</v>
      </c>
      <c r="BR175" s="311">
        <v>0.85500000000000065</v>
      </c>
      <c r="BS175" s="312">
        <v>-33.024104234519385</v>
      </c>
    </row>
    <row r="176" spans="5:71">
      <c r="E176" s="9">
        <v>23.599317934104931</v>
      </c>
      <c r="F176" s="9">
        <v>84.25</v>
      </c>
      <c r="J176" s="254">
        <v>0.86000000000000065</v>
      </c>
      <c r="K176" s="8">
        <v>-19.345454545458729</v>
      </c>
      <c r="Q176" s="291">
        <v>26.7</v>
      </c>
      <c r="R176" s="290">
        <v>18.899999999999999</v>
      </c>
      <c r="S176" s="290">
        <v>23.4</v>
      </c>
      <c r="T176" s="290">
        <v>27.8</v>
      </c>
      <c r="U176" s="291">
        <v>23.4</v>
      </c>
      <c r="V176" s="8">
        <v>26.1</v>
      </c>
      <c r="W176" s="8">
        <v>23.350550000000005</v>
      </c>
      <c r="AH176" s="6">
        <v>26.4</v>
      </c>
      <c r="AI176" s="290">
        <v>12.54</v>
      </c>
      <c r="AJ176" s="290">
        <v>27.26</v>
      </c>
      <c r="AK176" s="290">
        <v>-0.69</v>
      </c>
      <c r="AL176" s="6">
        <v>5.69</v>
      </c>
      <c r="AM176" s="6">
        <v>19.940000000000001</v>
      </c>
      <c r="AN176" s="6">
        <v>-6.03</v>
      </c>
      <c r="BO176" s="224">
        <v>0.17200000000000001</v>
      </c>
      <c r="BP176" s="226">
        <v>-82</v>
      </c>
      <c r="BR176" s="311">
        <v>0.86000000000000065</v>
      </c>
      <c r="BS176" s="312">
        <v>-19.345454545458729</v>
      </c>
    </row>
    <row r="177" spans="5:71">
      <c r="E177" s="9">
        <v>23.715073797735904</v>
      </c>
      <c r="F177" s="9">
        <v>75.680000000000007</v>
      </c>
      <c r="J177" s="254">
        <v>0.86500000000000066</v>
      </c>
      <c r="K177" s="8">
        <v>-61.641237113408103</v>
      </c>
      <c r="Q177" s="291">
        <v>26.8</v>
      </c>
      <c r="R177" s="290">
        <v>-12.9</v>
      </c>
      <c r="S177" s="290">
        <v>7.5</v>
      </c>
      <c r="T177" s="290">
        <v>27.8</v>
      </c>
      <c r="U177" s="291">
        <v>7.5</v>
      </c>
      <c r="V177" s="8">
        <v>26.2</v>
      </c>
      <c r="W177" s="8">
        <v>7.4505500000000069</v>
      </c>
      <c r="AH177" s="6">
        <v>26.5</v>
      </c>
      <c r="AI177" s="290">
        <v>5.72</v>
      </c>
      <c r="AJ177" s="290">
        <v>20.82</v>
      </c>
      <c r="AK177" s="290">
        <v>-7</v>
      </c>
      <c r="AL177" s="6">
        <v>5.73</v>
      </c>
      <c r="AM177" s="6">
        <v>19.88</v>
      </c>
      <c r="AN177" s="6">
        <v>-6.04</v>
      </c>
      <c r="BO177" s="224">
        <v>0.17300000000000001</v>
      </c>
      <c r="BP177" s="226">
        <v>-76.666666666666657</v>
      </c>
      <c r="BR177" s="311">
        <v>0.86500000000000066</v>
      </c>
      <c r="BS177" s="312">
        <v>-61.641237113408103</v>
      </c>
    </row>
    <row r="178" spans="5:71">
      <c r="E178" s="9">
        <v>23.788736620046524</v>
      </c>
      <c r="F178" s="9">
        <v>61.37</v>
      </c>
      <c r="J178" s="254">
        <v>0.87000000000000066</v>
      </c>
      <c r="K178" s="8">
        <v>-83.64081632653037</v>
      </c>
      <c r="Q178" s="291">
        <v>26.9</v>
      </c>
      <c r="R178" s="290">
        <v>-20.100000000000001</v>
      </c>
      <c r="S178" s="290">
        <v>-9.6</v>
      </c>
      <c r="T178" s="290">
        <v>0.9</v>
      </c>
      <c r="U178" s="291">
        <v>-9.6</v>
      </c>
      <c r="V178" s="8">
        <v>26.3</v>
      </c>
      <c r="W178" s="8">
        <v>-9.6494499999999945</v>
      </c>
      <c r="AH178" s="6">
        <v>26.6</v>
      </c>
      <c r="AI178" s="290">
        <v>0.38</v>
      </c>
      <c r="AJ178" s="290">
        <v>15.3</v>
      </c>
      <c r="AK178" s="290">
        <v>-11.6</v>
      </c>
      <c r="AL178" s="6">
        <v>5.79</v>
      </c>
      <c r="AM178" s="6">
        <v>19.86</v>
      </c>
      <c r="AN178" s="6">
        <v>-6.03</v>
      </c>
      <c r="BO178" s="224">
        <v>0.17400000000000002</v>
      </c>
      <c r="BP178" s="226">
        <v>-70.000000000000014</v>
      </c>
      <c r="BR178" s="311">
        <v>0.87000000000000066</v>
      </c>
      <c r="BS178" s="312">
        <v>-83.64081632653037</v>
      </c>
    </row>
    <row r="179" spans="5:71">
      <c r="E179" s="9">
        <v>23.788736620046524</v>
      </c>
      <c r="F179" s="9">
        <v>53.36</v>
      </c>
      <c r="J179" s="254">
        <v>0.87500000000000067</v>
      </c>
      <c r="K179" s="8">
        <v>-109.33333333333746</v>
      </c>
      <c r="Q179" s="291">
        <v>27</v>
      </c>
      <c r="R179" s="290"/>
      <c r="S179" s="290"/>
      <c r="T179" s="290"/>
      <c r="U179" s="291">
        <v>-35</v>
      </c>
      <c r="V179" s="8">
        <v>26.5</v>
      </c>
      <c r="W179" s="8">
        <v>-22</v>
      </c>
      <c r="AH179" s="6">
        <v>26.7</v>
      </c>
      <c r="AI179" s="290">
        <v>-1.57</v>
      </c>
      <c r="AJ179" s="290">
        <v>12.7</v>
      </c>
      <c r="AK179" s="290">
        <v>-13.03</v>
      </c>
      <c r="AL179" s="6">
        <v>5.88</v>
      </c>
      <c r="AM179" s="6">
        <v>19.89</v>
      </c>
      <c r="AN179" s="6">
        <v>-6.03</v>
      </c>
      <c r="BO179" s="224">
        <v>0.17500000000000002</v>
      </c>
      <c r="BP179" s="226">
        <v>-72.666666666666686</v>
      </c>
      <c r="BR179" s="311">
        <v>0.87500000000000067</v>
      </c>
      <c r="BS179" s="312">
        <v>-109.33333333333746</v>
      </c>
    </row>
    <row r="180" spans="5:71">
      <c r="E180" s="9">
        <v>23.999201826648296</v>
      </c>
      <c r="F180" s="9">
        <v>47.36</v>
      </c>
      <c r="J180" s="254">
        <v>0.88000000000000067</v>
      </c>
      <c r="K180" s="8">
        <v>-106.9090909090927</v>
      </c>
      <c r="Q180" s="291">
        <v>27.1</v>
      </c>
      <c r="R180" s="290">
        <v>-1.6</v>
      </c>
      <c r="S180" s="290">
        <v>2.8</v>
      </c>
      <c r="T180" s="290">
        <v>7.2</v>
      </c>
      <c r="U180" s="291">
        <v>2.8</v>
      </c>
      <c r="V180" s="8">
        <v>26.6</v>
      </c>
      <c r="W180" s="8">
        <v>2.750550000000004</v>
      </c>
      <c r="AH180" s="6">
        <v>26.8</v>
      </c>
      <c r="AI180" s="290">
        <v>0.19</v>
      </c>
      <c r="AJ180" s="290">
        <v>13.85</v>
      </c>
      <c r="AK180" s="290">
        <v>-11.36</v>
      </c>
      <c r="AL180" s="6">
        <v>5.98</v>
      </c>
      <c r="AM180" s="6">
        <v>19.96</v>
      </c>
      <c r="AN180" s="6">
        <v>-6.02</v>
      </c>
      <c r="BO180" s="224">
        <v>0.17599999999999999</v>
      </c>
      <c r="BP180" s="226">
        <v>-77.333333333333314</v>
      </c>
      <c r="BR180" s="311">
        <v>0.88000000000000067</v>
      </c>
      <c r="BS180" s="312">
        <v>-106.9090909090927</v>
      </c>
    </row>
    <row r="181" spans="5:71">
      <c r="E181" s="9">
        <v>24.199143772919978</v>
      </c>
      <c r="F181" s="9">
        <v>54.24</v>
      </c>
      <c r="J181" s="254">
        <v>0.88500000000000068</v>
      </c>
      <c r="K181" s="8">
        <v>-93.653333333328604</v>
      </c>
      <c r="Q181" s="291">
        <v>27.2</v>
      </c>
      <c r="R181" s="290">
        <v>-13.8</v>
      </c>
      <c r="S181" s="290">
        <v>-5.5</v>
      </c>
      <c r="T181" s="290">
        <v>2.9</v>
      </c>
      <c r="U181" s="291">
        <v>-5.5</v>
      </c>
      <c r="V181" s="8">
        <v>26.7</v>
      </c>
      <c r="W181" s="8">
        <v>-5.5494499999999931</v>
      </c>
      <c r="AH181" s="6">
        <v>26.9</v>
      </c>
      <c r="AI181" s="290">
        <v>4.41</v>
      </c>
      <c r="AJ181" s="290">
        <v>18.2</v>
      </c>
      <c r="AK181" s="290">
        <v>-8.17</v>
      </c>
      <c r="AL181" s="6">
        <v>6.09</v>
      </c>
      <c r="AM181" s="6">
        <v>20.07</v>
      </c>
      <c r="AN181" s="6">
        <v>-6.01</v>
      </c>
      <c r="BO181" s="224">
        <v>0.17699999999999999</v>
      </c>
      <c r="BP181" s="226">
        <v>-82</v>
      </c>
      <c r="BR181" s="311">
        <v>0.88500000000000068</v>
      </c>
      <c r="BS181" s="312">
        <v>-93.653333333328604</v>
      </c>
    </row>
    <row r="182" spans="5:71">
      <c r="E182" s="9">
        <v>24.356992677871311</v>
      </c>
      <c r="F182" s="9">
        <v>69.37</v>
      </c>
      <c r="J182" s="254">
        <v>0.89000000000000068</v>
      </c>
      <c r="K182" s="8">
        <v>-90.128925619834106</v>
      </c>
      <c r="Q182" s="291">
        <v>27.3</v>
      </c>
      <c r="R182" s="290">
        <v>2.2000000000000002</v>
      </c>
      <c r="S182" s="290">
        <v>22.8</v>
      </c>
      <c r="T182" s="290">
        <v>43.5</v>
      </c>
      <c r="U182" s="291">
        <v>22.8</v>
      </c>
      <c r="V182" s="8">
        <v>26.8</v>
      </c>
      <c r="W182" s="8">
        <v>22.750550000000004</v>
      </c>
      <c r="AH182" s="6">
        <v>27</v>
      </c>
      <c r="AI182" s="290">
        <v>9.08</v>
      </c>
      <c r="AJ182" s="290">
        <v>23.78</v>
      </c>
      <c r="AK182" s="290">
        <v>-5.12</v>
      </c>
      <c r="AL182" s="6">
        <v>6.18</v>
      </c>
      <c r="AM182" s="6">
        <v>20.18</v>
      </c>
      <c r="AN182" s="6">
        <v>-6.02</v>
      </c>
      <c r="BO182" s="224">
        <v>0.17799999999999999</v>
      </c>
      <c r="BP182" s="226">
        <v>-80.6666666666667</v>
      </c>
      <c r="BR182" s="311">
        <v>0.89000000000000068</v>
      </c>
      <c r="BS182" s="312">
        <v>-90.128925619834106</v>
      </c>
    </row>
    <row r="183" spans="5:71">
      <c r="E183" s="9">
        <v>24.535062710484436</v>
      </c>
      <c r="F183" s="9">
        <v>77.239999999999995</v>
      </c>
      <c r="J183" s="254">
        <v>0.89500000000000068</v>
      </c>
      <c r="K183" s="8">
        <v>-84.26446280991766</v>
      </c>
      <c r="Q183" s="291">
        <v>27.4</v>
      </c>
      <c r="R183" s="290">
        <v>0.6</v>
      </c>
      <c r="S183" s="290">
        <v>21.1</v>
      </c>
      <c r="T183" s="290">
        <v>41.6</v>
      </c>
      <c r="U183" s="291">
        <v>21.1</v>
      </c>
      <c r="V183" s="8">
        <v>26.9</v>
      </c>
      <c r="W183" s="8">
        <v>21.050550000000008</v>
      </c>
      <c r="AH183" s="6">
        <v>27.1</v>
      </c>
      <c r="AI183" s="290">
        <v>11.83</v>
      </c>
      <c r="AJ183" s="290">
        <v>27.42</v>
      </c>
      <c r="AK183" s="290">
        <v>-3.62</v>
      </c>
      <c r="AL183" s="6">
        <v>6.25</v>
      </c>
      <c r="AM183" s="6">
        <v>20.28</v>
      </c>
      <c r="AN183" s="6">
        <v>-6.05</v>
      </c>
      <c r="BO183" s="224">
        <v>0.17899999999999999</v>
      </c>
      <c r="BP183" s="226">
        <v>-83.333333333333357</v>
      </c>
      <c r="BR183" s="311">
        <v>0.89500000000000068</v>
      </c>
      <c r="BS183" s="312">
        <v>-84.26446280991766</v>
      </c>
    </row>
    <row r="184" spans="5:71">
      <c r="E184" s="9">
        <v>24.847814954747054</v>
      </c>
      <c r="F184" s="9">
        <v>80.86</v>
      </c>
      <c r="J184" s="254">
        <v>0.90000000000000069</v>
      </c>
      <c r="K184" s="8">
        <v>-64.232911392408411</v>
      </c>
      <c r="Q184" s="291">
        <v>27.5</v>
      </c>
      <c r="R184" s="290">
        <v>2.4</v>
      </c>
      <c r="S184" s="290">
        <v>19.399999999999999</v>
      </c>
      <c r="T184" s="290">
        <v>36.4</v>
      </c>
      <c r="U184" s="291">
        <v>19.399999999999999</v>
      </c>
      <c r="V184" s="8">
        <v>27</v>
      </c>
      <c r="W184" s="8">
        <v>19.350550000000005</v>
      </c>
      <c r="AH184" s="6">
        <v>27.2</v>
      </c>
      <c r="AI184" s="290">
        <v>10.96</v>
      </c>
      <c r="AJ184" s="290">
        <v>26.53</v>
      </c>
      <c r="AK184" s="290">
        <v>-4.58</v>
      </c>
      <c r="AL184" s="6">
        <v>6.29</v>
      </c>
      <c r="AM184" s="6">
        <v>20.36</v>
      </c>
      <c r="AN184" s="6">
        <v>-6.1</v>
      </c>
      <c r="BO184" s="224">
        <v>0.18</v>
      </c>
      <c r="BP184" s="226">
        <v>-77.333333333333314</v>
      </c>
      <c r="BR184" s="311">
        <v>0.90000000000000069</v>
      </c>
      <c r="BS184" s="312">
        <v>-64.232911392408411</v>
      </c>
    </row>
    <row r="185" spans="5:71">
      <c r="E185" s="9">
        <v>25.160567199009673</v>
      </c>
      <c r="F185" s="9">
        <v>80.81</v>
      </c>
      <c r="J185" s="254">
        <v>0.90500000000000069</v>
      </c>
      <c r="K185" s="8">
        <v>-60.287581699348358</v>
      </c>
      <c r="Q185" s="291">
        <v>27.6</v>
      </c>
      <c r="R185" s="290">
        <v>-11.7</v>
      </c>
      <c r="S185" s="290">
        <v>0.3</v>
      </c>
      <c r="T185" s="290">
        <v>12.3</v>
      </c>
      <c r="U185" s="291">
        <v>0.3</v>
      </c>
      <c r="V185" s="8">
        <v>27.1</v>
      </c>
      <c r="W185" s="8">
        <v>0.30055000000000831</v>
      </c>
      <c r="AH185" s="6">
        <v>27.3</v>
      </c>
      <c r="AI185" s="290">
        <v>6.31</v>
      </c>
      <c r="AJ185" s="290">
        <v>20.59</v>
      </c>
      <c r="AK185" s="290">
        <v>-7.96</v>
      </c>
      <c r="AL185" s="6">
        <v>6.28</v>
      </c>
      <c r="AM185" s="6">
        <v>20.399999999999999</v>
      </c>
      <c r="AN185" s="6">
        <v>-6.18</v>
      </c>
      <c r="BO185" s="224">
        <v>0.18099999999999999</v>
      </c>
      <c r="BP185" s="226">
        <v>-82</v>
      </c>
      <c r="BR185" s="311">
        <v>0.90500000000000069</v>
      </c>
      <c r="BS185" s="312">
        <v>-60.287581699348358</v>
      </c>
    </row>
    <row r="186" spans="5:71">
      <c r="E186" s="9">
        <v>25.435789173960778</v>
      </c>
      <c r="F186" s="9">
        <v>76.430000000000007</v>
      </c>
      <c r="J186" s="254">
        <v>0.9100000000000007</v>
      </c>
      <c r="K186" s="8">
        <v>-74.598984771575559</v>
      </c>
      <c r="Q186" s="291">
        <v>27.7</v>
      </c>
      <c r="R186" s="290">
        <v>-25.7</v>
      </c>
      <c r="S186" s="290">
        <v>-18.7</v>
      </c>
      <c r="T186" s="290">
        <v>-11.8</v>
      </c>
      <c r="U186" s="291">
        <v>-18.7</v>
      </c>
      <c r="V186" s="8">
        <v>27.2</v>
      </c>
      <c r="W186" s="8">
        <v>-18.749449999999992</v>
      </c>
      <c r="AH186" s="6">
        <v>27.4</v>
      </c>
      <c r="AI186" s="290">
        <v>-0.87</v>
      </c>
      <c r="AJ186" s="290">
        <v>11.41</v>
      </c>
      <c r="AK186" s="290">
        <v>-12.99</v>
      </c>
      <c r="AL186" s="6">
        <v>6.21</v>
      </c>
      <c r="AM186" s="6">
        <v>20.39</v>
      </c>
      <c r="AN186" s="6">
        <v>-6.29</v>
      </c>
      <c r="BO186" s="224">
        <v>0.182</v>
      </c>
      <c r="BP186" s="226">
        <v>-83.333333333333357</v>
      </c>
      <c r="BR186" s="311">
        <v>0.9100000000000007</v>
      </c>
      <c r="BS186" s="312">
        <v>-74.598984771575559</v>
      </c>
    </row>
    <row r="187" spans="5:71">
      <c r="E187" s="9">
        <v>25.673480879600362</v>
      </c>
      <c r="F187" s="9">
        <v>66.959999999999994</v>
      </c>
      <c r="J187" s="254">
        <v>0.9150000000000007</v>
      </c>
      <c r="K187" s="8">
        <v>-89.08415300546271</v>
      </c>
      <c r="Q187" s="291">
        <v>27.8</v>
      </c>
      <c r="R187" s="290">
        <v>-26.2</v>
      </c>
      <c r="S187" s="290">
        <v>-19.399999999999999</v>
      </c>
      <c r="T187" s="290">
        <v>-12.6</v>
      </c>
      <c r="U187" s="291">
        <v>-19.399999999999999</v>
      </c>
      <c r="V187" s="8">
        <v>27.4</v>
      </c>
      <c r="W187" s="8">
        <v>-19.449449999999992</v>
      </c>
      <c r="AH187" s="6">
        <v>27.5</v>
      </c>
      <c r="AI187" s="290">
        <v>-8.33</v>
      </c>
      <c r="AJ187" s="290">
        <v>2.46</v>
      </c>
      <c r="AK187" s="290">
        <v>-18.46</v>
      </c>
      <c r="AL187" s="6">
        <v>6.08</v>
      </c>
      <c r="AM187" s="6">
        <v>20.329999999999998</v>
      </c>
      <c r="AN187" s="6">
        <v>-6.41</v>
      </c>
      <c r="BO187" s="224">
        <v>0.183</v>
      </c>
      <c r="BP187" s="226">
        <v>-76.000000000000014</v>
      </c>
      <c r="BR187" s="311">
        <v>0.9150000000000007</v>
      </c>
      <c r="BS187" s="312">
        <v>-89.08415300546271</v>
      </c>
    </row>
    <row r="188" spans="5:71">
      <c r="E188" s="9">
        <v>25.998743213633489</v>
      </c>
      <c r="F188" s="9">
        <v>36.700000000000003</v>
      </c>
      <c r="J188" s="254">
        <v>0.92000000000000071</v>
      </c>
      <c r="K188" s="8">
        <v>-66.765100671140758</v>
      </c>
      <c r="Q188" s="291">
        <v>27.9</v>
      </c>
      <c r="R188" s="290">
        <v>-26.8</v>
      </c>
      <c r="S188" s="290">
        <v>-21.4</v>
      </c>
      <c r="T188" s="290">
        <v>-16.100000000000001</v>
      </c>
      <c r="U188" s="291">
        <v>-21.4</v>
      </c>
      <c r="V188" s="8">
        <v>27.5</v>
      </c>
      <c r="W188" s="8">
        <v>-21.449449999999992</v>
      </c>
      <c r="AH188" s="6">
        <v>27.6</v>
      </c>
      <c r="AI188" s="290">
        <v>-13.94</v>
      </c>
      <c r="AJ188" s="290">
        <v>-3.05</v>
      </c>
      <c r="AK188" s="290">
        <v>-23.01</v>
      </c>
      <c r="AL188" s="6">
        <v>5.9</v>
      </c>
      <c r="AM188" s="6">
        <v>20.22</v>
      </c>
      <c r="AN188" s="6">
        <v>-6.55</v>
      </c>
      <c r="BO188" s="224">
        <v>0.184</v>
      </c>
      <c r="BP188" s="226">
        <v>-78.000000000000028</v>
      </c>
      <c r="BR188" s="311">
        <v>0.92000000000000071</v>
      </c>
      <c r="BS188" s="312">
        <v>-66.765100671140758</v>
      </c>
    </row>
    <row r="189" spans="5:71">
      <c r="E189" s="9">
        <v>26.098823931797533</v>
      </c>
      <c r="F189" s="9">
        <v>31.49</v>
      </c>
      <c r="J189" s="254">
        <v>0.92500000000000071</v>
      </c>
      <c r="K189" s="8">
        <v>-51.504859335035647</v>
      </c>
      <c r="Q189" s="291">
        <v>28</v>
      </c>
      <c r="R189" s="290"/>
      <c r="S189" s="290"/>
      <c r="T189" s="290"/>
      <c r="U189" s="291">
        <v>-36</v>
      </c>
      <c r="V189" s="8">
        <v>27.6</v>
      </c>
      <c r="W189" s="8">
        <v>-30</v>
      </c>
      <c r="AH189" s="6">
        <v>27.7</v>
      </c>
      <c r="AI189" s="290">
        <v>-16.329999999999998</v>
      </c>
      <c r="AJ189" s="290">
        <v>-3.58</v>
      </c>
      <c r="AK189" s="290">
        <v>-25.37</v>
      </c>
      <c r="AL189" s="6">
        <v>5.68</v>
      </c>
      <c r="AM189" s="6">
        <v>20.059999999999999</v>
      </c>
      <c r="AN189" s="6">
        <v>-6.69</v>
      </c>
      <c r="BO189" s="224">
        <v>0.185</v>
      </c>
      <c r="BP189" s="226">
        <v>-90.666666666666671</v>
      </c>
      <c r="BR189" s="311">
        <v>0.92500000000000071</v>
      </c>
      <c r="BS189" s="312">
        <v>-51.504859335035647</v>
      </c>
    </row>
    <row r="190" spans="5:71">
      <c r="E190" s="9">
        <v>26.324005547666616</v>
      </c>
      <c r="F190" s="9">
        <v>30.26</v>
      </c>
      <c r="J190" s="254">
        <v>0.93000000000000071</v>
      </c>
      <c r="K190" s="8">
        <v>-31.183589743585003</v>
      </c>
      <c r="Q190" s="291">
        <v>28.1</v>
      </c>
      <c r="R190" s="290"/>
      <c r="S190" s="290"/>
      <c r="T190" s="290"/>
      <c r="U190" s="291">
        <v>-35</v>
      </c>
      <c r="V190" s="8">
        <v>27.7</v>
      </c>
      <c r="W190" s="8">
        <v>-30</v>
      </c>
      <c r="AH190" s="6">
        <v>27.8</v>
      </c>
      <c r="AI190" s="290">
        <v>-14.86</v>
      </c>
      <c r="AJ190" s="290">
        <v>0.7</v>
      </c>
      <c r="AK190" s="290">
        <v>-24.29</v>
      </c>
      <c r="AL190" s="6">
        <v>5.43</v>
      </c>
      <c r="AM190" s="6">
        <v>19.88</v>
      </c>
      <c r="AN190" s="6">
        <v>-6.83</v>
      </c>
      <c r="BO190" s="224">
        <v>0.186</v>
      </c>
      <c r="BP190" s="226">
        <v>-82.666666666666643</v>
      </c>
      <c r="BR190" s="311">
        <v>0.93000000000000071</v>
      </c>
      <c r="BS190" s="312">
        <v>-31.183589743585003</v>
      </c>
    </row>
    <row r="191" spans="5:71">
      <c r="E191" s="9">
        <v>26.49914680445368</v>
      </c>
      <c r="F191" s="9">
        <v>34.01</v>
      </c>
      <c r="J191" s="254">
        <v>0.93500000000000072</v>
      </c>
      <c r="K191" s="8">
        <v>-22.204255319152537</v>
      </c>
      <c r="Q191" s="291">
        <v>28.2</v>
      </c>
      <c r="R191" s="290"/>
      <c r="S191" s="290"/>
      <c r="T191" s="290"/>
      <c r="U191" s="291">
        <v>15</v>
      </c>
      <c r="V191" s="8">
        <v>27.8</v>
      </c>
      <c r="W191" s="8">
        <v>-22</v>
      </c>
      <c r="AH191" s="6">
        <v>27.9</v>
      </c>
      <c r="AI191" s="290">
        <v>-9.68</v>
      </c>
      <c r="AJ191" s="290">
        <v>8.33</v>
      </c>
      <c r="AK191" s="290">
        <v>-19.25</v>
      </c>
      <c r="AL191" s="6">
        <v>5.17</v>
      </c>
      <c r="AM191" s="6">
        <v>19.68</v>
      </c>
      <c r="AN191" s="6">
        <v>-6.94</v>
      </c>
      <c r="BO191" s="224">
        <v>0.187</v>
      </c>
      <c r="BP191" s="226">
        <v>-78.000000000000028</v>
      </c>
      <c r="BR191" s="311">
        <v>0.93500000000000072</v>
      </c>
      <c r="BS191" s="312">
        <v>-22.204255319152537</v>
      </c>
    </row>
    <row r="192" spans="5:71">
      <c r="E192" s="9">
        <v>26.664782197355034</v>
      </c>
      <c r="F192" s="9">
        <v>58.13</v>
      </c>
      <c r="J192" s="254">
        <v>0.94000000000000072</v>
      </c>
      <c r="K192" s="8">
        <v>-19.831192660548709</v>
      </c>
      <c r="Q192" s="291">
        <v>28.3</v>
      </c>
      <c r="R192" s="290">
        <v>8.4</v>
      </c>
      <c r="S192" s="290">
        <v>24.5</v>
      </c>
      <c r="T192" s="290">
        <v>40.6</v>
      </c>
      <c r="U192" s="291">
        <v>24.5</v>
      </c>
      <c r="V192" s="8">
        <v>27.9</v>
      </c>
      <c r="W192" s="8">
        <v>24.450550000000007</v>
      </c>
      <c r="AH192" s="6">
        <v>28</v>
      </c>
      <c r="AI192" s="290">
        <v>-1.81</v>
      </c>
      <c r="AJ192" s="290">
        <v>17.25</v>
      </c>
      <c r="AK192" s="290">
        <v>-11.03</v>
      </c>
      <c r="AL192" s="6">
        <v>4.91</v>
      </c>
      <c r="AM192" s="6">
        <v>19.489999999999998</v>
      </c>
      <c r="AN192" s="6">
        <v>-7.02</v>
      </c>
      <c r="BO192" s="224">
        <v>0.188</v>
      </c>
      <c r="BP192" s="226">
        <v>-82</v>
      </c>
      <c r="BR192" s="311">
        <v>0.94000000000000072</v>
      </c>
      <c r="BS192" s="312">
        <v>-19.831192660548709</v>
      </c>
    </row>
    <row r="193" spans="5:71">
      <c r="E193" s="9">
        <v>27.26267487283825</v>
      </c>
      <c r="F193" s="9">
        <v>62.07</v>
      </c>
      <c r="J193" s="254">
        <v>0.94500000000000073</v>
      </c>
      <c r="K193" s="8">
        <v>-9.8004866180025019</v>
      </c>
      <c r="Q193" s="291">
        <v>28.4</v>
      </c>
      <c r="R193" s="290">
        <v>7.8</v>
      </c>
      <c r="S193" s="290">
        <v>23.9</v>
      </c>
      <c r="T193" s="290">
        <v>40</v>
      </c>
      <c r="U193" s="291">
        <v>23.9</v>
      </c>
      <c r="V193" s="8">
        <v>28</v>
      </c>
      <c r="W193" s="8">
        <v>23.90055000000001</v>
      </c>
      <c r="AH193" s="6">
        <v>28.1</v>
      </c>
      <c r="AI193" s="290">
        <v>6.98</v>
      </c>
      <c r="AJ193" s="290">
        <v>25.66</v>
      </c>
      <c r="AK193" s="290">
        <v>-1.94</v>
      </c>
      <c r="AL193" s="6">
        <v>4.6900000000000004</v>
      </c>
      <c r="AM193" s="6">
        <v>19.32</v>
      </c>
      <c r="AN193" s="6">
        <v>-7.06</v>
      </c>
      <c r="BO193" s="224">
        <v>0.189</v>
      </c>
      <c r="BP193" s="226">
        <v>-77.333333333333314</v>
      </c>
      <c r="BR193" s="311">
        <v>0.94500000000000073</v>
      </c>
      <c r="BS193" s="312">
        <v>-9.8004866180025019</v>
      </c>
    </row>
    <row r="194" spans="5:71">
      <c r="E194" s="9">
        <v>27.94303550356053</v>
      </c>
      <c r="F194" s="9">
        <v>56.48</v>
      </c>
      <c r="J194" s="254">
        <v>0.95000000000000073</v>
      </c>
      <c r="K194" s="8">
        <v>1.9871657754017136</v>
      </c>
      <c r="Q194" s="291">
        <v>28.5</v>
      </c>
      <c r="R194" s="290">
        <v>7.3</v>
      </c>
      <c r="S194" s="290">
        <v>23.4</v>
      </c>
      <c r="T194" s="290">
        <v>39.5</v>
      </c>
      <c r="U194" s="291">
        <v>23.4</v>
      </c>
      <c r="V194" s="8">
        <v>28.1</v>
      </c>
      <c r="W194" s="8">
        <v>23.350550000000005</v>
      </c>
      <c r="AH194" s="6">
        <v>28.2</v>
      </c>
      <c r="AI194" s="290">
        <v>14.62</v>
      </c>
      <c r="AJ194" s="290">
        <v>32.26</v>
      </c>
      <c r="AK194" s="290">
        <v>5.12</v>
      </c>
      <c r="AL194" s="6">
        <v>4.5</v>
      </c>
      <c r="AM194" s="6">
        <v>19.190000000000001</v>
      </c>
      <c r="AN194" s="6">
        <v>-7.06</v>
      </c>
      <c r="BO194" s="224">
        <v>0.19</v>
      </c>
      <c r="BP194" s="226">
        <v>-70.000000000000014</v>
      </c>
      <c r="BR194" s="311">
        <v>0.95000000000000073</v>
      </c>
      <c r="BS194" s="312">
        <v>1.9871657754017136</v>
      </c>
    </row>
    <row r="195" spans="5:71">
      <c r="E195" s="9">
        <v>28.520311190233976</v>
      </c>
      <c r="F195" s="9">
        <v>37.69</v>
      </c>
      <c r="J195" s="254">
        <v>0.95500000000000074</v>
      </c>
      <c r="K195" s="8">
        <v>-40.605825242733609</v>
      </c>
      <c r="Q195" s="291">
        <v>28.6</v>
      </c>
      <c r="R195" s="290">
        <v>7.4</v>
      </c>
      <c r="S195" s="290">
        <v>24.1</v>
      </c>
      <c r="T195" s="290">
        <v>40.700000000000003</v>
      </c>
      <c r="U195" s="291">
        <v>24.1</v>
      </c>
      <c r="V195" s="8">
        <v>28.2</v>
      </c>
      <c r="W195" s="8">
        <v>24.050550000000008</v>
      </c>
      <c r="AH195" s="6">
        <v>28.3</v>
      </c>
      <c r="AI195" s="290">
        <v>19.739999999999998</v>
      </c>
      <c r="AJ195" s="290">
        <v>36.450000000000003</v>
      </c>
      <c r="AK195" s="290">
        <v>8.6199999999999992</v>
      </c>
      <c r="AL195" s="6">
        <v>4.37</v>
      </c>
      <c r="AM195" s="6">
        <v>19.11</v>
      </c>
      <c r="AN195" s="6">
        <v>-7</v>
      </c>
      <c r="BO195" s="224">
        <v>0.191</v>
      </c>
      <c r="BP195" s="226">
        <v>-59.999999999999993</v>
      </c>
      <c r="BR195" s="311">
        <v>0.95500000000000074</v>
      </c>
      <c r="BS195" s="312">
        <v>-40.605825242733609</v>
      </c>
    </row>
    <row r="196" spans="5:71">
      <c r="E196" s="9">
        <v>28.664630111902341</v>
      </c>
      <c r="F196" s="9">
        <v>20.46</v>
      </c>
      <c r="J196" s="254">
        <v>0.96000000000000074</v>
      </c>
      <c r="K196" s="8">
        <v>-41.105343511455104</v>
      </c>
      <c r="Q196" s="291">
        <v>28.7</v>
      </c>
      <c r="R196" s="290">
        <v>7.1</v>
      </c>
      <c r="S196" s="290">
        <v>23.6</v>
      </c>
      <c r="T196" s="290">
        <v>40.200000000000003</v>
      </c>
      <c r="U196" s="291">
        <v>23.6</v>
      </c>
      <c r="V196" s="8">
        <v>28.4</v>
      </c>
      <c r="W196" s="8">
        <v>23.550550000000008</v>
      </c>
      <c r="AH196" s="6">
        <v>28.4</v>
      </c>
      <c r="AI196" s="290">
        <v>21.96</v>
      </c>
      <c r="AJ196" s="290">
        <v>38.14</v>
      </c>
      <c r="AK196" s="290">
        <v>8.85</v>
      </c>
      <c r="AL196" s="6">
        <v>4.29</v>
      </c>
      <c r="AM196" s="6">
        <v>19.079999999999998</v>
      </c>
      <c r="AN196" s="6">
        <v>-6.89</v>
      </c>
      <c r="BO196" s="224">
        <v>0.192</v>
      </c>
      <c r="BP196" s="226">
        <v>-35.333333333333321</v>
      </c>
      <c r="BR196" s="311">
        <v>0.96000000000000074</v>
      </c>
      <c r="BS196" s="312">
        <v>-41.105343511455104</v>
      </c>
    </row>
    <row r="197" spans="5:71">
      <c r="E197" s="9">
        <v>28.726481078331638</v>
      </c>
      <c r="F197" s="9">
        <v>10.06</v>
      </c>
      <c r="J197" s="254">
        <v>0.96500000000000075</v>
      </c>
      <c r="K197" s="8">
        <v>-57.33333333332876</v>
      </c>
      <c r="Q197" s="291">
        <v>28.8</v>
      </c>
      <c r="R197" s="290">
        <v>-2.8</v>
      </c>
      <c r="S197" s="290">
        <v>10.6</v>
      </c>
      <c r="T197" s="290">
        <v>24</v>
      </c>
      <c r="U197" s="291">
        <v>10.6</v>
      </c>
      <c r="V197" s="8">
        <v>28.5</v>
      </c>
      <c r="W197" s="8">
        <v>10.550650000000005</v>
      </c>
      <c r="AH197" s="6">
        <v>28.5</v>
      </c>
      <c r="AI197" s="290">
        <v>21.55</v>
      </c>
      <c r="AJ197" s="290">
        <v>37.409999999999997</v>
      </c>
      <c r="AK197" s="290">
        <v>6.96</v>
      </c>
      <c r="AL197" s="6">
        <v>4.28</v>
      </c>
      <c r="AM197" s="6">
        <v>19.09</v>
      </c>
      <c r="AN197" s="6">
        <v>-6.73</v>
      </c>
      <c r="BO197" s="224">
        <v>0.193</v>
      </c>
      <c r="BP197" s="226">
        <v>-46</v>
      </c>
      <c r="BR197" s="311">
        <v>0.96500000000000075</v>
      </c>
      <c r="BS197" s="312">
        <v>-57.33333333332876</v>
      </c>
    </row>
    <row r="198" spans="5:71">
      <c r="E198" s="9">
        <v>28.994501932858597</v>
      </c>
      <c r="F198" s="9">
        <v>3.1</v>
      </c>
      <c r="J198" s="254">
        <v>0.97000000000000075</v>
      </c>
      <c r="K198" s="8">
        <v>-38.607407407406178</v>
      </c>
      <c r="Q198" s="291">
        <v>28.9</v>
      </c>
      <c r="R198" s="290">
        <v>-12.7</v>
      </c>
      <c r="S198" s="290">
        <v>-2.4</v>
      </c>
      <c r="T198" s="290">
        <v>7.9</v>
      </c>
      <c r="U198" s="291">
        <v>-2.4</v>
      </c>
      <c r="V198" s="8">
        <v>28.6</v>
      </c>
      <c r="W198" s="8">
        <v>-2.4494499999999917</v>
      </c>
      <c r="AH198" s="6">
        <v>28.6</v>
      </c>
      <c r="AI198" s="290">
        <v>19.21</v>
      </c>
      <c r="AJ198" s="290">
        <v>34.590000000000003</v>
      </c>
      <c r="AK198" s="290">
        <v>4.16</v>
      </c>
      <c r="AL198" s="6">
        <v>4.32</v>
      </c>
      <c r="AM198" s="6">
        <v>19.16</v>
      </c>
      <c r="AN198" s="6">
        <v>-6.53</v>
      </c>
      <c r="BO198" s="224">
        <v>0.19400000000000001</v>
      </c>
      <c r="BP198" s="226">
        <v>-40.666666666666657</v>
      </c>
      <c r="BR198" s="311">
        <v>0.97000000000000075</v>
      </c>
      <c r="BS198" s="312">
        <v>-38.607407407406178</v>
      </c>
    </row>
    <row r="199" spans="5:71">
      <c r="E199" s="9">
        <v>29.30375676500509</v>
      </c>
      <c r="F199" s="9">
        <v>1.01</v>
      </c>
      <c r="J199" s="254">
        <v>0.97500000000000075</v>
      </c>
      <c r="K199" s="8">
        <v>-27.907514450864603</v>
      </c>
      <c r="Q199" s="291">
        <v>29</v>
      </c>
      <c r="R199" s="290">
        <v>-2.2000000000000002</v>
      </c>
      <c r="S199" s="290">
        <v>12.8</v>
      </c>
      <c r="T199" s="290">
        <v>27.8</v>
      </c>
      <c r="U199" s="291">
        <v>12.8</v>
      </c>
      <c r="V199" s="8">
        <v>28.7</v>
      </c>
      <c r="W199" s="8">
        <v>12.750550000000004</v>
      </c>
      <c r="AH199" s="6">
        <v>28.7</v>
      </c>
      <c r="AI199" s="290">
        <v>15.83</v>
      </c>
      <c r="AJ199" s="290">
        <v>30.54</v>
      </c>
      <c r="AK199" s="290">
        <v>1.1599999999999999</v>
      </c>
      <c r="AL199" s="6">
        <v>4.42</v>
      </c>
      <c r="AM199" s="6">
        <v>19.27</v>
      </c>
      <c r="AN199" s="6">
        <v>-6.29</v>
      </c>
      <c r="BO199" s="224">
        <v>0.19500000000000001</v>
      </c>
      <c r="BP199" s="226">
        <v>-45.333333333333343</v>
      </c>
      <c r="BR199" s="311">
        <v>0.97500000000000075</v>
      </c>
      <c r="BS199" s="312">
        <v>-27.907514450864603</v>
      </c>
    </row>
    <row r="200" spans="5:71">
      <c r="E200" s="9">
        <v>29.777947507629705</v>
      </c>
      <c r="F200" s="9">
        <v>11.14</v>
      </c>
      <c r="J200" s="254">
        <v>0.98000000000000076</v>
      </c>
      <c r="K200" s="8">
        <v>-42.596858638746795</v>
      </c>
      <c r="Q200" s="291">
        <v>29.1</v>
      </c>
      <c r="R200" s="290">
        <v>-5.4</v>
      </c>
      <c r="S200" s="290">
        <v>8.6999999999999993</v>
      </c>
      <c r="T200" s="290">
        <v>22.8</v>
      </c>
      <c r="U200" s="291">
        <v>8.6999999999999993</v>
      </c>
      <c r="V200" s="8">
        <v>28.8</v>
      </c>
      <c r="W200" s="8">
        <v>8.6505500000000097</v>
      </c>
      <c r="AH200" s="6">
        <v>28.8</v>
      </c>
      <c r="AI200" s="290">
        <v>12.3</v>
      </c>
      <c r="AJ200" s="290">
        <v>26.35</v>
      </c>
      <c r="AK200" s="290">
        <v>-1.73</v>
      </c>
      <c r="AL200" s="6">
        <v>4.58</v>
      </c>
      <c r="AM200" s="6">
        <v>19.420000000000002</v>
      </c>
      <c r="AN200" s="6">
        <v>-6</v>
      </c>
      <c r="BO200" s="224">
        <v>0.19600000000000001</v>
      </c>
      <c r="BP200" s="226">
        <v>-39.333333333333321</v>
      </c>
      <c r="BR200" s="311">
        <v>0.98000000000000076</v>
      </c>
      <c r="BS200" s="312">
        <v>-42.596858638746795</v>
      </c>
    </row>
    <row r="201" spans="5:71">
      <c r="E201" s="9">
        <v>29.777947507629705</v>
      </c>
      <c r="F201" s="9">
        <v>35.06</v>
      </c>
      <c r="J201" s="254">
        <v>0.98500000000000076</v>
      </c>
      <c r="K201" s="8">
        <v>-46.559292035396929</v>
      </c>
      <c r="Q201" s="291">
        <v>29.2</v>
      </c>
      <c r="R201" s="290">
        <v>-9.1</v>
      </c>
      <c r="S201" s="290">
        <v>3.1</v>
      </c>
      <c r="T201" s="290">
        <v>15.3</v>
      </c>
      <c r="U201" s="291">
        <v>3.1</v>
      </c>
      <c r="V201" s="8">
        <v>28.9</v>
      </c>
      <c r="W201" s="8">
        <v>3.1004500000000093</v>
      </c>
      <c r="AH201" s="6">
        <v>28.9</v>
      </c>
      <c r="AI201" s="290">
        <v>9.43</v>
      </c>
      <c r="AJ201" s="290">
        <v>22.97</v>
      </c>
      <c r="AK201" s="290">
        <v>-4.0999999999999996</v>
      </c>
      <c r="AL201" s="6">
        <v>4.79</v>
      </c>
      <c r="AM201" s="6">
        <v>19.600000000000001</v>
      </c>
      <c r="AN201" s="6">
        <v>-5.67</v>
      </c>
      <c r="BO201" s="224">
        <v>0.19700000000000001</v>
      </c>
      <c r="BP201" s="226">
        <v>-34.000000000000014</v>
      </c>
      <c r="BR201" s="311">
        <v>0.98500000000000076</v>
      </c>
      <c r="BS201" s="312">
        <v>-46.559292035396929</v>
      </c>
    </row>
    <row r="202" spans="5:71">
      <c r="E202" s="9">
        <v>30.034712585105083</v>
      </c>
      <c r="F202" s="9">
        <v>131.72</v>
      </c>
      <c r="J202" s="254">
        <v>0.99000000000000077</v>
      </c>
      <c r="K202" s="8">
        <v>-29.284848484851803</v>
      </c>
      <c r="Q202" s="291">
        <v>29.3</v>
      </c>
      <c r="R202" s="290">
        <v>-12.8</v>
      </c>
      <c r="S202" s="290">
        <v>-2.4</v>
      </c>
      <c r="T202" s="290">
        <v>7.9</v>
      </c>
      <c r="U202" s="291">
        <v>-2.4</v>
      </c>
      <c r="V202" s="8">
        <v>29</v>
      </c>
      <c r="W202" s="8">
        <v>-2.4494499999999917</v>
      </c>
      <c r="AH202" s="6">
        <v>29</v>
      </c>
      <c r="AI202" s="290">
        <v>7.37</v>
      </c>
      <c r="AJ202" s="290">
        <v>20.56</v>
      </c>
      <c r="AK202" s="290">
        <v>-5.82</v>
      </c>
      <c r="AL202" s="6">
        <v>5.05</v>
      </c>
      <c r="AM202" s="6">
        <v>19.809999999999999</v>
      </c>
      <c r="AN202" s="6">
        <v>-5.3</v>
      </c>
      <c r="BO202" s="224">
        <v>0.19800000000000001</v>
      </c>
      <c r="BP202" s="226">
        <v>-39.333333333333321</v>
      </c>
      <c r="BR202" s="311">
        <v>0.99000000000000077</v>
      </c>
      <c r="BS202" s="312">
        <v>-29.284848484851803</v>
      </c>
    </row>
    <row r="203" spans="5:71">
      <c r="E203" s="9">
        <v>30.097287851152579</v>
      </c>
      <c r="F203" s="9">
        <v>148.02000000000001</v>
      </c>
      <c r="J203" s="254">
        <v>0.99500000000000077</v>
      </c>
      <c r="K203" s="8">
        <v>-48.072727272728777</v>
      </c>
      <c r="Q203" s="291">
        <v>29.4</v>
      </c>
      <c r="R203" s="290">
        <v>-14.2</v>
      </c>
      <c r="S203" s="290">
        <v>-3.8</v>
      </c>
      <c r="T203" s="290">
        <v>6.7</v>
      </c>
      <c r="U203" s="291">
        <v>-3.8</v>
      </c>
      <c r="V203" s="8">
        <v>29.1</v>
      </c>
      <c r="W203" s="8">
        <v>-3.8494499999999903</v>
      </c>
      <c r="AH203" s="6">
        <v>29.1</v>
      </c>
      <c r="AI203" s="290">
        <v>5.6</v>
      </c>
      <c r="AJ203" s="290">
        <v>18.36</v>
      </c>
      <c r="AK203" s="290">
        <v>-7.15</v>
      </c>
      <c r="AL203" s="6">
        <v>5.35</v>
      </c>
      <c r="AM203" s="6">
        <v>20.04</v>
      </c>
      <c r="AN203" s="6">
        <v>-4.9000000000000004</v>
      </c>
      <c r="BO203" s="224">
        <v>0.19900000000000001</v>
      </c>
      <c r="BP203" s="226">
        <v>-22.666666666666657</v>
      </c>
      <c r="BR203" s="311">
        <v>0.99500000000000077</v>
      </c>
      <c r="BS203" s="312">
        <v>-48.072727272728777</v>
      </c>
    </row>
    <row r="204" spans="5:71">
      <c r="E204" s="9">
        <v>30.269941225884001</v>
      </c>
      <c r="F204" s="9">
        <v>167.15</v>
      </c>
      <c r="J204" s="254">
        <v>1</v>
      </c>
      <c r="K204" s="8">
        <v>-54.677333333332889</v>
      </c>
      <c r="Q204" s="291">
        <v>29.5</v>
      </c>
      <c r="R204" s="290">
        <v>0</v>
      </c>
      <c r="S204" s="290">
        <v>0</v>
      </c>
      <c r="T204" s="290">
        <v>0</v>
      </c>
      <c r="U204" s="291">
        <v>-10</v>
      </c>
      <c r="V204" s="8">
        <v>29.3</v>
      </c>
      <c r="W204" s="8">
        <v>-12</v>
      </c>
      <c r="AH204" s="6">
        <v>29.2</v>
      </c>
      <c r="AI204" s="290">
        <v>3.6</v>
      </c>
      <c r="AJ204" s="290">
        <v>15.7</v>
      </c>
      <c r="AK204" s="290">
        <v>-8.35</v>
      </c>
      <c r="AL204" s="6">
        <v>5.7</v>
      </c>
      <c r="AM204" s="6">
        <v>20.260000000000002</v>
      </c>
      <c r="AN204" s="6">
        <v>-4.4800000000000004</v>
      </c>
      <c r="BO204" s="224">
        <v>0.2</v>
      </c>
      <c r="BP204" s="226">
        <v>-19.999999999999989</v>
      </c>
      <c r="BR204" s="311">
        <v>1</v>
      </c>
      <c r="BS204" s="312">
        <v>-54.677333333332889</v>
      </c>
    </row>
    <row r="205" spans="5:71">
      <c r="E205" s="9">
        <v>30.51548582858787</v>
      </c>
      <c r="F205" s="9">
        <v>177.32</v>
      </c>
      <c r="J205" s="254">
        <v>1.0049999999999999</v>
      </c>
      <c r="K205" s="8">
        <v>-65.704615384615551</v>
      </c>
      <c r="Q205" s="291">
        <v>29.6</v>
      </c>
      <c r="R205" s="290"/>
      <c r="S205" s="290"/>
      <c r="T205" s="290"/>
      <c r="U205" s="291">
        <v>-14</v>
      </c>
      <c r="V205" s="8">
        <v>29.4</v>
      </c>
      <c r="W205" s="8">
        <v>-20</v>
      </c>
      <c r="AH205" s="6">
        <v>29.3</v>
      </c>
      <c r="AI205" s="290">
        <v>1.27</v>
      </c>
      <c r="AJ205" s="290">
        <v>12.68</v>
      </c>
      <c r="AK205" s="290">
        <v>-9.49</v>
      </c>
      <c r="AL205" s="6">
        <v>6.07</v>
      </c>
      <c r="AM205" s="6">
        <v>20.47</v>
      </c>
      <c r="AN205" s="6">
        <v>-4.07</v>
      </c>
      <c r="BO205" s="224">
        <v>0.20100000000000001</v>
      </c>
      <c r="BP205" s="226">
        <v>-19.999999999999989</v>
      </c>
      <c r="BR205" s="311">
        <v>1.0049999999999999</v>
      </c>
      <c r="BS205" s="312">
        <v>-65.704615384615551</v>
      </c>
    </row>
    <row r="206" spans="5:71">
      <c r="E206" s="9">
        <v>30.784195016452486</v>
      </c>
      <c r="F206" s="9">
        <v>178.81</v>
      </c>
      <c r="J206" s="254">
        <v>1.01</v>
      </c>
      <c r="K206" s="8">
        <v>-66.813793103447139</v>
      </c>
      <c r="Q206" s="291">
        <v>29.7</v>
      </c>
      <c r="R206" s="290"/>
      <c r="S206" s="290"/>
      <c r="T206" s="290"/>
      <c r="U206" s="291">
        <v>-14</v>
      </c>
      <c r="V206" s="8">
        <v>29.5</v>
      </c>
      <c r="W206" s="8">
        <v>-22</v>
      </c>
      <c r="AH206" s="6">
        <v>29.4</v>
      </c>
      <c r="AI206" s="290">
        <v>-1.07</v>
      </c>
      <c r="AJ206" s="290">
        <v>10.039999999999999</v>
      </c>
      <c r="AK206" s="290">
        <v>-10.47</v>
      </c>
      <c r="AL206" s="6">
        <v>6.45</v>
      </c>
      <c r="AM206" s="6">
        <v>20.64</v>
      </c>
      <c r="AN206" s="6">
        <v>-3.68</v>
      </c>
      <c r="BO206" s="224">
        <v>0.20200000000000001</v>
      </c>
      <c r="BP206" s="226">
        <v>-26.666666666666661</v>
      </c>
      <c r="BR206" s="311">
        <v>1.01</v>
      </c>
      <c r="BS206" s="312">
        <v>-66.813793103447139</v>
      </c>
    </row>
    <row r="207" spans="5:71">
      <c r="E207" s="9">
        <v>30.988043365867014</v>
      </c>
      <c r="F207" s="9">
        <v>175.68</v>
      </c>
      <c r="J207" s="254">
        <v>1.0149999999999999</v>
      </c>
      <c r="K207" s="8">
        <v>-31.878991596636901</v>
      </c>
      <c r="Q207" s="291">
        <v>29.8</v>
      </c>
      <c r="R207" s="290"/>
      <c r="S207" s="290"/>
      <c r="T207" s="290"/>
      <c r="U207" s="291">
        <v>-12</v>
      </c>
      <c r="V207" s="8">
        <v>29.6</v>
      </c>
      <c r="W207" s="8">
        <v>-20</v>
      </c>
      <c r="AH207" s="6">
        <v>29.5</v>
      </c>
      <c r="AI207" s="290">
        <v>-2.95</v>
      </c>
      <c r="AJ207" s="290">
        <v>8.7200000000000006</v>
      </c>
      <c r="AK207" s="290">
        <v>-11.17</v>
      </c>
      <c r="AL207" s="6">
        <v>6.82</v>
      </c>
      <c r="AM207" s="6">
        <v>20.77</v>
      </c>
      <c r="AN207" s="6">
        <v>-3.33</v>
      </c>
      <c r="BO207" s="224">
        <v>0.20300000000000001</v>
      </c>
      <c r="BP207" s="226">
        <v>-25.333333333333325</v>
      </c>
      <c r="BR207" s="311">
        <v>1.0149999999999999</v>
      </c>
      <c r="BS207" s="312">
        <v>-31.878991596636901</v>
      </c>
    </row>
    <row r="208" spans="5:71">
      <c r="E208" s="9">
        <v>31.201157549345844</v>
      </c>
      <c r="F208" s="9">
        <v>173.42</v>
      </c>
      <c r="J208" s="254">
        <v>1.02</v>
      </c>
      <c r="K208" s="8">
        <v>-26.953846153845546</v>
      </c>
      <c r="Q208" s="291">
        <v>29.9</v>
      </c>
      <c r="R208" s="290"/>
      <c r="S208" s="290"/>
      <c r="T208" s="290"/>
      <c r="U208" s="291">
        <v>-5</v>
      </c>
      <c r="V208" s="8">
        <v>29.7</v>
      </c>
      <c r="W208" s="8">
        <v>-12</v>
      </c>
      <c r="AH208" s="6">
        <v>29.6</v>
      </c>
      <c r="AI208" s="290">
        <v>-4.07</v>
      </c>
      <c r="AJ208" s="290">
        <v>9.09</v>
      </c>
      <c r="AK208" s="290">
        <v>-11.54</v>
      </c>
      <c r="AL208" s="6">
        <v>7.16</v>
      </c>
      <c r="AM208" s="6">
        <v>20.86</v>
      </c>
      <c r="AN208" s="6">
        <v>-3.04</v>
      </c>
      <c r="BO208" s="224">
        <v>0.20400000000000001</v>
      </c>
      <c r="BP208" s="226">
        <v>-36.666666666666657</v>
      </c>
      <c r="BR208" s="311">
        <v>1.02</v>
      </c>
      <c r="BS208" s="312">
        <v>-26.953846153845546</v>
      </c>
    </row>
    <row r="209" spans="5:71">
      <c r="E209" s="9">
        <v>31.358676728438891</v>
      </c>
      <c r="F209" s="9">
        <v>178.86</v>
      </c>
      <c r="J209" s="254">
        <v>1.0249999999999999</v>
      </c>
      <c r="K209" s="8">
        <v>-38.019730941703749</v>
      </c>
      <c r="Q209" s="291">
        <v>30</v>
      </c>
      <c r="R209" s="290"/>
      <c r="S209" s="290"/>
      <c r="T209" s="290"/>
      <c r="U209" s="291">
        <v>8</v>
      </c>
      <c r="V209" s="8">
        <v>29.8</v>
      </c>
      <c r="W209" s="8">
        <v>0</v>
      </c>
      <c r="AH209" s="6">
        <v>29.7</v>
      </c>
      <c r="AI209" s="290">
        <v>-4.24</v>
      </c>
      <c r="AJ209" s="290">
        <v>10.89</v>
      </c>
      <c r="AK209" s="290">
        <v>-11.28</v>
      </c>
      <c r="AL209" s="6">
        <v>7.46</v>
      </c>
      <c r="AM209" s="6">
        <v>20.91</v>
      </c>
      <c r="AN209" s="6">
        <v>-2.81</v>
      </c>
      <c r="BO209" s="224">
        <v>0.20500000000000002</v>
      </c>
      <c r="BP209" s="226">
        <v>-39.333333333333321</v>
      </c>
      <c r="BR209" s="311">
        <v>1.0249999999999999</v>
      </c>
      <c r="BS209" s="312">
        <v>-38.019730941703749</v>
      </c>
    </row>
    <row r="210" spans="5:71">
      <c r="E210" s="9">
        <v>31.842532865927492</v>
      </c>
      <c r="F210" s="9">
        <v>192.24</v>
      </c>
      <c r="J210" s="254">
        <v>1.03</v>
      </c>
      <c r="K210" s="8">
        <v>-68.594059405939987</v>
      </c>
      <c r="Q210" s="291">
        <v>30.1</v>
      </c>
      <c r="R210" s="290">
        <v>-11.2</v>
      </c>
      <c r="S210" s="290">
        <v>9.1999999999999993</v>
      </c>
      <c r="T210" s="290">
        <v>29.5</v>
      </c>
      <c r="U210" s="291">
        <v>9.1999999999999993</v>
      </c>
      <c r="V210" s="8">
        <v>29.9</v>
      </c>
      <c r="W210" s="8">
        <v>9.1505500000000097</v>
      </c>
      <c r="AH210" s="6">
        <v>29.8</v>
      </c>
      <c r="AI210" s="290">
        <v>-3.31</v>
      </c>
      <c r="AJ210" s="290">
        <v>13.56</v>
      </c>
      <c r="AK210" s="290">
        <v>-9.8800000000000008</v>
      </c>
      <c r="AL210" s="6">
        <v>7.71</v>
      </c>
      <c r="AM210" s="6">
        <v>20.95</v>
      </c>
      <c r="AN210" s="6">
        <v>-2.63</v>
      </c>
      <c r="BO210" s="224">
        <v>0.20600000000000002</v>
      </c>
      <c r="BP210" s="226">
        <v>-36</v>
      </c>
      <c r="BR210" s="311">
        <v>1.03</v>
      </c>
      <c r="BS210" s="312">
        <v>-68.594059405939987</v>
      </c>
    </row>
    <row r="211" spans="5:71">
      <c r="E211" s="9">
        <v>32.212440373758454</v>
      </c>
      <c r="F211" s="9">
        <v>196.27</v>
      </c>
      <c r="J211" s="254">
        <v>1.0349999999999999</v>
      </c>
      <c r="K211" s="8">
        <v>-75.207048458149444</v>
      </c>
      <c r="Q211" s="291">
        <v>30.2</v>
      </c>
      <c r="R211" s="290">
        <v>-7.9</v>
      </c>
      <c r="S211" s="290">
        <v>8.8000000000000007</v>
      </c>
      <c r="T211" s="290">
        <v>25.4</v>
      </c>
      <c r="U211" s="291">
        <v>8.8000000000000007</v>
      </c>
      <c r="V211" s="8">
        <v>30</v>
      </c>
      <c r="W211" s="8">
        <v>8.7838500000000082</v>
      </c>
      <c r="AH211" s="6">
        <v>29.9</v>
      </c>
      <c r="AI211" s="290">
        <v>-1.33</v>
      </c>
      <c r="AJ211" s="290">
        <v>16.579999999999998</v>
      </c>
      <c r="AK211" s="290">
        <v>-7.31</v>
      </c>
      <c r="AL211" s="6">
        <v>7.9</v>
      </c>
      <c r="AM211" s="6">
        <v>20.99</v>
      </c>
      <c r="AN211" s="6">
        <v>-2.4900000000000002</v>
      </c>
      <c r="BO211" s="224">
        <v>0.20700000000000002</v>
      </c>
      <c r="BP211" s="226">
        <v>-36.666666666666657</v>
      </c>
      <c r="BR211" s="311">
        <v>1.0349999999999999</v>
      </c>
      <c r="BS211" s="312">
        <v>-75.207048458149444</v>
      </c>
    </row>
    <row r="212" spans="5:71">
      <c r="E212" s="9">
        <v>32.562879065387783</v>
      </c>
      <c r="F212" s="9">
        <v>196.3</v>
      </c>
      <c r="J212" s="254">
        <v>1.04</v>
      </c>
      <c r="K212" s="8">
        <v>-85.348691099476184</v>
      </c>
      <c r="Q212" s="291">
        <v>30.3</v>
      </c>
      <c r="R212" s="290">
        <v>-4.5</v>
      </c>
      <c r="S212" s="290">
        <v>8.4</v>
      </c>
      <c r="T212" s="290">
        <v>21.3</v>
      </c>
      <c r="U212" s="291">
        <v>8.4</v>
      </c>
      <c r="V212" s="8">
        <v>30.1</v>
      </c>
      <c r="W212" s="8">
        <v>8.4172500000000099</v>
      </c>
      <c r="AH212" s="6">
        <v>30</v>
      </c>
      <c r="AI212" s="290">
        <v>1.36</v>
      </c>
      <c r="AJ212" s="290">
        <v>19.46</v>
      </c>
      <c r="AK212" s="290">
        <v>-4.28</v>
      </c>
      <c r="AL212" s="6">
        <v>8.0399999999999991</v>
      </c>
      <c r="AM212" s="6">
        <v>21.08</v>
      </c>
      <c r="AN212" s="6">
        <v>-2.35</v>
      </c>
      <c r="BO212" s="224">
        <v>0.20800000000000002</v>
      </c>
      <c r="BP212" s="226">
        <v>-32</v>
      </c>
      <c r="BR212" s="311">
        <v>1.04</v>
      </c>
      <c r="BS212" s="312">
        <v>-85.348691099476184</v>
      </c>
    </row>
    <row r="213" spans="5:71">
      <c r="E213" s="9">
        <v>32.913317757017118</v>
      </c>
      <c r="F213" s="9">
        <v>192.65</v>
      </c>
      <c r="J213" s="254">
        <v>1.0449999999999999</v>
      </c>
      <c r="K213" s="8">
        <v>-75.142857142857437</v>
      </c>
      <c r="Q213" s="291">
        <v>30.4</v>
      </c>
      <c r="R213" s="290">
        <v>-1.1000000000000001</v>
      </c>
      <c r="S213" s="290">
        <v>8.1</v>
      </c>
      <c r="T213" s="290">
        <v>17.2</v>
      </c>
      <c r="U213" s="291">
        <v>8.1</v>
      </c>
      <c r="V213" s="8">
        <v>30.3</v>
      </c>
      <c r="W213" s="8">
        <v>8.0505500000000083</v>
      </c>
      <c r="AH213" s="6">
        <v>30.1</v>
      </c>
      <c r="AI213" s="290">
        <v>4.12</v>
      </c>
      <c r="AJ213" s="290">
        <v>21.72</v>
      </c>
      <c r="AK213" s="290">
        <v>-1.87</v>
      </c>
      <c r="AL213" s="6">
        <v>8.15</v>
      </c>
      <c r="AM213" s="6">
        <v>21.21</v>
      </c>
      <c r="AN213" s="6">
        <v>-2.2000000000000002</v>
      </c>
      <c r="BO213" s="224">
        <v>0.20899999999999999</v>
      </c>
      <c r="BP213" s="226">
        <v>-27.333333333333343</v>
      </c>
      <c r="BR213" s="311">
        <v>1.0449999999999999</v>
      </c>
      <c r="BS213" s="312">
        <v>-75.142857142857437</v>
      </c>
    </row>
    <row r="214" spans="5:71">
      <c r="E214" s="9">
        <v>33.244287632444809</v>
      </c>
      <c r="F214" s="9">
        <v>179.26</v>
      </c>
      <c r="J214" s="254">
        <v>1.05</v>
      </c>
      <c r="K214" s="8">
        <v>-69.097674418603148</v>
      </c>
      <c r="Q214" s="291">
        <v>30.5</v>
      </c>
      <c r="R214" s="290">
        <v>2</v>
      </c>
      <c r="S214" s="290">
        <v>10.6</v>
      </c>
      <c r="T214" s="290">
        <v>19.2</v>
      </c>
      <c r="U214" s="291">
        <v>10.6</v>
      </c>
      <c r="V214" s="8">
        <v>30.4</v>
      </c>
      <c r="W214" s="8">
        <v>10.590550000000007</v>
      </c>
      <c r="AH214" s="6">
        <v>30.2</v>
      </c>
      <c r="AI214" s="290">
        <v>6.35</v>
      </c>
      <c r="AJ214" s="290">
        <v>22.96</v>
      </c>
      <c r="AK214" s="290">
        <v>-0.91</v>
      </c>
      <c r="AL214" s="6">
        <v>8.25</v>
      </c>
      <c r="AM214" s="6">
        <v>21.4</v>
      </c>
      <c r="AN214" s="6">
        <v>-2.0299999999999998</v>
      </c>
      <c r="BO214" s="224">
        <v>0.21</v>
      </c>
      <c r="BP214" s="226">
        <v>-22.666666666666657</v>
      </c>
      <c r="BR214" s="311">
        <v>1.05</v>
      </c>
      <c r="BS214" s="312">
        <v>-69.097674418603148</v>
      </c>
    </row>
    <row r="215" spans="5:71">
      <c r="E215" s="9">
        <v>33.292959672948889</v>
      </c>
      <c r="F215" s="9">
        <v>160.94999999999999</v>
      </c>
      <c r="J215" s="254">
        <v>1.0549999999999999</v>
      </c>
      <c r="K215" s="8">
        <v>-63.439999999999408</v>
      </c>
      <c r="Q215" s="291">
        <v>30.6</v>
      </c>
      <c r="R215" s="290">
        <v>5.0999999999999996</v>
      </c>
      <c r="S215" s="290">
        <v>13.1</v>
      </c>
      <c r="T215" s="290">
        <v>21.2</v>
      </c>
      <c r="U215" s="291">
        <v>13.1</v>
      </c>
      <c r="V215" s="8">
        <v>30.5</v>
      </c>
      <c r="W215" s="8">
        <v>13.130550000000007</v>
      </c>
      <c r="AH215" s="6">
        <v>30.3</v>
      </c>
      <c r="AI215" s="290">
        <v>7.83</v>
      </c>
      <c r="AJ215" s="290">
        <v>23.05</v>
      </c>
      <c r="AK215" s="290">
        <v>-1.1399999999999999</v>
      </c>
      <c r="AL215" s="6">
        <v>8.36</v>
      </c>
      <c r="AM215" s="6">
        <v>21.66</v>
      </c>
      <c r="AN215" s="6">
        <v>-1.81</v>
      </c>
      <c r="BO215" s="224">
        <v>0.21099999999999999</v>
      </c>
      <c r="BP215" s="226">
        <v>-24.666666666666675</v>
      </c>
      <c r="BR215" s="311">
        <v>1.0549999999999999</v>
      </c>
      <c r="BS215" s="312">
        <v>-63.439999999999408</v>
      </c>
    </row>
    <row r="216" spans="5:71">
      <c r="E216" s="9">
        <v>33.477913426864362</v>
      </c>
      <c r="F216" s="9">
        <v>111.11</v>
      </c>
      <c r="J216" s="254">
        <v>1.06</v>
      </c>
      <c r="K216" s="8">
        <v>-56.632098765435302</v>
      </c>
      <c r="Q216" s="291">
        <v>30.7</v>
      </c>
      <c r="R216" s="290">
        <v>8.1999999999999993</v>
      </c>
      <c r="S216" s="290">
        <v>15.7</v>
      </c>
      <c r="T216" s="290">
        <v>23.2</v>
      </c>
      <c r="U216" s="291">
        <v>15.7</v>
      </c>
      <c r="V216" s="8">
        <v>30.6</v>
      </c>
      <c r="W216" s="8">
        <v>15.670550000000006</v>
      </c>
      <c r="AH216" s="6">
        <v>30.4</v>
      </c>
      <c r="AI216" s="290">
        <v>8.76</v>
      </c>
      <c r="AJ216" s="290">
        <v>22.28</v>
      </c>
      <c r="AK216" s="290">
        <v>-1.42</v>
      </c>
      <c r="AL216" s="6">
        <v>8.5</v>
      </c>
      <c r="AM216" s="6">
        <v>21.96</v>
      </c>
      <c r="AN216" s="6">
        <v>-1.55</v>
      </c>
      <c r="BO216" s="224">
        <v>0.21199999999999999</v>
      </c>
      <c r="BP216" s="226">
        <v>-25.333333333333325</v>
      </c>
      <c r="BR216" s="311">
        <v>1.06</v>
      </c>
      <c r="BS216" s="312">
        <v>-56.632098765435302</v>
      </c>
    </row>
    <row r="217" spans="5:71">
      <c r="E217" s="9">
        <v>33.565523099771696</v>
      </c>
      <c r="F217" s="9">
        <v>102.64</v>
      </c>
      <c r="J217" s="254">
        <v>1.0649999999999999</v>
      </c>
      <c r="K217" s="8">
        <v>-5.8333333333451876</v>
      </c>
      <c r="Q217" s="291">
        <v>30.8</v>
      </c>
      <c r="R217" s="290">
        <v>11.3</v>
      </c>
      <c r="S217" s="290">
        <v>18.2</v>
      </c>
      <c r="T217" s="290">
        <v>25.2</v>
      </c>
      <c r="U217" s="291">
        <v>18.2</v>
      </c>
      <c r="V217" s="8">
        <v>30.7</v>
      </c>
      <c r="W217" s="8">
        <v>18.210550000000005</v>
      </c>
      <c r="AH217" s="6">
        <v>30.5</v>
      </c>
      <c r="AI217" s="290">
        <v>9.59</v>
      </c>
      <c r="AJ217" s="290">
        <v>21.31</v>
      </c>
      <c r="AK217" s="290">
        <v>-0.83</v>
      </c>
      <c r="AL217" s="6">
        <v>8.68</v>
      </c>
      <c r="AM217" s="6">
        <v>22.32</v>
      </c>
      <c r="AN217" s="6">
        <v>-1.25</v>
      </c>
      <c r="BO217" s="224">
        <v>0.21299999999999999</v>
      </c>
      <c r="BP217" s="226">
        <v>-27.999999999999996</v>
      </c>
      <c r="BR217" s="311">
        <v>1.0649999999999999</v>
      </c>
      <c r="BS217" s="312">
        <v>-5.8333333333451876</v>
      </c>
    </row>
    <row r="218" spans="5:71">
      <c r="E218" s="9">
        <v>33.789414486090436</v>
      </c>
      <c r="F218" s="9">
        <v>103.46</v>
      </c>
      <c r="J218" s="254">
        <v>1.07</v>
      </c>
      <c r="K218" s="8">
        <v>-48.579640718558501</v>
      </c>
      <c r="Q218" s="291">
        <v>30.9</v>
      </c>
      <c r="R218" s="290">
        <v>14.4</v>
      </c>
      <c r="S218" s="290">
        <v>20.8</v>
      </c>
      <c r="T218" s="290">
        <v>27.3</v>
      </c>
      <c r="U218" s="291">
        <v>20.8</v>
      </c>
      <c r="V218" s="8">
        <v>30.8</v>
      </c>
      <c r="W218" s="8">
        <v>20.750550000000004</v>
      </c>
      <c r="AH218" s="6">
        <v>30.6</v>
      </c>
      <c r="AI218" s="290">
        <v>10.73</v>
      </c>
      <c r="AJ218" s="290">
        <v>20.8</v>
      </c>
      <c r="AK218" s="290">
        <v>0.9</v>
      </c>
      <c r="AL218" s="6">
        <v>8.92</v>
      </c>
      <c r="AM218" s="6">
        <v>22.71</v>
      </c>
      <c r="AN218" s="6">
        <v>-0.9</v>
      </c>
      <c r="BO218" s="224">
        <v>0.214</v>
      </c>
      <c r="BP218" s="226">
        <v>-22.000000000000004</v>
      </c>
      <c r="BR218" s="311">
        <v>1.07</v>
      </c>
      <c r="BS218" s="312">
        <v>-48.579640718558501</v>
      </c>
    </row>
    <row r="219" spans="5:71">
      <c r="E219" s="9">
        <v>33.896492975199394</v>
      </c>
      <c r="F219" s="9">
        <v>113.39</v>
      </c>
      <c r="J219" s="254">
        <v>1.075</v>
      </c>
      <c r="K219" s="8">
        <v>-15.147540983607684</v>
      </c>
      <c r="Q219" s="291">
        <v>31</v>
      </c>
      <c r="R219" s="290">
        <v>15.4</v>
      </c>
      <c r="S219" s="290">
        <v>21.3</v>
      </c>
      <c r="T219" s="290">
        <v>27.1</v>
      </c>
      <c r="U219" s="291">
        <v>21.3</v>
      </c>
      <c r="V219" s="8">
        <v>30.9</v>
      </c>
      <c r="W219" s="8">
        <v>21.250550000000004</v>
      </c>
      <c r="AH219" s="6">
        <v>30.7</v>
      </c>
      <c r="AI219" s="290">
        <v>12.33</v>
      </c>
      <c r="AJ219" s="290">
        <v>21.12</v>
      </c>
      <c r="AK219" s="290">
        <v>3.46</v>
      </c>
      <c r="AL219" s="6">
        <v>9.2200000000000006</v>
      </c>
      <c r="AM219" s="6">
        <v>23.14</v>
      </c>
      <c r="AN219" s="6">
        <v>-0.51</v>
      </c>
      <c r="BO219" s="224">
        <v>0.215</v>
      </c>
      <c r="BP219" s="226">
        <v>-20.666666666666671</v>
      </c>
      <c r="BR219" s="311">
        <v>1.075</v>
      </c>
      <c r="BS219" s="312">
        <v>-15.147540983607684</v>
      </c>
    </row>
    <row r="220" spans="5:71">
      <c r="E220" s="9">
        <v>33.951459746075535</v>
      </c>
      <c r="F220" s="9">
        <v>137.74</v>
      </c>
      <c r="J220" s="254">
        <v>1.08</v>
      </c>
      <c r="K220" s="8">
        <v>-20.399999999995266</v>
      </c>
      <c r="Q220" s="291">
        <v>31.1</v>
      </c>
      <c r="R220" s="290">
        <v>-4</v>
      </c>
      <c r="S220" s="290">
        <v>16.5</v>
      </c>
      <c r="T220" s="290">
        <v>37</v>
      </c>
      <c r="U220" s="291">
        <v>16.5</v>
      </c>
      <c r="V220" s="8">
        <v>31</v>
      </c>
      <c r="W220" s="8">
        <v>16.450550000000007</v>
      </c>
      <c r="AH220" s="6">
        <v>30.8</v>
      </c>
      <c r="AI220" s="290">
        <v>14.24</v>
      </c>
      <c r="AJ220" s="290">
        <v>22.21</v>
      </c>
      <c r="AK220" s="290">
        <v>6.17</v>
      </c>
      <c r="AL220" s="6">
        <v>9.57</v>
      </c>
      <c r="AM220" s="6">
        <v>23.6</v>
      </c>
      <c r="AN220" s="6">
        <v>-0.09</v>
      </c>
      <c r="BO220" s="224">
        <v>0.216</v>
      </c>
      <c r="BP220" s="226">
        <v>-19.999999999999989</v>
      </c>
      <c r="BR220" s="311">
        <v>1.08</v>
      </c>
      <c r="BS220" s="312">
        <v>-20.399999999995266</v>
      </c>
    </row>
    <row r="221" spans="5:71">
      <c r="E221" s="9">
        <v>34.011163581856344</v>
      </c>
      <c r="F221" s="9">
        <v>147.46</v>
      </c>
      <c r="J221" s="254">
        <v>1.085</v>
      </c>
      <c r="K221" s="8">
        <v>-55.513043478252058</v>
      </c>
      <c r="Q221" s="291">
        <v>31.2</v>
      </c>
      <c r="R221" s="290">
        <v>-4.0999999999999996</v>
      </c>
      <c r="S221" s="290">
        <v>16.3</v>
      </c>
      <c r="T221" s="290">
        <v>36.6</v>
      </c>
      <c r="U221" s="291">
        <v>16.3</v>
      </c>
      <c r="V221" s="8">
        <v>31.1</v>
      </c>
      <c r="W221" s="8">
        <v>16.250550000000004</v>
      </c>
      <c r="AH221" s="6">
        <v>30.9</v>
      </c>
      <c r="AI221" s="290">
        <v>16.13</v>
      </c>
      <c r="AJ221" s="290">
        <v>23.88</v>
      </c>
      <c r="AK221" s="290">
        <v>8.2799999999999994</v>
      </c>
      <c r="AL221" s="6">
        <v>9.9600000000000009</v>
      </c>
      <c r="AM221" s="6">
        <v>24.1</v>
      </c>
      <c r="AN221" s="6">
        <v>0.35</v>
      </c>
      <c r="BO221" s="224">
        <v>0.217</v>
      </c>
      <c r="BP221" s="226">
        <v>-16.666666666666668</v>
      </c>
      <c r="BR221" s="311">
        <v>1.085</v>
      </c>
      <c r="BS221" s="312">
        <v>-55.513043478252058</v>
      </c>
    </row>
    <row r="222" spans="5:71">
      <c r="E222" s="9">
        <v>34.130571253417962</v>
      </c>
      <c r="F222" s="9">
        <v>151.31</v>
      </c>
      <c r="J222" s="254">
        <v>1.0900000000000001</v>
      </c>
      <c r="K222" s="8">
        <v>-68.333579335791896</v>
      </c>
      <c r="Q222" s="291">
        <v>31.3</v>
      </c>
      <c r="R222" s="290">
        <v>-4.0999999999999996</v>
      </c>
      <c r="S222" s="290">
        <v>16.100000000000001</v>
      </c>
      <c r="T222" s="290">
        <v>36.299999999999997</v>
      </c>
      <c r="U222" s="291">
        <v>16.100000000000001</v>
      </c>
      <c r="V222" s="8">
        <v>31.2</v>
      </c>
      <c r="W222" s="8">
        <v>16.050550000000008</v>
      </c>
      <c r="AH222" s="6">
        <v>31</v>
      </c>
      <c r="AI222" s="290">
        <v>17.59</v>
      </c>
      <c r="AJ222" s="290">
        <v>25.96</v>
      </c>
      <c r="AK222" s="290">
        <v>9.1300000000000008</v>
      </c>
      <c r="AL222" s="6">
        <v>10.37</v>
      </c>
      <c r="AM222" s="6">
        <v>24.63</v>
      </c>
      <c r="AN222" s="6">
        <v>0.79</v>
      </c>
      <c r="BO222" s="224">
        <v>0.218</v>
      </c>
      <c r="BP222" s="226">
        <v>-32.666666666666679</v>
      </c>
      <c r="BR222" s="311">
        <v>1.0900000000000001</v>
      </c>
      <c r="BS222" s="312">
        <v>-68.333579335791896</v>
      </c>
    </row>
    <row r="223" spans="5:71">
      <c r="E223" s="9">
        <v>34.303712377182308</v>
      </c>
      <c r="F223" s="9">
        <v>149.51</v>
      </c>
      <c r="J223" s="254">
        <v>1.095</v>
      </c>
      <c r="K223" s="8">
        <v>-58.721495327097173</v>
      </c>
      <c r="Q223" s="291">
        <v>31.4</v>
      </c>
      <c r="R223" s="290">
        <v>-4.2</v>
      </c>
      <c r="S223" s="290">
        <v>15.9</v>
      </c>
      <c r="T223" s="290">
        <v>35.9</v>
      </c>
      <c r="U223" s="291">
        <v>15.9</v>
      </c>
      <c r="V223" s="8">
        <v>31.4</v>
      </c>
      <c r="W223" s="8">
        <v>15.850550000000005</v>
      </c>
      <c r="AH223" s="6">
        <v>31.1</v>
      </c>
      <c r="AI223" s="290">
        <v>18.329999999999998</v>
      </c>
      <c r="AJ223" s="290">
        <v>28.33</v>
      </c>
      <c r="AK223" s="290">
        <v>8.24</v>
      </c>
      <c r="AL223" s="6">
        <v>10.79</v>
      </c>
      <c r="AM223" s="6">
        <v>25.18</v>
      </c>
      <c r="AN223" s="6">
        <v>1.23</v>
      </c>
      <c r="BO223" s="224">
        <v>0.219</v>
      </c>
      <c r="BP223" s="226">
        <v>-47.333333333333336</v>
      </c>
      <c r="BR223" s="311">
        <v>1.095</v>
      </c>
      <c r="BS223" s="312">
        <v>-58.721495327097173</v>
      </c>
    </row>
    <row r="224" spans="5:71">
      <c r="E224" s="9">
        <v>34.345505062228874</v>
      </c>
      <c r="F224" s="9">
        <v>142.24</v>
      </c>
      <c r="J224" s="254">
        <v>1.1000000000000001</v>
      </c>
      <c r="K224" s="8">
        <v>-73.883076923075606</v>
      </c>
      <c r="Q224" s="291">
        <v>31.5</v>
      </c>
      <c r="R224" s="290">
        <v>-4.3</v>
      </c>
      <c r="S224" s="290">
        <v>15.7</v>
      </c>
      <c r="T224" s="290">
        <v>35.5</v>
      </c>
      <c r="U224" s="291">
        <v>15.7</v>
      </c>
      <c r="V224" s="8">
        <v>31.5</v>
      </c>
      <c r="W224" s="8">
        <v>15.65055000000001</v>
      </c>
      <c r="AH224" s="6">
        <v>31.2</v>
      </c>
      <c r="AI224" s="290">
        <v>18.3</v>
      </c>
      <c r="AJ224" s="290">
        <v>30.79</v>
      </c>
      <c r="AK224" s="290">
        <v>5.73</v>
      </c>
      <c r="AL224" s="6">
        <v>11.19</v>
      </c>
      <c r="AM224" s="6">
        <v>25.73</v>
      </c>
      <c r="AN224" s="6">
        <v>1.63</v>
      </c>
      <c r="BO224" s="224">
        <v>0.22</v>
      </c>
      <c r="BP224" s="226">
        <v>-50</v>
      </c>
      <c r="BR224" s="311">
        <v>1.1000000000000001</v>
      </c>
      <c r="BS224" s="312">
        <v>-73.883076923075606</v>
      </c>
    </row>
    <row r="225" spans="5:71">
      <c r="E225" s="9">
        <v>34.369386596541197</v>
      </c>
      <c r="F225" s="9">
        <v>135.94999999999999</v>
      </c>
      <c r="J225" s="254">
        <v>1.105</v>
      </c>
      <c r="K225" s="8">
        <v>-40.043956043952917</v>
      </c>
      <c r="Q225" s="291">
        <v>31.6</v>
      </c>
      <c r="R225" s="290">
        <v>-4.3</v>
      </c>
      <c r="S225" s="290">
        <v>15.5</v>
      </c>
      <c r="T225" s="290">
        <v>35.200000000000003</v>
      </c>
      <c r="U225" s="291">
        <v>15.5</v>
      </c>
      <c r="V225" s="8">
        <v>31.6</v>
      </c>
      <c r="W225" s="8">
        <v>15.450550000000007</v>
      </c>
      <c r="AH225" s="6">
        <v>31.3</v>
      </c>
      <c r="AI225" s="290">
        <v>17.73</v>
      </c>
      <c r="AJ225" s="290">
        <v>33.01</v>
      </c>
      <c r="AK225" s="290">
        <v>2.41</v>
      </c>
      <c r="AL225" s="6">
        <v>11.58</v>
      </c>
      <c r="AM225" s="6">
        <v>26.28</v>
      </c>
      <c r="AN225" s="6">
        <v>1.99</v>
      </c>
      <c r="BO225" s="224">
        <v>0.221</v>
      </c>
      <c r="BP225" s="226">
        <v>-66.6666666666667</v>
      </c>
      <c r="BR225" s="311">
        <v>1.105</v>
      </c>
      <c r="BS225" s="312">
        <v>-40.043956043952917</v>
      </c>
    </row>
    <row r="226" spans="5:71">
      <c r="E226" s="9">
        <v>34.464912733790491</v>
      </c>
      <c r="F226" s="9">
        <v>131.69999999999999</v>
      </c>
      <c r="J226" s="254">
        <v>1.1100000000000001</v>
      </c>
      <c r="K226" s="8">
        <v>-37.687912087925071</v>
      </c>
      <c r="Q226" s="291">
        <v>31.7</v>
      </c>
      <c r="R226" s="290"/>
      <c r="S226" s="290"/>
      <c r="T226" s="290"/>
      <c r="U226" s="291">
        <v>10</v>
      </c>
      <c r="V226" s="8">
        <v>31.7</v>
      </c>
      <c r="W226" s="8">
        <v>0</v>
      </c>
      <c r="AH226" s="6">
        <v>31.4</v>
      </c>
      <c r="AI226" s="290">
        <v>16.97</v>
      </c>
      <c r="AJ226" s="290">
        <v>34.54</v>
      </c>
      <c r="AK226" s="290">
        <v>-0.34</v>
      </c>
      <c r="AL226" s="6">
        <v>11.95</v>
      </c>
      <c r="AM226" s="6">
        <v>26.8</v>
      </c>
      <c r="AN226" s="6">
        <v>2.29</v>
      </c>
      <c r="BO226" s="224">
        <v>0.222</v>
      </c>
      <c r="BP226" s="226">
        <v>-76.666666666666657</v>
      </c>
      <c r="BR226" s="311">
        <v>1.1100000000000001</v>
      </c>
      <c r="BS226" s="312">
        <v>-37.687912087925071</v>
      </c>
    </row>
    <row r="227" spans="5:71">
      <c r="E227" s="9">
        <v>34.566409254617867</v>
      </c>
      <c r="F227" s="9">
        <v>132.74</v>
      </c>
      <c r="J227" s="254">
        <v>1.115</v>
      </c>
      <c r="K227" s="8">
        <v>-52.799999999981573</v>
      </c>
      <c r="Q227" s="291">
        <v>31.8</v>
      </c>
      <c r="R227" s="290"/>
      <c r="S227" s="290"/>
      <c r="T227" s="290"/>
      <c r="U227" s="291">
        <v>-8</v>
      </c>
      <c r="V227" s="8">
        <v>31.8</v>
      </c>
      <c r="W227" s="8">
        <v>-5</v>
      </c>
      <c r="AH227" s="6">
        <v>31.5</v>
      </c>
      <c r="AI227" s="290">
        <v>16.2</v>
      </c>
      <c r="AJ227" s="290">
        <v>35.090000000000003</v>
      </c>
      <c r="AK227" s="290">
        <v>-1.44</v>
      </c>
      <c r="AL227" s="6">
        <v>12.28</v>
      </c>
      <c r="AM227" s="6">
        <v>27.28</v>
      </c>
      <c r="AN227" s="6">
        <v>2.5299999999999998</v>
      </c>
      <c r="BO227" s="224">
        <v>0.223</v>
      </c>
      <c r="BP227" s="226">
        <v>-80.6666666666667</v>
      </c>
      <c r="BR227" s="311">
        <v>1.115</v>
      </c>
      <c r="BS227" s="312">
        <v>-52.799999999981573</v>
      </c>
    </row>
    <row r="228" spans="5:71">
      <c r="E228" s="9">
        <v>34.657955136148438</v>
      </c>
      <c r="F228" s="9">
        <v>138.88999999999999</v>
      </c>
      <c r="J228" s="254">
        <v>1.1200000000000001</v>
      </c>
      <c r="K228" s="8">
        <v>-70.453333333328587</v>
      </c>
      <c r="Q228" s="291">
        <v>31.9</v>
      </c>
      <c r="R228" s="290"/>
      <c r="S228" s="290"/>
      <c r="T228" s="290"/>
      <c r="U228" s="291">
        <v>-7</v>
      </c>
      <c r="V228" s="8">
        <v>31.9</v>
      </c>
      <c r="W228" s="8">
        <v>-5</v>
      </c>
      <c r="AH228" s="6">
        <v>31.6</v>
      </c>
      <c r="AI228" s="290">
        <v>15.27</v>
      </c>
      <c r="AJ228" s="290">
        <v>34.549999999999997</v>
      </c>
      <c r="AK228" s="290">
        <v>-0.85</v>
      </c>
      <c r="AL228" s="6">
        <v>12.59</v>
      </c>
      <c r="AM228" s="6">
        <v>27.73</v>
      </c>
      <c r="AN228" s="6">
        <v>2.71</v>
      </c>
      <c r="BO228" s="224">
        <v>0.224</v>
      </c>
      <c r="BP228" s="226">
        <v>-77.333333333333314</v>
      </c>
      <c r="BR228" s="311">
        <v>1.1200000000000001</v>
      </c>
      <c r="BS228" s="312">
        <v>-70.453333333328587</v>
      </c>
    </row>
    <row r="229" spans="5:71">
      <c r="E229" s="9">
        <v>35.047025132653381</v>
      </c>
      <c r="F229" s="9">
        <v>142.74</v>
      </c>
      <c r="J229" s="254">
        <v>1.125</v>
      </c>
      <c r="K229" s="8">
        <v>-79.355477031794351</v>
      </c>
      <c r="Q229" s="291">
        <v>32</v>
      </c>
      <c r="R229" s="290"/>
      <c r="S229" s="290"/>
      <c r="T229" s="290"/>
      <c r="U229" s="291">
        <v>8</v>
      </c>
      <c r="V229" s="8">
        <v>32</v>
      </c>
      <c r="W229" s="8">
        <v>0</v>
      </c>
      <c r="AH229" s="6">
        <v>31.7</v>
      </c>
      <c r="AI229" s="290">
        <v>13.88</v>
      </c>
      <c r="AJ229" s="290">
        <v>32.97</v>
      </c>
      <c r="AK229" s="290">
        <v>0.57999999999999996</v>
      </c>
      <c r="AL229" s="6">
        <v>12.89</v>
      </c>
      <c r="AM229" s="6">
        <v>28.14</v>
      </c>
      <c r="AN229" s="6">
        <v>2.83</v>
      </c>
      <c r="BO229" s="224">
        <v>0.22500000000000001</v>
      </c>
      <c r="BP229" s="226">
        <v>-70.000000000000014</v>
      </c>
      <c r="BR229" s="311">
        <v>1.125</v>
      </c>
      <c r="BS229" s="312">
        <v>-79.355477031794351</v>
      </c>
    </row>
    <row r="230" spans="5:71">
      <c r="E230" s="9">
        <v>35.371650511338373</v>
      </c>
      <c r="F230" s="9">
        <v>136.63</v>
      </c>
      <c r="J230" s="254">
        <v>1.1299999999999999</v>
      </c>
      <c r="K230" s="8">
        <v>-77.135664335660977</v>
      </c>
      <c r="Q230" s="291">
        <v>32.1</v>
      </c>
      <c r="R230" s="290">
        <v>2.9</v>
      </c>
      <c r="S230" s="290">
        <v>9.6999999999999993</v>
      </c>
      <c r="T230" s="290">
        <v>16.5</v>
      </c>
      <c r="U230" s="291">
        <v>9.6999999999999993</v>
      </c>
      <c r="V230" s="8">
        <v>32.1</v>
      </c>
      <c r="W230" s="8">
        <v>9.6505500000000097</v>
      </c>
      <c r="AH230" s="6">
        <v>31.8</v>
      </c>
      <c r="AI230" s="290">
        <v>11.9</v>
      </c>
      <c r="AJ230" s="290">
        <v>30.51</v>
      </c>
      <c r="AK230" s="290">
        <v>1.7</v>
      </c>
      <c r="AL230" s="6">
        <v>13.17</v>
      </c>
      <c r="AM230" s="6">
        <v>28.52</v>
      </c>
      <c r="AN230" s="6">
        <v>2.9</v>
      </c>
      <c r="BO230" s="224">
        <v>0.22600000000000001</v>
      </c>
      <c r="BP230" s="226">
        <v>-70.666666666666671</v>
      </c>
      <c r="BR230" s="311">
        <v>1.1299999999999999</v>
      </c>
      <c r="BS230" s="312">
        <v>-77.135664335660977</v>
      </c>
    </row>
    <row r="231" spans="5:71">
      <c r="E231" s="9">
        <v>35.429169408626045</v>
      </c>
      <c r="F231" s="9">
        <v>129.80000000000001</v>
      </c>
      <c r="J231" s="254">
        <v>1.135</v>
      </c>
      <c r="K231" s="8">
        <v>-75.11333333334332</v>
      </c>
      <c r="Q231" s="291">
        <v>32.200000000000003</v>
      </c>
      <c r="R231" s="290">
        <v>0.4</v>
      </c>
      <c r="S231" s="290">
        <v>7.2</v>
      </c>
      <c r="T231" s="290">
        <v>14</v>
      </c>
      <c r="U231" s="291">
        <v>7.2</v>
      </c>
      <c r="V231" s="8">
        <v>32.200000000000003</v>
      </c>
      <c r="W231" s="8">
        <v>7.1505500000000097</v>
      </c>
      <c r="AH231" s="6">
        <v>31.9</v>
      </c>
      <c r="AI231" s="290">
        <v>9.68</v>
      </c>
      <c r="AJ231" s="290">
        <v>27.4</v>
      </c>
      <c r="AK231" s="290">
        <v>1.86</v>
      </c>
      <c r="AL231" s="6">
        <v>13.48</v>
      </c>
      <c r="AM231" s="6">
        <v>28.89</v>
      </c>
      <c r="AN231" s="6">
        <v>2.93</v>
      </c>
      <c r="BO231" s="224">
        <v>0.22700000000000001</v>
      </c>
      <c r="BP231" s="226">
        <v>-64.000000000000028</v>
      </c>
      <c r="BR231" s="311">
        <v>1.135</v>
      </c>
      <c r="BS231" s="312">
        <v>-75.11333333334332</v>
      </c>
    </row>
    <row r="232" spans="5:71">
      <c r="E232" s="9">
        <v>35.774282792352153</v>
      </c>
      <c r="F232" s="9">
        <v>124.88</v>
      </c>
      <c r="J232" s="254">
        <v>1.1399999999999999</v>
      </c>
      <c r="K232" s="8">
        <v>-72.046666666690527</v>
      </c>
      <c r="Q232" s="291">
        <v>32.299999999999997</v>
      </c>
      <c r="R232" s="290">
        <v>-2.1</v>
      </c>
      <c r="S232" s="290">
        <v>4.7</v>
      </c>
      <c r="T232" s="290">
        <v>11.6</v>
      </c>
      <c r="U232" s="291">
        <v>4.7</v>
      </c>
      <c r="V232" s="8">
        <v>32.299999999999997</v>
      </c>
      <c r="W232" s="8">
        <v>4.6505500000000097</v>
      </c>
      <c r="AH232" s="6">
        <v>32</v>
      </c>
      <c r="AI232" s="290">
        <v>7.84</v>
      </c>
      <c r="AJ232" s="290">
        <v>24</v>
      </c>
      <c r="AK232" s="290">
        <v>1.36</v>
      </c>
      <c r="AL232" s="6">
        <v>13.81</v>
      </c>
      <c r="AM232" s="6">
        <v>29.27</v>
      </c>
      <c r="AN232" s="6">
        <v>2.95</v>
      </c>
      <c r="BO232" s="224">
        <v>0.22800000000000001</v>
      </c>
      <c r="BP232" s="226">
        <v>-64.000000000000028</v>
      </c>
      <c r="BR232" s="311">
        <v>1.1399999999999999</v>
      </c>
      <c r="BS232" s="312">
        <v>-72.046666666690527</v>
      </c>
    </row>
    <row r="233" spans="5:71">
      <c r="E233" s="9">
        <v>36.20524527650764</v>
      </c>
      <c r="F233" s="9">
        <v>129.57</v>
      </c>
      <c r="J233" s="254">
        <v>1.145</v>
      </c>
      <c r="K233" s="8">
        <v>-42.733333333335999</v>
      </c>
      <c r="Q233" s="291">
        <v>32.4</v>
      </c>
      <c r="R233" s="290">
        <v>22.4</v>
      </c>
      <c r="S233" s="290">
        <v>36</v>
      </c>
      <c r="T233" s="290">
        <v>49.6</v>
      </c>
      <c r="U233" s="291">
        <v>36</v>
      </c>
      <c r="V233" s="8">
        <v>32.5</v>
      </c>
      <c r="W233" s="8">
        <v>35.950550000000007</v>
      </c>
      <c r="AH233" s="6">
        <v>32.1</v>
      </c>
      <c r="AI233" s="290">
        <v>6.94</v>
      </c>
      <c r="AJ233" s="290">
        <v>20.73</v>
      </c>
      <c r="AK233" s="290">
        <v>1.01</v>
      </c>
      <c r="AL233" s="6">
        <v>14.2</v>
      </c>
      <c r="AM233" s="6">
        <v>29.66</v>
      </c>
      <c r="AN233" s="6">
        <v>2.98</v>
      </c>
      <c r="BO233" s="224">
        <v>0.22900000000000001</v>
      </c>
      <c r="BP233" s="226">
        <v>-52.666666666666636</v>
      </c>
      <c r="BR233" s="311">
        <v>1.145</v>
      </c>
      <c r="BS233" s="312">
        <v>-42.733333333335999</v>
      </c>
    </row>
    <row r="234" spans="5:71">
      <c r="E234" s="9">
        <v>36.49541523595893</v>
      </c>
      <c r="F234" s="9">
        <v>133.30000000000001</v>
      </c>
      <c r="J234" s="254">
        <v>1.1499999999999999</v>
      </c>
      <c r="K234" s="8">
        <v>-38.926666666665824</v>
      </c>
      <c r="Q234" s="291">
        <v>32.5</v>
      </c>
      <c r="R234" s="290">
        <v>19.8</v>
      </c>
      <c r="S234" s="290">
        <v>33.4</v>
      </c>
      <c r="T234" s="290">
        <v>47</v>
      </c>
      <c r="U234" s="291">
        <v>33.4</v>
      </c>
      <c r="V234" s="8">
        <v>32.6</v>
      </c>
      <c r="W234" s="8">
        <v>33.350550000000013</v>
      </c>
      <c r="AH234" s="6">
        <v>32.200000000000003</v>
      </c>
      <c r="AI234" s="290">
        <v>7.34</v>
      </c>
      <c r="AJ234" s="290">
        <v>18.43</v>
      </c>
      <c r="AK234" s="290">
        <v>1.37</v>
      </c>
      <c r="AL234" s="6">
        <v>14.67</v>
      </c>
      <c r="AM234" s="6">
        <v>30.1</v>
      </c>
      <c r="AN234" s="6">
        <v>3.04</v>
      </c>
      <c r="BO234" s="224">
        <v>0.23</v>
      </c>
      <c r="BP234" s="226">
        <v>-71.333333333333329</v>
      </c>
      <c r="BR234" s="311">
        <v>1.1499999999999999</v>
      </c>
      <c r="BS234" s="312">
        <v>-38.926666666665824</v>
      </c>
    </row>
    <row r="235" spans="5:71">
      <c r="E235" s="9">
        <v>36.819066344577692</v>
      </c>
      <c r="F235" s="9">
        <v>128.25</v>
      </c>
      <c r="J235" s="254">
        <v>1.155</v>
      </c>
      <c r="K235" s="8">
        <v>-41.148235294131375</v>
      </c>
      <c r="Q235" s="291">
        <v>32.6</v>
      </c>
      <c r="R235" s="290">
        <v>21.2</v>
      </c>
      <c r="S235" s="290">
        <v>41.5</v>
      </c>
      <c r="T235" s="290">
        <v>61.8</v>
      </c>
      <c r="U235" s="291">
        <v>41.5</v>
      </c>
      <c r="V235" s="8">
        <v>32.700000000000003</v>
      </c>
      <c r="W235" s="8">
        <v>41.450550000000007</v>
      </c>
      <c r="AH235" s="6">
        <v>32.299999999999997</v>
      </c>
      <c r="AI235" s="290">
        <v>9.33</v>
      </c>
      <c r="AJ235" s="290">
        <v>18.260000000000002</v>
      </c>
      <c r="AK235" s="290">
        <v>2.77</v>
      </c>
      <c r="AL235" s="6">
        <v>15.23</v>
      </c>
      <c r="AM235" s="6">
        <v>30.59</v>
      </c>
      <c r="AN235" s="6">
        <v>3.17</v>
      </c>
      <c r="BO235" s="224">
        <v>0.23100000000000001</v>
      </c>
      <c r="BP235" s="226">
        <v>-65.999999999999986</v>
      </c>
      <c r="BR235" s="311">
        <v>1.155</v>
      </c>
      <c r="BS235" s="312">
        <v>-41.148235294131375</v>
      </c>
    </row>
    <row r="236" spans="5:71">
      <c r="E236" s="9">
        <v>36.90834940902424</v>
      </c>
      <c r="F236" s="9">
        <v>120.01</v>
      </c>
      <c r="J236" s="254">
        <v>1.1599999999999999</v>
      </c>
      <c r="K236" s="8">
        <v>-20.562962962979835</v>
      </c>
      <c r="Q236" s="291">
        <v>32.700000000000003</v>
      </c>
      <c r="R236" s="290">
        <v>-9.9</v>
      </c>
      <c r="S236" s="290">
        <v>-3</v>
      </c>
      <c r="T236" s="290">
        <v>3.8</v>
      </c>
      <c r="U236" s="291">
        <v>-3</v>
      </c>
      <c r="V236" s="8">
        <v>32.799999999999997</v>
      </c>
      <c r="W236" s="8">
        <v>-3.0494499999999931</v>
      </c>
      <c r="AH236" s="6">
        <v>32.4</v>
      </c>
      <c r="AI236" s="290">
        <v>12.98</v>
      </c>
      <c r="AJ236" s="290">
        <v>21.2</v>
      </c>
      <c r="AK236" s="290">
        <v>5.24</v>
      </c>
      <c r="AL236" s="6">
        <v>15.88</v>
      </c>
      <c r="AM236" s="6">
        <v>31.17</v>
      </c>
      <c r="AN236" s="6">
        <v>3.38</v>
      </c>
      <c r="BO236" s="224">
        <v>0.23200000000000001</v>
      </c>
      <c r="BP236" s="226">
        <v>-62.666666666666664</v>
      </c>
      <c r="BR236" s="311">
        <v>1.1599999999999999</v>
      </c>
      <c r="BS236" s="312">
        <v>-20.562962962979835</v>
      </c>
    </row>
    <row r="237" spans="5:71">
      <c r="E237" s="9">
        <v>37.031113622638252</v>
      </c>
      <c r="F237" s="9">
        <v>102.01</v>
      </c>
      <c r="J237" s="254">
        <v>1.165</v>
      </c>
      <c r="K237" s="8">
        <v>-26.305213270120692</v>
      </c>
      <c r="Q237" s="291">
        <v>32.799999999999997</v>
      </c>
      <c r="R237" s="290">
        <v>-10.1</v>
      </c>
      <c r="S237" s="290">
        <v>-3.2</v>
      </c>
      <c r="T237" s="290">
        <v>3.6</v>
      </c>
      <c r="U237" s="291">
        <v>-3.2</v>
      </c>
      <c r="V237" s="8">
        <v>32.9</v>
      </c>
      <c r="W237" s="8">
        <v>-3.249449999999996</v>
      </c>
      <c r="AH237" s="6">
        <v>32.5</v>
      </c>
      <c r="AI237" s="290">
        <v>17.68</v>
      </c>
      <c r="AJ237" s="290">
        <v>27.6</v>
      </c>
      <c r="AK237" s="290">
        <v>8.23</v>
      </c>
      <c r="AL237" s="6">
        <v>16.64</v>
      </c>
      <c r="AM237" s="6">
        <v>31.85</v>
      </c>
      <c r="AN237" s="6">
        <v>3.7</v>
      </c>
      <c r="BO237" s="224">
        <v>0.23300000000000001</v>
      </c>
      <c r="BP237" s="226">
        <v>-49.33333333333335</v>
      </c>
      <c r="BR237" s="311">
        <v>1.165</v>
      </c>
      <c r="BS237" s="312">
        <v>-26.305213270120692</v>
      </c>
    </row>
    <row r="238" spans="5:71">
      <c r="E238" s="9">
        <v>37.432887412647744</v>
      </c>
      <c r="F238" s="9">
        <v>94.57</v>
      </c>
      <c r="J238" s="254">
        <v>1.17</v>
      </c>
      <c r="K238" s="8">
        <v>-18.33142857145706</v>
      </c>
      <c r="Q238" s="291">
        <v>32.9</v>
      </c>
      <c r="R238" s="290">
        <v>-10.3</v>
      </c>
      <c r="S238" s="290">
        <v>-3.4</v>
      </c>
      <c r="T238" s="290">
        <v>3.5</v>
      </c>
      <c r="U238" s="291">
        <v>-3.4</v>
      </c>
      <c r="V238" s="8">
        <v>33</v>
      </c>
      <c r="W238" s="8">
        <v>-3.4494499999999917</v>
      </c>
      <c r="AH238" s="6">
        <v>32.6</v>
      </c>
      <c r="AI238" s="290">
        <v>21.54</v>
      </c>
      <c r="AJ238" s="290">
        <v>35.659999999999997</v>
      </c>
      <c r="AK238" s="290">
        <v>10.4</v>
      </c>
      <c r="AL238" s="6">
        <v>17.5</v>
      </c>
      <c r="AM238" s="6">
        <v>32.65</v>
      </c>
      <c r="AN238" s="6">
        <v>4.1399999999999997</v>
      </c>
      <c r="BO238" s="224">
        <v>0.23400000000000001</v>
      </c>
      <c r="BP238" s="226">
        <v>-40.666666666666657</v>
      </c>
      <c r="BR238" s="311">
        <v>1.17</v>
      </c>
      <c r="BS238" s="312">
        <v>-18.33142857145706</v>
      </c>
    </row>
    <row r="239" spans="5:71">
      <c r="E239" s="9">
        <v>37.56893490826841</v>
      </c>
      <c r="F239" s="9">
        <v>158.74</v>
      </c>
      <c r="J239" s="254">
        <v>1.175</v>
      </c>
      <c r="K239" s="8">
        <v>-31.800000000029769</v>
      </c>
      <c r="Q239" s="291">
        <v>33</v>
      </c>
      <c r="R239" s="290"/>
      <c r="S239" s="290"/>
      <c r="T239" s="290"/>
      <c r="U239" s="291">
        <v>-18</v>
      </c>
      <c r="V239" s="8">
        <v>33.1</v>
      </c>
      <c r="W239" s="8">
        <v>-20</v>
      </c>
      <c r="AH239" s="6">
        <v>32.700000000000003</v>
      </c>
      <c r="AI239" s="290">
        <v>22.33</v>
      </c>
      <c r="AJ239" s="290">
        <v>42.56</v>
      </c>
      <c r="AK239" s="290">
        <v>10.23</v>
      </c>
      <c r="AL239" s="6">
        <v>18.46</v>
      </c>
      <c r="AM239" s="6">
        <v>33.57</v>
      </c>
      <c r="AN239" s="6">
        <v>4.71</v>
      </c>
      <c r="BO239" s="224">
        <v>0.23500000000000001</v>
      </c>
      <c r="BP239" s="226">
        <v>-32</v>
      </c>
      <c r="BR239" s="311">
        <v>1.175</v>
      </c>
      <c r="BS239" s="312">
        <v>-31.800000000029769</v>
      </c>
    </row>
    <row r="240" spans="5:71">
      <c r="E240" s="9">
        <v>37.753162101030405</v>
      </c>
      <c r="F240" s="9">
        <v>170.61</v>
      </c>
      <c r="J240" s="254">
        <v>1.18</v>
      </c>
      <c r="K240" s="8">
        <v>-19.028820960656994</v>
      </c>
      <c r="Q240" s="291">
        <v>33.1</v>
      </c>
      <c r="R240" s="290">
        <v>-2.7</v>
      </c>
      <c r="S240" s="290">
        <v>10.9</v>
      </c>
      <c r="T240" s="290">
        <v>24.4</v>
      </c>
      <c r="U240" s="291">
        <v>10.9</v>
      </c>
      <c r="V240" s="8">
        <v>33.200000000000003</v>
      </c>
      <c r="W240" s="8">
        <v>10.850550000000005</v>
      </c>
      <c r="AH240" s="6">
        <v>32.799999999999997</v>
      </c>
      <c r="AI240" s="290">
        <v>19</v>
      </c>
      <c r="AJ240" s="290">
        <v>45.58</v>
      </c>
      <c r="AK240" s="290">
        <v>7.03</v>
      </c>
      <c r="AL240" s="6">
        <v>19.5</v>
      </c>
      <c r="AM240" s="6">
        <v>34.619999999999997</v>
      </c>
      <c r="AN240" s="6">
        <v>5.42</v>
      </c>
      <c r="BO240" s="224">
        <v>0.23600000000000002</v>
      </c>
      <c r="BP240" s="226">
        <v>-28.666666666666675</v>
      </c>
      <c r="BR240" s="311">
        <v>1.18</v>
      </c>
      <c r="BS240" s="312">
        <v>-19.028820960656994</v>
      </c>
    </row>
    <row r="241" spans="5:71">
      <c r="E241" s="9">
        <v>37.856789896959029</v>
      </c>
      <c r="F241" s="9">
        <v>175.03</v>
      </c>
      <c r="J241" s="254">
        <v>1.1850000000000001</v>
      </c>
      <c r="K241" s="8">
        <v>-33.430705394144944</v>
      </c>
      <c r="Q241" s="291">
        <v>33.200000000000003</v>
      </c>
      <c r="R241" s="290">
        <v>2.6</v>
      </c>
      <c r="S241" s="290">
        <v>16.2</v>
      </c>
      <c r="T241" s="290">
        <v>29.8</v>
      </c>
      <c r="U241" s="291">
        <v>16.2</v>
      </c>
      <c r="V241" s="8">
        <v>33.299999999999997</v>
      </c>
      <c r="W241" s="8">
        <v>16.217250000000007</v>
      </c>
      <c r="AH241" s="6">
        <v>32.9</v>
      </c>
      <c r="AI241" s="290">
        <v>12.75</v>
      </c>
      <c r="AJ241" s="290">
        <v>42.72</v>
      </c>
      <c r="AK241" s="290">
        <v>1.8</v>
      </c>
      <c r="AL241" s="6">
        <v>20.61</v>
      </c>
      <c r="AM241" s="6">
        <v>35.799999999999997</v>
      </c>
      <c r="AN241" s="6">
        <v>6.25</v>
      </c>
      <c r="BO241" s="224">
        <v>0.23700000000000002</v>
      </c>
      <c r="BP241" s="226">
        <v>-16.000000000000014</v>
      </c>
      <c r="BR241" s="311">
        <v>1.1850000000000001</v>
      </c>
      <c r="BS241" s="312">
        <v>-33.430705394144944</v>
      </c>
    </row>
    <row r="242" spans="5:71">
      <c r="E242" s="9">
        <v>38.144644885649662</v>
      </c>
      <c r="F242" s="9">
        <v>175.95</v>
      </c>
      <c r="J242" s="254">
        <v>1.19</v>
      </c>
      <c r="K242" s="8">
        <v>-60.423859649124736</v>
      </c>
      <c r="Q242" s="291">
        <v>33.299999999999997</v>
      </c>
      <c r="R242" s="290">
        <v>7.9</v>
      </c>
      <c r="S242" s="290">
        <v>21.6</v>
      </c>
      <c r="T242" s="290">
        <v>35.200000000000003</v>
      </c>
      <c r="U242" s="291">
        <v>21.6</v>
      </c>
      <c r="V242" s="8">
        <v>33.4</v>
      </c>
      <c r="W242" s="8">
        <v>21.583850000000005</v>
      </c>
      <c r="AH242" s="6">
        <v>33</v>
      </c>
      <c r="AI242" s="290">
        <v>6.74</v>
      </c>
      <c r="AJ242" s="290">
        <v>36.1</v>
      </c>
      <c r="AK242" s="290">
        <v>-2.95</v>
      </c>
      <c r="AL242" s="6">
        <v>21.79</v>
      </c>
      <c r="AM242" s="6">
        <v>37.08</v>
      </c>
      <c r="AN242" s="6">
        <v>7.19</v>
      </c>
      <c r="BO242" s="224">
        <v>0.23800000000000002</v>
      </c>
      <c r="BP242" s="226">
        <v>-18.666666666666654</v>
      </c>
      <c r="BR242" s="311">
        <v>1.19</v>
      </c>
      <c r="BS242" s="312">
        <v>-60.423859649124736</v>
      </c>
    </row>
    <row r="243" spans="5:71">
      <c r="E243" s="9">
        <v>38.524613470721285</v>
      </c>
      <c r="F243" s="9">
        <v>171.98</v>
      </c>
      <c r="J243" s="254">
        <v>1.1950000000000001</v>
      </c>
      <c r="K243" s="8">
        <v>-56.35331230284276</v>
      </c>
      <c r="Q243" s="291">
        <v>33.4</v>
      </c>
      <c r="R243" s="290">
        <v>13.3</v>
      </c>
      <c r="S243" s="290">
        <v>27</v>
      </c>
      <c r="T243" s="290">
        <v>40.6</v>
      </c>
      <c r="U243" s="291">
        <v>27</v>
      </c>
      <c r="V243" s="8">
        <v>33.6</v>
      </c>
      <c r="W243" s="8">
        <v>26.950550000000007</v>
      </c>
      <c r="AH243" s="6">
        <v>33.1</v>
      </c>
      <c r="AI243" s="290">
        <v>3.76</v>
      </c>
      <c r="AJ243" s="290">
        <v>28.98</v>
      </c>
      <c r="AK243" s="290">
        <v>-5.17</v>
      </c>
      <c r="AL243" s="6">
        <v>23.01</v>
      </c>
      <c r="AM243" s="6">
        <v>38.450000000000003</v>
      </c>
      <c r="AN243" s="6">
        <v>8.2200000000000006</v>
      </c>
      <c r="BO243" s="224">
        <v>0.23900000000000002</v>
      </c>
      <c r="BP243" s="226">
        <v>-13.999999999999998</v>
      </c>
      <c r="BR243" s="311">
        <v>1.1950000000000001</v>
      </c>
      <c r="BS243" s="312">
        <v>-56.35331230284276</v>
      </c>
    </row>
    <row r="244" spans="5:71">
      <c r="E244" s="9">
        <v>38.84701105805479</v>
      </c>
      <c r="F244" s="9">
        <v>173.32</v>
      </c>
      <c r="J244" s="254">
        <v>1.2</v>
      </c>
      <c r="K244" s="8">
        <v>-42.117647058802106</v>
      </c>
      <c r="Q244" s="291">
        <v>33.5</v>
      </c>
      <c r="R244" s="290">
        <v>-15.6</v>
      </c>
      <c r="S244" s="290">
        <v>-2</v>
      </c>
      <c r="T244" s="290">
        <v>11.6</v>
      </c>
      <c r="U244" s="291">
        <v>-2</v>
      </c>
      <c r="V244" s="8">
        <v>33.700000000000003</v>
      </c>
      <c r="W244" s="8">
        <v>-2.0494499999999931</v>
      </c>
      <c r="AH244" s="6">
        <v>33.200000000000003</v>
      </c>
      <c r="AI244" s="290">
        <v>4.7699999999999996</v>
      </c>
      <c r="AJ244" s="290">
        <v>24.04</v>
      </c>
      <c r="AK244" s="290">
        <v>-4.22</v>
      </c>
      <c r="AL244" s="6">
        <v>24.27</v>
      </c>
      <c r="AM244" s="6">
        <v>39.89</v>
      </c>
      <c r="AN244" s="6">
        <v>9.32</v>
      </c>
      <c r="BO244" s="224">
        <v>0.24</v>
      </c>
      <c r="BP244" s="226">
        <v>-13.999999999999998</v>
      </c>
      <c r="BR244" s="311">
        <v>1.2</v>
      </c>
      <c r="BS244" s="312">
        <v>-42.117647058802106</v>
      </c>
    </row>
    <row r="245" spans="5:71">
      <c r="E245" s="9">
        <v>39.054266649912037</v>
      </c>
      <c r="F245" s="9">
        <v>177.51</v>
      </c>
      <c r="J245" s="254">
        <v>1.2050000000000001</v>
      </c>
      <c r="K245" s="8">
        <v>-59.466666666671522</v>
      </c>
      <c r="Q245" s="291">
        <v>33.6</v>
      </c>
      <c r="R245" s="290"/>
      <c r="S245" s="290"/>
      <c r="T245" s="290"/>
      <c r="U245" s="291">
        <v>-10</v>
      </c>
      <c r="V245" s="8">
        <v>33.799999999999997</v>
      </c>
      <c r="W245" s="8">
        <v>-20</v>
      </c>
      <c r="AH245" s="6">
        <v>33.299999999999997</v>
      </c>
      <c r="AI245" s="290">
        <v>8.7799999999999994</v>
      </c>
      <c r="AJ245" s="290">
        <v>23.15</v>
      </c>
      <c r="AK245" s="290">
        <v>-1.1399999999999999</v>
      </c>
      <c r="AL245" s="6">
        <v>25.57</v>
      </c>
      <c r="AM245" s="6">
        <v>41.37</v>
      </c>
      <c r="AN245" s="6">
        <v>10.46</v>
      </c>
      <c r="BO245" s="224">
        <v>0.24099999999999999</v>
      </c>
      <c r="BP245" s="226">
        <v>-20.666666666666671</v>
      </c>
      <c r="BR245" s="311">
        <v>1.2050000000000001</v>
      </c>
      <c r="BS245" s="312">
        <v>-59.466666666671522</v>
      </c>
    </row>
    <row r="246" spans="5:71">
      <c r="E246" s="9">
        <v>39.12732636727435</v>
      </c>
      <c r="F246" s="9">
        <v>187.13</v>
      </c>
      <c r="J246" s="254">
        <v>1.21</v>
      </c>
      <c r="K246" s="8">
        <v>-57.518644067792096</v>
      </c>
      <c r="Q246" s="291">
        <v>33.700000000000003</v>
      </c>
      <c r="R246" s="290"/>
      <c r="S246" s="290"/>
      <c r="T246" s="290"/>
      <c r="U246" s="291">
        <v>-8</v>
      </c>
      <c r="V246" s="8">
        <v>33.9</v>
      </c>
      <c r="W246" s="8">
        <v>-5</v>
      </c>
      <c r="AH246" s="6">
        <v>33.4</v>
      </c>
      <c r="AI246" s="290">
        <v>13.63</v>
      </c>
      <c r="AJ246" s="290">
        <v>25.44</v>
      </c>
      <c r="AK246" s="290">
        <v>1.91</v>
      </c>
      <c r="AL246" s="6">
        <v>26.88</v>
      </c>
      <c r="AM246" s="6">
        <v>42.87</v>
      </c>
      <c r="AN246" s="6">
        <v>11.64</v>
      </c>
      <c r="BO246" s="224">
        <v>0.24199999999999999</v>
      </c>
      <c r="BP246" s="226">
        <v>-30.000000000000011</v>
      </c>
      <c r="BR246" s="311">
        <v>1.21</v>
      </c>
      <c r="BS246" s="312">
        <v>-57.518644067792096</v>
      </c>
    </row>
    <row r="247" spans="5:71">
      <c r="E247" s="9">
        <v>39.409785237883504</v>
      </c>
      <c r="F247" s="9">
        <v>192.38</v>
      </c>
      <c r="J247" s="254">
        <v>1.2150000000000001</v>
      </c>
      <c r="K247" s="8">
        <v>-60.038376383773517</v>
      </c>
      <c r="Q247" s="291">
        <v>33.799999999999997</v>
      </c>
      <c r="R247" s="290">
        <v>33.799999999999997</v>
      </c>
      <c r="S247" s="290">
        <v>61.9</v>
      </c>
      <c r="T247" s="290">
        <v>61.9</v>
      </c>
      <c r="U247" s="291">
        <v>61.9</v>
      </c>
      <c r="V247" s="8">
        <v>34</v>
      </c>
      <c r="W247" s="8">
        <v>49.938950000000006</v>
      </c>
      <c r="AH247" s="6">
        <v>33.5</v>
      </c>
      <c r="AI247" s="290">
        <v>17.829999999999998</v>
      </c>
      <c r="AJ247" s="290">
        <v>29.69</v>
      </c>
      <c r="AK247" s="290">
        <v>3.54</v>
      </c>
      <c r="AL247" s="6">
        <v>28.21</v>
      </c>
      <c r="AM247" s="6">
        <v>44.36</v>
      </c>
      <c r="AN247" s="6">
        <v>12.83</v>
      </c>
      <c r="BO247" s="224">
        <v>0.24299999999999999</v>
      </c>
      <c r="BP247" s="226">
        <v>-36.666666666666657</v>
      </c>
      <c r="BR247" s="311">
        <v>1.2150000000000001</v>
      </c>
      <c r="BS247" s="312">
        <v>-60.038376383773517</v>
      </c>
    </row>
    <row r="248" spans="5:71">
      <c r="E248" s="9">
        <v>39.692244108492659</v>
      </c>
      <c r="F248" s="9">
        <v>192.01</v>
      </c>
      <c r="J248" s="254">
        <v>1.22</v>
      </c>
      <c r="K248" s="8">
        <v>-47.152742616051313</v>
      </c>
      <c r="Q248" s="291">
        <v>33.9</v>
      </c>
      <c r="R248" s="290">
        <v>33.9</v>
      </c>
      <c r="S248" s="290">
        <v>61.8</v>
      </c>
      <c r="T248" s="290">
        <v>61.8</v>
      </c>
      <c r="U248" s="291">
        <v>61.8</v>
      </c>
      <c r="V248" s="8">
        <v>34.1</v>
      </c>
      <c r="W248" s="8">
        <v>54.326750000000004</v>
      </c>
      <c r="AH248" s="6">
        <v>33.6</v>
      </c>
      <c r="AI248" s="290">
        <v>21.42</v>
      </c>
      <c r="AJ248" s="290">
        <v>34.97</v>
      </c>
      <c r="AK248" s="290">
        <v>3.93</v>
      </c>
      <c r="AL248" s="6">
        <v>29.54</v>
      </c>
      <c r="AM248" s="6">
        <v>45.84</v>
      </c>
      <c r="AN248" s="6">
        <v>14.03</v>
      </c>
      <c r="BO248" s="224">
        <v>0.24399999999999999</v>
      </c>
      <c r="BP248" s="226">
        <v>-54.666666666666657</v>
      </c>
      <c r="BR248" s="311">
        <v>1.22</v>
      </c>
      <c r="BS248" s="312">
        <v>-47.152742616051313</v>
      </c>
    </row>
    <row r="249" spans="5:71">
      <c r="E249" s="9">
        <v>39.884829702089817</v>
      </c>
      <c r="F249" s="9">
        <v>180.72</v>
      </c>
      <c r="J249" s="254">
        <v>1.2250000000000001</v>
      </c>
      <c r="K249" s="8">
        <v>-29.6</v>
      </c>
      <c r="Q249" s="291">
        <v>34</v>
      </c>
      <c r="R249" s="290">
        <v>34</v>
      </c>
      <c r="S249" s="290">
        <v>61.7</v>
      </c>
      <c r="T249" s="290">
        <v>61.7</v>
      </c>
      <c r="U249" s="291">
        <v>61.7</v>
      </c>
      <c r="V249" s="8">
        <v>34.200000000000003</v>
      </c>
      <c r="W249" s="8">
        <v>49.804250000000003</v>
      </c>
      <c r="AH249" s="6">
        <v>33.700000000000003</v>
      </c>
      <c r="AI249" s="290">
        <v>25.56</v>
      </c>
      <c r="AJ249" s="290">
        <v>40.380000000000003</v>
      </c>
      <c r="AK249" s="290">
        <v>4.57</v>
      </c>
      <c r="AL249" s="6">
        <v>30.87</v>
      </c>
      <c r="AM249" s="6">
        <v>47.3</v>
      </c>
      <c r="AN249" s="6">
        <v>15.21</v>
      </c>
      <c r="BO249" s="224">
        <v>0.245</v>
      </c>
      <c r="BP249" s="226">
        <v>-62.666666666666664</v>
      </c>
      <c r="BR249" s="311">
        <v>1.2250000000000001</v>
      </c>
      <c r="BS249" s="312">
        <v>-29.6</v>
      </c>
    </row>
    <row r="250" spans="5:71">
      <c r="E250" s="9">
        <v>40.115932414406402</v>
      </c>
      <c r="F250" s="9">
        <v>151.99</v>
      </c>
      <c r="J250" s="254">
        <v>1.23</v>
      </c>
      <c r="K250" s="8">
        <v>-25.054945054965572</v>
      </c>
      <c r="Q250" s="291">
        <v>34.1</v>
      </c>
      <c r="R250" s="290">
        <v>34.700000000000003</v>
      </c>
      <c r="S250" s="290">
        <v>61.6</v>
      </c>
      <c r="T250" s="290">
        <v>87.1</v>
      </c>
      <c r="U250" s="291">
        <v>61.6</v>
      </c>
      <c r="V250" s="8">
        <v>34.299999999999997</v>
      </c>
      <c r="W250" s="8">
        <v>60.906800000000004</v>
      </c>
      <c r="AH250" s="6">
        <v>33.799999999999997</v>
      </c>
      <c r="AI250" s="290">
        <v>31.49</v>
      </c>
      <c r="AJ250" s="290">
        <v>45.45</v>
      </c>
      <c r="AK250" s="290">
        <v>7.38</v>
      </c>
      <c r="AL250" s="6">
        <v>32.17</v>
      </c>
      <c r="AM250" s="6">
        <v>48.71</v>
      </c>
      <c r="AN250" s="6">
        <v>16.39</v>
      </c>
      <c r="BO250" s="224">
        <v>0.246</v>
      </c>
      <c r="BP250" s="226">
        <v>-76.666666666666657</v>
      </c>
      <c r="BR250" s="311">
        <v>1.23</v>
      </c>
      <c r="BS250" s="312">
        <v>-25.054945054965572</v>
      </c>
    </row>
    <row r="251" spans="5:71">
      <c r="E251" s="9">
        <v>40.289819157338968</v>
      </c>
      <c r="F251" s="9">
        <v>144.05000000000001</v>
      </c>
      <c r="J251" s="254">
        <v>1.2350000000000001</v>
      </c>
      <c r="K251" s="8">
        <v>-23.638554216845229</v>
      </c>
      <c r="Q251" s="291">
        <v>34.200000000000003</v>
      </c>
      <c r="R251" s="290">
        <v>34.700000000000003</v>
      </c>
      <c r="S251" s="290">
        <v>54</v>
      </c>
      <c r="T251" s="290">
        <v>58.1</v>
      </c>
      <c r="U251" s="291">
        <v>54</v>
      </c>
      <c r="V251" s="8">
        <v>34.4</v>
      </c>
      <c r="W251" s="8">
        <v>46.398350000000001</v>
      </c>
      <c r="AH251" s="6">
        <v>33.9</v>
      </c>
      <c r="AI251" s="290">
        <v>39.28</v>
      </c>
      <c r="AJ251" s="290">
        <v>49.76</v>
      </c>
      <c r="AK251" s="290">
        <v>13.04</v>
      </c>
      <c r="AL251" s="6">
        <v>33.450000000000003</v>
      </c>
      <c r="AM251" s="6">
        <v>50.08</v>
      </c>
      <c r="AN251" s="6">
        <v>17.559999999999999</v>
      </c>
      <c r="BO251" s="224">
        <v>0.247</v>
      </c>
      <c r="BP251" s="226">
        <v>-71.999999999999972</v>
      </c>
      <c r="BR251" s="311">
        <v>1.2350000000000001</v>
      </c>
      <c r="BS251" s="312">
        <v>-23.638554216845229</v>
      </c>
    </row>
    <row r="252" spans="5:71">
      <c r="E252" s="9">
        <v>40.635331802660311</v>
      </c>
      <c r="F252" s="9">
        <v>139.66</v>
      </c>
      <c r="J252" s="254">
        <v>1.24</v>
      </c>
      <c r="K252" s="8">
        <v>-7.7640287769758487</v>
      </c>
      <c r="Q252" s="291">
        <v>34.299999999999997</v>
      </c>
      <c r="R252" s="290">
        <v>37</v>
      </c>
      <c r="S252" s="290">
        <v>53.6</v>
      </c>
      <c r="T252" s="290">
        <v>78.599999999999994</v>
      </c>
      <c r="U252" s="291">
        <v>53.6</v>
      </c>
      <c r="V252" s="8">
        <v>34.5</v>
      </c>
      <c r="W252" s="8">
        <v>57.820400000000006</v>
      </c>
      <c r="AH252" s="6">
        <v>34</v>
      </c>
      <c r="AI252" s="290">
        <v>47.38</v>
      </c>
      <c r="AJ252" s="290">
        <v>54.39</v>
      </c>
      <c r="AK252" s="290">
        <v>20.32</v>
      </c>
      <c r="AL252" s="6">
        <v>34.700000000000003</v>
      </c>
      <c r="AM252" s="6">
        <v>51.38</v>
      </c>
      <c r="AN252" s="6">
        <v>18.71</v>
      </c>
      <c r="BO252" s="224">
        <v>0.248</v>
      </c>
      <c r="BP252" s="226">
        <v>-76.666666666666657</v>
      </c>
      <c r="BR252" s="311">
        <v>1.24</v>
      </c>
      <c r="BS252" s="312">
        <v>-7.7640287769758487</v>
      </c>
    </row>
    <row r="253" spans="5:71">
      <c r="E253" s="9">
        <v>40.931485498650026</v>
      </c>
      <c r="F253" s="9">
        <v>139.72</v>
      </c>
      <c r="J253" s="254">
        <v>1.2450000000000001</v>
      </c>
      <c r="K253" s="8">
        <v>-36.613058419215179</v>
      </c>
      <c r="Q253" s="291">
        <v>34.4</v>
      </c>
      <c r="R253" s="290">
        <v>40.6</v>
      </c>
      <c r="S253" s="290">
        <v>60.7</v>
      </c>
      <c r="T253" s="290">
        <v>91.3</v>
      </c>
      <c r="U253" s="291">
        <v>60.7</v>
      </c>
      <c r="V253" s="8">
        <v>34.700000000000003</v>
      </c>
      <c r="W253" s="8">
        <v>65.932199999999995</v>
      </c>
      <c r="AH253" s="6">
        <v>34.1</v>
      </c>
      <c r="AI253" s="290">
        <v>53.69</v>
      </c>
      <c r="AJ253" s="290">
        <v>60.8</v>
      </c>
      <c r="AK253" s="290">
        <v>27.13</v>
      </c>
      <c r="AL253" s="6">
        <v>35.909999999999997</v>
      </c>
      <c r="AM253" s="6">
        <v>52.63</v>
      </c>
      <c r="AN253" s="6">
        <v>19.84</v>
      </c>
      <c r="BO253" s="224">
        <v>0.249</v>
      </c>
      <c r="BP253" s="226">
        <v>-75.333333333333357</v>
      </c>
      <c r="BR253" s="311">
        <v>1.2450000000000001</v>
      </c>
      <c r="BS253" s="312">
        <v>-36.613058419215179</v>
      </c>
    </row>
    <row r="254" spans="5:71">
      <c r="E254" s="9">
        <v>41.252318669305545</v>
      </c>
      <c r="F254" s="9">
        <v>146.47999999999999</v>
      </c>
      <c r="J254" s="254">
        <v>1.25</v>
      </c>
      <c r="K254" s="8">
        <v>-78.635294117597397</v>
      </c>
      <c r="Q254" s="291">
        <v>34.5</v>
      </c>
      <c r="R254" s="290">
        <v>41.3</v>
      </c>
      <c r="S254" s="290">
        <v>63.7</v>
      </c>
      <c r="T254" s="290">
        <v>97.6</v>
      </c>
      <c r="U254" s="291">
        <v>63.7</v>
      </c>
      <c r="V254" s="8">
        <v>34.799999999999997</v>
      </c>
      <c r="W254" s="8">
        <v>69.482599999999991</v>
      </c>
      <c r="AH254" s="6">
        <v>34.200000000000003</v>
      </c>
      <c r="AI254" s="290">
        <v>57.18</v>
      </c>
      <c r="AJ254" s="290">
        <v>68.099999999999994</v>
      </c>
      <c r="AK254" s="290">
        <v>32.06</v>
      </c>
      <c r="AL254" s="6">
        <v>37.07</v>
      </c>
      <c r="AM254" s="6">
        <v>53.81</v>
      </c>
      <c r="AN254" s="6">
        <v>20.96</v>
      </c>
      <c r="BO254" s="224">
        <v>0.25</v>
      </c>
      <c r="BP254" s="226">
        <v>-84.666666666666671</v>
      </c>
      <c r="BR254" s="311">
        <v>1.25</v>
      </c>
      <c r="BS254" s="312">
        <v>-78.635294117597397</v>
      </c>
    </row>
    <row r="255" spans="5:71">
      <c r="E255" s="9">
        <v>41.503438200095566</v>
      </c>
      <c r="F255" s="9">
        <v>168.52</v>
      </c>
      <c r="J255" s="254">
        <v>1.2549999999999999</v>
      </c>
      <c r="K255" s="8">
        <v>-91.743396226429866</v>
      </c>
      <c r="Q255" s="291">
        <v>34.6</v>
      </c>
      <c r="R255" s="290"/>
      <c r="S255" s="290"/>
      <c r="T255" s="290"/>
      <c r="U255" s="291">
        <v>27</v>
      </c>
      <c r="V255" s="8">
        <v>34.9</v>
      </c>
      <c r="W255" s="8">
        <v>22</v>
      </c>
      <c r="AH255" s="6">
        <v>34.299999999999997</v>
      </c>
      <c r="AI255" s="290">
        <v>58.1</v>
      </c>
      <c r="AJ255" s="290">
        <v>74.48</v>
      </c>
      <c r="AK255" s="290">
        <v>34.979999999999997</v>
      </c>
      <c r="AL255" s="6">
        <v>38.17</v>
      </c>
      <c r="AM255" s="6">
        <v>54.93</v>
      </c>
      <c r="AN255" s="6">
        <v>22.06</v>
      </c>
      <c r="BO255" s="224">
        <v>0.251</v>
      </c>
      <c r="BP255" s="226">
        <v>-90</v>
      </c>
      <c r="BR255" s="311">
        <v>1.2549999999999999</v>
      </c>
      <c r="BS255" s="312">
        <v>-91.743396226429866</v>
      </c>
    </row>
    <row r="256" spans="5:71">
      <c r="E256" s="9">
        <v>41.596327041885345</v>
      </c>
      <c r="F256" s="9">
        <v>174.78</v>
      </c>
      <c r="J256" s="254">
        <v>1.26</v>
      </c>
      <c r="K256" s="8">
        <v>-71.633333333325353</v>
      </c>
      <c r="Q256" s="291">
        <v>34.700000000000003</v>
      </c>
      <c r="R256" s="290"/>
      <c r="S256" s="290"/>
      <c r="T256" s="290"/>
      <c r="U256" s="291">
        <v>25</v>
      </c>
      <c r="V256" s="8">
        <v>35</v>
      </c>
      <c r="W256" s="8">
        <v>22</v>
      </c>
      <c r="AH256" s="6">
        <v>34.4</v>
      </c>
      <c r="AI256" s="290">
        <v>57.27</v>
      </c>
      <c r="AJ256" s="290">
        <v>78.37</v>
      </c>
      <c r="AK256" s="290">
        <v>36.42</v>
      </c>
      <c r="AL256" s="6">
        <v>39.21</v>
      </c>
      <c r="AM256" s="6">
        <v>56</v>
      </c>
      <c r="AN256" s="6">
        <v>23.13</v>
      </c>
      <c r="BO256" s="224">
        <v>0.252</v>
      </c>
      <c r="BP256" s="226">
        <v>-93.333333333333329</v>
      </c>
      <c r="BR256" s="311">
        <v>1.26</v>
      </c>
      <c r="BS256" s="312">
        <v>-71.633333333325353</v>
      </c>
    </row>
    <row r="257" spans="5:71">
      <c r="E257" s="9">
        <v>41.89821577770217</v>
      </c>
      <c r="F257" s="9">
        <v>177.97</v>
      </c>
      <c r="J257" s="254">
        <v>1.2649999999999999</v>
      </c>
      <c r="K257" s="8">
        <v>-61.931428571445409</v>
      </c>
      <c r="Q257" s="291">
        <v>34.799999999999997</v>
      </c>
      <c r="R257" s="290">
        <v>30.3</v>
      </c>
      <c r="S257" s="290">
        <v>39.299999999999997</v>
      </c>
      <c r="T257" s="290">
        <v>40.6</v>
      </c>
      <c r="U257" s="291">
        <v>39.299999999999997</v>
      </c>
      <c r="V257" s="8">
        <v>35.1</v>
      </c>
      <c r="W257" s="8">
        <v>35.476799999999997</v>
      </c>
      <c r="AH257" s="6">
        <v>34.5</v>
      </c>
      <c r="AI257" s="290">
        <v>55.36</v>
      </c>
      <c r="AJ257" s="290">
        <v>78.25</v>
      </c>
      <c r="AK257" s="290">
        <v>36.92</v>
      </c>
      <c r="AL257" s="6">
        <v>40.18</v>
      </c>
      <c r="AM257" s="6">
        <v>57.03</v>
      </c>
      <c r="AN257" s="6">
        <v>24.14</v>
      </c>
      <c r="BO257" s="224">
        <v>0.253</v>
      </c>
      <c r="BP257" s="226">
        <v>-85.999999999999986</v>
      </c>
      <c r="BR257" s="311">
        <v>1.2649999999999999</v>
      </c>
      <c r="BS257" s="312">
        <v>-61.931428571445409</v>
      </c>
    </row>
    <row r="258" spans="5:71">
      <c r="E258" s="9">
        <v>42.200104513518994</v>
      </c>
      <c r="F258" s="9">
        <v>174.66</v>
      </c>
      <c r="J258" s="254">
        <v>1.2699999999999949</v>
      </c>
      <c r="K258" s="8">
        <v>-42.388571428588548</v>
      </c>
      <c r="Q258" s="291">
        <v>34.9</v>
      </c>
      <c r="R258" s="290">
        <v>30.2</v>
      </c>
      <c r="S258" s="290">
        <v>43.5</v>
      </c>
      <c r="T258" s="290">
        <v>46.2</v>
      </c>
      <c r="U258" s="291">
        <v>43.5</v>
      </c>
      <c r="V258" s="8">
        <v>35.200000000000003</v>
      </c>
      <c r="W258" s="8">
        <v>38.165649999999999</v>
      </c>
      <c r="AH258" s="6">
        <v>34.6</v>
      </c>
      <c r="AI258" s="290">
        <v>52.54</v>
      </c>
      <c r="AJ258" s="290">
        <v>75.42</v>
      </c>
      <c r="AK258" s="290">
        <v>36.65</v>
      </c>
      <c r="AL258" s="6">
        <v>41.08</v>
      </c>
      <c r="AM258" s="6">
        <v>58.02</v>
      </c>
      <c r="AN258" s="6">
        <v>25.09</v>
      </c>
      <c r="BO258" s="224">
        <v>0.254</v>
      </c>
      <c r="BP258" s="226">
        <v>-89.333333333333357</v>
      </c>
      <c r="BR258" s="311">
        <v>1.2699999999999949</v>
      </c>
      <c r="BS258" s="312">
        <v>-42.388571428588548</v>
      </c>
    </row>
    <row r="259" spans="5:71">
      <c r="E259" s="9">
        <v>42.409104407546025</v>
      </c>
      <c r="F259" s="9">
        <v>172.24</v>
      </c>
      <c r="J259" s="254">
        <v>1.2749999999999948</v>
      </c>
      <c r="K259" s="8">
        <v>-30.783193277324727</v>
      </c>
      <c r="Q259" s="291">
        <v>35</v>
      </c>
      <c r="R259" s="290">
        <v>34.9</v>
      </c>
      <c r="S259" s="290">
        <v>48.1</v>
      </c>
      <c r="T259" s="290">
        <v>54.4</v>
      </c>
      <c r="U259" s="291">
        <v>48.1</v>
      </c>
      <c r="V259" s="8">
        <v>35.299999999999997</v>
      </c>
      <c r="W259" s="8">
        <v>44.632000000000005</v>
      </c>
      <c r="AH259" s="6">
        <v>34.700000000000003</v>
      </c>
      <c r="AI259" s="290">
        <v>49.15</v>
      </c>
      <c r="AJ259" s="290">
        <v>71.849999999999994</v>
      </c>
      <c r="AK259" s="290">
        <v>35.67</v>
      </c>
      <c r="AL259" s="6">
        <v>41.91</v>
      </c>
      <c r="AM259" s="6">
        <v>59</v>
      </c>
      <c r="AN259" s="6">
        <v>25.94</v>
      </c>
      <c r="BO259" s="224">
        <v>0.255</v>
      </c>
      <c r="BP259" s="226">
        <v>-76.000000000000014</v>
      </c>
      <c r="BR259" s="311">
        <v>1.2749999999999948</v>
      </c>
      <c r="BS259" s="312">
        <v>-30.783193277324727</v>
      </c>
    </row>
    <row r="260" spans="5:71">
      <c r="E260" s="9">
        <v>42.65293761724422</v>
      </c>
      <c r="F260" s="9">
        <v>174.03</v>
      </c>
      <c r="J260" s="254">
        <v>1.2799999999999947</v>
      </c>
      <c r="K260" s="8">
        <v>-34.102857142845409</v>
      </c>
      <c r="Q260" s="291">
        <v>35.1</v>
      </c>
      <c r="R260" s="290">
        <v>39.6</v>
      </c>
      <c r="S260" s="290">
        <v>51.7</v>
      </c>
      <c r="T260" s="290">
        <v>62.6</v>
      </c>
      <c r="U260" s="291">
        <v>51.7</v>
      </c>
      <c r="V260" s="8">
        <v>35.4</v>
      </c>
      <c r="W260" s="8">
        <v>51.098299999999995</v>
      </c>
      <c r="AH260" s="6">
        <v>34.799999999999997</v>
      </c>
      <c r="AI260" s="290">
        <v>46.24</v>
      </c>
      <c r="AJ260" s="290">
        <v>67.400000000000006</v>
      </c>
      <c r="AK260" s="290">
        <v>34.53</v>
      </c>
      <c r="AL260" s="6">
        <v>42.66</v>
      </c>
      <c r="AM260" s="6">
        <v>59.95</v>
      </c>
      <c r="AN260" s="6">
        <v>26.67</v>
      </c>
      <c r="BO260" s="224">
        <v>0.25600000000000001</v>
      </c>
      <c r="BP260" s="226">
        <v>-79.999999999999986</v>
      </c>
      <c r="BR260" s="311">
        <v>1.2799999999999947</v>
      </c>
      <c r="BS260" s="312">
        <v>-34.102857142845409</v>
      </c>
    </row>
    <row r="261" spans="5:71">
      <c r="E261" s="9">
        <v>42.919993037389865</v>
      </c>
      <c r="F261" s="9">
        <v>186.86</v>
      </c>
      <c r="J261" s="254">
        <v>1.2849999999999946</v>
      </c>
      <c r="K261" s="8">
        <v>-61.881904761860973</v>
      </c>
      <c r="Q261" s="291">
        <v>35.200000000000003</v>
      </c>
      <c r="R261" s="290">
        <v>32.5</v>
      </c>
      <c r="S261" s="290">
        <v>50.6</v>
      </c>
      <c r="T261" s="290">
        <v>71</v>
      </c>
      <c r="U261" s="291">
        <v>50.6</v>
      </c>
      <c r="V261" s="8">
        <v>35.5</v>
      </c>
      <c r="W261" s="8">
        <v>51.772350000000003</v>
      </c>
      <c r="AH261" s="6">
        <v>34.9</v>
      </c>
      <c r="AI261" s="290">
        <v>44.83</v>
      </c>
      <c r="AJ261" s="290">
        <v>63.13</v>
      </c>
      <c r="AK261" s="290">
        <v>33.869999999999997</v>
      </c>
      <c r="AL261" s="6">
        <v>43.34</v>
      </c>
      <c r="AM261" s="6">
        <v>60.87</v>
      </c>
      <c r="AN261" s="6">
        <v>27.26</v>
      </c>
      <c r="BO261" s="224">
        <v>0.25700000000000001</v>
      </c>
      <c r="BP261" s="226">
        <v>-87.999999999999986</v>
      </c>
      <c r="BR261" s="311">
        <v>1.2849999999999946</v>
      </c>
      <c r="BS261" s="312">
        <v>-61.881904761860973</v>
      </c>
    </row>
    <row r="262" spans="5:71">
      <c r="E262" s="9">
        <v>43.211285978054335</v>
      </c>
      <c r="F262" s="9">
        <v>200.55</v>
      </c>
      <c r="J262" s="254">
        <v>1.2899999999999945</v>
      </c>
      <c r="K262" s="8">
        <v>-70.321182266014077</v>
      </c>
      <c r="Q262" s="291">
        <v>35.299999999999997</v>
      </c>
      <c r="R262" s="290">
        <v>31.8</v>
      </c>
      <c r="S262" s="290">
        <v>51.8</v>
      </c>
      <c r="T262" s="290">
        <v>74.8</v>
      </c>
      <c r="U262" s="291">
        <v>51.8</v>
      </c>
      <c r="V262" s="8">
        <v>35.6</v>
      </c>
      <c r="W262" s="8">
        <v>53.299050000000001</v>
      </c>
      <c r="AH262" s="6">
        <v>35</v>
      </c>
      <c r="AI262" s="290">
        <v>45.19</v>
      </c>
      <c r="AJ262" s="290">
        <v>59.85</v>
      </c>
      <c r="AK262" s="290">
        <v>33.76</v>
      </c>
      <c r="AL262" s="6">
        <v>43.94</v>
      </c>
      <c r="AM262" s="6">
        <v>61.73</v>
      </c>
      <c r="AN262" s="6">
        <v>27.72</v>
      </c>
      <c r="BO262" s="224">
        <v>0.25800000000000001</v>
      </c>
      <c r="BP262" s="226">
        <v>-85.333333333333329</v>
      </c>
      <c r="BR262" s="311">
        <v>1.2899999999999945</v>
      </c>
      <c r="BS262" s="312">
        <v>-70.321182266014077</v>
      </c>
    </row>
    <row r="263" spans="5:71">
      <c r="E263" s="9">
        <v>43.593825261968838</v>
      </c>
      <c r="F263" s="9">
        <v>208.48</v>
      </c>
      <c r="J263" s="254">
        <v>1.2949999999999944</v>
      </c>
      <c r="K263" s="8">
        <v>-55.885714285769737</v>
      </c>
      <c r="Q263" s="291">
        <v>35.4</v>
      </c>
      <c r="R263" s="290">
        <v>33.299999999999997</v>
      </c>
      <c r="S263" s="290">
        <v>46.8</v>
      </c>
      <c r="T263" s="290">
        <v>57.8</v>
      </c>
      <c r="U263" s="291">
        <v>46.8</v>
      </c>
      <c r="V263" s="8">
        <v>35.700000000000003</v>
      </c>
      <c r="W263" s="8">
        <v>45.595299999999995</v>
      </c>
      <c r="AH263" s="6">
        <v>35.1</v>
      </c>
      <c r="AI263" s="290">
        <v>46.81</v>
      </c>
      <c r="AJ263" s="290">
        <v>57.85</v>
      </c>
      <c r="AK263" s="290">
        <v>34</v>
      </c>
      <c r="AL263" s="6">
        <v>44.46</v>
      </c>
      <c r="AM263" s="6">
        <v>62.52</v>
      </c>
      <c r="AN263" s="6">
        <v>28.04</v>
      </c>
      <c r="BO263" s="224">
        <v>0.25900000000000001</v>
      </c>
      <c r="BP263" s="226">
        <v>-85.999999999999986</v>
      </c>
      <c r="BR263" s="311">
        <v>1.2949999999999944</v>
      </c>
      <c r="BS263" s="312">
        <v>-55.885714285769737</v>
      </c>
    </row>
    <row r="264" spans="5:71">
      <c r="E264" s="9">
        <v>44.187794762616704</v>
      </c>
      <c r="F264" s="9">
        <v>210.85</v>
      </c>
      <c r="J264" s="254">
        <v>1.2999999999999943</v>
      </c>
      <c r="K264" s="8">
        <v>-55.636363636447292</v>
      </c>
      <c r="Q264" s="291">
        <v>35.5</v>
      </c>
      <c r="R264" s="290">
        <v>34.9</v>
      </c>
      <c r="S264" s="290">
        <v>59.9</v>
      </c>
      <c r="T264" s="290">
        <v>80.7</v>
      </c>
      <c r="U264" s="291">
        <v>59.9</v>
      </c>
      <c r="V264" s="8">
        <v>35.799999999999997</v>
      </c>
      <c r="W264" s="8">
        <v>57.784300000000002</v>
      </c>
      <c r="AH264" s="6">
        <v>35.200000000000003</v>
      </c>
      <c r="AI264" s="290">
        <v>48.74</v>
      </c>
      <c r="AJ264" s="290">
        <v>57.93</v>
      </c>
      <c r="AK264" s="290">
        <v>34.11</v>
      </c>
      <c r="AL264" s="6">
        <v>44.88</v>
      </c>
      <c r="AM264" s="6">
        <v>63.21</v>
      </c>
      <c r="AN264" s="6">
        <v>28.26</v>
      </c>
      <c r="BO264" s="224">
        <v>0.26</v>
      </c>
      <c r="BP264" s="226">
        <v>-82</v>
      </c>
      <c r="BR264" s="311">
        <v>1.2999999999999943</v>
      </c>
      <c r="BS264" s="312">
        <v>-55.636363636447292</v>
      </c>
    </row>
    <row r="265" spans="5:71">
      <c r="E265" s="9">
        <v>44.616772735306817</v>
      </c>
      <c r="F265" s="9">
        <v>205.57</v>
      </c>
      <c r="J265" s="254">
        <v>1.3049999999999942</v>
      </c>
      <c r="K265" s="8">
        <v>-54.976131687258523</v>
      </c>
      <c r="Q265" s="291">
        <v>35.6</v>
      </c>
      <c r="R265" s="290">
        <v>24.9</v>
      </c>
      <c r="S265" s="290">
        <v>50.2</v>
      </c>
      <c r="T265" s="290">
        <v>77.099999999999994</v>
      </c>
      <c r="U265" s="291">
        <v>50.2</v>
      </c>
      <c r="V265" s="8">
        <v>35.9</v>
      </c>
      <c r="W265" s="8">
        <v>50.980450000000005</v>
      </c>
      <c r="AH265" s="6">
        <v>35.299999999999997</v>
      </c>
      <c r="AI265" s="290">
        <v>50.25</v>
      </c>
      <c r="AJ265" s="290">
        <v>59.52</v>
      </c>
      <c r="AK265" s="290">
        <v>33.74</v>
      </c>
      <c r="AL265" s="6">
        <v>45.22</v>
      </c>
      <c r="AM265" s="6">
        <v>63.81</v>
      </c>
      <c r="AN265" s="6">
        <v>28.39</v>
      </c>
      <c r="BO265" s="224">
        <v>0.26100000000000001</v>
      </c>
      <c r="BP265" s="226">
        <v>-85.999999999999986</v>
      </c>
      <c r="BR265" s="311">
        <v>1.3049999999999942</v>
      </c>
      <c r="BS265" s="312">
        <v>-54.976131687258523</v>
      </c>
    </row>
    <row r="266" spans="5:71">
      <c r="E266" s="9">
        <v>44.781764263264563</v>
      </c>
      <c r="F266" s="9">
        <v>200.23</v>
      </c>
      <c r="J266" s="254">
        <v>1.3099999999999941</v>
      </c>
      <c r="K266" s="8">
        <v>-40.483018867946932</v>
      </c>
      <c r="Q266" s="291">
        <v>35.700000000000003</v>
      </c>
      <c r="R266" s="290">
        <v>34.700000000000003</v>
      </c>
      <c r="S266" s="290">
        <v>51.7</v>
      </c>
      <c r="T266" s="290">
        <v>56.8</v>
      </c>
      <c r="U266" s="291">
        <v>51.7</v>
      </c>
      <c r="V266" s="8">
        <v>36</v>
      </c>
      <c r="W266" s="8">
        <v>45.743300000000005</v>
      </c>
      <c r="AH266" s="6">
        <v>35.4</v>
      </c>
      <c r="AI266" s="290">
        <v>50.93</v>
      </c>
      <c r="AJ266" s="290">
        <v>61.74</v>
      </c>
      <c r="AK266" s="290">
        <v>32.909999999999997</v>
      </c>
      <c r="AL266" s="6">
        <v>45.46</v>
      </c>
      <c r="AM266" s="6">
        <v>64.3</v>
      </c>
      <c r="AN266" s="6">
        <v>28.47</v>
      </c>
      <c r="BO266" s="224">
        <v>0.26200000000000001</v>
      </c>
      <c r="BP266" s="226">
        <v>-81.333333333333343</v>
      </c>
      <c r="BR266" s="311">
        <v>1.3099999999999941</v>
      </c>
      <c r="BS266" s="312">
        <v>-40.483018867946932</v>
      </c>
    </row>
    <row r="267" spans="5:71">
      <c r="E267" s="9">
        <v>44.957755226419486</v>
      </c>
      <c r="F267" s="9">
        <v>194.35</v>
      </c>
      <c r="J267" s="254">
        <v>1.314999999999994</v>
      </c>
      <c r="K267" s="8">
        <v>-29.748571428574952</v>
      </c>
      <c r="Q267" s="291">
        <v>35.799999999999997</v>
      </c>
      <c r="R267" s="290">
        <v>20.100000000000001</v>
      </c>
      <c r="S267" s="290">
        <v>31.4</v>
      </c>
      <c r="T267" s="290">
        <v>48.6</v>
      </c>
      <c r="U267" s="291">
        <v>31.4</v>
      </c>
      <c r="V267" s="8">
        <v>36</v>
      </c>
      <c r="W267" s="8">
        <v>34.320549999999997</v>
      </c>
      <c r="AH267" s="6">
        <v>35.5</v>
      </c>
      <c r="AI267" s="290">
        <v>50.43</v>
      </c>
      <c r="AJ267" s="290">
        <v>64.180000000000007</v>
      </c>
      <c r="AK267" s="290">
        <v>31.71</v>
      </c>
      <c r="AL267" s="6">
        <v>45.62</v>
      </c>
      <c r="AM267" s="6">
        <v>64.69</v>
      </c>
      <c r="AN267" s="6">
        <v>28.51</v>
      </c>
      <c r="BO267" s="224">
        <v>0.26300000000000001</v>
      </c>
      <c r="BP267" s="226">
        <v>-82</v>
      </c>
      <c r="BR267" s="311">
        <v>1.314999999999994</v>
      </c>
      <c r="BS267" s="312">
        <v>-29.748571428574952</v>
      </c>
    </row>
    <row r="268" spans="5:71">
      <c r="E268" s="9">
        <v>45.177743930363135</v>
      </c>
      <c r="F268" s="9">
        <v>191.82</v>
      </c>
      <c r="J268" s="254">
        <v>1.3199999999999938</v>
      </c>
      <c r="K268" s="8">
        <v>-25.454545454601426</v>
      </c>
      <c r="Q268" s="291">
        <v>35.9</v>
      </c>
      <c r="R268" s="290">
        <v>26.8</v>
      </c>
      <c r="S268" s="290">
        <v>35.9</v>
      </c>
      <c r="T268" s="290">
        <v>57.1</v>
      </c>
      <c r="U268" s="291">
        <v>35.9</v>
      </c>
      <c r="V268" s="8">
        <v>36.1</v>
      </c>
      <c r="W268" s="8">
        <v>41.955399999999997</v>
      </c>
      <c r="AH268" s="6">
        <v>35.6</v>
      </c>
      <c r="AI268" s="290">
        <v>48.69</v>
      </c>
      <c r="AJ268" s="290">
        <v>66.2</v>
      </c>
      <c r="AK268" s="290">
        <v>30.41</v>
      </c>
      <c r="AL268" s="6">
        <v>45.71</v>
      </c>
      <c r="AM268" s="6">
        <v>65</v>
      </c>
      <c r="AN268" s="6">
        <v>28.53</v>
      </c>
      <c r="BO268" s="224">
        <v>0.26400000000000001</v>
      </c>
      <c r="BP268" s="226">
        <v>-79.333333333333329</v>
      </c>
      <c r="BR268" s="311">
        <v>1.3199999999999938</v>
      </c>
      <c r="BS268" s="312">
        <v>-25.454545454601426</v>
      </c>
    </row>
    <row r="269" spans="5:71">
      <c r="E269" s="9">
        <v>45.5847230326589</v>
      </c>
      <c r="F269" s="9">
        <v>196.49</v>
      </c>
      <c r="J269" s="254">
        <v>1.3249999999999937</v>
      </c>
      <c r="K269" s="8">
        <v>-58.679999999946489</v>
      </c>
      <c r="Q269" s="291">
        <v>36</v>
      </c>
      <c r="R269" s="290">
        <v>33.5</v>
      </c>
      <c r="S269" s="290">
        <v>42.1</v>
      </c>
      <c r="T269" s="290">
        <v>59.6</v>
      </c>
      <c r="U269" s="291">
        <v>42.1</v>
      </c>
      <c r="V269" s="8">
        <v>36.200000000000003</v>
      </c>
      <c r="W269" s="8">
        <v>46.578149999999994</v>
      </c>
      <c r="AH269" s="6">
        <v>35.700000000000003</v>
      </c>
      <c r="AI269" s="290">
        <v>46.14</v>
      </c>
      <c r="AJ269" s="290">
        <v>66.67</v>
      </c>
      <c r="AK269" s="290">
        <v>29.53</v>
      </c>
      <c r="AL269" s="6">
        <v>45.72</v>
      </c>
      <c r="AM269" s="6">
        <v>65.239999999999995</v>
      </c>
      <c r="AN269" s="6">
        <v>28.53</v>
      </c>
      <c r="BO269" s="224">
        <v>0.26500000000000001</v>
      </c>
      <c r="BP269" s="226">
        <v>-80.6666666666667</v>
      </c>
      <c r="BR269" s="311">
        <v>1.3249999999999937</v>
      </c>
      <c r="BS269" s="312">
        <v>-58.679999999946489</v>
      </c>
    </row>
    <row r="270" spans="5:71">
      <c r="E270" s="9">
        <v>46.076294325938925</v>
      </c>
      <c r="F270" s="9">
        <v>207.65</v>
      </c>
      <c r="J270" s="254">
        <v>1.3299999999999936</v>
      </c>
      <c r="K270" s="8">
        <v>-56.53333333331905</v>
      </c>
      <c r="Q270" s="291">
        <v>36.1</v>
      </c>
      <c r="R270" s="290">
        <v>40.299999999999997</v>
      </c>
      <c r="S270" s="290">
        <v>48.3</v>
      </c>
      <c r="T270" s="290">
        <v>62.1</v>
      </c>
      <c r="U270" s="291">
        <v>48.3</v>
      </c>
      <c r="V270" s="8">
        <v>36.299999999999997</v>
      </c>
      <c r="W270" s="8">
        <v>51.200850000000003</v>
      </c>
      <c r="AH270" s="6">
        <v>35.799999999999997</v>
      </c>
      <c r="AI270" s="290">
        <v>43.62</v>
      </c>
      <c r="AJ270" s="290">
        <v>64.58</v>
      </c>
      <c r="AK270" s="290">
        <v>29.31</v>
      </c>
      <c r="AL270" s="6">
        <v>45.67</v>
      </c>
      <c r="AM270" s="6">
        <v>65.42</v>
      </c>
      <c r="AN270" s="6">
        <v>28.51</v>
      </c>
      <c r="BO270" s="224">
        <v>0.26600000000000001</v>
      </c>
      <c r="BP270" s="226">
        <v>-84.666666666666671</v>
      </c>
      <c r="BR270" s="311">
        <v>1.3299999999999936</v>
      </c>
      <c r="BS270" s="312">
        <v>-56.53333333331905</v>
      </c>
    </row>
    <row r="271" spans="5:71">
      <c r="E271" s="9">
        <v>46.345998298867862</v>
      </c>
      <c r="F271" s="9">
        <v>213.01</v>
      </c>
      <c r="J271" s="254">
        <v>1.3349999999999935</v>
      </c>
      <c r="K271" s="8">
        <v>-58.169696969706699</v>
      </c>
      <c r="Q271" s="291">
        <v>36.200000000000003</v>
      </c>
      <c r="R271" s="290">
        <v>37.700000000000003</v>
      </c>
      <c r="S271" s="290">
        <v>47.4</v>
      </c>
      <c r="T271" s="290">
        <v>64.599999999999994</v>
      </c>
      <c r="U271" s="291">
        <v>47.4</v>
      </c>
      <c r="V271" s="8">
        <v>36.4</v>
      </c>
      <c r="W271" s="8">
        <v>51.1721</v>
      </c>
      <c r="AH271" s="6">
        <v>35.9</v>
      </c>
      <c r="AI271" s="290">
        <v>41.82</v>
      </c>
      <c r="AJ271" s="290">
        <v>60.69</v>
      </c>
      <c r="AK271" s="290">
        <v>29.48</v>
      </c>
      <c r="AL271" s="6">
        <v>45.56</v>
      </c>
      <c r="AM271" s="6">
        <v>65.569999999999993</v>
      </c>
      <c r="AN271" s="6">
        <v>28.48</v>
      </c>
      <c r="BO271" s="224">
        <v>0.26700000000000002</v>
      </c>
      <c r="BP271" s="226">
        <v>-84.666666666666671</v>
      </c>
      <c r="BR271" s="311">
        <v>1.3349999999999935</v>
      </c>
      <c r="BS271" s="312">
        <v>-58.169696969706699</v>
      </c>
    </row>
    <row r="272" spans="5:71">
      <c r="E272" s="9">
        <v>46.812793636629479</v>
      </c>
      <c r="F272" s="9">
        <v>214.2</v>
      </c>
      <c r="J272" s="254">
        <v>1.3399999999999934</v>
      </c>
      <c r="K272" s="8">
        <v>-50.878190630057787</v>
      </c>
      <c r="Q272" s="291">
        <v>36.299999999999997</v>
      </c>
      <c r="R272" s="290">
        <v>10.7</v>
      </c>
      <c r="S272" s="290">
        <v>29</v>
      </c>
      <c r="T272" s="290">
        <v>56.2</v>
      </c>
      <c r="U272" s="291">
        <v>29</v>
      </c>
      <c r="V272" s="8">
        <v>36.5</v>
      </c>
      <c r="W272" s="8">
        <v>33.476149999999997</v>
      </c>
      <c r="AH272" s="6">
        <v>36</v>
      </c>
      <c r="AI272" s="290">
        <v>40.6</v>
      </c>
      <c r="AJ272" s="290">
        <v>56.52</v>
      </c>
      <c r="AK272" s="290">
        <v>29.18</v>
      </c>
      <c r="AL272" s="6">
        <v>45.4</v>
      </c>
      <c r="AM272" s="6">
        <v>65.7</v>
      </c>
      <c r="AN272" s="6">
        <v>28.42</v>
      </c>
      <c r="BO272" s="224">
        <v>0.26800000000000002</v>
      </c>
      <c r="BP272" s="226">
        <v>-73.333333333333343</v>
      </c>
      <c r="BR272" s="311">
        <v>1.3399999999999934</v>
      </c>
      <c r="BS272" s="312">
        <v>-50.878190630057787</v>
      </c>
    </row>
    <row r="273" spans="5:71">
      <c r="E273" s="9">
        <v>47.020258231190212</v>
      </c>
      <c r="F273" s="9">
        <v>211.13</v>
      </c>
      <c r="J273" s="254">
        <v>1.3449999999999933</v>
      </c>
      <c r="K273" s="8">
        <v>-40.731914893637367</v>
      </c>
      <c r="Q273" s="291">
        <v>36.4</v>
      </c>
      <c r="R273" s="290">
        <v>10.9</v>
      </c>
      <c r="S273" s="290">
        <v>29.2</v>
      </c>
      <c r="T273" s="290">
        <v>56.4</v>
      </c>
      <c r="U273" s="291">
        <v>29.2</v>
      </c>
      <c r="V273" s="8">
        <v>36.6</v>
      </c>
      <c r="W273" s="8">
        <v>33.629300000000001</v>
      </c>
      <c r="AH273" s="6">
        <v>36.1</v>
      </c>
      <c r="AI273" s="290">
        <v>39.26</v>
      </c>
      <c r="AJ273" s="290">
        <v>53.83</v>
      </c>
      <c r="AK273" s="290">
        <v>27.55</v>
      </c>
      <c r="AL273" s="6">
        <v>45.19</v>
      </c>
      <c r="AM273" s="6">
        <v>65.81</v>
      </c>
      <c r="AN273" s="6">
        <v>28.33</v>
      </c>
      <c r="BO273" s="224">
        <v>0.26900000000000002</v>
      </c>
      <c r="BP273" s="226">
        <v>-85.999999999999986</v>
      </c>
      <c r="BR273" s="311">
        <v>1.3449999999999933</v>
      </c>
      <c r="BS273" s="312">
        <v>-40.731914893637367</v>
      </c>
    </row>
    <row r="274" spans="5:71">
      <c r="E274" s="9">
        <v>47.20697636629486</v>
      </c>
      <c r="F274" s="9">
        <v>204.05</v>
      </c>
      <c r="J274" s="254">
        <v>1.3499999999999932</v>
      </c>
      <c r="K274" s="8">
        <v>-11.771428571440659</v>
      </c>
      <c r="Q274" s="291">
        <v>36.5</v>
      </c>
      <c r="R274" s="290">
        <v>19.399999999999999</v>
      </c>
      <c r="S274" s="290">
        <v>30.5</v>
      </c>
      <c r="T274" s="290">
        <v>34.200000000000003</v>
      </c>
      <c r="U274" s="291">
        <v>30.5</v>
      </c>
      <c r="V274" s="8">
        <v>36.700000000000003</v>
      </c>
      <c r="W274" s="8">
        <v>26.828749999999999</v>
      </c>
      <c r="AH274" s="6">
        <v>36.200000000000003</v>
      </c>
      <c r="AI274" s="290">
        <v>37.380000000000003</v>
      </c>
      <c r="AJ274" s="290">
        <v>54.25</v>
      </c>
      <c r="AK274" s="290">
        <v>24.27</v>
      </c>
      <c r="AL274" s="6">
        <v>44.95</v>
      </c>
      <c r="AM274" s="6">
        <v>65.930000000000007</v>
      </c>
      <c r="AN274" s="6">
        <v>28.21</v>
      </c>
      <c r="BO274" s="224">
        <v>0.27</v>
      </c>
      <c r="BP274" s="226">
        <v>-85.333333333333329</v>
      </c>
      <c r="BR274" s="311">
        <v>1.3499999999999932</v>
      </c>
      <c r="BS274" s="312">
        <v>-11.771428571440659</v>
      </c>
    </row>
    <row r="275" spans="5:71">
      <c r="E275" s="9">
        <v>47.258842514935033</v>
      </c>
      <c r="F275" s="9">
        <v>169.18</v>
      </c>
      <c r="J275" s="254">
        <v>1.3549999999999931</v>
      </c>
      <c r="K275" s="8">
        <v>-4.7272727272065396</v>
      </c>
      <c r="Q275" s="291">
        <v>36.6</v>
      </c>
      <c r="R275" s="290">
        <v>19.100000000000001</v>
      </c>
      <c r="S275" s="290">
        <v>30.6</v>
      </c>
      <c r="T275" s="290">
        <v>33.799999999999997</v>
      </c>
      <c r="U275" s="291">
        <v>30.6</v>
      </c>
      <c r="V275" s="8">
        <v>36.799999999999997</v>
      </c>
      <c r="W275" s="8">
        <v>26.445699999999999</v>
      </c>
      <c r="AH275" s="6">
        <v>36.299999999999997</v>
      </c>
      <c r="AI275" s="290">
        <v>35.35</v>
      </c>
      <c r="AJ275" s="290">
        <v>57.73</v>
      </c>
      <c r="AK275" s="290">
        <v>19.68</v>
      </c>
      <c r="AL275" s="6">
        <v>44.68</v>
      </c>
      <c r="AM275" s="6">
        <v>66.069999999999993</v>
      </c>
      <c r="AN275" s="6">
        <v>28.04</v>
      </c>
      <c r="BO275" s="224">
        <v>0.27100000000000002</v>
      </c>
      <c r="BP275" s="226">
        <v>-84.666666666666671</v>
      </c>
      <c r="BR275" s="311">
        <v>1.3549999999999931</v>
      </c>
      <c r="BS275" s="312">
        <v>-4.7272727272065396</v>
      </c>
    </row>
    <row r="276" spans="5:71">
      <c r="E276" s="9">
        <v>47.445560650039681</v>
      </c>
      <c r="F276" s="9">
        <v>161.56</v>
      </c>
      <c r="J276" s="254">
        <v>1.359999999999993</v>
      </c>
      <c r="K276" s="8">
        <v>-36.908108108096478</v>
      </c>
      <c r="Q276" s="291">
        <v>36.700000000000003</v>
      </c>
      <c r="R276" s="290">
        <v>-5.2</v>
      </c>
      <c r="S276" s="290">
        <v>37.299999999999997</v>
      </c>
      <c r="T276" s="290">
        <v>83.8</v>
      </c>
      <c r="U276" s="291">
        <v>37.299999999999997</v>
      </c>
      <c r="V276" s="8">
        <v>36.9</v>
      </c>
      <c r="W276" s="8">
        <v>40.1462</v>
      </c>
      <c r="AH276" s="6">
        <v>36.4</v>
      </c>
      <c r="AI276" s="290">
        <v>34.020000000000003</v>
      </c>
      <c r="AJ276" s="290">
        <v>63.43</v>
      </c>
      <c r="AK276" s="290">
        <v>14.5</v>
      </c>
      <c r="AL276" s="6">
        <v>44.4</v>
      </c>
      <c r="AM276" s="6">
        <v>66.22</v>
      </c>
      <c r="AN276" s="6">
        <v>27.82</v>
      </c>
      <c r="BO276" s="224">
        <v>0.27200000000000002</v>
      </c>
      <c r="BP276" s="226">
        <v>-80.6666666666667</v>
      </c>
      <c r="BR276" s="311">
        <v>1.359999999999993</v>
      </c>
      <c r="BS276" s="312">
        <v>-36.908108108096478</v>
      </c>
    </row>
    <row r="277" spans="5:71">
      <c r="E277" s="9">
        <v>47.70489139324058</v>
      </c>
      <c r="F277" s="9">
        <v>160.53</v>
      </c>
      <c r="J277" s="254">
        <v>1.3649999999999929</v>
      </c>
      <c r="K277" s="8">
        <v>-49.843478260844627</v>
      </c>
      <c r="Q277" s="291">
        <v>36.799999999999997</v>
      </c>
      <c r="R277" s="290">
        <v>-5.7</v>
      </c>
      <c r="S277" s="290">
        <v>35.4</v>
      </c>
      <c r="T277" s="290">
        <v>82.4</v>
      </c>
      <c r="U277" s="291">
        <v>35.4</v>
      </c>
      <c r="V277" s="8">
        <v>37</v>
      </c>
      <c r="W277" s="8">
        <v>39.221599999999995</v>
      </c>
      <c r="AH277" s="6">
        <v>36.5</v>
      </c>
      <c r="AI277" s="290">
        <v>34.14</v>
      </c>
      <c r="AJ277" s="290">
        <v>69.78</v>
      </c>
      <c r="AK277" s="290">
        <v>9.7100000000000009</v>
      </c>
      <c r="AL277" s="6">
        <v>44.09</v>
      </c>
      <c r="AM277" s="6">
        <v>66.38</v>
      </c>
      <c r="AN277" s="6">
        <v>27.54</v>
      </c>
      <c r="BO277" s="224">
        <v>0.27300000000000002</v>
      </c>
      <c r="BP277" s="226">
        <v>-80.6666666666667</v>
      </c>
      <c r="BR277" s="311">
        <v>1.3649999999999929</v>
      </c>
      <c r="BS277" s="312">
        <v>-49.843478260844627</v>
      </c>
    </row>
    <row r="278" spans="5:71">
      <c r="E278" s="9">
        <v>47.912355987801305</v>
      </c>
      <c r="F278" s="9">
        <v>168.93</v>
      </c>
      <c r="J278" s="254">
        <v>1.3699999999999928</v>
      </c>
      <c r="K278" s="8">
        <v>-64.931147540985961</v>
      </c>
      <c r="Q278" s="291">
        <v>36.9</v>
      </c>
      <c r="R278" s="290">
        <v>-6</v>
      </c>
      <c r="S278" s="290">
        <v>35.6</v>
      </c>
      <c r="T278" s="290">
        <v>81.099999999999994</v>
      </c>
      <c r="U278" s="291">
        <v>35.6</v>
      </c>
      <c r="V278" s="8">
        <v>37.1</v>
      </c>
      <c r="W278" s="8">
        <v>38.32855</v>
      </c>
      <c r="AH278" s="6">
        <v>36.6</v>
      </c>
      <c r="AI278" s="290">
        <v>36.020000000000003</v>
      </c>
      <c r="AJ278" s="290">
        <v>74.739999999999995</v>
      </c>
      <c r="AK278" s="290">
        <v>6.93</v>
      </c>
      <c r="AL278" s="6">
        <v>43.78</v>
      </c>
      <c r="AM278" s="6">
        <v>66.540000000000006</v>
      </c>
      <c r="AN278" s="6">
        <v>27.21</v>
      </c>
      <c r="BO278" s="224">
        <v>0.27400000000000002</v>
      </c>
      <c r="BP278" s="226">
        <v>-76.666666666666657</v>
      </c>
      <c r="BR278" s="311">
        <v>1.3699999999999928</v>
      </c>
      <c r="BS278" s="312">
        <v>-64.931147540985961</v>
      </c>
    </row>
    <row r="279" spans="5:71">
      <c r="E279" s="9">
        <v>47.963036624472572</v>
      </c>
      <c r="F279" s="9">
        <v>183.1</v>
      </c>
      <c r="J279" s="254">
        <v>1.3749999999999927</v>
      </c>
      <c r="K279" s="8">
        <v>-58.049999999981701</v>
      </c>
      <c r="Q279" s="291">
        <v>37</v>
      </c>
      <c r="R279" s="290">
        <v>-6.5</v>
      </c>
      <c r="S279" s="290">
        <v>38.4</v>
      </c>
      <c r="T279" s="290">
        <v>79.7</v>
      </c>
      <c r="U279" s="291">
        <v>38.4</v>
      </c>
      <c r="V279" s="8">
        <v>37.200000000000003</v>
      </c>
      <c r="W279" s="8">
        <v>37.412500000000001</v>
      </c>
      <c r="AH279" s="6">
        <v>36.700000000000003</v>
      </c>
      <c r="AI279" s="290">
        <v>39.46</v>
      </c>
      <c r="AJ279" s="290">
        <v>77.14</v>
      </c>
      <c r="AK279" s="290">
        <v>8.11</v>
      </c>
      <c r="AL279" s="6">
        <v>43.46</v>
      </c>
      <c r="AM279" s="6">
        <v>66.7</v>
      </c>
      <c r="AN279" s="6">
        <v>26.84</v>
      </c>
      <c r="BO279" s="224">
        <v>0.27500000000000002</v>
      </c>
      <c r="BP279" s="226">
        <v>-76.666666666666657</v>
      </c>
      <c r="BR279" s="311">
        <v>1.3749999999999927</v>
      </c>
      <c r="BS279" s="312">
        <v>-58.049999999981701</v>
      </c>
    </row>
    <row r="280" spans="5:71">
      <c r="E280" s="9">
        <v>48.192531983122365</v>
      </c>
      <c r="F280" s="9">
        <v>186.1</v>
      </c>
      <c r="J280" s="254">
        <v>1.3799999999999926</v>
      </c>
      <c r="K280" s="8">
        <v>-55.366183574873531</v>
      </c>
      <c r="Q280" s="291">
        <v>37.1</v>
      </c>
      <c r="R280" s="290">
        <v>41.4</v>
      </c>
      <c r="S280" s="290">
        <v>56.1</v>
      </c>
      <c r="T280" s="290">
        <v>78.3</v>
      </c>
      <c r="U280" s="291">
        <v>56.1</v>
      </c>
      <c r="V280" s="8">
        <v>37.299999999999997</v>
      </c>
      <c r="W280" s="8">
        <v>59.853949999999998</v>
      </c>
      <c r="AH280" s="6">
        <v>36.799999999999997</v>
      </c>
      <c r="AI280" s="290">
        <v>44.06</v>
      </c>
      <c r="AJ280" s="290">
        <v>76.959999999999994</v>
      </c>
      <c r="AK280" s="290">
        <v>14.29</v>
      </c>
      <c r="AL280" s="6">
        <v>43.15</v>
      </c>
      <c r="AM280" s="6">
        <v>66.83</v>
      </c>
      <c r="AN280" s="6">
        <v>26.46</v>
      </c>
      <c r="BO280" s="224">
        <v>0.27600000000000002</v>
      </c>
      <c r="BP280" s="226">
        <v>-71.333333333333329</v>
      </c>
      <c r="BR280" s="311">
        <v>1.3799999999999926</v>
      </c>
      <c r="BS280" s="312">
        <v>-55.366183574873531</v>
      </c>
    </row>
    <row r="281" spans="5:71">
      <c r="E281" s="9">
        <v>48.382115105485234</v>
      </c>
      <c r="F281" s="9">
        <v>185.43</v>
      </c>
      <c r="J281" s="254">
        <v>1.3849999999999925</v>
      </c>
      <c r="K281" s="8">
        <v>-38.490909090895371</v>
      </c>
      <c r="Q281" s="291">
        <v>37.200000000000003</v>
      </c>
      <c r="R281" s="290">
        <v>40</v>
      </c>
      <c r="S281" s="290">
        <v>59.9</v>
      </c>
      <c r="T281" s="290">
        <v>77</v>
      </c>
      <c r="U281" s="291">
        <v>59.9</v>
      </c>
      <c r="V281" s="8">
        <v>37.4</v>
      </c>
      <c r="W281" s="8">
        <v>58.474050000000005</v>
      </c>
      <c r="AH281" s="6">
        <v>36.9</v>
      </c>
      <c r="AI281" s="290">
        <v>49.04</v>
      </c>
      <c r="AJ281" s="290">
        <v>75.41</v>
      </c>
      <c r="AK281" s="290">
        <v>24.54</v>
      </c>
      <c r="AL281" s="6">
        <v>42.85</v>
      </c>
      <c r="AM281" s="6">
        <v>66.92</v>
      </c>
      <c r="AN281" s="6">
        <v>26.08</v>
      </c>
      <c r="BO281" s="224">
        <v>0.27700000000000002</v>
      </c>
      <c r="BP281" s="226">
        <v>-80.6666666666667</v>
      </c>
      <c r="BR281" s="311">
        <v>1.3849999999999925</v>
      </c>
      <c r="BS281" s="312">
        <v>-38.490909090895371</v>
      </c>
    </row>
    <row r="282" spans="5:71">
      <c r="E282" s="9">
        <v>48.491873755274263</v>
      </c>
      <c r="F282" s="9">
        <v>178.8</v>
      </c>
      <c r="J282" s="254">
        <v>1.3899999999999924</v>
      </c>
      <c r="K282" s="8">
        <v>-25.73913043481685</v>
      </c>
      <c r="Q282" s="291">
        <v>37.299999999999997</v>
      </c>
      <c r="R282" s="290"/>
      <c r="S282" s="290"/>
      <c r="T282" s="290"/>
      <c r="U282" s="291">
        <v>60</v>
      </c>
      <c r="V282" s="8">
        <v>37.4</v>
      </c>
      <c r="W282" s="8">
        <v>56</v>
      </c>
      <c r="AH282" s="6">
        <v>37</v>
      </c>
      <c r="AI282" s="290">
        <v>53.26</v>
      </c>
      <c r="AJ282" s="290">
        <v>73.67</v>
      </c>
      <c r="AK282" s="290">
        <v>35.880000000000003</v>
      </c>
      <c r="AL282" s="6">
        <v>42.58</v>
      </c>
      <c r="AM282" s="6">
        <v>66.97</v>
      </c>
      <c r="AN282" s="6">
        <v>25.74</v>
      </c>
      <c r="BO282" s="224">
        <v>0.27800000000000002</v>
      </c>
      <c r="BP282" s="226">
        <v>-71.999999999999972</v>
      </c>
      <c r="BR282" s="311">
        <v>1.3899999999999924</v>
      </c>
      <c r="BS282" s="312">
        <v>-25.73913043481685</v>
      </c>
    </row>
    <row r="283" spans="5:71">
      <c r="E283" s="9">
        <v>48.791215527426161</v>
      </c>
      <c r="F283" s="9">
        <v>80.03</v>
      </c>
      <c r="J283" s="254">
        <v>1.3949999999999922</v>
      </c>
      <c r="K283" s="8">
        <v>-11.575792507206373</v>
      </c>
      <c r="Q283" s="291">
        <v>37.4</v>
      </c>
      <c r="R283" s="290"/>
      <c r="S283" s="290"/>
      <c r="T283" s="290"/>
      <c r="U283" s="291">
        <v>59</v>
      </c>
      <c r="V283" s="8">
        <v>37.5</v>
      </c>
      <c r="W283" s="8">
        <v>50</v>
      </c>
      <c r="AH283" s="6">
        <v>37.1</v>
      </c>
      <c r="AI283" s="290">
        <v>55.74</v>
      </c>
      <c r="AJ283" s="290">
        <v>72.2</v>
      </c>
      <c r="AK283" s="290">
        <v>44.87</v>
      </c>
      <c r="AL283" s="6">
        <v>42.35</v>
      </c>
      <c r="AM283" s="6">
        <v>66.959999999999994</v>
      </c>
      <c r="AN283" s="6">
        <v>25.48</v>
      </c>
      <c r="BO283" s="224">
        <v>0.27900000000000003</v>
      </c>
      <c r="BP283" s="226">
        <v>-66.6666666666667</v>
      </c>
      <c r="BR283" s="311">
        <v>1.3949999999999922</v>
      </c>
      <c r="BS283" s="312">
        <v>-11.575792507206373</v>
      </c>
    </row>
    <row r="284" spans="5:71">
      <c r="E284" s="9">
        <v>48.930908354430379</v>
      </c>
      <c r="F284" s="9">
        <v>71.680000000000007</v>
      </c>
      <c r="J284" s="254">
        <v>1.3999999999999921</v>
      </c>
      <c r="K284" s="8">
        <v>-19.681797752789549</v>
      </c>
      <c r="Q284" s="291">
        <v>37.5</v>
      </c>
      <c r="R284" s="290"/>
      <c r="S284" s="290"/>
      <c r="T284" s="290"/>
      <c r="U284" s="291">
        <v>56</v>
      </c>
      <c r="V284" s="8">
        <v>37.6</v>
      </c>
      <c r="W284" s="8">
        <v>40</v>
      </c>
      <c r="AH284" s="6">
        <v>37.200000000000003</v>
      </c>
      <c r="AI284" s="290">
        <v>56.06</v>
      </c>
      <c r="AJ284" s="290">
        <v>71.19</v>
      </c>
      <c r="AK284" s="290">
        <v>49.26</v>
      </c>
      <c r="AL284" s="6">
        <v>42.16</v>
      </c>
      <c r="AM284" s="6">
        <v>66.900000000000006</v>
      </c>
      <c r="AN284" s="6">
        <v>25.32</v>
      </c>
      <c r="BO284" s="224">
        <v>0.28000000000000003</v>
      </c>
      <c r="BP284" s="226">
        <v>-60.66666666666665</v>
      </c>
      <c r="BR284" s="311">
        <v>1.3999999999999921</v>
      </c>
      <c r="BS284" s="312">
        <v>-19.681797752789549</v>
      </c>
    </row>
    <row r="285" spans="5:71">
      <c r="E285" s="9">
        <v>49.170381772151899</v>
      </c>
      <c r="F285" s="9">
        <v>83.33</v>
      </c>
      <c r="J285" s="254">
        <v>1.404999999999992</v>
      </c>
      <c r="K285" s="8">
        <v>-36.167804878020497</v>
      </c>
      <c r="Q285" s="291">
        <v>37.6</v>
      </c>
      <c r="R285" s="290"/>
      <c r="S285" s="290"/>
      <c r="T285" s="290"/>
      <c r="U285" s="291">
        <v>51</v>
      </c>
      <c r="V285" s="8">
        <v>37.700000000000003</v>
      </c>
      <c r="W285" s="8">
        <v>30</v>
      </c>
      <c r="AH285" s="6">
        <v>37.299999999999997</v>
      </c>
      <c r="AI285" s="290">
        <v>54.44</v>
      </c>
      <c r="AJ285" s="290">
        <v>70.569999999999993</v>
      </c>
      <c r="AK285" s="290">
        <v>48.78</v>
      </c>
      <c r="AL285" s="6">
        <v>42.04</v>
      </c>
      <c r="AM285" s="6">
        <v>66.77</v>
      </c>
      <c r="AN285" s="6">
        <v>25.29</v>
      </c>
      <c r="BO285" s="224">
        <v>0.28100000000000003</v>
      </c>
      <c r="BP285" s="226">
        <v>-65.333333333333329</v>
      </c>
      <c r="BR285" s="311">
        <v>1.404999999999992</v>
      </c>
      <c r="BS285" s="312">
        <v>-36.167804878020497</v>
      </c>
    </row>
    <row r="286" spans="5:71">
      <c r="E286" s="9">
        <v>49.190337890295361</v>
      </c>
      <c r="F286" s="9">
        <v>92.31</v>
      </c>
      <c r="J286" s="254">
        <v>1.4099999999999919</v>
      </c>
      <c r="K286" s="8">
        <v>-49.731941544861265</v>
      </c>
      <c r="Q286" s="291">
        <v>37.700000000000003</v>
      </c>
      <c r="R286" s="290"/>
      <c r="S286" s="290"/>
      <c r="T286" s="290"/>
      <c r="U286" s="291">
        <v>45</v>
      </c>
      <c r="V286" s="8">
        <v>37.799999999999997</v>
      </c>
      <c r="W286" s="8">
        <v>18</v>
      </c>
      <c r="AH286" s="6">
        <v>37.4</v>
      </c>
      <c r="AI286" s="290">
        <v>51.53</v>
      </c>
      <c r="AJ286" s="290">
        <v>70.150000000000006</v>
      </c>
      <c r="AK286" s="290">
        <v>44.68</v>
      </c>
      <c r="AL286" s="6">
        <v>41.98</v>
      </c>
      <c r="AM286" s="6">
        <v>66.59</v>
      </c>
      <c r="AN286" s="6">
        <v>25.4</v>
      </c>
      <c r="BO286" s="224">
        <v>0.28200000000000003</v>
      </c>
      <c r="BP286" s="226">
        <v>-50</v>
      </c>
      <c r="BR286" s="311">
        <v>1.4099999999999919</v>
      </c>
      <c r="BS286" s="312">
        <v>-49.731941544861265</v>
      </c>
    </row>
    <row r="287" spans="5:71">
      <c r="E287" s="9">
        <v>49.40164491114701</v>
      </c>
      <c r="F287" s="9">
        <v>187.11</v>
      </c>
      <c r="J287" s="254">
        <v>1.4149999999999918</v>
      </c>
      <c r="K287" s="8">
        <v>-63.929824561392401</v>
      </c>
      <c r="Q287" s="291">
        <v>37.799999999999997</v>
      </c>
      <c r="R287" s="290"/>
      <c r="S287" s="290"/>
      <c r="T287" s="290"/>
      <c r="U287" s="291">
        <v>37</v>
      </c>
      <c r="V287" s="8">
        <v>37.9</v>
      </c>
      <c r="W287" s="8">
        <v>10</v>
      </c>
      <c r="AH287" s="6">
        <v>37.5</v>
      </c>
      <c r="AI287" s="290">
        <v>48.05</v>
      </c>
      <c r="AJ287" s="290">
        <v>69.73</v>
      </c>
      <c r="AK287" s="290">
        <v>38.659999999999997</v>
      </c>
      <c r="AL287" s="6">
        <v>41.97</v>
      </c>
      <c r="AM287" s="6">
        <v>66.349999999999994</v>
      </c>
      <c r="AN287" s="6">
        <v>25.65</v>
      </c>
      <c r="BO287" s="224">
        <v>0.28300000000000003</v>
      </c>
      <c r="BP287" s="226">
        <v>-42.666666666666679</v>
      </c>
      <c r="BR287" s="311">
        <v>1.4149999999999918</v>
      </c>
      <c r="BS287" s="312">
        <v>-63.929824561392401</v>
      </c>
    </row>
    <row r="288" spans="5:71">
      <c r="E288" s="9">
        <v>49.489365428109856</v>
      </c>
      <c r="F288" s="9">
        <v>195.54</v>
      </c>
      <c r="J288" s="254">
        <v>1.4199999999999917</v>
      </c>
      <c r="K288" s="8">
        <v>-69.251700680275093</v>
      </c>
      <c r="Q288" s="291">
        <v>37.9</v>
      </c>
      <c r="R288" s="290"/>
      <c r="S288" s="290"/>
      <c r="T288" s="290"/>
      <c r="U288" s="291">
        <v>30</v>
      </c>
      <c r="V288" s="8">
        <v>38</v>
      </c>
      <c r="W288" s="8">
        <v>3</v>
      </c>
      <c r="AH288" s="6">
        <v>37.6</v>
      </c>
      <c r="AI288" s="290">
        <v>44.51</v>
      </c>
      <c r="AJ288" s="290">
        <v>69.22</v>
      </c>
      <c r="AK288" s="290">
        <v>32.19</v>
      </c>
      <c r="AL288" s="6">
        <v>42.02</v>
      </c>
      <c r="AM288" s="6">
        <v>66.040000000000006</v>
      </c>
      <c r="AN288" s="6">
        <v>26.05</v>
      </c>
      <c r="BO288" s="224">
        <v>0.28400000000000003</v>
      </c>
      <c r="BP288" s="226">
        <v>-41.999999999999993</v>
      </c>
      <c r="BR288" s="311">
        <v>1.4199999999999917</v>
      </c>
      <c r="BS288" s="312">
        <v>-69.251700680275093</v>
      </c>
    </row>
    <row r="289" spans="5:71">
      <c r="E289" s="9">
        <v>49.564554442649438</v>
      </c>
      <c r="F289" s="9">
        <v>198.87</v>
      </c>
      <c r="J289" s="254">
        <v>1.4249999999999916</v>
      </c>
      <c r="K289" s="8">
        <v>-61.889855072497078</v>
      </c>
      <c r="Q289" s="291">
        <v>38</v>
      </c>
      <c r="R289" s="290"/>
      <c r="S289" s="290"/>
      <c r="T289" s="290"/>
      <c r="U289" s="291">
        <v>25</v>
      </c>
      <c r="V289" s="8">
        <v>38.1</v>
      </c>
      <c r="W289" s="8">
        <v>-3</v>
      </c>
      <c r="AH289" s="6">
        <v>37.700000000000003</v>
      </c>
      <c r="AI289" s="290">
        <v>41.24</v>
      </c>
      <c r="AJ289" s="290">
        <v>68.56</v>
      </c>
      <c r="AK289" s="290">
        <v>26.21</v>
      </c>
      <c r="AL289" s="6">
        <v>42.11</v>
      </c>
      <c r="AM289" s="6">
        <v>65.66</v>
      </c>
      <c r="AN289" s="6">
        <v>26.57</v>
      </c>
      <c r="BO289" s="224">
        <v>0.28500000000000003</v>
      </c>
      <c r="BP289" s="226">
        <v>-40.666666666666657</v>
      </c>
      <c r="BR289" s="311">
        <v>1.4249999999999916</v>
      </c>
      <c r="BS289" s="312">
        <v>-61.889855072497078</v>
      </c>
    </row>
    <row r="290" spans="5:71">
      <c r="E290" s="9">
        <v>49.727463974151867</v>
      </c>
      <c r="F290" s="9">
        <v>200.13</v>
      </c>
      <c r="J290" s="254">
        <v>1.4299999999999915</v>
      </c>
      <c r="K290" s="8">
        <v>-39.138461538503613</v>
      </c>
      <c r="Q290" s="291">
        <v>38.1</v>
      </c>
      <c r="R290" s="290"/>
      <c r="S290" s="290"/>
      <c r="T290" s="290"/>
      <c r="U290" s="291">
        <v>21</v>
      </c>
      <c r="V290" s="8">
        <v>38.200000000000003</v>
      </c>
      <c r="W290" s="8">
        <v>-8</v>
      </c>
      <c r="AH290" s="6">
        <v>37.799999999999997</v>
      </c>
      <c r="AI290" s="290">
        <v>38.43</v>
      </c>
      <c r="AJ290" s="290">
        <v>67.78</v>
      </c>
      <c r="AK290" s="290">
        <v>21.15</v>
      </c>
      <c r="AL290" s="6">
        <v>42.22</v>
      </c>
      <c r="AM290" s="6">
        <v>65.209999999999994</v>
      </c>
      <c r="AN290" s="6">
        <v>27.18</v>
      </c>
      <c r="BO290" s="224">
        <v>0.28600000000000003</v>
      </c>
      <c r="BP290" s="226">
        <v>-39.333333333333321</v>
      </c>
      <c r="BR290" s="311">
        <v>1.4299999999999915</v>
      </c>
      <c r="BS290" s="312">
        <v>-39.138461538503613</v>
      </c>
    </row>
    <row r="291" spans="5:71">
      <c r="E291" s="9">
        <v>49.852778998384487</v>
      </c>
      <c r="F291" s="9">
        <v>195.33</v>
      </c>
      <c r="J291" s="254">
        <v>1.4349999999999914</v>
      </c>
      <c r="K291" s="8">
        <v>-7.2068965517182448</v>
      </c>
      <c r="Q291" s="291">
        <v>38.200000000000003</v>
      </c>
      <c r="R291" s="290"/>
      <c r="S291" s="290"/>
      <c r="T291" s="290"/>
      <c r="U291" s="291">
        <v>17</v>
      </c>
      <c r="V291" s="8">
        <v>38.299999999999997</v>
      </c>
      <c r="W291" s="8">
        <v>-12</v>
      </c>
      <c r="AH291" s="6">
        <v>37.9</v>
      </c>
      <c r="AI291" s="290">
        <v>36.14</v>
      </c>
      <c r="AJ291" s="290">
        <v>66.900000000000006</v>
      </c>
      <c r="AK291" s="290">
        <v>17.13</v>
      </c>
      <c r="AL291" s="6">
        <v>42.33</v>
      </c>
      <c r="AM291" s="6">
        <v>64.66</v>
      </c>
      <c r="AN291" s="6">
        <v>27.86</v>
      </c>
      <c r="BO291" s="224">
        <v>0.28700000000000003</v>
      </c>
      <c r="BP291" s="226">
        <v>-44.000000000000007</v>
      </c>
      <c r="BR291" s="311">
        <v>1.4349999999999914</v>
      </c>
      <c r="BS291" s="312">
        <v>-7.2068965517182448</v>
      </c>
    </row>
    <row r="292" spans="5:71">
      <c r="E292" s="9">
        <v>50.11594054927302</v>
      </c>
      <c r="F292" s="9">
        <v>202.11</v>
      </c>
      <c r="J292" s="254">
        <v>1.4399999999999913</v>
      </c>
      <c r="K292" s="8">
        <v>-3.5461224490479637</v>
      </c>
      <c r="Q292" s="291">
        <v>38.299999999999997</v>
      </c>
      <c r="R292" s="290"/>
      <c r="S292" s="290"/>
      <c r="T292" s="290"/>
      <c r="U292" s="291">
        <v>14</v>
      </c>
      <c r="V292" s="8">
        <v>38.4</v>
      </c>
      <c r="W292" s="8">
        <v>-15</v>
      </c>
      <c r="AH292" s="6">
        <v>38</v>
      </c>
      <c r="AI292" s="290">
        <v>34.39</v>
      </c>
      <c r="AJ292" s="290">
        <v>65.930000000000007</v>
      </c>
      <c r="AK292" s="290">
        <v>14.19</v>
      </c>
      <c r="AL292" s="6">
        <v>42.44</v>
      </c>
      <c r="AM292" s="6">
        <v>64.010000000000005</v>
      </c>
      <c r="AN292" s="6">
        <v>28.57</v>
      </c>
      <c r="BO292" s="224">
        <v>0.28800000000000003</v>
      </c>
      <c r="BP292" s="226">
        <v>-52.666666666666636</v>
      </c>
      <c r="BR292" s="311">
        <v>1.4399999999999913</v>
      </c>
      <c r="BS292" s="312">
        <v>-3.5461224490479637</v>
      </c>
    </row>
    <row r="293" spans="5:71">
      <c r="E293" s="9">
        <v>50.216192568659125</v>
      </c>
      <c r="F293" s="9">
        <v>206.32</v>
      </c>
      <c r="J293" s="254">
        <v>1.4449999999999912</v>
      </c>
      <c r="K293" s="8">
        <v>4.2636704119560065</v>
      </c>
      <c r="Q293" s="291">
        <v>38.4</v>
      </c>
      <c r="R293" s="290"/>
      <c r="S293" s="290"/>
      <c r="T293" s="290"/>
      <c r="U293" s="291">
        <v>12</v>
      </c>
      <c r="V293" s="8">
        <v>38.5</v>
      </c>
      <c r="W293" s="8">
        <v>-17</v>
      </c>
      <c r="AH293" s="6">
        <v>38.1</v>
      </c>
      <c r="AI293" s="290">
        <v>33.18</v>
      </c>
      <c r="AJ293" s="290">
        <v>64.89</v>
      </c>
      <c r="AK293" s="290">
        <v>12.33</v>
      </c>
      <c r="AL293" s="6">
        <v>42.52</v>
      </c>
      <c r="AM293" s="6">
        <v>63.27</v>
      </c>
      <c r="AN293" s="6">
        <v>29.29</v>
      </c>
      <c r="BO293" s="224">
        <v>0.28899999999999998</v>
      </c>
      <c r="BP293" s="226">
        <v>-55.333333333333307</v>
      </c>
      <c r="BR293" s="311">
        <v>1.4449999999999912</v>
      </c>
      <c r="BS293" s="312">
        <v>4.2636704119560065</v>
      </c>
    </row>
    <row r="294" spans="5:71">
      <c r="E294" s="9">
        <v>50.479354119547658</v>
      </c>
      <c r="F294" s="9">
        <v>202.92</v>
      </c>
      <c r="J294" s="254">
        <v>1.4499999999999911</v>
      </c>
      <c r="K294" s="8">
        <v>10.05551601424493</v>
      </c>
      <c r="Q294" s="291">
        <v>38.5</v>
      </c>
      <c r="R294" s="290"/>
      <c r="S294" s="290"/>
      <c r="T294" s="290"/>
      <c r="U294" s="291">
        <v>10</v>
      </c>
      <c r="V294" s="8">
        <v>38.6</v>
      </c>
      <c r="W294" s="8">
        <v>-18</v>
      </c>
      <c r="AH294" s="6">
        <v>38.200000000000003</v>
      </c>
      <c r="AI294" s="290">
        <v>32.549999999999997</v>
      </c>
      <c r="AJ294" s="290">
        <v>63.77</v>
      </c>
      <c r="AK294" s="290">
        <v>11.62</v>
      </c>
      <c r="AL294" s="6">
        <v>42.57</v>
      </c>
      <c r="AM294" s="6">
        <v>62.44</v>
      </c>
      <c r="AN294" s="6">
        <v>29.97</v>
      </c>
      <c r="BO294" s="224">
        <v>0.28999999999999998</v>
      </c>
      <c r="BP294" s="226">
        <v>-57.999999999999979</v>
      </c>
      <c r="BR294" s="311">
        <v>1.4499999999999911</v>
      </c>
      <c r="BS294" s="312">
        <v>10.05551601424493</v>
      </c>
    </row>
    <row r="295" spans="5:71">
      <c r="E295" s="9">
        <v>50.717452665589668</v>
      </c>
      <c r="F295" s="9">
        <v>207.33</v>
      </c>
      <c r="J295" s="254">
        <v>1.454999999999991</v>
      </c>
      <c r="K295" s="8">
        <v>-44.159999999912827</v>
      </c>
      <c r="Q295" s="291">
        <v>38.6</v>
      </c>
      <c r="R295" s="290"/>
      <c r="S295" s="290"/>
      <c r="T295" s="290"/>
      <c r="U295" s="291">
        <v>9</v>
      </c>
      <c r="V295" s="8">
        <v>38.700000000000003</v>
      </c>
      <c r="W295" s="8">
        <v>-18</v>
      </c>
      <c r="AH295" s="6">
        <v>38.299999999999997</v>
      </c>
      <c r="AI295" s="290">
        <v>32.54</v>
      </c>
      <c r="AJ295" s="290">
        <v>62.54</v>
      </c>
      <c r="AK295" s="290">
        <v>12.18</v>
      </c>
      <c r="AL295" s="6">
        <v>42.59</v>
      </c>
      <c r="AM295" s="6">
        <v>61.53</v>
      </c>
      <c r="AN295" s="6">
        <v>30.6</v>
      </c>
      <c r="BO295" s="224">
        <v>0.29099999999999998</v>
      </c>
      <c r="BP295" s="226">
        <v>-58.666666666666686</v>
      </c>
      <c r="BR295" s="311">
        <v>1.454999999999991</v>
      </c>
      <c r="BS295" s="312">
        <v>-44.159999999912827</v>
      </c>
    </row>
    <row r="296" spans="5:71">
      <c r="E296" s="9">
        <v>51.018208723747975</v>
      </c>
      <c r="F296" s="9">
        <v>210.98</v>
      </c>
      <c r="J296" s="254">
        <v>1.4599999999999909</v>
      </c>
      <c r="K296" s="8">
        <v>-75.039999999990215</v>
      </c>
      <c r="Q296" s="291">
        <v>38.700000000000003</v>
      </c>
      <c r="R296" s="290"/>
      <c r="S296" s="290"/>
      <c r="T296" s="290"/>
      <c r="U296" s="291">
        <v>9</v>
      </c>
      <c r="V296" s="8">
        <v>38.799999999999997</v>
      </c>
      <c r="W296" s="8">
        <v>-17</v>
      </c>
      <c r="AH296" s="6">
        <v>38.4</v>
      </c>
      <c r="AI296" s="290">
        <v>33.21</v>
      </c>
      <c r="AJ296" s="290">
        <v>61.13</v>
      </c>
      <c r="AK296" s="290">
        <v>14.09</v>
      </c>
      <c r="AL296" s="6">
        <v>42.58</v>
      </c>
      <c r="AM296" s="6">
        <v>60.57</v>
      </c>
      <c r="AN296" s="6">
        <v>31.16</v>
      </c>
      <c r="BO296" s="224">
        <v>0.29199999999999998</v>
      </c>
      <c r="BP296" s="226">
        <v>-69.3333333333333</v>
      </c>
      <c r="BR296" s="311">
        <v>1.4599999999999909</v>
      </c>
      <c r="BS296" s="312">
        <v>-75.039999999990215</v>
      </c>
    </row>
    <row r="297" spans="5:71">
      <c r="E297" s="9">
        <v>51.394153796445885</v>
      </c>
      <c r="F297" s="9">
        <v>212.14</v>
      </c>
      <c r="J297" s="254">
        <v>1.4649999999999908</v>
      </c>
      <c r="K297" s="8">
        <v>-50.072354948881532</v>
      </c>
      <c r="Q297" s="291">
        <v>38.799999999999997</v>
      </c>
      <c r="R297" s="290"/>
      <c r="S297" s="290"/>
      <c r="T297" s="290"/>
      <c r="U297" s="291">
        <v>10</v>
      </c>
      <c r="V297" s="8">
        <v>38.9</v>
      </c>
      <c r="W297" s="8">
        <v>-15</v>
      </c>
      <c r="AH297" s="6">
        <v>38.5</v>
      </c>
      <c r="AI297" s="290">
        <v>34.58</v>
      </c>
      <c r="AJ297" s="290">
        <v>59.51</v>
      </c>
      <c r="AK297" s="290">
        <v>17.39</v>
      </c>
      <c r="AL297" s="6">
        <v>42.55</v>
      </c>
      <c r="AM297" s="6">
        <v>59.58</v>
      </c>
      <c r="AN297" s="6">
        <v>31.65</v>
      </c>
      <c r="BO297" s="224">
        <v>0.29299999999999998</v>
      </c>
      <c r="BP297" s="226">
        <v>-65.999999999999986</v>
      </c>
      <c r="BR297" s="311">
        <v>1.4649999999999908</v>
      </c>
      <c r="BS297" s="312">
        <v>-50.072354948881532</v>
      </c>
    </row>
    <row r="298" spans="5:71">
      <c r="E298" s="9">
        <v>51.607189337641358</v>
      </c>
      <c r="F298" s="9">
        <v>204.86</v>
      </c>
      <c r="J298" s="254">
        <v>1.4699999999999906</v>
      </c>
      <c r="K298" s="8">
        <v>-27.009386281585751</v>
      </c>
      <c r="Q298" s="291">
        <v>38.9</v>
      </c>
      <c r="R298" s="290"/>
      <c r="S298" s="290"/>
      <c r="T298" s="290"/>
      <c r="U298" s="291">
        <v>12</v>
      </c>
      <c r="V298" s="8">
        <v>38.9</v>
      </c>
      <c r="W298" s="8">
        <v>-12</v>
      </c>
      <c r="AH298" s="6">
        <v>38.6</v>
      </c>
      <c r="AI298" s="290">
        <v>36.590000000000003</v>
      </c>
      <c r="AJ298" s="290">
        <v>57.88</v>
      </c>
      <c r="AK298" s="290">
        <v>21.99</v>
      </c>
      <c r="AL298" s="6">
        <v>42.51</v>
      </c>
      <c r="AM298" s="6">
        <v>58.59</v>
      </c>
      <c r="AN298" s="6">
        <v>32.1</v>
      </c>
      <c r="BO298" s="224">
        <v>0.29399999999999998</v>
      </c>
      <c r="BP298" s="226">
        <v>-73.333333333333343</v>
      </c>
      <c r="BR298" s="311">
        <v>1.4699999999999906</v>
      </c>
      <c r="BS298" s="312">
        <v>-27.009386281585751</v>
      </c>
    </row>
    <row r="299" spans="5:71">
      <c r="E299" s="9">
        <v>51.669846849757675</v>
      </c>
      <c r="F299" s="9">
        <v>184.07</v>
      </c>
      <c r="J299" s="254">
        <v>1.4749999999999905</v>
      </c>
      <c r="K299" s="8">
        <v>-22.067924528348648</v>
      </c>
      <c r="Q299" s="291">
        <v>39</v>
      </c>
      <c r="R299" s="290"/>
      <c r="S299" s="290"/>
      <c r="T299" s="290"/>
      <c r="U299" s="291">
        <v>15</v>
      </c>
      <c r="V299" s="8">
        <v>39</v>
      </c>
      <c r="W299" s="8">
        <v>-8</v>
      </c>
      <c r="AH299" s="6">
        <v>38.700000000000003</v>
      </c>
      <c r="AI299" s="290">
        <v>39.090000000000003</v>
      </c>
      <c r="AJ299" s="290">
        <v>56.45</v>
      </c>
      <c r="AK299" s="290">
        <v>27.29</v>
      </c>
      <c r="AL299" s="6">
        <v>42.48</v>
      </c>
      <c r="AM299" s="6">
        <v>57.62</v>
      </c>
      <c r="AN299" s="6">
        <v>32.520000000000003</v>
      </c>
      <c r="BO299" s="224">
        <v>0.29499999999999998</v>
      </c>
      <c r="BP299" s="226">
        <v>-71.999999999999972</v>
      </c>
      <c r="BR299" s="311">
        <v>1.4749999999999905</v>
      </c>
      <c r="BS299" s="312">
        <v>-22.067924528348648</v>
      </c>
    </row>
    <row r="300" spans="5:71">
      <c r="E300" s="9">
        <v>51.933008400646202</v>
      </c>
      <c r="F300" s="9">
        <v>176.68</v>
      </c>
      <c r="J300" s="254">
        <v>1.4799999999999904</v>
      </c>
      <c r="K300" s="8">
        <v>-6.46666666668267</v>
      </c>
      <c r="Q300" s="291">
        <v>39.1</v>
      </c>
      <c r="R300" s="290"/>
      <c r="S300" s="290"/>
      <c r="T300" s="290"/>
      <c r="U300" s="291">
        <v>19</v>
      </c>
      <c r="V300" s="8">
        <v>39.1</v>
      </c>
      <c r="W300" s="8">
        <v>-3</v>
      </c>
      <c r="AH300" s="6">
        <v>38.799999999999997</v>
      </c>
      <c r="AI300" s="290">
        <v>41.81</v>
      </c>
      <c r="AJ300" s="290">
        <v>55.22</v>
      </c>
      <c r="AK300" s="290">
        <v>32.4</v>
      </c>
      <c r="AL300" s="6">
        <v>42.48</v>
      </c>
      <c r="AM300" s="6">
        <v>56.68</v>
      </c>
      <c r="AN300" s="6">
        <v>32.97</v>
      </c>
      <c r="BO300" s="224">
        <v>0.29599999999999999</v>
      </c>
      <c r="BP300" s="226">
        <v>-66.6666666666667</v>
      </c>
      <c r="BR300" s="311">
        <v>1.4799999999999904</v>
      </c>
      <c r="BS300" s="312">
        <v>-6.46666666668267</v>
      </c>
    </row>
    <row r="301" spans="5:71">
      <c r="E301" s="9">
        <v>52.258827463651052</v>
      </c>
      <c r="F301" s="9">
        <v>180.11</v>
      </c>
      <c r="J301" s="254">
        <v>1.4849999999999903</v>
      </c>
      <c r="K301" s="8">
        <v>2.6975206611635372</v>
      </c>
      <c r="Q301" s="291">
        <v>39.200000000000003</v>
      </c>
      <c r="R301" s="290"/>
      <c r="S301" s="290"/>
      <c r="T301" s="290"/>
      <c r="U301" s="291">
        <v>24</v>
      </c>
      <c r="V301" s="8">
        <v>39.200000000000003</v>
      </c>
      <c r="W301" s="8">
        <v>2</v>
      </c>
      <c r="AH301" s="6">
        <v>38.9</v>
      </c>
      <c r="AI301" s="290">
        <v>44.39</v>
      </c>
      <c r="AJ301" s="290">
        <v>54.22</v>
      </c>
      <c r="AK301" s="290">
        <v>36.54</v>
      </c>
      <c r="AL301" s="6">
        <v>42.53</v>
      </c>
      <c r="AM301" s="6">
        <v>55.8</v>
      </c>
      <c r="AN301" s="6">
        <v>33.49</v>
      </c>
      <c r="BO301" s="224">
        <v>0.29699999999999999</v>
      </c>
      <c r="BP301" s="226">
        <v>-71.333333333333329</v>
      </c>
      <c r="BR301" s="311">
        <v>1.4849999999999903</v>
      </c>
      <c r="BS301" s="312">
        <v>2.6975206611635372</v>
      </c>
    </row>
    <row r="302" spans="5:71">
      <c r="E302" s="9">
        <v>52.547052019386108</v>
      </c>
      <c r="F302" s="9">
        <v>208.97</v>
      </c>
      <c r="J302" s="254">
        <v>1.4899999999999902</v>
      </c>
      <c r="K302" s="8">
        <v>9.2807424630336754E-3</v>
      </c>
      <c r="Q302" s="291">
        <v>39.299999999999997</v>
      </c>
      <c r="R302" s="290"/>
      <c r="S302" s="290"/>
      <c r="T302" s="290"/>
      <c r="U302" s="291">
        <v>30</v>
      </c>
      <c r="V302" s="8">
        <v>39.299999999999997</v>
      </c>
      <c r="W302" s="8">
        <v>10</v>
      </c>
      <c r="AH302" s="6">
        <v>39</v>
      </c>
      <c r="AI302" s="290">
        <v>46.52</v>
      </c>
      <c r="AJ302" s="290">
        <v>53.24</v>
      </c>
      <c r="AK302" s="290">
        <v>39.25</v>
      </c>
      <c r="AL302" s="6">
        <v>42.64</v>
      </c>
      <c r="AM302" s="6">
        <v>54.97</v>
      </c>
      <c r="AN302" s="6">
        <v>34.11</v>
      </c>
      <c r="BO302" s="224">
        <v>0.29799999999999999</v>
      </c>
      <c r="BP302" s="226">
        <v>-62.666666666666664</v>
      </c>
      <c r="BR302" s="311">
        <v>1.4899999999999902</v>
      </c>
      <c r="BS302" s="312">
        <v>9.2807424630336754E-3</v>
      </c>
    </row>
    <row r="303" spans="5:71">
      <c r="E303" s="9">
        <v>52.59717802907916</v>
      </c>
      <c r="F303" s="9">
        <v>215.02</v>
      </c>
      <c r="J303" s="254">
        <v>1.4949999999999901</v>
      </c>
      <c r="K303" s="8">
        <v>-26.348717948628963</v>
      </c>
      <c r="Q303" s="291">
        <v>39.4</v>
      </c>
      <c r="R303" s="290"/>
      <c r="S303" s="290"/>
      <c r="T303" s="290"/>
      <c r="U303" s="291">
        <v>38</v>
      </c>
      <c r="V303" s="8">
        <v>39.4</v>
      </c>
      <c r="W303" s="8">
        <v>20</v>
      </c>
      <c r="AH303" s="6">
        <v>39.1</v>
      </c>
      <c r="AI303" s="290">
        <v>48.02</v>
      </c>
      <c r="AJ303" s="290">
        <v>53.36</v>
      </c>
      <c r="AK303" s="290">
        <v>48.02</v>
      </c>
      <c r="AL303" s="6">
        <v>42.83</v>
      </c>
      <c r="AM303" s="6">
        <v>54.22</v>
      </c>
      <c r="AN303" s="6">
        <v>34.85</v>
      </c>
      <c r="BO303" s="224">
        <v>0.29899999999999999</v>
      </c>
      <c r="BP303" s="226">
        <v>-66.6666666666667</v>
      </c>
      <c r="BR303" s="311">
        <v>1.4949999999999901</v>
      </c>
      <c r="BS303" s="312">
        <v>-26.348717948628963</v>
      </c>
    </row>
    <row r="304" spans="5:71">
      <c r="E304" s="9">
        <v>52.709961550888529</v>
      </c>
      <c r="F304" s="9">
        <v>217.16</v>
      </c>
      <c r="J304" s="254">
        <v>1.49999999999999</v>
      </c>
      <c r="K304" s="8">
        <v>-60.747058823473346</v>
      </c>
      <c r="Q304" s="291">
        <v>39.5</v>
      </c>
      <c r="R304" s="290"/>
      <c r="S304" s="290"/>
      <c r="T304" s="290"/>
      <c r="U304" s="291">
        <v>44</v>
      </c>
      <c r="V304" s="8">
        <v>39.5</v>
      </c>
      <c r="W304" s="8">
        <v>35</v>
      </c>
      <c r="AH304" s="6">
        <v>39.200000000000003</v>
      </c>
      <c r="AI304" s="290">
        <v>48.84</v>
      </c>
      <c r="AJ304" s="290">
        <v>54.2</v>
      </c>
      <c r="AK304" s="290">
        <v>48.84</v>
      </c>
      <c r="AL304" s="6">
        <v>43.08</v>
      </c>
      <c r="AM304" s="6">
        <v>53.54</v>
      </c>
      <c r="AN304" s="6">
        <v>35.729999999999997</v>
      </c>
      <c r="BO304" s="224">
        <v>0.3</v>
      </c>
      <c r="BP304" s="226">
        <v>-52.666666666666636</v>
      </c>
      <c r="BR304" s="311">
        <v>1.49999999999999</v>
      </c>
      <c r="BS304" s="312">
        <v>-60.747058823473346</v>
      </c>
    </row>
    <row r="305" spans="5:71">
      <c r="E305" s="9">
        <v>52.810213570274634</v>
      </c>
      <c r="F305" s="9">
        <v>212.7</v>
      </c>
      <c r="J305" s="254">
        <v>1.5049999999999899</v>
      </c>
      <c r="K305" s="8">
        <v>-68.072440944902979</v>
      </c>
      <c r="Q305" s="291">
        <v>39.6</v>
      </c>
      <c r="R305" s="290"/>
      <c r="S305" s="290"/>
      <c r="T305" s="290"/>
      <c r="U305" s="291">
        <v>47</v>
      </c>
      <c r="V305" s="8">
        <v>39.6</v>
      </c>
      <c r="W305" s="8">
        <v>45</v>
      </c>
      <c r="AH305" s="6">
        <v>39.299999999999997</v>
      </c>
      <c r="AI305" s="290">
        <v>48.98</v>
      </c>
      <c r="AJ305" s="290">
        <v>53.99</v>
      </c>
      <c r="AK305" s="290">
        <v>48.98</v>
      </c>
      <c r="AL305" s="6">
        <v>43.41</v>
      </c>
      <c r="AM305" s="6">
        <v>52.93</v>
      </c>
      <c r="AN305" s="6">
        <v>36.72</v>
      </c>
      <c r="BO305" s="224">
        <v>0.30099999999999999</v>
      </c>
      <c r="BP305" s="226">
        <v>-55.333333333333307</v>
      </c>
      <c r="BR305" s="311">
        <v>1.5049999999999899</v>
      </c>
      <c r="BS305" s="312">
        <v>-68.072440944902979</v>
      </c>
    </row>
    <row r="306" spans="5:71">
      <c r="E306" s="9">
        <v>52.860339579967693</v>
      </c>
      <c r="F306" s="9">
        <v>207.06</v>
      </c>
      <c r="J306" s="254">
        <v>1.5099999999999898</v>
      </c>
      <c r="K306" s="8">
        <v>-58.263768115961525</v>
      </c>
      <c r="Q306" s="291">
        <v>39.700000000000003</v>
      </c>
      <c r="R306" s="290">
        <v>40.299999999999997</v>
      </c>
      <c r="S306" s="290">
        <v>48.5</v>
      </c>
      <c r="T306" s="290">
        <v>58.9</v>
      </c>
      <c r="U306" s="291">
        <v>48.5</v>
      </c>
      <c r="V306" s="8">
        <v>39.700000000000003</v>
      </c>
      <c r="W306" s="8">
        <v>49.604799999999997</v>
      </c>
      <c r="AH306" s="6">
        <v>39.4</v>
      </c>
      <c r="AI306" s="290">
        <v>48.45</v>
      </c>
      <c r="AJ306" s="290">
        <v>52.77</v>
      </c>
      <c r="AK306" s="290">
        <v>48.45</v>
      </c>
      <c r="AL306" s="6">
        <v>43.78</v>
      </c>
      <c r="AM306" s="6">
        <v>52.38</v>
      </c>
      <c r="AN306" s="6">
        <v>37.79</v>
      </c>
      <c r="BO306" s="224">
        <v>0.30199999999999999</v>
      </c>
      <c r="BP306" s="226">
        <v>-55.333333333333307</v>
      </c>
      <c r="BR306" s="311">
        <v>1.5099999999999898</v>
      </c>
      <c r="BS306" s="312">
        <v>-58.263768115961525</v>
      </c>
    </row>
    <row r="307" spans="5:71">
      <c r="E307" s="9">
        <v>52.960591599353798</v>
      </c>
      <c r="F307" s="9">
        <v>206.28</v>
      </c>
      <c r="J307" s="254">
        <v>1.5149999999999897</v>
      </c>
      <c r="K307" s="8">
        <v>-41.297925311260649</v>
      </c>
      <c r="Q307" s="291">
        <v>39.799999999999997</v>
      </c>
      <c r="R307" s="290">
        <v>40.9</v>
      </c>
      <c r="S307" s="290">
        <v>49.5</v>
      </c>
      <c r="T307" s="290">
        <v>60.4</v>
      </c>
      <c r="U307" s="291">
        <v>49.5</v>
      </c>
      <c r="V307" s="8">
        <v>39.799999999999997</v>
      </c>
      <c r="W307" s="8">
        <v>50.635849999999998</v>
      </c>
      <c r="AH307" s="6">
        <v>39.5</v>
      </c>
      <c r="AI307" s="290">
        <v>47.35</v>
      </c>
      <c r="AJ307" s="290">
        <v>50.65</v>
      </c>
      <c r="AK307" s="290">
        <v>47.35</v>
      </c>
      <c r="AL307" s="6">
        <v>44.18</v>
      </c>
      <c r="AM307" s="6">
        <v>51.9</v>
      </c>
      <c r="AN307" s="6">
        <v>38.9</v>
      </c>
      <c r="BO307" s="224">
        <v>0.30299999999999999</v>
      </c>
      <c r="BP307" s="226">
        <v>-51.333333333333336</v>
      </c>
      <c r="BR307" s="311">
        <v>1.5149999999999897</v>
      </c>
      <c r="BS307" s="312">
        <v>-41.297925311260649</v>
      </c>
    </row>
    <row r="308" spans="5:71">
      <c r="E308" s="9">
        <v>53.048312116316637</v>
      </c>
      <c r="F308" s="9">
        <v>211.57</v>
      </c>
      <c r="J308" s="254">
        <v>1.5199999999999896</v>
      </c>
      <c r="K308" s="8">
        <v>-19.384615384647539</v>
      </c>
      <c r="Q308" s="291">
        <v>39.9</v>
      </c>
      <c r="R308" s="290">
        <v>41.4</v>
      </c>
      <c r="S308" s="290">
        <v>50.4</v>
      </c>
      <c r="T308" s="290">
        <v>61.9</v>
      </c>
      <c r="U308" s="291">
        <v>50.4</v>
      </c>
      <c r="V308" s="8">
        <v>39.9</v>
      </c>
      <c r="W308" s="8">
        <v>51.667000000000002</v>
      </c>
      <c r="AH308" s="6">
        <v>39.6</v>
      </c>
      <c r="AI308" s="290">
        <v>45.86</v>
      </c>
      <c r="AJ308" s="290">
        <v>47.95</v>
      </c>
      <c r="AK308" s="290">
        <v>45.86</v>
      </c>
      <c r="AL308" s="6">
        <v>44.58</v>
      </c>
      <c r="AM308" s="6">
        <v>51.44</v>
      </c>
      <c r="AN308" s="6">
        <v>39.979999999999997</v>
      </c>
      <c r="BO308" s="224">
        <v>0.30399999999999999</v>
      </c>
      <c r="BP308" s="226">
        <v>-56.000000000000021</v>
      </c>
      <c r="BR308" s="311">
        <v>1.5199999999999896</v>
      </c>
      <c r="BS308" s="312">
        <v>-19.384615384647539</v>
      </c>
    </row>
    <row r="309" spans="5:71">
      <c r="E309" s="9">
        <v>53.361599676898223</v>
      </c>
      <c r="F309" s="9">
        <v>220.15</v>
      </c>
      <c r="J309" s="254">
        <v>1.5249999999999895</v>
      </c>
      <c r="K309" s="8">
        <v>-22.347663551372534</v>
      </c>
      <c r="Q309" s="291">
        <v>40</v>
      </c>
      <c r="R309" s="290">
        <v>41.9</v>
      </c>
      <c r="S309" s="290">
        <v>49</v>
      </c>
      <c r="T309" s="290">
        <v>63.5</v>
      </c>
      <c r="U309" s="291">
        <v>49</v>
      </c>
      <c r="V309" s="8">
        <v>40</v>
      </c>
      <c r="W309" s="8">
        <v>52.698099999999997</v>
      </c>
      <c r="AH309" s="6">
        <v>39.700000000000003</v>
      </c>
      <c r="AI309" s="290">
        <v>44.32</v>
      </c>
      <c r="AJ309" s="290">
        <v>45.14</v>
      </c>
      <c r="AK309" s="290">
        <v>44.32</v>
      </c>
      <c r="AL309" s="6">
        <v>44.94</v>
      </c>
      <c r="AM309" s="6">
        <v>51.01</v>
      </c>
      <c r="AN309" s="6">
        <v>40.97</v>
      </c>
      <c r="BO309" s="224">
        <v>0.30499999999999999</v>
      </c>
      <c r="BP309" s="226">
        <v>-56.000000000000021</v>
      </c>
      <c r="BR309" s="311">
        <v>1.5249999999999895</v>
      </c>
      <c r="BS309" s="312">
        <v>-22.347663551372534</v>
      </c>
    </row>
    <row r="310" spans="5:71">
      <c r="E310" s="9">
        <v>53.499446203554122</v>
      </c>
      <c r="F310" s="9">
        <v>217.62</v>
      </c>
      <c r="J310" s="254">
        <v>1.5299999999999894</v>
      </c>
      <c r="K310" s="8">
        <v>-41.435051546347637</v>
      </c>
      <c r="Q310" s="291">
        <v>40.1</v>
      </c>
      <c r="R310" s="290">
        <v>42.4</v>
      </c>
      <c r="S310" s="290">
        <v>49.5</v>
      </c>
      <c r="T310" s="290">
        <v>65</v>
      </c>
      <c r="U310" s="291">
        <v>49.5</v>
      </c>
      <c r="V310" s="8">
        <v>40.1</v>
      </c>
      <c r="W310" s="8">
        <v>53.729150000000004</v>
      </c>
      <c r="AH310" s="6">
        <v>39.799999999999997</v>
      </c>
      <c r="AI310" s="290">
        <v>43.04</v>
      </c>
      <c r="AJ310" s="290">
        <v>43.04</v>
      </c>
      <c r="AK310" s="290">
        <v>42.71</v>
      </c>
      <c r="AL310" s="6">
        <v>45.26</v>
      </c>
      <c r="AM310" s="6">
        <v>50.58</v>
      </c>
      <c r="AN310" s="6">
        <v>41.82</v>
      </c>
      <c r="BO310" s="224">
        <v>0.30599999999999999</v>
      </c>
      <c r="BP310" s="226">
        <v>-54.666666666666657</v>
      </c>
      <c r="BR310" s="311">
        <v>1.5299999999999894</v>
      </c>
      <c r="BS310" s="312">
        <v>-41.435051546347637</v>
      </c>
    </row>
    <row r="311" spans="5:71">
      <c r="E311" s="9">
        <v>53.649824232633279</v>
      </c>
      <c r="F311" s="9">
        <v>212.17</v>
      </c>
      <c r="J311" s="254">
        <v>1.5349999999999893</v>
      </c>
      <c r="K311" s="8">
        <v>-52.759999999975769</v>
      </c>
      <c r="Q311" s="291">
        <v>40.200000000000003</v>
      </c>
      <c r="R311" s="290">
        <v>42.9</v>
      </c>
      <c r="S311" s="290">
        <v>50</v>
      </c>
      <c r="T311" s="290">
        <v>66.599999999999994</v>
      </c>
      <c r="U311" s="291">
        <v>50</v>
      </c>
      <c r="V311" s="8">
        <v>40.200000000000003</v>
      </c>
      <c r="W311" s="8">
        <v>54.760249999999999</v>
      </c>
      <c r="AH311" s="6">
        <v>39.9</v>
      </c>
      <c r="AI311" s="290">
        <v>42.13</v>
      </c>
      <c r="AJ311" s="290">
        <v>42.13</v>
      </c>
      <c r="AK311" s="290">
        <v>40.82</v>
      </c>
      <c r="AL311" s="6">
        <v>45.49</v>
      </c>
      <c r="AM311" s="6">
        <v>50.12</v>
      </c>
      <c r="AN311" s="6">
        <v>42.47</v>
      </c>
      <c r="BO311" s="224">
        <v>0.307</v>
      </c>
      <c r="BP311" s="226">
        <v>-51.333333333333336</v>
      </c>
      <c r="BR311" s="311">
        <v>1.5349999999999893</v>
      </c>
      <c r="BS311" s="312">
        <v>-52.759999999975769</v>
      </c>
    </row>
    <row r="312" spans="5:71">
      <c r="E312" s="9">
        <v>53.762607754442648</v>
      </c>
      <c r="F312" s="9">
        <v>209</v>
      </c>
      <c r="J312" s="254">
        <v>1.5399999999999892</v>
      </c>
      <c r="K312" s="8">
        <v>-78.388692579536155</v>
      </c>
      <c r="Q312" s="291">
        <v>40.299999999999997</v>
      </c>
      <c r="R312" s="290">
        <v>43.5</v>
      </c>
      <c r="S312" s="290">
        <v>44.9</v>
      </c>
      <c r="T312" s="290">
        <v>60.1</v>
      </c>
      <c r="U312" s="291">
        <v>44.9</v>
      </c>
      <c r="V312" s="8">
        <v>40.200000000000003</v>
      </c>
      <c r="W312" s="8">
        <v>51.763100000000001</v>
      </c>
      <c r="AH312" s="6">
        <v>40</v>
      </c>
      <c r="AI312" s="290">
        <v>41.49</v>
      </c>
      <c r="AJ312" s="290">
        <v>41.49</v>
      </c>
      <c r="AK312" s="290">
        <v>39.299999999999997</v>
      </c>
      <c r="AL312" s="6">
        <v>45.62</v>
      </c>
      <c r="AM312" s="6">
        <v>49.63</v>
      </c>
      <c r="AN312" s="6">
        <v>42.89</v>
      </c>
      <c r="BO312" s="224">
        <v>0.308</v>
      </c>
      <c r="BP312" s="226">
        <v>-41.333333333333343</v>
      </c>
      <c r="BR312" s="311">
        <v>1.5399999999999892</v>
      </c>
      <c r="BS312" s="312">
        <v>-78.388692579536155</v>
      </c>
    </row>
    <row r="313" spans="5:71">
      <c r="E313" s="9">
        <v>54.050832310177704</v>
      </c>
      <c r="F313" s="9">
        <v>211.99</v>
      </c>
      <c r="J313" s="254">
        <v>1.544999999999989</v>
      </c>
      <c r="K313" s="8">
        <v>-66.181818181977164</v>
      </c>
      <c r="Q313" s="291">
        <v>40.4</v>
      </c>
      <c r="R313" s="290">
        <v>44</v>
      </c>
      <c r="S313" s="290">
        <v>45.2</v>
      </c>
      <c r="T313" s="290">
        <v>59.8</v>
      </c>
      <c r="U313" s="291">
        <v>45.2</v>
      </c>
      <c r="V313" s="8">
        <v>40.299999999999997</v>
      </c>
      <c r="W313" s="8">
        <v>51.895949999999999</v>
      </c>
      <c r="AH313" s="6">
        <v>40.1</v>
      </c>
      <c r="AI313" s="290">
        <v>41.13</v>
      </c>
      <c r="AJ313" s="290">
        <v>41.13</v>
      </c>
      <c r="AK313" s="290">
        <v>38.200000000000003</v>
      </c>
      <c r="AL313" s="6">
        <v>45.66</v>
      </c>
      <c r="AM313" s="6">
        <v>49.1</v>
      </c>
      <c r="AN313" s="6">
        <v>43.06</v>
      </c>
      <c r="BO313" s="224">
        <v>0.309</v>
      </c>
      <c r="BP313" s="226">
        <v>-41.999999999999993</v>
      </c>
      <c r="BR313" s="311">
        <v>1.544999999999989</v>
      </c>
      <c r="BS313" s="312">
        <v>-66.181818181977164</v>
      </c>
    </row>
    <row r="314" spans="5:71">
      <c r="E314" s="9">
        <v>54.765127948303714</v>
      </c>
      <c r="F314" s="9">
        <v>214.08</v>
      </c>
      <c r="J314" s="254">
        <v>1.5499999999999889</v>
      </c>
      <c r="K314" s="8">
        <v>-34.185567010300204</v>
      </c>
      <c r="Q314" s="291">
        <v>40.5</v>
      </c>
      <c r="R314" s="290">
        <v>-0.3</v>
      </c>
      <c r="S314" s="290">
        <v>42.4</v>
      </c>
      <c r="T314" s="290">
        <v>81.099999999999994</v>
      </c>
      <c r="U314" s="291">
        <v>42.4</v>
      </c>
      <c r="V314" s="8">
        <v>40.4</v>
      </c>
      <c r="W314" s="8">
        <v>41.212199999999996</v>
      </c>
      <c r="AH314" s="6">
        <v>40.200000000000003</v>
      </c>
      <c r="AI314" s="290">
        <v>41.46</v>
      </c>
      <c r="AJ314" s="290">
        <v>41.46</v>
      </c>
      <c r="AK314" s="290">
        <v>38.119999999999997</v>
      </c>
      <c r="AL314" s="6">
        <v>45.58</v>
      </c>
      <c r="AM314" s="6">
        <v>48.51</v>
      </c>
      <c r="AN314" s="6">
        <v>42.95</v>
      </c>
      <c r="BO314" s="224">
        <v>0.31</v>
      </c>
      <c r="BP314" s="226">
        <v>-37.999999999999993</v>
      </c>
      <c r="BR314" s="311">
        <v>1.5499999999999889</v>
      </c>
      <c r="BS314" s="312">
        <v>-34.185567010300204</v>
      </c>
    </row>
    <row r="315" spans="5:71">
      <c r="E315" s="9">
        <v>55.253856542810979</v>
      </c>
      <c r="F315" s="9">
        <v>209.92</v>
      </c>
      <c r="J315" s="254">
        <v>1.5549999999999888</v>
      </c>
      <c r="K315" s="8">
        <v>-44.176897689838988</v>
      </c>
      <c r="Q315" s="291">
        <v>40.6</v>
      </c>
      <c r="R315" s="290">
        <v>-0.6</v>
      </c>
      <c r="S315" s="290">
        <v>43</v>
      </c>
      <c r="T315" s="290">
        <v>85.8</v>
      </c>
      <c r="U315" s="291">
        <v>43</v>
      </c>
      <c r="V315" s="8">
        <v>40.5</v>
      </c>
      <c r="W315" s="8">
        <v>41.345399999999998</v>
      </c>
      <c r="AH315" s="6">
        <v>40.299999999999997</v>
      </c>
      <c r="AI315" s="290">
        <v>42.97</v>
      </c>
      <c r="AJ315" s="290">
        <v>42.97</v>
      </c>
      <c r="AK315" s="290">
        <v>39.79</v>
      </c>
      <c r="AL315" s="6">
        <v>45.41</v>
      </c>
      <c r="AM315" s="6">
        <v>47.88</v>
      </c>
      <c r="AN315" s="6">
        <v>42.59</v>
      </c>
      <c r="BO315" s="224">
        <v>0.311</v>
      </c>
      <c r="BP315" s="226">
        <v>-31.333333333333346</v>
      </c>
      <c r="BR315" s="311">
        <v>1.5549999999999888</v>
      </c>
      <c r="BS315" s="312">
        <v>-44.176897689838988</v>
      </c>
    </row>
    <row r="316" spans="5:71">
      <c r="E316" s="9">
        <v>55.542081098546035</v>
      </c>
      <c r="F316" s="9">
        <v>160.52000000000001</v>
      </c>
      <c r="J316" s="254">
        <v>1.5599999999999887</v>
      </c>
      <c r="K316" s="8">
        <v>-31.606857142880358</v>
      </c>
      <c r="Q316" s="291">
        <v>40.700000000000003</v>
      </c>
      <c r="R316" s="290">
        <v>-0.8</v>
      </c>
      <c r="S316" s="290">
        <v>43.6</v>
      </c>
      <c r="T316" s="290">
        <v>90.5</v>
      </c>
      <c r="U316" s="291">
        <v>43.6</v>
      </c>
      <c r="V316" s="8">
        <v>40.6</v>
      </c>
      <c r="W316" s="8">
        <v>42.022199999999998</v>
      </c>
      <c r="AH316" s="6">
        <v>40.4</v>
      </c>
      <c r="AI316" s="290">
        <v>45.91</v>
      </c>
      <c r="AJ316" s="290">
        <v>45.91</v>
      </c>
      <c r="AK316" s="290">
        <v>43.58</v>
      </c>
      <c r="AL316" s="6">
        <v>45.15</v>
      </c>
      <c r="AM316" s="6">
        <v>47.2</v>
      </c>
      <c r="AN316" s="6">
        <v>42</v>
      </c>
      <c r="BO316" s="224">
        <v>0.312</v>
      </c>
      <c r="BP316" s="226">
        <v>-37.333333333333336</v>
      </c>
      <c r="BR316" s="311">
        <v>1.5599999999999887</v>
      </c>
      <c r="BS316" s="312">
        <v>-31.606857142880358</v>
      </c>
    </row>
    <row r="317" spans="5:71">
      <c r="E317" s="9">
        <v>55.792711147011303</v>
      </c>
      <c r="F317" s="9">
        <v>154.33000000000001</v>
      </c>
      <c r="J317" s="254">
        <v>1.5649999999999886</v>
      </c>
      <c r="K317" s="8">
        <v>-32.359999999963271</v>
      </c>
      <c r="Q317" s="291">
        <v>40.799999999999997</v>
      </c>
      <c r="R317" s="290">
        <v>-1.1000000000000001</v>
      </c>
      <c r="S317" s="290">
        <v>44.2</v>
      </c>
      <c r="T317" s="290">
        <v>95.2</v>
      </c>
      <c r="U317" s="291">
        <v>44.2</v>
      </c>
      <c r="V317" s="8">
        <v>40.700000000000003</v>
      </c>
      <c r="W317" s="8">
        <v>42.726649999999999</v>
      </c>
      <c r="AH317" s="6">
        <v>40.5</v>
      </c>
      <c r="AI317" s="290">
        <v>49.73</v>
      </c>
      <c r="AJ317" s="290">
        <v>49.73</v>
      </c>
      <c r="AK317" s="290">
        <v>48.7</v>
      </c>
      <c r="AL317" s="6">
        <v>44.82</v>
      </c>
      <c r="AM317" s="6">
        <v>46.5</v>
      </c>
      <c r="AN317" s="6">
        <v>41.2</v>
      </c>
      <c r="BO317" s="224">
        <v>0.313</v>
      </c>
      <c r="BP317" s="226">
        <v>-30.666666666666668</v>
      </c>
      <c r="BR317" s="311">
        <v>1.5649999999999886</v>
      </c>
      <c r="BS317" s="312">
        <v>-32.359999999963271</v>
      </c>
    </row>
    <row r="318" spans="5:71">
      <c r="E318" s="9">
        <v>56.105998707592889</v>
      </c>
      <c r="F318" s="9">
        <v>157.65</v>
      </c>
      <c r="J318" s="254">
        <v>1.5699999999999885</v>
      </c>
      <c r="K318" s="8">
        <v>-27.475268817080053</v>
      </c>
      <c r="Q318" s="291">
        <v>40.9</v>
      </c>
      <c r="R318" s="290">
        <v>-1.3</v>
      </c>
      <c r="S318" s="290">
        <v>44.7</v>
      </c>
      <c r="T318" s="290">
        <v>100</v>
      </c>
      <c r="U318" s="291">
        <v>44.7</v>
      </c>
      <c r="V318" s="8">
        <v>40.799999999999997</v>
      </c>
      <c r="W318" s="8">
        <v>43.431150000000002</v>
      </c>
      <c r="AH318" s="6">
        <v>40.6</v>
      </c>
      <c r="AI318" s="290">
        <v>53.28</v>
      </c>
      <c r="AJ318" s="290">
        <v>53.41</v>
      </c>
      <c r="AK318" s="290">
        <v>53.28</v>
      </c>
      <c r="AL318" s="6">
        <v>44.45</v>
      </c>
      <c r="AM318" s="6">
        <v>45.79</v>
      </c>
      <c r="AN318" s="6">
        <v>40.26</v>
      </c>
      <c r="BO318" s="224">
        <v>0.314</v>
      </c>
      <c r="BP318" s="226">
        <v>-36</v>
      </c>
      <c r="BR318" s="311">
        <v>1.5699999999999885</v>
      </c>
      <c r="BS318" s="312">
        <v>-27.475268817080053</v>
      </c>
    </row>
    <row r="319" spans="5:71">
      <c r="E319" s="9">
        <v>56.293971243941833</v>
      </c>
      <c r="F319" s="9">
        <v>197.25</v>
      </c>
      <c r="J319" s="254">
        <v>1.5749999999999884</v>
      </c>
      <c r="K319" s="8">
        <v>-60.837209302330884</v>
      </c>
      <c r="Q319" s="291">
        <v>41</v>
      </c>
      <c r="R319" s="290">
        <v>-1.6</v>
      </c>
      <c r="S319" s="290">
        <v>47.9</v>
      </c>
      <c r="T319" s="290">
        <v>104.7</v>
      </c>
      <c r="U319" s="291">
        <v>47.9</v>
      </c>
      <c r="V319" s="8">
        <v>40.9</v>
      </c>
      <c r="W319" s="8">
        <v>44.135549999999995</v>
      </c>
      <c r="AH319" s="6">
        <v>40.700000000000003</v>
      </c>
      <c r="AI319" s="290">
        <v>55.72</v>
      </c>
      <c r="AJ319" s="290">
        <v>56.44</v>
      </c>
      <c r="AK319" s="290">
        <v>55.72</v>
      </c>
      <c r="AL319" s="6">
        <v>44.06</v>
      </c>
      <c r="AM319" s="6">
        <v>45.1</v>
      </c>
      <c r="AN319" s="6">
        <v>39.229999999999997</v>
      </c>
      <c r="BO319" s="224">
        <v>0.315</v>
      </c>
      <c r="BP319" s="226">
        <v>-26.000000000000011</v>
      </c>
      <c r="BR319" s="311">
        <v>1.5749999999999884</v>
      </c>
      <c r="BS319" s="312">
        <v>-60.837209302330884</v>
      </c>
    </row>
    <row r="320" spans="5:71">
      <c r="E320" s="9">
        <v>56.481943780290784</v>
      </c>
      <c r="F320" s="9">
        <v>187.37</v>
      </c>
      <c r="J320" s="254">
        <v>1.5799999999999883</v>
      </c>
      <c r="K320" s="8">
        <v>-54.119658119697618</v>
      </c>
      <c r="Q320" s="291">
        <v>41.1</v>
      </c>
      <c r="R320" s="290">
        <v>-1.8</v>
      </c>
      <c r="S320" s="290">
        <v>39.200000000000003</v>
      </c>
      <c r="T320" s="290">
        <v>80.5</v>
      </c>
      <c r="U320" s="291">
        <v>39.200000000000003</v>
      </c>
      <c r="V320" s="8">
        <v>41</v>
      </c>
      <c r="W320" s="8">
        <v>42.01155</v>
      </c>
      <c r="AH320" s="6">
        <v>40.799999999999997</v>
      </c>
      <c r="AI320" s="290">
        <v>56.82</v>
      </c>
      <c r="AJ320" s="290">
        <v>57.47</v>
      </c>
      <c r="AK320" s="290">
        <v>56.82</v>
      </c>
      <c r="AL320" s="6">
        <v>43.68</v>
      </c>
      <c r="AM320" s="6">
        <v>44.45</v>
      </c>
      <c r="AN320" s="6">
        <v>38.159999999999997</v>
      </c>
      <c r="BO320" s="224">
        <v>0.316</v>
      </c>
      <c r="BP320" s="226">
        <v>-30.666666666666668</v>
      </c>
      <c r="BR320" s="311">
        <v>1.5799999999999883</v>
      </c>
      <c r="BS320" s="312">
        <v>-54.119658119697618</v>
      </c>
    </row>
    <row r="321" spans="5:71">
      <c r="E321" s="9">
        <v>56.507006785137314</v>
      </c>
      <c r="F321" s="9">
        <v>164.85</v>
      </c>
      <c r="J321" s="254">
        <v>1.5849999999999882</v>
      </c>
      <c r="K321" s="8">
        <v>-38.120000000010421</v>
      </c>
      <c r="Q321" s="291">
        <v>41.2</v>
      </c>
      <c r="R321" s="290">
        <v>-2.1</v>
      </c>
      <c r="S321" s="290">
        <v>39.5</v>
      </c>
      <c r="T321" s="290">
        <v>82</v>
      </c>
      <c r="U321" s="291">
        <v>39.5</v>
      </c>
      <c r="V321" s="8">
        <v>41.1</v>
      </c>
      <c r="W321" s="8">
        <v>42.144750000000002</v>
      </c>
      <c r="AH321" s="6">
        <v>40.9</v>
      </c>
      <c r="AI321" s="290">
        <v>56.86</v>
      </c>
      <c r="AJ321" s="290">
        <v>56.92</v>
      </c>
      <c r="AK321" s="290">
        <v>56.86</v>
      </c>
      <c r="AL321" s="6">
        <v>43.31</v>
      </c>
      <c r="AM321" s="6">
        <v>43.85</v>
      </c>
      <c r="AN321" s="6">
        <v>37.1</v>
      </c>
      <c r="BO321" s="224">
        <v>0.317</v>
      </c>
      <c r="BP321" s="226">
        <v>-44.000000000000007</v>
      </c>
      <c r="BR321" s="311">
        <v>1.5849999999999882</v>
      </c>
      <c r="BS321" s="312">
        <v>-38.120000000010421</v>
      </c>
    </row>
    <row r="322" spans="5:71">
      <c r="E322" s="9">
        <v>56.669916316639743</v>
      </c>
      <c r="F322" s="9">
        <v>134.08000000000001</v>
      </c>
      <c r="J322" s="254">
        <v>1.5899999999999881</v>
      </c>
      <c r="K322" s="8">
        <v>-33.745000000010634</v>
      </c>
      <c r="Q322" s="291">
        <v>41.3</v>
      </c>
      <c r="R322" s="290">
        <v>48.7</v>
      </c>
      <c r="S322" s="290">
        <v>64.099999999999994</v>
      </c>
      <c r="T322" s="290">
        <v>83.5</v>
      </c>
      <c r="U322" s="291">
        <v>64.099999999999994</v>
      </c>
      <c r="V322" s="8">
        <v>41.1</v>
      </c>
      <c r="W322" s="8">
        <v>66.102249999999998</v>
      </c>
      <c r="AH322" s="6">
        <v>41</v>
      </c>
      <c r="AI322" s="290">
        <v>56.21</v>
      </c>
      <c r="AJ322" s="290">
        <v>56.21</v>
      </c>
      <c r="AK322" s="290">
        <v>55.37</v>
      </c>
      <c r="AL322" s="6">
        <v>42.99</v>
      </c>
      <c r="AM322" s="6">
        <v>43.33</v>
      </c>
      <c r="AN322" s="6">
        <v>36.1</v>
      </c>
      <c r="BO322" s="224">
        <v>0.318</v>
      </c>
      <c r="BP322" s="226">
        <v>-35.333333333333321</v>
      </c>
      <c r="BR322" s="311">
        <v>1.5899999999999881</v>
      </c>
      <c r="BS322" s="312">
        <v>-33.745000000010634</v>
      </c>
    </row>
    <row r="323" spans="5:71">
      <c r="E323" s="9">
        <v>56.770168336025847</v>
      </c>
      <c r="F323" s="9">
        <v>130.82</v>
      </c>
      <c r="J323" s="254">
        <v>1.594999999999988</v>
      </c>
      <c r="K323" s="8">
        <v>-29.894193548399564</v>
      </c>
      <c r="Q323" s="291">
        <v>41.4</v>
      </c>
      <c r="R323" s="290">
        <v>49.2</v>
      </c>
      <c r="S323" s="290">
        <v>65</v>
      </c>
      <c r="T323" s="290">
        <v>85.1</v>
      </c>
      <c r="U323" s="291">
        <v>65</v>
      </c>
      <c r="V323" s="8">
        <v>41.2</v>
      </c>
      <c r="W323" s="8">
        <v>67.133399999999995</v>
      </c>
      <c r="AH323" s="6">
        <v>41.1</v>
      </c>
      <c r="AI323" s="290">
        <v>54.84</v>
      </c>
      <c r="AJ323" s="290">
        <v>54.84</v>
      </c>
      <c r="AK323" s="290">
        <v>52.74</v>
      </c>
      <c r="AL323" s="6">
        <v>42.72</v>
      </c>
      <c r="AM323" s="6">
        <v>42.89</v>
      </c>
      <c r="AN323" s="6">
        <v>35.18</v>
      </c>
      <c r="BO323" s="224">
        <v>0.31900000000000001</v>
      </c>
      <c r="BP323" s="226">
        <v>-23.333333333333339</v>
      </c>
      <c r="BR323" s="311">
        <v>1.594999999999988</v>
      </c>
      <c r="BS323" s="312">
        <v>-29.894193548399564</v>
      </c>
    </row>
    <row r="324" spans="5:71">
      <c r="E324" s="9">
        <v>56.845357350565429</v>
      </c>
      <c r="F324" s="9">
        <v>138.71</v>
      </c>
      <c r="J324" s="254">
        <v>1.5999999999999879</v>
      </c>
      <c r="K324" s="8">
        <v>-31.52396694216705</v>
      </c>
      <c r="Q324" s="291">
        <v>41.5</v>
      </c>
      <c r="R324" s="290">
        <v>49.7</v>
      </c>
      <c r="S324" s="290">
        <v>66</v>
      </c>
      <c r="T324" s="290">
        <v>86.6</v>
      </c>
      <c r="U324" s="291">
        <v>66</v>
      </c>
      <c r="V324" s="8">
        <v>41.3</v>
      </c>
      <c r="W324" s="8">
        <v>68.164450000000002</v>
      </c>
      <c r="AH324" s="6">
        <v>41.2</v>
      </c>
      <c r="AI324" s="290">
        <v>52.33</v>
      </c>
      <c r="AJ324" s="290">
        <v>52.33</v>
      </c>
      <c r="AK324" s="290">
        <v>48.44</v>
      </c>
      <c r="AL324" s="6">
        <v>42.51</v>
      </c>
      <c r="AM324" s="6">
        <v>42.54</v>
      </c>
      <c r="AN324" s="6">
        <v>34.36</v>
      </c>
      <c r="BO324" s="224">
        <v>0.32</v>
      </c>
      <c r="BP324" s="226">
        <v>-28.666666666666675</v>
      </c>
      <c r="BR324" s="311">
        <v>1.5999999999999879</v>
      </c>
      <c r="BS324" s="312">
        <v>-31.52396694216705</v>
      </c>
    </row>
    <row r="325" spans="5:71">
      <c r="E325" s="9">
        <v>56.845357350565429</v>
      </c>
      <c r="F325" s="9">
        <v>172.7</v>
      </c>
      <c r="J325" s="254">
        <v>1.6049999999999878</v>
      </c>
      <c r="K325" s="8">
        <v>-25.27116564416005</v>
      </c>
      <c r="Q325" s="291">
        <v>41.6</v>
      </c>
      <c r="R325" s="290">
        <v>50.2</v>
      </c>
      <c r="S325" s="290">
        <v>67</v>
      </c>
      <c r="T325" s="290">
        <v>88.2</v>
      </c>
      <c r="U325" s="291">
        <v>67</v>
      </c>
      <c r="V325" s="8">
        <v>41.4</v>
      </c>
      <c r="W325" s="8">
        <v>69.195549999999997</v>
      </c>
      <c r="AH325" s="6">
        <v>41.3</v>
      </c>
      <c r="AI325" s="290">
        <v>48.39</v>
      </c>
      <c r="AJ325" s="290">
        <v>48.39</v>
      </c>
      <c r="AK325" s="290">
        <v>42.03</v>
      </c>
      <c r="AL325" s="6">
        <v>42.37</v>
      </c>
      <c r="AM325" s="6">
        <v>42.27</v>
      </c>
      <c r="AN325" s="6">
        <v>33.65</v>
      </c>
      <c r="BO325" s="224">
        <v>0.32100000000000001</v>
      </c>
      <c r="BP325" s="226">
        <v>-19.999999999999989</v>
      </c>
      <c r="BR325" s="311">
        <v>1.6049999999999878</v>
      </c>
      <c r="BS325" s="312">
        <v>-25.27116564416005</v>
      </c>
    </row>
    <row r="326" spans="5:71">
      <c r="E326" s="9">
        <v>57.008266882067844</v>
      </c>
      <c r="F326" s="9">
        <v>177.64</v>
      </c>
      <c r="J326" s="254">
        <v>1.6099999999999877</v>
      </c>
      <c r="K326" s="8">
        <v>-24.000000000012065</v>
      </c>
      <c r="Q326" s="291">
        <v>41.7</v>
      </c>
      <c r="R326" s="290">
        <v>50.7</v>
      </c>
      <c r="S326" s="290">
        <v>68</v>
      </c>
      <c r="T326" s="290">
        <v>89.7</v>
      </c>
      <c r="U326" s="291">
        <v>68</v>
      </c>
      <c r="V326" s="8">
        <v>41.5</v>
      </c>
      <c r="W326" s="8">
        <v>70.226650000000006</v>
      </c>
      <c r="AH326" s="6">
        <v>41.4</v>
      </c>
      <c r="AI326" s="290">
        <v>43.25</v>
      </c>
      <c r="AJ326" s="290">
        <v>43.25</v>
      </c>
      <c r="AK326" s="290">
        <v>33.840000000000003</v>
      </c>
      <c r="AL326" s="6">
        <v>42.29</v>
      </c>
      <c r="AM326" s="6">
        <v>42.08</v>
      </c>
      <c r="AN326" s="6">
        <v>33.049999999999997</v>
      </c>
      <c r="BO326" s="224">
        <v>0.32200000000000001</v>
      </c>
      <c r="BP326" s="226">
        <v>-19.999999999999989</v>
      </c>
      <c r="BR326" s="311">
        <v>1.6099999999999877</v>
      </c>
      <c r="BS326" s="312">
        <v>-24.000000000012065</v>
      </c>
    </row>
    <row r="327" spans="5:71">
      <c r="E327" s="9">
        <v>57.070924394184168</v>
      </c>
      <c r="F327" s="9">
        <v>170.81</v>
      </c>
      <c r="J327" s="254">
        <v>1.6149999999999876</v>
      </c>
      <c r="K327" s="8">
        <v>-28.577777777843462</v>
      </c>
      <c r="Q327" s="291">
        <v>41.8</v>
      </c>
      <c r="R327" s="290">
        <v>51.3</v>
      </c>
      <c r="S327" s="290">
        <v>68.900000000000006</v>
      </c>
      <c r="T327" s="290">
        <v>91.3</v>
      </c>
      <c r="U327" s="291">
        <v>68.900000000000006</v>
      </c>
      <c r="V327" s="8">
        <v>41.6</v>
      </c>
      <c r="W327" s="8">
        <v>71.257750000000001</v>
      </c>
      <c r="AH327" s="6">
        <v>41.5</v>
      </c>
      <c r="AI327" s="290">
        <v>37.64</v>
      </c>
      <c r="AJ327" s="290">
        <v>37.64</v>
      </c>
      <c r="AK327" s="290">
        <v>25</v>
      </c>
      <c r="AL327" s="6">
        <v>42.28</v>
      </c>
      <c r="AM327" s="6">
        <v>41.96</v>
      </c>
      <c r="AN327" s="6">
        <v>32.549999999999997</v>
      </c>
      <c r="BO327" s="224">
        <v>0.32300000000000001</v>
      </c>
      <c r="BP327" s="226">
        <v>-16.000000000000014</v>
      </c>
      <c r="BR327" s="311">
        <v>1.6149999999999876</v>
      </c>
      <c r="BS327" s="312">
        <v>-28.577777777843462</v>
      </c>
    </row>
    <row r="328" spans="5:71">
      <c r="E328" s="9">
        <v>57.083455896607425</v>
      </c>
      <c r="F328" s="9">
        <v>71.959999999999994</v>
      </c>
      <c r="J328" s="254">
        <v>1.6199999999999875</v>
      </c>
      <c r="K328" s="8">
        <v>-33.169230769192666</v>
      </c>
      <c r="Q328" s="291">
        <v>41.9</v>
      </c>
      <c r="R328" s="290">
        <v>51.8</v>
      </c>
      <c r="S328" s="290">
        <v>69.900000000000006</v>
      </c>
      <c r="T328" s="290">
        <v>92.8</v>
      </c>
      <c r="U328" s="291">
        <v>69.900000000000006</v>
      </c>
      <c r="V328" s="8">
        <v>41.7</v>
      </c>
      <c r="W328" s="8">
        <v>72.288849999999996</v>
      </c>
      <c r="AH328" s="6">
        <v>41.6</v>
      </c>
      <c r="AI328" s="290">
        <v>32.58</v>
      </c>
      <c r="AJ328" s="290">
        <v>32.58</v>
      </c>
      <c r="AK328" s="290">
        <v>17.03</v>
      </c>
      <c r="AL328" s="6">
        <v>42.34</v>
      </c>
      <c r="AM328" s="6">
        <v>41.9</v>
      </c>
      <c r="AN328" s="6">
        <v>32.15</v>
      </c>
      <c r="BO328" s="224">
        <v>0.32400000000000001</v>
      </c>
      <c r="BP328" s="226">
        <v>1.3333333333333346</v>
      </c>
      <c r="BR328" s="311">
        <v>1.6199999999999875</v>
      </c>
      <c r="BS328" s="312">
        <v>-33.169230769192666</v>
      </c>
    </row>
    <row r="329" spans="5:71">
      <c r="E329" s="9">
        <v>57.09598739903069</v>
      </c>
      <c r="F329" s="9">
        <v>72.599999999999994</v>
      </c>
      <c r="J329" s="254">
        <v>1.6249999999999873</v>
      </c>
      <c r="K329" s="8">
        <v>-28.097959183499878</v>
      </c>
      <c r="Q329" s="291">
        <v>42</v>
      </c>
      <c r="R329" s="290">
        <v>52.3</v>
      </c>
      <c r="S329" s="290">
        <v>70.900000000000006</v>
      </c>
      <c r="T329" s="290">
        <v>94.3</v>
      </c>
      <c r="U329" s="291">
        <v>70.900000000000006</v>
      </c>
      <c r="V329" s="8">
        <v>41.8</v>
      </c>
      <c r="W329" s="8">
        <v>73.319900000000004</v>
      </c>
      <c r="AH329" s="6">
        <v>41.7</v>
      </c>
      <c r="AI329" s="290">
        <v>28.84</v>
      </c>
      <c r="AJ329" s="290">
        <v>28.84</v>
      </c>
      <c r="AK329" s="290">
        <v>11.08</v>
      </c>
      <c r="AL329" s="6">
        <v>42.45</v>
      </c>
      <c r="AM329" s="6">
        <v>41.89</v>
      </c>
      <c r="AN329" s="6">
        <v>31.85</v>
      </c>
      <c r="BO329" s="224">
        <v>0.32500000000000001</v>
      </c>
      <c r="BP329" s="226">
        <v>-5.3333333333333384</v>
      </c>
      <c r="BR329" s="311">
        <v>1.6249999999999873</v>
      </c>
      <c r="BS329" s="312">
        <v>-28.097959183499878</v>
      </c>
    </row>
    <row r="330" spans="5:71">
      <c r="E330" s="9">
        <v>57.16333663544264</v>
      </c>
      <c r="F330" s="9">
        <v>173.79</v>
      </c>
      <c r="J330" s="254">
        <v>1.6299999999999872</v>
      </c>
      <c r="K330" s="8">
        <v>-38.448854961847587</v>
      </c>
      <c r="Q330" s="291">
        <v>42.1</v>
      </c>
      <c r="R330" s="290">
        <v>52.8</v>
      </c>
      <c r="S330" s="290">
        <v>71.900000000000006</v>
      </c>
      <c r="T330" s="290">
        <v>95.9</v>
      </c>
      <c r="U330" s="291">
        <v>71.900000000000006</v>
      </c>
      <c r="V330" s="8">
        <v>41.9</v>
      </c>
      <c r="W330" s="8">
        <v>74.350999999999999</v>
      </c>
      <c r="AH330" s="6">
        <v>41.8</v>
      </c>
      <c r="AI330" s="290">
        <v>26.58</v>
      </c>
      <c r="AJ330" s="290">
        <v>26.58</v>
      </c>
      <c r="AK330" s="290">
        <v>7.4</v>
      </c>
      <c r="AL330" s="6">
        <v>42.61</v>
      </c>
      <c r="AM330" s="6">
        <v>41.94</v>
      </c>
      <c r="AN330" s="6">
        <v>31.65</v>
      </c>
      <c r="BO330" s="224">
        <v>0.32600000000000001</v>
      </c>
      <c r="BP330" s="226">
        <v>0</v>
      </c>
      <c r="BR330" s="311">
        <v>1.6299999999999872</v>
      </c>
      <c r="BS330" s="312">
        <v>-38.448854961847587</v>
      </c>
    </row>
    <row r="331" spans="5:71">
      <c r="E331" s="9">
        <v>57.391060875620539</v>
      </c>
      <c r="F331" s="9">
        <v>184.45</v>
      </c>
      <c r="J331" s="254">
        <v>1.6349999999999871</v>
      </c>
      <c r="K331" s="8">
        <v>-32.156424580966565</v>
      </c>
      <c r="Q331" s="291">
        <v>42.2</v>
      </c>
      <c r="R331" s="290">
        <v>51.6</v>
      </c>
      <c r="S331" s="290">
        <v>69.900000000000006</v>
      </c>
      <c r="T331" s="290">
        <v>93</v>
      </c>
      <c r="U331" s="291">
        <v>69.900000000000006</v>
      </c>
      <c r="V331" s="8">
        <v>42</v>
      </c>
      <c r="W331" s="8">
        <v>72.312350000000009</v>
      </c>
      <c r="AH331" s="6">
        <v>41.9</v>
      </c>
      <c r="AI331" s="290">
        <v>25.49</v>
      </c>
      <c r="AJ331" s="290">
        <v>25.49</v>
      </c>
      <c r="AK331" s="290">
        <v>5.51</v>
      </c>
      <c r="AL331" s="6">
        <v>42.81</v>
      </c>
      <c r="AM331" s="6">
        <v>42.04</v>
      </c>
      <c r="AN331" s="6">
        <v>31.55</v>
      </c>
      <c r="BO331" s="224">
        <v>0.32700000000000001</v>
      </c>
      <c r="BP331" s="226">
        <v>0.66666666666665242</v>
      </c>
      <c r="BR331" s="311">
        <v>1.6349999999999871</v>
      </c>
      <c r="BS331" s="312">
        <v>-32.156424580966565</v>
      </c>
    </row>
    <row r="332" spans="5:71">
      <c r="E332" s="9">
        <v>57.685204685850344</v>
      </c>
      <c r="F332" s="9">
        <v>191.64</v>
      </c>
      <c r="J332" s="254">
        <v>1.639999999999987</v>
      </c>
      <c r="K332" s="8">
        <v>-39.314285714289454</v>
      </c>
      <c r="Q332" s="291">
        <v>42.3</v>
      </c>
      <c r="R332" s="290">
        <v>49.6</v>
      </c>
      <c r="S332" s="290">
        <v>66.7</v>
      </c>
      <c r="T332" s="290">
        <v>88.3</v>
      </c>
      <c r="U332" s="291">
        <v>66.7</v>
      </c>
      <c r="V332" s="8">
        <v>42</v>
      </c>
      <c r="W332" s="8">
        <v>68.958150000000003</v>
      </c>
      <c r="AH332" s="6">
        <v>42</v>
      </c>
      <c r="AI332" s="290">
        <v>25.24</v>
      </c>
      <c r="AJ332" s="290">
        <v>25.24</v>
      </c>
      <c r="AK332" s="290">
        <v>4.95</v>
      </c>
      <c r="AL332" s="6">
        <v>43.04</v>
      </c>
      <c r="AM332" s="6">
        <v>42.19</v>
      </c>
      <c r="AN332" s="6">
        <v>31.55</v>
      </c>
      <c r="BO332" s="224">
        <v>0.32800000000000001</v>
      </c>
      <c r="BP332" s="226">
        <v>0</v>
      </c>
      <c r="BR332" s="311">
        <v>1.639999999999987</v>
      </c>
      <c r="BS332" s="312">
        <v>-39.314285714289454</v>
      </c>
    </row>
    <row r="333" spans="5:71">
      <c r="E333" s="9">
        <v>58.007814026102388</v>
      </c>
      <c r="F333" s="9">
        <v>193.4</v>
      </c>
      <c r="J333" s="254">
        <v>1.6449999999999869</v>
      </c>
      <c r="K333" s="8">
        <v>-65.133333333747075</v>
      </c>
      <c r="Q333" s="291">
        <v>42.4</v>
      </c>
      <c r="R333" s="290"/>
      <c r="S333" s="290"/>
      <c r="T333" s="290"/>
      <c r="U333" s="291">
        <v>55</v>
      </c>
      <c r="V333" s="8">
        <v>42.1</v>
      </c>
      <c r="W333" s="8">
        <v>45</v>
      </c>
      <c r="AH333" s="6">
        <v>42.1</v>
      </c>
      <c r="AI333" s="290">
        <v>25.9</v>
      </c>
      <c r="AJ333" s="290">
        <v>25.9</v>
      </c>
      <c r="AK333" s="290">
        <v>5.79</v>
      </c>
      <c r="AL333" s="6">
        <v>43.28</v>
      </c>
      <c r="AM333" s="6">
        <v>42.39</v>
      </c>
      <c r="AN333" s="6">
        <v>31.65</v>
      </c>
      <c r="BO333" s="224">
        <v>0.32900000000000001</v>
      </c>
      <c r="BP333" s="226">
        <v>2.6666666666666692</v>
      </c>
      <c r="BR333" s="311">
        <v>1.6449999999999869</v>
      </c>
      <c r="BS333" s="312">
        <v>-65.133333333747075</v>
      </c>
    </row>
    <row r="334" spans="5:71">
      <c r="E334" s="9">
        <v>58.368377406384077</v>
      </c>
      <c r="F334" s="9">
        <v>192.99</v>
      </c>
      <c r="J334" s="254">
        <v>1.6499999999999868</v>
      </c>
      <c r="K334" s="8">
        <v>-49.315254237958442</v>
      </c>
      <c r="Q334" s="291">
        <v>42.5</v>
      </c>
      <c r="R334" s="290"/>
      <c r="S334" s="290"/>
      <c r="T334" s="290"/>
      <c r="U334" s="291">
        <v>39</v>
      </c>
      <c r="V334" s="8">
        <v>42.2</v>
      </c>
      <c r="W334" s="8">
        <v>30</v>
      </c>
      <c r="AH334" s="6">
        <v>42.2</v>
      </c>
      <c r="AI334" s="290">
        <v>27.67</v>
      </c>
      <c r="AJ334" s="290">
        <v>27.67</v>
      </c>
      <c r="AK334" s="290">
        <v>8.34</v>
      </c>
      <c r="AL334" s="6">
        <v>43.53</v>
      </c>
      <c r="AM334" s="6">
        <v>42.63</v>
      </c>
      <c r="AN334" s="6">
        <v>31.84</v>
      </c>
      <c r="BO334" s="224">
        <v>0.33</v>
      </c>
      <c r="BP334" s="226">
        <v>-4.6666666666666563</v>
      </c>
      <c r="BR334" s="311">
        <v>1.6499999999999868</v>
      </c>
      <c r="BS334" s="312">
        <v>-49.315254237958442</v>
      </c>
    </row>
    <row r="335" spans="5:71">
      <c r="E335" s="9">
        <v>58.529682076510092</v>
      </c>
      <c r="F335" s="9">
        <v>190.14</v>
      </c>
      <c r="J335" s="254">
        <v>1.6549999999999867</v>
      </c>
      <c r="K335" s="8">
        <v>-69.818685121096252</v>
      </c>
      <c r="Q335" s="291">
        <v>42.6</v>
      </c>
      <c r="R335" s="290"/>
      <c r="S335" s="290"/>
      <c r="T335" s="290"/>
      <c r="U335" s="291">
        <v>38</v>
      </c>
      <c r="V335" s="8">
        <v>42.3</v>
      </c>
      <c r="W335" s="8">
        <v>26</v>
      </c>
      <c r="AH335" s="6">
        <v>42.3</v>
      </c>
      <c r="AI335" s="290">
        <v>30.68</v>
      </c>
      <c r="AJ335" s="290">
        <v>30.68</v>
      </c>
      <c r="AK335" s="290">
        <v>12.8</v>
      </c>
      <c r="AL335" s="6">
        <v>43.77</v>
      </c>
      <c r="AM335" s="6">
        <v>42.92</v>
      </c>
      <c r="AN335" s="6">
        <v>32.11</v>
      </c>
      <c r="BO335" s="224">
        <v>0.33100000000000002</v>
      </c>
      <c r="BP335" s="226">
        <v>-4.0000000000000036</v>
      </c>
      <c r="BR335" s="311">
        <v>1.6549999999999867</v>
      </c>
      <c r="BS335" s="312">
        <v>-69.818685121096252</v>
      </c>
    </row>
    <row r="336" spans="5:71">
      <c r="E336" s="9">
        <v>58.880756946784366</v>
      </c>
      <c r="F336" s="9">
        <v>177.17</v>
      </c>
      <c r="J336" s="254">
        <v>1.6599999999999866</v>
      </c>
      <c r="K336" s="8">
        <v>-59.200000000034656</v>
      </c>
      <c r="Q336" s="291">
        <v>42.7</v>
      </c>
      <c r="R336" s="290"/>
      <c r="S336" s="290"/>
      <c r="T336" s="290"/>
      <c r="U336" s="291">
        <v>40</v>
      </c>
      <c r="V336" s="8">
        <v>42.4</v>
      </c>
      <c r="W336" s="8">
        <v>28</v>
      </c>
      <c r="AH336" s="6">
        <v>42.4</v>
      </c>
      <c r="AI336" s="290">
        <v>34.68</v>
      </c>
      <c r="AJ336" s="290">
        <v>34.68</v>
      </c>
      <c r="AK336" s="290">
        <v>18.760000000000002</v>
      </c>
      <c r="AL336" s="6">
        <v>44.01</v>
      </c>
      <c r="AM336" s="6">
        <v>43.25</v>
      </c>
      <c r="AN336" s="6">
        <v>32.47</v>
      </c>
      <c r="BO336" s="224">
        <v>0.33200000000000002</v>
      </c>
      <c r="BP336" s="226">
        <v>-10.666666666666677</v>
      </c>
      <c r="BR336" s="311">
        <v>1.6599999999999866</v>
      </c>
      <c r="BS336" s="312">
        <v>-59.200000000034656</v>
      </c>
    </row>
    <row r="337" spans="5:71">
      <c r="E337" s="9">
        <v>59.915004537592381</v>
      </c>
      <c r="F337" s="9">
        <v>70.62</v>
      </c>
      <c r="J337" s="254">
        <v>1.6649999999999865</v>
      </c>
      <c r="K337" s="8">
        <v>-60.449999999983007</v>
      </c>
      <c r="Q337" s="291">
        <v>42.8</v>
      </c>
      <c r="R337" s="290"/>
      <c r="S337" s="290"/>
      <c r="T337" s="290"/>
      <c r="U337" s="291">
        <v>50</v>
      </c>
      <c r="V337" s="8">
        <v>42.5</v>
      </c>
      <c r="W337" s="8">
        <v>38</v>
      </c>
      <c r="AH337" s="6">
        <v>42.5</v>
      </c>
      <c r="AI337" s="290">
        <v>38.93</v>
      </c>
      <c r="AJ337" s="290">
        <v>38.93</v>
      </c>
      <c r="AK337" s="290">
        <v>25.15</v>
      </c>
      <c r="AL337" s="6">
        <v>44.24</v>
      </c>
      <c r="AM337" s="6">
        <v>43.62</v>
      </c>
      <c r="AN337" s="6">
        <v>32.9</v>
      </c>
      <c r="BO337" s="224">
        <v>0.33300000000000002</v>
      </c>
      <c r="BP337" s="226">
        <v>-9.9999999999999947</v>
      </c>
      <c r="BR337" s="311">
        <v>1.6649999999999865</v>
      </c>
      <c r="BS337" s="312">
        <v>-60.449999999983007</v>
      </c>
    </row>
    <row r="338" spans="5:71">
      <c r="E338" s="9">
        <v>59.962447087629442</v>
      </c>
      <c r="F338" s="9">
        <v>61.08</v>
      </c>
      <c r="J338" s="254">
        <v>1.6699999999999864</v>
      </c>
      <c r="K338" s="8">
        <v>-29.93488372096806</v>
      </c>
      <c r="Q338" s="291">
        <v>42.9</v>
      </c>
      <c r="R338" s="290">
        <v>30.1</v>
      </c>
      <c r="S338" s="290">
        <v>52.9</v>
      </c>
      <c r="T338" s="290">
        <v>86.9</v>
      </c>
      <c r="U338" s="291">
        <v>52.9</v>
      </c>
      <c r="V338" s="8">
        <v>42.6</v>
      </c>
      <c r="W338" s="8">
        <v>58.488149999999997</v>
      </c>
      <c r="AH338" s="6">
        <v>42.6</v>
      </c>
      <c r="AI338" s="290">
        <v>42.82</v>
      </c>
      <c r="AJ338" s="290">
        <v>42.82</v>
      </c>
      <c r="AK338" s="290">
        <v>31.01</v>
      </c>
      <c r="AL338" s="6">
        <v>44.46</v>
      </c>
      <c r="AM338" s="6">
        <v>44.02</v>
      </c>
      <c r="AN338" s="6">
        <v>33.4</v>
      </c>
      <c r="BO338" s="224">
        <v>0.33400000000000002</v>
      </c>
      <c r="BP338" s="226">
        <v>-18.666666666666654</v>
      </c>
      <c r="BR338" s="311">
        <v>1.6699999999999864</v>
      </c>
      <c r="BS338" s="312">
        <v>-29.93488372096806</v>
      </c>
    </row>
    <row r="339" spans="5:71">
      <c r="E339" s="9">
        <v>60.180682817799941</v>
      </c>
      <c r="F339" s="9">
        <v>56.16</v>
      </c>
      <c r="J339" s="254">
        <v>1.6749999999999863</v>
      </c>
      <c r="K339" s="8">
        <v>-21.760000000003785</v>
      </c>
      <c r="Q339" s="291">
        <v>43</v>
      </c>
      <c r="R339" s="290">
        <v>30.7</v>
      </c>
      <c r="S339" s="290">
        <v>53.8</v>
      </c>
      <c r="T339" s="290">
        <v>88.2</v>
      </c>
      <c r="U339" s="291">
        <v>53.8</v>
      </c>
      <c r="V339" s="8">
        <v>42.7</v>
      </c>
      <c r="W339" s="8">
        <v>59.457650000000001</v>
      </c>
      <c r="AH339" s="6">
        <v>42.7</v>
      </c>
      <c r="AI339" s="290">
        <v>45.94</v>
      </c>
      <c r="AJ339" s="290">
        <v>45.94</v>
      </c>
      <c r="AK339" s="290">
        <v>35.74</v>
      </c>
      <c r="AL339" s="6">
        <v>44.69</v>
      </c>
      <c r="AM339" s="6">
        <v>44.45</v>
      </c>
      <c r="AN339" s="6">
        <v>33.97</v>
      </c>
      <c r="BO339" s="224">
        <v>0.33500000000000002</v>
      </c>
      <c r="BP339" s="226">
        <v>-34.666666666666664</v>
      </c>
      <c r="BR339" s="311">
        <v>1.6749999999999863</v>
      </c>
      <c r="BS339" s="312">
        <v>-21.760000000003785</v>
      </c>
    </row>
    <row r="340" spans="5:71">
      <c r="E340" s="9">
        <v>60.417895567985262</v>
      </c>
      <c r="F340" s="9">
        <v>65.3</v>
      </c>
      <c r="J340" s="254">
        <v>1.6799999999999862</v>
      </c>
      <c r="K340" s="8">
        <v>-20.368695652177742</v>
      </c>
      <c r="Q340" s="291">
        <v>43.1</v>
      </c>
      <c r="R340" s="290">
        <v>31.3</v>
      </c>
      <c r="S340" s="290">
        <v>54.7</v>
      </c>
      <c r="T340" s="290">
        <v>89.6</v>
      </c>
      <c r="U340" s="291">
        <v>54.7</v>
      </c>
      <c r="V340" s="8">
        <v>42.8</v>
      </c>
      <c r="W340" s="8">
        <v>60.427150000000005</v>
      </c>
      <c r="AH340" s="6">
        <v>42.8</v>
      </c>
      <c r="AI340" s="290">
        <v>48.07</v>
      </c>
      <c r="AJ340" s="290">
        <v>48.07</v>
      </c>
      <c r="AK340" s="290">
        <v>39.01</v>
      </c>
      <c r="AL340" s="6">
        <v>44.93</v>
      </c>
      <c r="AM340" s="6">
        <v>44.91</v>
      </c>
      <c r="AN340" s="6">
        <v>34.590000000000003</v>
      </c>
      <c r="BO340" s="224">
        <v>0.33600000000000002</v>
      </c>
      <c r="BP340" s="226">
        <v>-56.666666666666679</v>
      </c>
      <c r="BR340" s="311">
        <v>1.6799999999999862</v>
      </c>
      <c r="BS340" s="312">
        <v>-20.368695652177742</v>
      </c>
    </row>
    <row r="341" spans="5:71">
      <c r="E341" s="9">
        <v>60.48660340244551</v>
      </c>
      <c r="F341" s="9">
        <v>148.21</v>
      </c>
      <c r="J341" s="254">
        <v>1.6849999999999861</v>
      </c>
      <c r="K341" s="8">
        <v>-14.977777777851244</v>
      </c>
      <c r="Q341" s="291">
        <v>43.2</v>
      </c>
      <c r="R341" s="290">
        <v>31.9</v>
      </c>
      <c r="S341" s="290">
        <v>56.1</v>
      </c>
      <c r="T341" s="290">
        <v>90.9</v>
      </c>
      <c r="U341" s="291">
        <v>56.1</v>
      </c>
      <c r="V341" s="8">
        <v>42.9</v>
      </c>
      <c r="W341" s="8">
        <v>61.396650000000001</v>
      </c>
      <c r="AH341" s="6">
        <v>42.9</v>
      </c>
      <c r="AI341" s="290">
        <v>49.37</v>
      </c>
      <c r="AJ341" s="290">
        <v>49.37</v>
      </c>
      <c r="AK341" s="290">
        <v>41.04</v>
      </c>
      <c r="AL341" s="6">
        <v>45.19</v>
      </c>
      <c r="AM341" s="6">
        <v>45.39</v>
      </c>
      <c r="AN341" s="6">
        <v>35.270000000000003</v>
      </c>
      <c r="BO341" s="224">
        <v>0.33700000000000002</v>
      </c>
      <c r="BP341" s="226">
        <v>-66.6666666666667</v>
      </c>
      <c r="BR341" s="311">
        <v>1.6849999999999861</v>
      </c>
      <c r="BS341" s="312">
        <v>-14.977777777851244</v>
      </c>
    </row>
    <row r="342" spans="5:71">
      <c r="E342" s="9">
        <v>60.536222399432923</v>
      </c>
      <c r="F342" s="9">
        <v>173.51</v>
      </c>
      <c r="J342" s="254">
        <v>1.689999999999986</v>
      </c>
      <c r="K342" s="8">
        <v>-34.533333333230765</v>
      </c>
      <c r="Q342" s="291">
        <v>43.3</v>
      </c>
      <c r="R342" s="290">
        <v>32.5</v>
      </c>
      <c r="S342" s="290">
        <v>56.5</v>
      </c>
      <c r="T342" s="290">
        <v>92.2</v>
      </c>
      <c r="U342" s="291">
        <v>56.5</v>
      </c>
      <c r="V342" s="8">
        <v>42.9</v>
      </c>
      <c r="W342" s="8">
        <v>62.366200000000006</v>
      </c>
      <c r="AH342" s="6">
        <v>43</v>
      </c>
      <c r="AI342" s="290">
        <v>50.08</v>
      </c>
      <c r="AJ342" s="290">
        <v>50.08</v>
      </c>
      <c r="AK342" s="290">
        <v>42.2</v>
      </c>
      <c r="AL342" s="6">
        <v>45.48</v>
      </c>
      <c r="AM342" s="6">
        <v>45.88</v>
      </c>
      <c r="AN342" s="6">
        <v>35.979999999999997</v>
      </c>
      <c r="BO342" s="224">
        <v>0.33800000000000002</v>
      </c>
      <c r="BP342" s="226">
        <v>-62.666666666666664</v>
      </c>
      <c r="BR342" s="311">
        <v>1.689999999999986</v>
      </c>
      <c r="BS342" s="312">
        <v>-34.533333333230765</v>
      </c>
    </row>
    <row r="343" spans="5:71">
      <c r="E343" s="9">
        <v>60.603562466772992</v>
      </c>
      <c r="F343" s="9">
        <v>178.66</v>
      </c>
      <c r="J343" s="254">
        <v>1.6949999999999859</v>
      </c>
      <c r="K343" s="8">
        <v>-56.692537313463198</v>
      </c>
      <c r="Q343" s="291">
        <v>43.4</v>
      </c>
      <c r="R343" s="290">
        <v>55.6</v>
      </c>
      <c r="S343" s="290">
        <v>75.400000000000006</v>
      </c>
      <c r="T343" s="290">
        <v>93.6</v>
      </c>
      <c r="U343" s="291">
        <v>75.400000000000006</v>
      </c>
      <c r="V343" s="8">
        <v>43</v>
      </c>
      <c r="W343" s="8">
        <v>74.56450000000001</v>
      </c>
      <c r="AH343" s="6">
        <v>43.1</v>
      </c>
      <c r="AI343" s="290">
        <v>50.41</v>
      </c>
      <c r="AJ343" s="290">
        <v>50.41</v>
      </c>
      <c r="AK343" s="290">
        <v>42.79</v>
      </c>
      <c r="AL343" s="6">
        <v>45.8</v>
      </c>
      <c r="AM343" s="6">
        <v>46.38</v>
      </c>
      <c r="AN343" s="6">
        <v>36.72</v>
      </c>
      <c r="BO343" s="224">
        <v>0.33900000000000002</v>
      </c>
      <c r="BP343" s="226">
        <v>-79.333333333333329</v>
      </c>
      <c r="BR343" s="311">
        <v>1.6949999999999859</v>
      </c>
      <c r="BS343" s="312">
        <v>-56.692537313463198</v>
      </c>
    </row>
    <row r="344" spans="5:71">
      <c r="E344" s="9">
        <v>60.677990962254121</v>
      </c>
      <c r="F344" s="9">
        <v>179.26</v>
      </c>
      <c r="J344" s="254">
        <v>1.6999999999999857</v>
      </c>
      <c r="K344" s="8">
        <v>-49.19882005900039</v>
      </c>
      <c r="Q344" s="291">
        <v>43.5</v>
      </c>
      <c r="R344" s="290">
        <v>57</v>
      </c>
      <c r="S344" s="290">
        <v>76</v>
      </c>
      <c r="T344" s="290">
        <v>94.9</v>
      </c>
      <c r="U344" s="291">
        <v>76</v>
      </c>
      <c r="V344" s="8">
        <v>43.1</v>
      </c>
      <c r="W344" s="8">
        <v>75.956199999999995</v>
      </c>
      <c r="AH344" s="6">
        <v>43.2</v>
      </c>
      <c r="AI344" s="290">
        <v>50.76</v>
      </c>
      <c r="AJ344" s="290">
        <v>50.76</v>
      </c>
      <c r="AK344" s="290">
        <v>43.42</v>
      </c>
      <c r="AL344" s="6">
        <v>46.15</v>
      </c>
      <c r="AM344" s="6">
        <v>46.88</v>
      </c>
      <c r="AN344" s="6">
        <v>37.47</v>
      </c>
      <c r="BO344" s="224">
        <v>0.34</v>
      </c>
      <c r="BP344" s="226">
        <v>-91.333333333333314</v>
      </c>
      <c r="BR344" s="311">
        <v>1.6999999999999857</v>
      </c>
      <c r="BS344" s="312">
        <v>-49.19882005900039</v>
      </c>
    </row>
    <row r="345" spans="5:71">
      <c r="E345" s="9">
        <v>60.74178681552366</v>
      </c>
      <c r="F345" s="9">
        <v>172.84</v>
      </c>
      <c r="J345" s="254">
        <v>1.7049999999999856</v>
      </c>
      <c r="K345" s="8">
        <v>-48.018879056050601</v>
      </c>
      <c r="Q345" s="291">
        <v>43.6</v>
      </c>
      <c r="R345" s="290">
        <v>58.4</v>
      </c>
      <c r="S345" s="290">
        <v>76.599999999999994</v>
      </c>
      <c r="T345" s="290">
        <v>96.2</v>
      </c>
      <c r="U345" s="291">
        <v>76.599999999999994</v>
      </c>
      <c r="V345" s="8">
        <v>43.2</v>
      </c>
      <c r="W345" s="8">
        <v>77.347949999999997</v>
      </c>
      <c r="AH345" s="6">
        <v>43.3</v>
      </c>
      <c r="AI345" s="290">
        <v>51.89</v>
      </c>
      <c r="AJ345" s="290">
        <v>51.89</v>
      </c>
      <c r="AK345" s="290">
        <v>45.22</v>
      </c>
      <c r="AL345" s="6">
        <v>46.51</v>
      </c>
      <c r="AM345" s="6">
        <v>47.37</v>
      </c>
      <c r="AN345" s="6">
        <v>38.22</v>
      </c>
      <c r="BO345" s="224">
        <v>0.34100000000000003</v>
      </c>
      <c r="BP345" s="226">
        <v>-107.33333333333333</v>
      </c>
      <c r="BR345" s="311">
        <v>1.7049999999999856</v>
      </c>
      <c r="BS345" s="312">
        <v>-48.018879056050601</v>
      </c>
    </row>
    <row r="346" spans="5:71">
      <c r="E346" s="9">
        <v>60.816215311004783</v>
      </c>
      <c r="F346" s="9">
        <v>154.16999999999999</v>
      </c>
      <c r="J346" s="254">
        <v>1.7099999999999855</v>
      </c>
      <c r="K346" s="8">
        <v>-36.646153846187559</v>
      </c>
      <c r="Q346" s="291">
        <v>43.7</v>
      </c>
      <c r="R346" s="290">
        <v>68.7</v>
      </c>
      <c r="S346" s="290">
        <v>87.8</v>
      </c>
      <c r="T346" s="290">
        <v>97.6</v>
      </c>
      <c r="U346" s="291">
        <v>87.8</v>
      </c>
      <c r="V346" s="8">
        <v>43.3</v>
      </c>
      <c r="W346" s="8">
        <v>83.125750000000011</v>
      </c>
      <c r="AH346" s="6">
        <v>43.4</v>
      </c>
      <c r="AI346" s="290">
        <v>54.45</v>
      </c>
      <c r="AJ346" s="290">
        <v>54.45</v>
      </c>
      <c r="AK346" s="290">
        <v>49.15</v>
      </c>
      <c r="AL346" s="6">
        <v>46.88</v>
      </c>
      <c r="AM346" s="6">
        <v>47.83</v>
      </c>
      <c r="AN346" s="6">
        <v>38.93</v>
      </c>
      <c r="BO346" s="224">
        <v>0.34200000000000003</v>
      </c>
      <c r="BP346" s="226">
        <v>-106.66666666666667</v>
      </c>
      <c r="BR346" s="311">
        <v>1.7099999999999855</v>
      </c>
      <c r="BS346" s="312">
        <v>-36.646153846187559</v>
      </c>
    </row>
    <row r="347" spans="5:71">
      <c r="E347" s="9">
        <v>60.894188020556442</v>
      </c>
      <c r="F347" s="9">
        <v>149.25</v>
      </c>
      <c r="J347" s="254">
        <v>1.7149999999999854</v>
      </c>
      <c r="K347" s="8">
        <v>-25.107692307726239</v>
      </c>
      <c r="Q347" s="291">
        <v>43.8</v>
      </c>
      <c r="R347" s="290">
        <v>70.099999999999994</v>
      </c>
      <c r="S347" s="290">
        <v>89.2</v>
      </c>
      <c r="T347" s="290">
        <v>98.9</v>
      </c>
      <c r="U347" s="291">
        <v>89.2</v>
      </c>
      <c r="V347" s="8">
        <v>43.4</v>
      </c>
      <c r="W347" s="8">
        <v>84.500550000000004</v>
      </c>
      <c r="AH347" s="6">
        <v>43.5</v>
      </c>
      <c r="AI347" s="290">
        <v>58.57</v>
      </c>
      <c r="AJ347" s="290">
        <v>58.57</v>
      </c>
      <c r="AK347" s="290">
        <v>55.44</v>
      </c>
      <c r="AL347" s="6">
        <v>47.25</v>
      </c>
      <c r="AM347" s="6">
        <v>48.25</v>
      </c>
      <c r="AN347" s="6">
        <v>39.590000000000003</v>
      </c>
      <c r="BO347" s="224">
        <v>0.34300000000000003</v>
      </c>
      <c r="BP347" s="226">
        <v>-104.66666666666664</v>
      </c>
      <c r="BR347" s="311">
        <v>1.7149999999999854</v>
      </c>
      <c r="BS347" s="312">
        <v>-25.107692307726239</v>
      </c>
    </row>
    <row r="348" spans="5:71">
      <c r="E348" s="9">
        <v>60.961528087896511</v>
      </c>
      <c r="F348" s="9">
        <v>151.05000000000001</v>
      </c>
      <c r="J348" s="254">
        <v>1.7199999999999853</v>
      </c>
      <c r="K348" s="8">
        <v>-20.278260869528392</v>
      </c>
      <c r="Q348" s="291">
        <v>43.9</v>
      </c>
      <c r="R348" s="290">
        <v>71.5</v>
      </c>
      <c r="S348" s="290">
        <v>89.5</v>
      </c>
      <c r="T348" s="290">
        <v>100.3</v>
      </c>
      <c r="U348" s="291">
        <v>89.5</v>
      </c>
      <c r="V348" s="8">
        <v>43.5</v>
      </c>
      <c r="W348" s="8">
        <v>85.875550000000004</v>
      </c>
      <c r="AH348" s="6">
        <v>43.6</v>
      </c>
      <c r="AI348" s="290">
        <v>63.38</v>
      </c>
      <c r="AJ348" s="290">
        <v>63.38</v>
      </c>
      <c r="AK348" s="290">
        <v>62.73</v>
      </c>
      <c r="AL348" s="6">
        <v>47.59</v>
      </c>
      <c r="AM348" s="6">
        <v>48.62</v>
      </c>
      <c r="AN348" s="6">
        <v>40.18</v>
      </c>
      <c r="BO348" s="224">
        <v>0.34400000000000003</v>
      </c>
      <c r="BP348" s="226">
        <v>-101.99999999999999</v>
      </c>
      <c r="BR348" s="311">
        <v>1.7199999999999853</v>
      </c>
      <c r="BS348" s="312">
        <v>-20.278260869528392</v>
      </c>
    </row>
    <row r="349" spans="5:71">
      <c r="E349" s="9">
        <v>61.022982370521696</v>
      </c>
      <c r="F349" s="9">
        <v>166.83</v>
      </c>
      <c r="J349" s="254">
        <v>1.7249999999999852</v>
      </c>
      <c r="K349" s="8">
        <v>-32.700621117975146</v>
      </c>
      <c r="Q349" s="291">
        <v>44</v>
      </c>
      <c r="R349" s="290">
        <v>72.900000000000006</v>
      </c>
      <c r="S349" s="290">
        <v>90.7</v>
      </c>
      <c r="T349" s="290">
        <v>101.6</v>
      </c>
      <c r="U349" s="291">
        <v>90.7</v>
      </c>
      <c r="V349" s="8">
        <v>43.6</v>
      </c>
      <c r="W349" s="8">
        <v>87.250100000000003</v>
      </c>
      <c r="AH349" s="6">
        <v>43.7</v>
      </c>
      <c r="AI349" s="290">
        <v>66.88</v>
      </c>
      <c r="AJ349" s="290">
        <v>68.06</v>
      </c>
      <c r="AK349" s="290">
        <v>66.88</v>
      </c>
      <c r="AL349" s="6">
        <v>47.88</v>
      </c>
      <c r="AM349" s="6">
        <v>48.91</v>
      </c>
      <c r="AN349" s="6">
        <v>40.65</v>
      </c>
      <c r="BO349" s="224">
        <v>0.34500000000000003</v>
      </c>
      <c r="BP349" s="226">
        <v>-104</v>
      </c>
      <c r="BR349" s="311">
        <v>1.7249999999999852</v>
      </c>
      <c r="BS349" s="312">
        <v>-32.700621117975146</v>
      </c>
    </row>
    <row r="350" spans="5:71">
      <c r="E350" s="9">
        <v>61.137798977354855</v>
      </c>
      <c r="F350" s="9">
        <v>180.65</v>
      </c>
      <c r="J350" s="254">
        <v>1.7299999999999851</v>
      </c>
      <c r="K350" s="8">
        <v>-10.0173913043119</v>
      </c>
      <c r="Q350" s="291">
        <v>44.1</v>
      </c>
      <c r="R350" s="290">
        <v>74.3</v>
      </c>
      <c r="S350" s="290">
        <v>92</v>
      </c>
      <c r="T350" s="290">
        <v>102.9</v>
      </c>
      <c r="U350" s="291">
        <v>92</v>
      </c>
      <c r="V350" s="8">
        <v>43.7</v>
      </c>
      <c r="W350" s="8">
        <v>88.625200000000007</v>
      </c>
      <c r="AH350" s="6">
        <v>43.8</v>
      </c>
      <c r="AI350" s="290">
        <v>67.38</v>
      </c>
      <c r="AJ350" s="290">
        <v>68.87</v>
      </c>
      <c r="AK350" s="290">
        <v>67.38</v>
      </c>
      <c r="AL350" s="6">
        <v>48.12</v>
      </c>
      <c r="AM350" s="6">
        <v>49.11</v>
      </c>
      <c r="AN350" s="6">
        <v>41</v>
      </c>
      <c r="BO350" s="224">
        <v>0.34600000000000003</v>
      </c>
      <c r="BP350" s="226">
        <v>-96.666666666666643</v>
      </c>
      <c r="BR350" s="311">
        <v>1.7299999999999851</v>
      </c>
      <c r="BS350" s="312">
        <v>-10.0173913043119</v>
      </c>
    </row>
    <row r="351" spans="5:71">
      <c r="E351" s="9">
        <v>61.394447863217231</v>
      </c>
      <c r="F351" s="9">
        <v>192.15</v>
      </c>
      <c r="J351" s="254">
        <v>1.734999999999985</v>
      </c>
      <c r="K351" s="8">
        <v>-30.732673267403818</v>
      </c>
      <c r="Q351" s="291">
        <v>44.2</v>
      </c>
      <c r="R351" s="290">
        <v>75.7</v>
      </c>
      <c r="S351" s="290">
        <v>93.2</v>
      </c>
      <c r="T351" s="290">
        <v>104.3</v>
      </c>
      <c r="U351" s="291">
        <v>93.2</v>
      </c>
      <c r="V351" s="8">
        <v>43.8</v>
      </c>
      <c r="W351" s="8">
        <v>89.999799999999993</v>
      </c>
      <c r="AH351" s="6">
        <v>43.9</v>
      </c>
      <c r="AI351" s="290">
        <v>64.44</v>
      </c>
      <c r="AJ351" s="290">
        <v>64.53</v>
      </c>
      <c r="AK351" s="290">
        <v>64.44</v>
      </c>
      <c r="AL351" s="6">
        <v>48.27</v>
      </c>
      <c r="AM351" s="6">
        <v>49.22</v>
      </c>
      <c r="AN351" s="6">
        <v>41.21</v>
      </c>
      <c r="BO351" s="224">
        <v>0.34700000000000003</v>
      </c>
      <c r="BP351" s="226">
        <v>-86.666666666666686</v>
      </c>
      <c r="BR351" s="311">
        <v>1.734999999999985</v>
      </c>
      <c r="BS351" s="312">
        <v>-30.732673267403818</v>
      </c>
    </row>
    <row r="352" spans="5:71">
      <c r="E352" s="9">
        <v>61.698374175422664</v>
      </c>
      <c r="F352" s="9">
        <v>198.65</v>
      </c>
      <c r="J352" s="254">
        <v>1.7399999999999849</v>
      </c>
      <c r="K352" s="8">
        <v>-17.53463035020161</v>
      </c>
      <c r="Q352" s="291">
        <v>44.3</v>
      </c>
      <c r="R352" s="290">
        <v>77.3</v>
      </c>
      <c r="S352" s="290">
        <v>94.4</v>
      </c>
      <c r="T352" s="290">
        <v>105.6</v>
      </c>
      <c r="U352" s="291">
        <v>94.4</v>
      </c>
      <c r="V352" s="8">
        <v>43.9</v>
      </c>
      <c r="W352" s="8">
        <v>91.468099999999993</v>
      </c>
      <c r="AH352" s="6">
        <v>44</v>
      </c>
      <c r="AI352" s="290">
        <v>58.97</v>
      </c>
      <c r="AJ352" s="290">
        <v>58.97</v>
      </c>
      <c r="AK352" s="290">
        <v>56.36</v>
      </c>
      <c r="AL352" s="6">
        <v>48.35</v>
      </c>
      <c r="AM352" s="6">
        <v>49.22</v>
      </c>
      <c r="AN352" s="6">
        <v>41.25</v>
      </c>
      <c r="BO352" s="224">
        <v>0.34800000000000003</v>
      </c>
      <c r="BP352" s="226">
        <v>-84.000000000000014</v>
      </c>
      <c r="BR352" s="311">
        <v>1.7399999999999849</v>
      </c>
      <c r="BS352" s="312">
        <v>-17.53463035020161</v>
      </c>
    </row>
    <row r="353" spans="5:71">
      <c r="E353" s="9">
        <v>62.069839668118206</v>
      </c>
      <c r="F353" s="9">
        <v>197.88</v>
      </c>
      <c r="J353" s="254">
        <v>1.7449999999999848</v>
      </c>
      <c r="K353" s="8">
        <v>-15.200000000007137</v>
      </c>
      <c r="Q353" s="291">
        <v>44.4</v>
      </c>
      <c r="R353" s="290">
        <v>79.099999999999994</v>
      </c>
      <c r="S353" s="290">
        <v>95.6</v>
      </c>
      <c r="T353" s="290">
        <v>106.9</v>
      </c>
      <c r="U353" s="291">
        <v>95.6</v>
      </c>
      <c r="V353" s="8">
        <v>44</v>
      </c>
      <c r="W353" s="8">
        <v>93.010599999999997</v>
      </c>
      <c r="AH353" s="6">
        <v>44.1</v>
      </c>
      <c r="AI353" s="290">
        <v>52.67</v>
      </c>
      <c r="AJ353" s="290">
        <v>52.67</v>
      </c>
      <c r="AK353" s="290">
        <v>46.94</v>
      </c>
      <c r="AL353" s="6">
        <v>48.34</v>
      </c>
      <c r="AM353" s="6">
        <v>49.12</v>
      </c>
      <c r="AN353" s="6">
        <v>41.14</v>
      </c>
      <c r="BO353" s="224">
        <v>0.34900000000000003</v>
      </c>
      <c r="BP353" s="226">
        <v>-92.666666666666671</v>
      </c>
      <c r="BR353" s="311">
        <v>1.7449999999999848</v>
      </c>
      <c r="BS353" s="312">
        <v>-15.200000000007137</v>
      </c>
    </row>
    <row r="354" spans="5:71">
      <c r="E354" s="9">
        <v>62.398637319363864</v>
      </c>
      <c r="F354" s="9">
        <v>194.08</v>
      </c>
      <c r="J354" s="254">
        <v>1.7499999999999847</v>
      </c>
      <c r="K354" s="8">
        <v>-54.48888888912731</v>
      </c>
      <c r="Q354" s="291">
        <v>44.5</v>
      </c>
      <c r="R354" s="290">
        <v>80.8</v>
      </c>
      <c r="S354" s="290">
        <v>86.9</v>
      </c>
      <c r="T354" s="290">
        <v>93.9</v>
      </c>
      <c r="U354" s="291">
        <v>86.9</v>
      </c>
      <c r="V354" s="8">
        <v>44.1</v>
      </c>
      <c r="W354" s="8">
        <v>87.376499999999993</v>
      </c>
      <c r="AH354" s="6">
        <v>44.2</v>
      </c>
      <c r="AI354" s="290">
        <v>46.98</v>
      </c>
      <c r="AJ354" s="290">
        <v>46.98</v>
      </c>
      <c r="AK354" s="290">
        <v>38.43</v>
      </c>
      <c r="AL354" s="6">
        <v>48.24</v>
      </c>
      <c r="AM354" s="6">
        <v>48.91</v>
      </c>
      <c r="AN354" s="6">
        <v>40.869999999999997</v>
      </c>
      <c r="BO354" s="224">
        <v>0.35000000000000003</v>
      </c>
      <c r="BP354" s="226">
        <v>-96</v>
      </c>
      <c r="BR354" s="311">
        <v>1.7499999999999847</v>
      </c>
      <c r="BS354" s="312">
        <v>-54.48888888912731</v>
      </c>
    </row>
    <row r="355" spans="5:71">
      <c r="E355" s="9">
        <v>62.668522022308714</v>
      </c>
      <c r="F355" s="9">
        <v>191.38</v>
      </c>
      <c r="J355" s="254">
        <v>1.7549999999999846</v>
      </c>
      <c r="K355" s="8">
        <v>-25.819780220023034</v>
      </c>
      <c r="Q355" s="291">
        <v>44.6</v>
      </c>
      <c r="R355" s="290">
        <v>82.6</v>
      </c>
      <c r="S355" s="290">
        <v>121</v>
      </c>
      <c r="T355" s="290">
        <v>169.4</v>
      </c>
      <c r="U355" s="291">
        <v>121</v>
      </c>
      <c r="V355" s="8">
        <v>44.2</v>
      </c>
      <c r="W355" s="8">
        <v>125.9691</v>
      </c>
      <c r="AH355" s="6">
        <v>44.3</v>
      </c>
      <c r="AI355" s="290">
        <v>42.57</v>
      </c>
      <c r="AJ355" s="290">
        <v>42.57</v>
      </c>
      <c r="AK355" s="290">
        <v>31.84</v>
      </c>
      <c r="AL355" s="6">
        <v>48.06</v>
      </c>
      <c r="AM355" s="6">
        <v>48.61</v>
      </c>
      <c r="AN355" s="6">
        <v>40.450000000000003</v>
      </c>
      <c r="BO355" s="224">
        <v>0.35100000000000003</v>
      </c>
      <c r="BP355" s="226">
        <v>-93.999999999999986</v>
      </c>
      <c r="BR355" s="311">
        <v>1.7549999999999846</v>
      </c>
      <c r="BS355" s="312">
        <v>-25.819780220023034</v>
      </c>
    </row>
    <row r="356" spans="5:71">
      <c r="E356" s="9">
        <v>62.920414411723911</v>
      </c>
      <c r="F356" s="9">
        <v>193.45</v>
      </c>
      <c r="J356" s="254">
        <v>1.7599999999999845</v>
      </c>
      <c r="K356" s="8">
        <v>-10.896350364927301</v>
      </c>
      <c r="Q356" s="291">
        <v>44.7</v>
      </c>
      <c r="R356" s="290">
        <v>84.3</v>
      </c>
      <c r="S356" s="290">
        <v>124</v>
      </c>
      <c r="T356" s="290">
        <v>173.9</v>
      </c>
      <c r="U356" s="291">
        <v>124</v>
      </c>
      <c r="V356" s="8">
        <v>44.3</v>
      </c>
      <c r="W356" s="8">
        <v>129.09710000000001</v>
      </c>
      <c r="AH356" s="6">
        <v>44.4</v>
      </c>
      <c r="AI356" s="290">
        <v>39.6</v>
      </c>
      <c r="AJ356" s="290">
        <v>39.6</v>
      </c>
      <c r="AK356" s="290">
        <v>27.4</v>
      </c>
      <c r="AL356" s="6">
        <v>47.82</v>
      </c>
      <c r="AM356" s="6">
        <v>48.22</v>
      </c>
      <c r="AN356" s="6">
        <v>39.909999999999997</v>
      </c>
      <c r="BO356" s="224">
        <v>0.35199999999999998</v>
      </c>
      <c r="BP356" s="226">
        <v>-82.666666666666643</v>
      </c>
      <c r="BR356" s="311">
        <v>1.7599999999999845</v>
      </c>
      <c r="BS356" s="312">
        <v>-10.896350364927301</v>
      </c>
    </row>
    <row r="357" spans="5:71">
      <c r="E357" s="9">
        <v>63.226283741728068</v>
      </c>
      <c r="F357" s="9">
        <v>201.02</v>
      </c>
      <c r="J357" s="254">
        <v>1.7649999999999844</v>
      </c>
      <c r="K357" s="8">
        <v>-28.399999999968703</v>
      </c>
      <c r="Q357" s="291">
        <v>44.8</v>
      </c>
      <c r="R357" s="290"/>
      <c r="S357" s="290"/>
      <c r="T357" s="290"/>
      <c r="U357" s="291">
        <v>121</v>
      </c>
      <c r="V357" s="8">
        <v>44.4</v>
      </c>
      <c r="W357" s="8">
        <v>125</v>
      </c>
      <c r="AH357" s="6">
        <v>44.5</v>
      </c>
      <c r="AI357" s="290">
        <v>37.99</v>
      </c>
      <c r="AJ357" s="290">
        <v>37.99</v>
      </c>
      <c r="AK357" s="290">
        <v>24.98</v>
      </c>
      <c r="AL357" s="6">
        <v>47.52</v>
      </c>
      <c r="AM357" s="6">
        <v>47.77</v>
      </c>
      <c r="AN357" s="6">
        <v>39.270000000000003</v>
      </c>
      <c r="BO357" s="224">
        <v>0.35299999999999998</v>
      </c>
      <c r="BP357" s="226">
        <v>-82.666666666666643</v>
      </c>
      <c r="BR357" s="311">
        <v>1.7649999999999844</v>
      </c>
      <c r="BS357" s="312">
        <v>-28.399999999968703</v>
      </c>
    </row>
    <row r="358" spans="5:71">
      <c r="E358" s="9">
        <v>63.653120261437905</v>
      </c>
      <c r="F358" s="9">
        <v>198.529</v>
      </c>
      <c r="J358" s="254">
        <v>1.7699999999999843</v>
      </c>
      <c r="K358" s="8">
        <v>-2.8698412698211229</v>
      </c>
      <c r="Q358" s="291">
        <v>44.9</v>
      </c>
      <c r="R358" s="290"/>
      <c r="S358" s="290"/>
      <c r="T358" s="290"/>
      <c r="U358" s="291">
        <v>105</v>
      </c>
      <c r="V358" s="8">
        <v>44.5</v>
      </c>
      <c r="W358" s="8">
        <v>100</v>
      </c>
      <c r="AH358" s="6">
        <v>44.6</v>
      </c>
      <c r="AI358" s="290">
        <v>37.630000000000003</v>
      </c>
      <c r="AJ358" s="290">
        <v>37.630000000000003</v>
      </c>
      <c r="AK358" s="290">
        <v>24.44</v>
      </c>
      <c r="AL358" s="6">
        <v>47.19</v>
      </c>
      <c r="AM358" s="6">
        <v>47.27</v>
      </c>
      <c r="AN358" s="6">
        <v>38.57</v>
      </c>
      <c r="BO358" s="224">
        <v>0.35399999999999998</v>
      </c>
      <c r="BP358" s="226">
        <v>-78.000000000000028</v>
      </c>
      <c r="BR358" s="311">
        <v>1.7699999999999843</v>
      </c>
      <c r="BS358" s="312">
        <v>-2.8698412698211229</v>
      </c>
    </row>
    <row r="359" spans="5:71">
      <c r="E359" s="9">
        <v>63.717863492063486</v>
      </c>
      <c r="F359" s="9">
        <v>199.34299999999999</v>
      </c>
      <c r="J359" s="254">
        <v>1.7749999999999841</v>
      </c>
      <c r="K359" s="8">
        <v>-14.22439024388691</v>
      </c>
      <c r="Q359" s="291">
        <v>45</v>
      </c>
      <c r="R359" s="290"/>
      <c r="S359" s="290"/>
      <c r="T359" s="290"/>
      <c r="U359" s="291">
        <v>85</v>
      </c>
      <c r="V359" s="8">
        <v>44.6</v>
      </c>
      <c r="W359" s="8">
        <v>70</v>
      </c>
      <c r="AH359" s="6">
        <v>44.7</v>
      </c>
      <c r="AI359" s="290">
        <v>38.42</v>
      </c>
      <c r="AJ359" s="290">
        <v>38.42</v>
      </c>
      <c r="AK359" s="290">
        <v>25.63</v>
      </c>
      <c r="AL359" s="6">
        <v>46.84</v>
      </c>
      <c r="AM359" s="6">
        <v>46.76</v>
      </c>
      <c r="AN359" s="6">
        <v>37.83</v>
      </c>
      <c r="BO359" s="224">
        <v>0.35499999999999998</v>
      </c>
      <c r="BP359" s="226">
        <v>-90.666666666666671</v>
      </c>
      <c r="BR359" s="311">
        <v>1.7749999999999841</v>
      </c>
      <c r="BS359" s="312">
        <v>-14.22439024388691</v>
      </c>
    </row>
    <row r="360" spans="5:71">
      <c r="E360" s="9">
        <v>63.782606722689074</v>
      </c>
      <c r="F360" s="9">
        <v>200.7</v>
      </c>
      <c r="J360" s="254">
        <v>1.779999999999984</v>
      </c>
      <c r="K360" s="8">
        <v>-43.272072071921635</v>
      </c>
      <c r="Q360" s="291">
        <v>45.1</v>
      </c>
      <c r="R360" s="290"/>
      <c r="S360" s="290"/>
      <c r="T360" s="290"/>
      <c r="U360" s="291">
        <v>72</v>
      </c>
      <c r="V360" s="8">
        <v>44.7</v>
      </c>
      <c r="W360" s="8">
        <v>50</v>
      </c>
      <c r="AH360" s="6">
        <v>44.8</v>
      </c>
      <c r="AI360" s="290">
        <v>40.14</v>
      </c>
      <c r="AJ360" s="290">
        <v>40.14</v>
      </c>
      <c r="AK360" s="290">
        <v>28.21</v>
      </c>
      <c r="AL360" s="6">
        <v>46.49</v>
      </c>
      <c r="AM360" s="6">
        <v>46.25</v>
      </c>
      <c r="AN360" s="6">
        <v>37.1</v>
      </c>
      <c r="BO360" s="224">
        <v>0.35599999999999998</v>
      </c>
      <c r="BP360" s="226">
        <v>-82</v>
      </c>
      <c r="BR360" s="311">
        <v>1.779999999999984</v>
      </c>
      <c r="BS360" s="312">
        <v>-43.272072071921635</v>
      </c>
    </row>
    <row r="361" spans="5:71">
      <c r="E361" s="9">
        <v>63.847349953314655</v>
      </c>
      <c r="F361" s="9">
        <v>202.6</v>
      </c>
      <c r="J361" s="254">
        <v>1.7849999999999839</v>
      </c>
      <c r="K361" s="8">
        <v>-28.80000000022136</v>
      </c>
      <c r="Q361" s="291">
        <v>45.2</v>
      </c>
      <c r="R361" s="290"/>
      <c r="S361" s="290"/>
      <c r="T361" s="290"/>
      <c r="U361" s="291">
        <v>65</v>
      </c>
      <c r="V361" s="8">
        <v>44.8</v>
      </c>
      <c r="W361" s="8">
        <v>36</v>
      </c>
      <c r="AH361" s="6">
        <v>44.9</v>
      </c>
      <c r="AI361" s="290">
        <v>42.39</v>
      </c>
      <c r="AJ361" s="290">
        <v>42.39</v>
      </c>
      <c r="AK361" s="290">
        <v>31.59</v>
      </c>
      <c r="AL361" s="6">
        <v>46.16</v>
      </c>
      <c r="AM361" s="6">
        <v>45.76</v>
      </c>
      <c r="AN361" s="6">
        <v>36.4</v>
      </c>
      <c r="BO361" s="224">
        <v>0.35699999999999998</v>
      </c>
      <c r="BP361" s="226">
        <v>-87.999999999999986</v>
      </c>
      <c r="BR361" s="311">
        <v>1.7849999999999839</v>
      </c>
      <c r="BS361" s="312">
        <v>-28.80000000022136</v>
      </c>
    </row>
    <row r="362" spans="5:71">
      <c r="E362" s="9">
        <v>63.912093183940236</v>
      </c>
      <c r="F362" s="9">
        <v>203.41399999999999</v>
      </c>
      <c r="J362" s="254">
        <v>1.7899999999999838</v>
      </c>
      <c r="K362" s="8">
        <v>-52.000000000052005</v>
      </c>
      <c r="Q362" s="291">
        <v>45.3</v>
      </c>
      <c r="R362" s="290"/>
      <c r="S362" s="290"/>
      <c r="T362" s="290"/>
      <c r="U362" s="291">
        <v>60</v>
      </c>
      <c r="V362" s="8">
        <v>44.9</v>
      </c>
      <c r="W362" s="8">
        <v>30</v>
      </c>
      <c r="AH362" s="6">
        <v>45</v>
      </c>
      <c r="AI362" s="290">
        <v>44.61</v>
      </c>
      <c r="AJ362" s="290">
        <v>44.61</v>
      </c>
      <c r="AK362" s="290">
        <v>34.92</v>
      </c>
      <c r="AL362" s="6">
        <v>45.85</v>
      </c>
      <c r="AM362" s="6">
        <v>45.31</v>
      </c>
      <c r="AN362" s="6">
        <v>35.770000000000003</v>
      </c>
      <c r="BO362" s="224">
        <v>0.35799999999999998</v>
      </c>
      <c r="BP362" s="226">
        <v>-90</v>
      </c>
      <c r="BR362" s="311">
        <v>1.7899999999999838</v>
      </c>
      <c r="BS362" s="312">
        <v>-52.000000000052005</v>
      </c>
    </row>
    <row r="363" spans="5:71">
      <c r="E363" s="9">
        <v>63.976836414565824</v>
      </c>
      <c r="F363" s="9">
        <v>204.5</v>
      </c>
      <c r="J363" s="254">
        <v>1.7949999999999837</v>
      </c>
      <c r="K363" s="8">
        <v>-43.476923076809619</v>
      </c>
      <c r="Q363" s="291">
        <v>45.4</v>
      </c>
      <c r="R363" s="290"/>
      <c r="S363" s="290"/>
      <c r="T363" s="290"/>
      <c r="U363" s="291">
        <v>58</v>
      </c>
      <c r="V363" s="8">
        <v>45</v>
      </c>
      <c r="W363" s="8">
        <v>28</v>
      </c>
      <c r="AH363" s="6">
        <v>45.1</v>
      </c>
      <c r="AI363" s="290">
        <v>46.23</v>
      </c>
      <c r="AJ363" s="290">
        <v>46.23</v>
      </c>
      <c r="AK363" s="290">
        <v>37.35</v>
      </c>
      <c r="AL363" s="6">
        <v>45.59</v>
      </c>
      <c r="AM363" s="6">
        <v>44.93</v>
      </c>
      <c r="AN363" s="6">
        <v>35.229999999999997</v>
      </c>
      <c r="BO363" s="224">
        <v>0.35899999999999999</v>
      </c>
      <c r="BP363" s="226">
        <v>-84.000000000000014</v>
      </c>
      <c r="BR363" s="311">
        <v>1.7949999999999837</v>
      </c>
      <c r="BS363" s="312">
        <v>-43.476923076809619</v>
      </c>
    </row>
    <row r="364" spans="5:71">
      <c r="E364" s="9">
        <v>64.041579645191405</v>
      </c>
      <c r="F364" s="9">
        <v>205.1</v>
      </c>
      <c r="J364" s="254">
        <v>1.7999999999999836</v>
      </c>
      <c r="K364" s="8">
        <v>-18.937704918424284</v>
      </c>
      <c r="Q364" s="291">
        <v>45.5</v>
      </c>
      <c r="R364" s="290"/>
      <c r="S364" s="290"/>
      <c r="T364" s="290"/>
      <c r="U364" s="291">
        <v>58</v>
      </c>
      <c r="V364" s="8">
        <v>45.1</v>
      </c>
      <c r="W364" s="8">
        <v>28</v>
      </c>
      <c r="AH364" s="6">
        <v>45.2</v>
      </c>
      <c r="AI364" s="290">
        <v>46.8</v>
      </c>
      <c r="AJ364" s="290">
        <v>46.8</v>
      </c>
      <c r="AK364" s="290">
        <v>38.200000000000003</v>
      </c>
      <c r="AL364" s="6">
        <v>45.38</v>
      </c>
      <c r="AM364" s="6">
        <v>44.63</v>
      </c>
      <c r="AN364" s="6">
        <v>34.82</v>
      </c>
      <c r="BO364" s="224">
        <v>0.36</v>
      </c>
      <c r="BP364" s="226">
        <v>-87.333333333333329</v>
      </c>
      <c r="BR364" s="311">
        <v>1.7999999999999836</v>
      </c>
      <c r="BS364" s="312">
        <v>-18.937704918424284</v>
      </c>
    </row>
    <row r="365" spans="5:71">
      <c r="E365" s="9">
        <v>64.106322875816986</v>
      </c>
      <c r="F365" s="9">
        <v>205.1</v>
      </c>
      <c r="J365" s="254">
        <v>1.8049999999999835</v>
      </c>
      <c r="K365" s="8">
        <v>-39.99999999986855</v>
      </c>
      <c r="Q365" s="291">
        <v>45.6</v>
      </c>
      <c r="R365" s="290"/>
      <c r="S365" s="290"/>
      <c r="T365" s="290"/>
      <c r="U365" s="291">
        <v>60</v>
      </c>
      <c r="V365" s="8">
        <v>45.2</v>
      </c>
      <c r="W365" s="8">
        <v>30</v>
      </c>
      <c r="AH365" s="6">
        <v>45.3</v>
      </c>
      <c r="AI365" s="290">
        <v>46.14</v>
      </c>
      <c r="AJ365" s="290">
        <v>46.14</v>
      </c>
      <c r="AK365" s="290">
        <v>37.200000000000003</v>
      </c>
      <c r="AL365" s="6">
        <v>45.24</v>
      </c>
      <c r="AM365" s="6">
        <v>44.42</v>
      </c>
      <c r="AN365" s="6">
        <v>34.54</v>
      </c>
      <c r="BO365" s="224">
        <v>0.36099999999999999</v>
      </c>
      <c r="BP365" s="226">
        <v>-84.666666666666671</v>
      </c>
      <c r="BR365" s="311">
        <v>1.8049999999999835</v>
      </c>
      <c r="BS365" s="312">
        <v>-39.99999999986855</v>
      </c>
    </row>
    <row r="366" spans="5:71">
      <c r="E366" s="9">
        <v>64.171066106442566</v>
      </c>
      <c r="F366" s="9">
        <v>207</v>
      </c>
      <c r="J366" s="254">
        <v>1.8099999999999834</v>
      </c>
      <c r="K366" s="8">
        <v>-37.599999999846084</v>
      </c>
      <c r="Q366" s="291">
        <v>45.7</v>
      </c>
      <c r="R366" s="290"/>
      <c r="S366" s="290"/>
      <c r="T366" s="290"/>
      <c r="U366" s="291">
        <v>65</v>
      </c>
      <c r="V366" s="8">
        <v>45.3</v>
      </c>
      <c r="W366" s="8">
        <v>36</v>
      </c>
      <c r="AH366" s="6">
        <v>45.4</v>
      </c>
      <c r="AI366" s="290">
        <v>44.37</v>
      </c>
      <c r="AJ366" s="290">
        <v>44.37</v>
      </c>
      <c r="AK366" s="290">
        <v>34.549999999999997</v>
      </c>
      <c r="AL366" s="6">
        <v>45.15</v>
      </c>
      <c r="AM366" s="6">
        <v>44.32</v>
      </c>
      <c r="AN366" s="6">
        <v>34.42</v>
      </c>
      <c r="BO366" s="224">
        <v>0.36199999999999999</v>
      </c>
      <c r="BP366" s="226">
        <v>-84.666666666666671</v>
      </c>
      <c r="BR366" s="311">
        <v>1.8099999999999834</v>
      </c>
      <c r="BS366" s="312">
        <v>-37.599999999846084</v>
      </c>
    </row>
    <row r="367" spans="5:71">
      <c r="E367" s="9">
        <v>64.235809337068147</v>
      </c>
      <c r="F367" s="9">
        <v>207</v>
      </c>
      <c r="J367" s="254">
        <v>1.8149999999999833</v>
      </c>
      <c r="K367" s="8">
        <v>-9.6000000000355357</v>
      </c>
      <c r="Q367" s="291">
        <v>45.8</v>
      </c>
      <c r="R367" s="290"/>
      <c r="S367" s="290"/>
      <c r="T367" s="290"/>
      <c r="U367" s="291">
        <v>75</v>
      </c>
      <c r="V367" s="8">
        <v>45.4</v>
      </c>
      <c r="W367" s="8">
        <v>50</v>
      </c>
      <c r="AH367" s="6">
        <v>45.5</v>
      </c>
      <c r="AI367" s="290">
        <v>41.91</v>
      </c>
      <c r="AJ367" s="290">
        <v>41.91</v>
      </c>
      <c r="AK367" s="290">
        <v>30.87</v>
      </c>
      <c r="AL367" s="6">
        <v>45.14</v>
      </c>
      <c r="AM367" s="6">
        <v>44.34</v>
      </c>
      <c r="AN367" s="6">
        <v>34.46</v>
      </c>
      <c r="BO367" s="224">
        <v>0.36299999999999999</v>
      </c>
      <c r="BP367" s="226">
        <v>-86.666666666666686</v>
      </c>
      <c r="BR367" s="311">
        <v>1.8149999999999833</v>
      </c>
      <c r="BS367" s="312">
        <v>-9.6000000000355357</v>
      </c>
    </row>
    <row r="368" spans="5:71">
      <c r="E368" s="9">
        <v>64.300552567693742</v>
      </c>
      <c r="F368" s="9">
        <v>207</v>
      </c>
      <c r="J368" s="254">
        <v>1.8199999999999832</v>
      </c>
      <c r="K368" s="8">
        <v>-21.600000000108004</v>
      </c>
      <c r="Q368" s="291">
        <v>45.9</v>
      </c>
      <c r="R368" s="290"/>
      <c r="S368" s="290"/>
      <c r="T368" s="290"/>
      <c r="U368" s="291">
        <v>85</v>
      </c>
      <c r="V368" s="8">
        <v>45.5</v>
      </c>
      <c r="W368" s="8">
        <v>70</v>
      </c>
      <c r="AH368" s="6">
        <v>45.6</v>
      </c>
      <c r="AI368" s="290">
        <v>39.369999999999997</v>
      </c>
      <c r="AJ368" s="290">
        <v>39.369999999999997</v>
      </c>
      <c r="AK368" s="290">
        <v>27.05</v>
      </c>
      <c r="AL368" s="6">
        <v>45.21</v>
      </c>
      <c r="AM368" s="6">
        <v>44.46</v>
      </c>
      <c r="AN368" s="6">
        <v>34.67</v>
      </c>
      <c r="BO368" s="224">
        <v>0.36399999999999999</v>
      </c>
      <c r="BP368" s="226">
        <v>-75.333333333333357</v>
      </c>
      <c r="BR368" s="311">
        <v>1.8199999999999832</v>
      </c>
      <c r="BS368" s="312">
        <v>-21.600000000108004</v>
      </c>
    </row>
    <row r="369" spans="5:71">
      <c r="E369" s="9">
        <v>64.365295798319323</v>
      </c>
      <c r="F369" s="9">
        <v>207</v>
      </c>
      <c r="J369" s="254">
        <v>1.8249999999999831</v>
      </c>
      <c r="K369" s="8">
        <v>-48.66666666656198</v>
      </c>
      <c r="Q369" s="291">
        <v>46</v>
      </c>
      <c r="R369" s="290"/>
      <c r="S369" s="290"/>
      <c r="T369" s="290"/>
      <c r="U369" s="291">
        <v>93</v>
      </c>
      <c r="V369" s="8">
        <v>45.6</v>
      </c>
      <c r="W369" s="8">
        <v>95</v>
      </c>
      <c r="AH369" s="6">
        <v>45.7</v>
      </c>
      <c r="AI369" s="290">
        <v>37.31</v>
      </c>
      <c r="AJ369" s="290">
        <v>37.31</v>
      </c>
      <c r="AK369" s="290">
        <v>23.96</v>
      </c>
      <c r="AL369" s="6">
        <v>45.34</v>
      </c>
      <c r="AM369" s="6">
        <v>44.7</v>
      </c>
      <c r="AN369" s="6">
        <v>35.03</v>
      </c>
      <c r="BO369" s="224">
        <v>0.36499999999999999</v>
      </c>
      <c r="BP369" s="226">
        <v>-82</v>
      </c>
      <c r="BR369" s="311">
        <v>1.8249999999999831</v>
      </c>
      <c r="BS369" s="312">
        <v>-48.66666666656198</v>
      </c>
    </row>
    <row r="370" spans="5:71">
      <c r="E370" s="9">
        <v>64.430039028944918</v>
      </c>
      <c r="F370" s="9">
        <v>207</v>
      </c>
      <c r="J370" s="254">
        <v>1.829999999999983</v>
      </c>
      <c r="K370" s="8">
        <v>-23.399999999921199</v>
      </c>
      <c r="Q370" s="291">
        <v>46.1</v>
      </c>
      <c r="R370" s="290">
        <v>64.2</v>
      </c>
      <c r="S370" s="290">
        <v>95.7</v>
      </c>
      <c r="T370" s="290">
        <v>133.9</v>
      </c>
      <c r="U370" s="291">
        <v>95.7</v>
      </c>
      <c r="V370" s="8">
        <v>45.7</v>
      </c>
      <c r="W370" s="8">
        <v>99.04795</v>
      </c>
      <c r="AH370" s="6">
        <v>45.8</v>
      </c>
      <c r="AI370" s="290">
        <v>36.17</v>
      </c>
      <c r="AJ370" s="290">
        <v>36.17</v>
      </c>
      <c r="AK370" s="290">
        <v>22.25</v>
      </c>
      <c r="AL370" s="6">
        <v>45.55</v>
      </c>
      <c r="AM370" s="6">
        <v>45.02</v>
      </c>
      <c r="AN370" s="6">
        <v>35.53</v>
      </c>
      <c r="BO370" s="224">
        <v>0.36599999999999999</v>
      </c>
      <c r="BP370" s="226">
        <v>-72.666666666666686</v>
      </c>
      <c r="BR370" s="311">
        <v>1.829999999999983</v>
      </c>
      <c r="BS370" s="312">
        <v>-23.399999999921199</v>
      </c>
    </row>
    <row r="371" spans="5:71">
      <c r="E371" s="9">
        <v>64.494782259570485</v>
      </c>
      <c r="F371" s="9">
        <v>207</v>
      </c>
      <c r="J371" s="254">
        <v>1.8349999999999829</v>
      </c>
      <c r="K371" s="8">
        <v>-19.709090909167699</v>
      </c>
      <c r="Q371" s="291">
        <v>46.2</v>
      </c>
      <c r="R371" s="290">
        <v>63.2</v>
      </c>
      <c r="S371" s="290">
        <v>94.6</v>
      </c>
      <c r="T371" s="290">
        <v>132.80000000000001</v>
      </c>
      <c r="U371" s="291">
        <v>94.6</v>
      </c>
      <c r="V371" s="8">
        <v>45.8</v>
      </c>
      <c r="W371" s="8">
        <v>97.966350000000006</v>
      </c>
      <c r="AH371" s="6">
        <v>45.9</v>
      </c>
      <c r="AI371" s="290">
        <v>36.17</v>
      </c>
      <c r="AJ371" s="290">
        <v>36.17</v>
      </c>
      <c r="AK371" s="290">
        <v>22.25</v>
      </c>
      <c r="AL371" s="6">
        <v>45.83</v>
      </c>
      <c r="AM371" s="6">
        <v>45.42</v>
      </c>
      <c r="AN371" s="6">
        <v>36.130000000000003</v>
      </c>
      <c r="BO371" s="224">
        <v>0.36699999999999999</v>
      </c>
      <c r="BP371" s="226">
        <v>-76.000000000000014</v>
      </c>
      <c r="BR371" s="311">
        <v>1.8349999999999829</v>
      </c>
      <c r="BS371" s="312">
        <v>-19.709090909167699</v>
      </c>
    </row>
    <row r="372" spans="5:71">
      <c r="E372" s="9">
        <v>64.55952549019608</v>
      </c>
      <c r="F372" s="9">
        <v>207</v>
      </c>
      <c r="J372" s="254">
        <v>1.8399999999999828</v>
      </c>
      <c r="K372" s="8">
        <v>-46.799999999979356</v>
      </c>
      <c r="Q372" s="291">
        <v>46.3</v>
      </c>
      <c r="R372" s="290"/>
      <c r="S372" s="290"/>
      <c r="T372" s="290"/>
      <c r="U372" s="291">
        <v>90</v>
      </c>
      <c r="V372" s="8">
        <v>45.9</v>
      </c>
      <c r="W372" s="8">
        <v>75</v>
      </c>
      <c r="AH372" s="6">
        <v>46</v>
      </c>
      <c r="AI372" s="290">
        <v>37.31</v>
      </c>
      <c r="AJ372" s="290">
        <v>37.31</v>
      </c>
      <c r="AK372" s="290">
        <v>23.97</v>
      </c>
      <c r="AL372" s="6">
        <v>46.18</v>
      </c>
      <c r="AM372" s="6">
        <v>45.88</v>
      </c>
      <c r="AN372" s="6">
        <v>36.82</v>
      </c>
      <c r="BO372" s="224">
        <v>0.36799999999999999</v>
      </c>
      <c r="BP372" s="226">
        <v>-78.000000000000028</v>
      </c>
      <c r="BR372" s="311">
        <v>1.8399999999999828</v>
      </c>
      <c r="BS372" s="312">
        <v>-46.799999999979356</v>
      </c>
    </row>
    <row r="373" spans="5:71">
      <c r="E373" s="9">
        <v>64.624268720821661</v>
      </c>
      <c r="F373" s="9">
        <v>207</v>
      </c>
      <c r="J373" s="254">
        <v>1.8449999999999827</v>
      </c>
      <c r="K373" s="8">
        <v>-14.40000000010393</v>
      </c>
      <c r="Q373" s="291">
        <v>46.4</v>
      </c>
      <c r="R373" s="290"/>
      <c r="S373" s="290"/>
      <c r="T373" s="290"/>
      <c r="U373" s="291">
        <v>80</v>
      </c>
      <c r="V373" s="8">
        <v>46</v>
      </c>
      <c r="W373" s="8">
        <v>55</v>
      </c>
      <c r="AH373" s="6">
        <v>46.1</v>
      </c>
      <c r="AI373" s="290">
        <v>39.409999999999997</v>
      </c>
      <c r="AJ373" s="290">
        <v>39.409999999999997</v>
      </c>
      <c r="AK373" s="290">
        <v>27.11</v>
      </c>
      <c r="AL373" s="6">
        <v>46.59</v>
      </c>
      <c r="AM373" s="6">
        <v>46.36</v>
      </c>
      <c r="AN373" s="6">
        <v>37.549999999999997</v>
      </c>
      <c r="BO373" s="224">
        <v>0.36899999999999999</v>
      </c>
      <c r="BP373" s="226">
        <v>-76.666666666666657</v>
      </c>
      <c r="BR373" s="311">
        <v>1.8449999999999827</v>
      </c>
      <c r="BS373" s="312">
        <v>-14.40000000010393</v>
      </c>
    </row>
    <row r="374" spans="5:71">
      <c r="E374" s="9">
        <v>64.689011951447242</v>
      </c>
      <c r="F374" s="9">
        <v>207</v>
      </c>
      <c r="J374" s="254">
        <v>1.8499999999999825</v>
      </c>
      <c r="K374" s="8">
        <v>-11.200000000021042</v>
      </c>
      <c r="Q374" s="291">
        <v>46.5</v>
      </c>
      <c r="R374" s="290"/>
      <c r="S374" s="290"/>
      <c r="T374" s="290"/>
      <c r="U374" s="291">
        <v>70</v>
      </c>
      <c r="V374" s="8">
        <v>46.1</v>
      </c>
      <c r="W374" s="8">
        <v>45</v>
      </c>
      <c r="AH374" s="6">
        <v>46.2</v>
      </c>
      <c r="AI374" s="290">
        <v>42.13</v>
      </c>
      <c r="AJ374" s="290">
        <v>42.13</v>
      </c>
      <c r="AK374" s="290">
        <v>31.2</v>
      </c>
      <c r="AL374" s="6">
        <v>47.05</v>
      </c>
      <c r="AM374" s="6">
        <v>46.88</v>
      </c>
      <c r="AN374" s="6">
        <v>38.31</v>
      </c>
      <c r="BO374" s="224">
        <v>0.37</v>
      </c>
      <c r="BP374" s="226">
        <v>-75.333333333333357</v>
      </c>
      <c r="BR374" s="311">
        <v>1.8499999999999825</v>
      </c>
      <c r="BS374" s="312">
        <v>-11.200000000021042</v>
      </c>
    </row>
    <row r="375" spans="5:71">
      <c r="E375" s="9">
        <v>64.753755182072823</v>
      </c>
      <c r="F375" s="9">
        <v>207</v>
      </c>
      <c r="J375" s="254">
        <v>1.8549999999999824</v>
      </c>
      <c r="K375" s="8">
        <v>14.399999999911088</v>
      </c>
      <c r="Q375" s="291">
        <v>46.6</v>
      </c>
      <c r="R375" s="290"/>
      <c r="S375" s="290"/>
      <c r="T375" s="290"/>
      <c r="U375" s="291">
        <v>65</v>
      </c>
      <c r="V375" s="8">
        <v>46.2</v>
      </c>
      <c r="W375" s="8">
        <v>38</v>
      </c>
      <c r="AH375" s="6">
        <v>46.3</v>
      </c>
      <c r="AI375" s="290">
        <v>45.13</v>
      </c>
      <c r="AJ375" s="290">
        <v>45.13</v>
      </c>
      <c r="AK375" s="290">
        <v>35.700000000000003</v>
      </c>
      <c r="AL375" s="6">
        <v>47.55</v>
      </c>
      <c r="AM375" s="6">
        <v>47.4</v>
      </c>
      <c r="AN375" s="6">
        <v>39.11</v>
      </c>
      <c r="BO375" s="224">
        <v>0.371</v>
      </c>
      <c r="BP375" s="226">
        <v>-69.3333333333333</v>
      </c>
      <c r="BR375" s="311">
        <v>1.8549999999999824</v>
      </c>
      <c r="BS375" s="312">
        <v>14.399999999911088</v>
      </c>
    </row>
    <row r="376" spans="5:71">
      <c r="E376" s="9">
        <v>64.818498412698403</v>
      </c>
      <c r="F376" s="9">
        <v>207</v>
      </c>
      <c r="J376" s="254">
        <v>1.8599999999999823</v>
      </c>
      <c r="K376" s="8">
        <v>-10.4</v>
      </c>
      <c r="Q376" s="291">
        <v>46.7</v>
      </c>
      <c r="R376" s="290"/>
      <c r="S376" s="290"/>
      <c r="T376" s="290"/>
      <c r="U376" s="291">
        <v>64</v>
      </c>
      <c r="V376" s="8">
        <v>46.3</v>
      </c>
      <c r="W376" s="8">
        <v>36</v>
      </c>
      <c r="AH376" s="6">
        <v>46.4</v>
      </c>
      <c r="AI376" s="290">
        <v>48.09</v>
      </c>
      <c r="AJ376" s="290">
        <v>48.09</v>
      </c>
      <c r="AK376" s="290">
        <v>40.130000000000003</v>
      </c>
      <c r="AL376" s="6">
        <v>48.09</v>
      </c>
      <c r="AM376" s="6">
        <v>47.95</v>
      </c>
      <c r="AN376" s="6">
        <v>39.92</v>
      </c>
      <c r="BO376" s="224">
        <v>0.372</v>
      </c>
      <c r="BP376" s="226">
        <v>-79.333333333333329</v>
      </c>
      <c r="BR376" s="311">
        <v>1.8599999999999823</v>
      </c>
      <c r="BS376" s="312">
        <v>-10.4</v>
      </c>
    </row>
    <row r="377" spans="5:71">
      <c r="E377" s="9">
        <v>64.883241643323998</v>
      </c>
      <c r="F377" s="9">
        <v>207</v>
      </c>
      <c r="J377" s="254">
        <v>1.8649999999999822</v>
      </c>
      <c r="K377" s="8">
        <v>-21.99999999997857</v>
      </c>
      <c r="Q377" s="291">
        <v>46.8</v>
      </c>
      <c r="R377" s="290"/>
      <c r="S377" s="290"/>
      <c r="T377" s="290"/>
      <c r="U377" s="291">
        <v>65</v>
      </c>
      <c r="V377" s="8">
        <v>46.4</v>
      </c>
      <c r="W377" s="8">
        <v>38</v>
      </c>
      <c r="AH377" s="6">
        <v>46.5</v>
      </c>
      <c r="AI377" s="290">
        <v>50.77</v>
      </c>
      <c r="AJ377" s="290">
        <v>50.77</v>
      </c>
      <c r="AK377" s="290">
        <v>44.15</v>
      </c>
      <c r="AL377" s="6">
        <v>48.64</v>
      </c>
      <c r="AM377" s="6">
        <v>48.52</v>
      </c>
      <c r="AN377" s="6">
        <v>40.770000000000003</v>
      </c>
      <c r="BO377" s="224">
        <v>0.373</v>
      </c>
      <c r="BP377" s="226">
        <v>-70.666666666666671</v>
      </c>
      <c r="BR377" s="311">
        <v>1.8649999999999822</v>
      </c>
      <c r="BS377" s="312">
        <v>-21.99999999997857</v>
      </c>
    </row>
    <row r="378" spans="5:71">
      <c r="E378" s="9">
        <v>64.947984873949579</v>
      </c>
      <c r="F378" s="9">
        <v>207</v>
      </c>
      <c r="J378" s="254">
        <v>1.8699999999999821</v>
      </c>
      <c r="K378" s="8">
        <v>-16.000000000172676</v>
      </c>
      <c r="Q378" s="291">
        <v>46.9</v>
      </c>
      <c r="R378" s="290"/>
      <c r="S378" s="290"/>
      <c r="T378" s="290"/>
      <c r="U378" s="291">
        <v>70</v>
      </c>
      <c r="V378" s="8">
        <v>46.5</v>
      </c>
      <c r="W378" s="8">
        <v>45</v>
      </c>
      <c r="AH378" s="6">
        <v>46.6</v>
      </c>
      <c r="AI378" s="290">
        <v>53.01</v>
      </c>
      <c r="AJ378" s="290">
        <v>53.01</v>
      </c>
      <c r="AK378" s="290">
        <v>47.52</v>
      </c>
      <c r="AL378" s="6">
        <v>49.22</v>
      </c>
      <c r="AM378" s="6">
        <v>49.11</v>
      </c>
      <c r="AN378" s="6">
        <v>41.65</v>
      </c>
      <c r="BO378" s="224">
        <v>0.374</v>
      </c>
      <c r="BP378" s="226">
        <v>-73.999999999999986</v>
      </c>
      <c r="BR378" s="311">
        <v>1.8699999999999821</v>
      </c>
      <c r="BS378" s="312">
        <v>-16.000000000172676</v>
      </c>
    </row>
    <row r="379" spans="5:71">
      <c r="E379" s="9">
        <v>65.01272810457516</v>
      </c>
      <c r="F379" s="9">
        <v>207</v>
      </c>
      <c r="J379" s="254">
        <v>1.874999999999982</v>
      </c>
      <c r="K379" s="8">
        <v>-17.600000000039593</v>
      </c>
      <c r="Q379" s="291">
        <v>47</v>
      </c>
      <c r="R379" s="290"/>
      <c r="S379" s="290"/>
      <c r="T379" s="290"/>
      <c r="U379" s="291">
        <v>80</v>
      </c>
      <c r="V379" s="8">
        <v>46.6</v>
      </c>
      <c r="W379" s="8">
        <v>55</v>
      </c>
      <c r="AH379" s="6">
        <v>46.7</v>
      </c>
      <c r="AI379" s="290">
        <v>54.7</v>
      </c>
      <c r="AJ379" s="290">
        <v>54.7</v>
      </c>
      <c r="AK379" s="290">
        <v>50.04</v>
      </c>
      <c r="AL379" s="6">
        <v>49.8</v>
      </c>
      <c r="AM379" s="6">
        <v>49.73</v>
      </c>
      <c r="AN379" s="6">
        <v>42.57</v>
      </c>
      <c r="BO379" s="224">
        <v>0.375</v>
      </c>
      <c r="BP379" s="226">
        <v>-64.666666666666671</v>
      </c>
      <c r="BR379" s="311">
        <v>1.874999999999982</v>
      </c>
      <c r="BS379" s="312">
        <v>-17.600000000039593</v>
      </c>
    </row>
    <row r="380" spans="5:71">
      <c r="E380" s="9">
        <v>65.077471335200741</v>
      </c>
      <c r="F380" s="9">
        <v>207</v>
      </c>
      <c r="J380" s="254">
        <v>1.8799999999999819</v>
      </c>
      <c r="K380" s="8">
        <v>-17.599999999992839</v>
      </c>
      <c r="Q380" s="291">
        <v>47.1</v>
      </c>
      <c r="R380" s="290"/>
      <c r="S380" s="290"/>
      <c r="T380" s="290"/>
      <c r="U380" s="291">
        <v>90</v>
      </c>
      <c r="V380" s="8">
        <v>46.7</v>
      </c>
      <c r="W380" s="8">
        <v>70</v>
      </c>
      <c r="AH380" s="6">
        <v>46.8</v>
      </c>
      <c r="AI380" s="290">
        <v>55.77</v>
      </c>
      <c r="AJ380" s="290">
        <v>55.77</v>
      </c>
      <c r="AK380" s="290">
        <v>51.66</v>
      </c>
      <c r="AL380" s="6">
        <v>50.38</v>
      </c>
      <c r="AM380" s="6">
        <v>50.37</v>
      </c>
      <c r="AN380" s="6">
        <v>43.51</v>
      </c>
      <c r="BO380" s="224">
        <v>0.376</v>
      </c>
      <c r="BP380" s="226">
        <v>-65.333333333333329</v>
      </c>
      <c r="BR380" s="311">
        <v>1.8799999999999819</v>
      </c>
      <c r="BS380" s="312">
        <v>-17.599999999992839</v>
      </c>
    </row>
    <row r="381" spans="5:71">
      <c r="E381" s="9">
        <v>65.142214565826322</v>
      </c>
      <c r="F381" s="9">
        <v>207</v>
      </c>
      <c r="J381" s="254">
        <v>1.8849999999999818</v>
      </c>
      <c r="K381" s="8">
        <v>-7.600000000094127</v>
      </c>
      <c r="Q381" s="291">
        <v>47.2</v>
      </c>
      <c r="R381" s="290">
        <v>51.9</v>
      </c>
      <c r="S381" s="290">
        <v>96.4</v>
      </c>
      <c r="T381" s="290">
        <v>141.9</v>
      </c>
      <c r="U381" s="291">
        <v>96.4</v>
      </c>
      <c r="V381" s="8">
        <v>46.8</v>
      </c>
      <c r="W381" s="8">
        <v>96.901749999999993</v>
      </c>
      <c r="AH381" s="6">
        <v>46.9</v>
      </c>
      <c r="AI381" s="290">
        <v>56.31</v>
      </c>
      <c r="AJ381" s="290">
        <v>56.31</v>
      </c>
      <c r="AK381" s="290">
        <v>52.47</v>
      </c>
      <c r="AL381" s="6">
        <v>50.96</v>
      </c>
      <c r="AM381" s="6">
        <v>51.02</v>
      </c>
      <c r="AN381" s="6">
        <v>44.49</v>
      </c>
      <c r="BO381" s="224">
        <v>0.377</v>
      </c>
      <c r="BP381" s="226">
        <v>-64.666666666666671</v>
      </c>
      <c r="BR381" s="311">
        <v>1.8849999999999818</v>
      </c>
      <c r="BS381" s="312">
        <v>-7.600000000094127</v>
      </c>
    </row>
    <row r="382" spans="5:71">
      <c r="E382" s="9">
        <v>65.206957796451917</v>
      </c>
      <c r="F382" s="9">
        <v>207</v>
      </c>
      <c r="J382" s="254">
        <v>1.8899999999999817</v>
      </c>
      <c r="K382" s="8">
        <v>3.1999999999854367</v>
      </c>
      <c r="Q382" s="291">
        <v>47.3</v>
      </c>
      <c r="R382" s="290">
        <v>70.3</v>
      </c>
      <c r="S382" s="290">
        <v>100.3</v>
      </c>
      <c r="T382" s="290">
        <v>140.5</v>
      </c>
      <c r="U382" s="291">
        <v>100.3</v>
      </c>
      <c r="V382" s="8">
        <v>46.9</v>
      </c>
      <c r="W382" s="8">
        <v>105.37350000000001</v>
      </c>
      <c r="AH382" s="6">
        <v>47</v>
      </c>
      <c r="AI382" s="290">
        <v>56.49</v>
      </c>
      <c r="AJ382" s="290">
        <v>56.49</v>
      </c>
      <c r="AK382" s="290">
        <v>52.73</v>
      </c>
      <c r="AL382" s="6">
        <v>51.54</v>
      </c>
      <c r="AM382" s="6">
        <v>51.69</v>
      </c>
      <c r="AN382" s="6">
        <v>45.47</v>
      </c>
      <c r="BO382" s="224">
        <v>0.378</v>
      </c>
      <c r="BP382" s="226">
        <v>-64.000000000000028</v>
      </c>
      <c r="BR382" s="311">
        <v>1.8899999999999817</v>
      </c>
      <c r="BS382" s="312">
        <v>3.1999999999854367</v>
      </c>
    </row>
    <row r="383" spans="5:71">
      <c r="E383" s="9">
        <v>65.271701027077498</v>
      </c>
      <c r="F383" s="9">
        <v>207</v>
      </c>
      <c r="J383" s="254">
        <v>1.8949999999999816</v>
      </c>
      <c r="K383" s="8">
        <v>-5.6000000000000227</v>
      </c>
      <c r="Q383" s="291">
        <v>47.4</v>
      </c>
      <c r="R383" s="290">
        <v>70.599999999999994</v>
      </c>
      <c r="S383" s="290">
        <v>106.3</v>
      </c>
      <c r="T383" s="290">
        <v>160.30000000000001</v>
      </c>
      <c r="U383" s="291">
        <v>106.3</v>
      </c>
      <c r="V383" s="8">
        <v>47</v>
      </c>
      <c r="W383" s="8">
        <v>115.44119999999999</v>
      </c>
      <c r="AH383" s="6">
        <v>47.1</v>
      </c>
      <c r="AI383" s="290">
        <v>56.48</v>
      </c>
      <c r="AJ383" s="290">
        <v>56.48</v>
      </c>
      <c r="AK383" s="290">
        <v>52.72</v>
      </c>
      <c r="AL383" s="6">
        <v>52.11</v>
      </c>
      <c r="AM383" s="6">
        <v>52.35</v>
      </c>
      <c r="AN383" s="6">
        <v>46.46</v>
      </c>
      <c r="BO383" s="224">
        <v>0.379</v>
      </c>
      <c r="BP383" s="226">
        <v>-62.666666666666664</v>
      </c>
      <c r="BR383" s="311">
        <v>1.8949999999999816</v>
      </c>
      <c r="BS383" s="312">
        <v>-5.6000000000000227</v>
      </c>
    </row>
    <row r="384" spans="5:71">
      <c r="E384" s="9">
        <v>65.336444257703064</v>
      </c>
      <c r="F384" s="9">
        <v>207</v>
      </c>
      <c r="J384" s="254">
        <v>1.8999999999999815</v>
      </c>
      <c r="K384" s="8">
        <v>-11.199999999985266</v>
      </c>
      <c r="Q384" s="291">
        <v>47.5</v>
      </c>
      <c r="R384" s="290">
        <v>71</v>
      </c>
      <c r="S384" s="290">
        <v>106.8</v>
      </c>
      <c r="T384" s="290">
        <v>161.1</v>
      </c>
      <c r="U384" s="291">
        <v>106.8</v>
      </c>
      <c r="V384" s="8">
        <v>47.1</v>
      </c>
      <c r="W384" s="8">
        <v>116.05895000000001</v>
      </c>
      <c r="AH384" s="6">
        <v>47.2</v>
      </c>
      <c r="AI384" s="290">
        <v>56.39</v>
      </c>
      <c r="AJ384" s="290">
        <v>56.39</v>
      </c>
      <c r="AK384" s="290">
        <v>52.59</v>
      </c>
      <c r="AL384" s="6">
        <v>52.66</v>
      </c>
      <c r="AM384" s="6">
        <v>53</v>
      </c>
      <c r="AN384" s="6">
        <v>47.43</v>
      </c>
      <c r="BO384" s="224">
        <v>0.38</v>
      </c>
      <c r="BP384" s="226">
        <v>-64.000000000000028</v>
      </c>
      <c r="BR384" s="311">
        <v>1.8999999999999815</v>
      </c>
      <c r="BS384" s="312">
        <v>-11.199999999985266</v>
      </c>
    </row>
    <row r="385" spans="5:71">
      <c r="E385" s="9">
        <v>65.401187488328659</v>
      </c>
      <c r="F385" s="9">
        <v>207.1</v>
      </c>
      <c r="J385" s="254">
        <v>1.9049999999999814</v>
      </c>
      <c r="K385" s="8">
        <v>-36.800000000133508</v>
      </c>
      <c r="Q385" s="291">
        <v>47.6</v>
      </c>
      <c r="R385" s="290">
        <v>71.400000000000006</v>
      </c>
      <c r="S385" s="290">
        <v>107.4</v>
      </c>
      <c r="T385" s="290">
        <v>162</v>
      </c>
      <c r="U385" s="291">
        <v>107.4</v>
      </c>
      <c r="V385" s="8">
        <v>47.2</v>
      </c>
      <c r="W385" s="8">
        <v>116.67665</v>
      </c>
      <c r="AH385" s="6">
        <v>47.3</v>
      </c>
      <c r="AI385" s="290">
        <v>56.14</v>
      </c>
      <c r="AJ385" s="290">
        <v>56.14</v>
      </c>
      <c r="AK385" s="290">
        <v>52.21</v>
      </c>
      <c r="AL385" s="6">
        <v>53.17</v>
      </c>
      <c r="AM385" s="6">
        <v>53.62</v>
      </c>
      <c r="AN385" s="6">
        <v>48.35</v>
      </c>
      <c r="BO385" s="224">
        <v>0.38100000000000001</v>
      </c>
      <c r="BP385" s="226">
        <v>-61.333333333333364</v>
      </c>
      <c r="BR385" s="311">
        <v>1.9049999999999814</v>
      </c>
      <c r="BS385" s="312">
        <v>-36.800000000133508</v>
      </c>
    </row>
    <row r="386" spans="5:71">
      <c r="E386" s="9">
        <v>65.46593071895424</v>
      </c>
      <c r="F386" s="9">
        <v>207.1</v>
      </c>
      <c r="J386" s="254">
        <v>1.9099999999999813</v>
      </c>
      <c r="K386" s="8">
        <v>-55.999999999977597</v>
      </c>
      <c r="Q386" s="291">
        <v>47.7</v>
      </c>
      <c r="R386" s="290">
        <v>71.8</v>
      </c>
      <c r="S386" s="290">
        <v>108</v>
      </c>
      <c r="T386" s="290">
        <v>162.80000000000001</v>
      </c>
      <c r="U386" s="291">
        <v>108</v>
      </c>
      <c r="V386" s="8">
        <v>47.3</v>
      </c>
      <c r="W386" s="8">
        <v>117.2944</v>
      </c>
      <c r="AH386" s="6">
        <v>47.4</v>
      </c>
      <c r="AI386" s="290">
        <v>55.53</v>
      </c>
      <c r="AJ386" s="290">
        <v>55.53</v>
      </c>
      <c r="AK386" s="290">
        <v>51.29</v>
      </c>
      <c r="AL386" s="6">
        <v>53.64</v>
      </c>
      <c r="AM386" s="6">
        <v>54.19</v>
      </c>
      <c r="AN386" s="6">
        <v>49.19</v>
      </c>
      <c r="BO386" s="224">
        <v>0.38200000000000001</v>
      </c>
      <c r="BP386" s="226">
        <v>-54.666666666666657</v>
      </c>
      <c r="BR386" s="311">
        <v>1.9099999999999813</v>
      </c>
      <c r="BS386" s="312">
        <v>-55.999999999977597</v>
      </c>
    </row>
    <row r="387" spans="5:71">
      <c r="E387" s="9">
        <v>65.530673949579835</v>
      </c>
      <c r="F387" s="9">
        <v>207.1</v>
      </c>
      <c r="J387" s="254">
        <v>1.9149999999999812</v>
      </c>
      <c r="K387" s="8">
        <v>-68.399999999917426</v>
      </c>
      <c r="Q387" s="291">
        <v>47.8</v>
      </c>
      <c r="R387" s="290">
        <v>72.099999999999994</v>
      </c>
      <c r="S387" s="290">
        <v>108.5</v>
      </c>
      <c r="T387" s="290">
        <v>163.69999999999999</v>
      </c>
      <c r="U387" s="291">
        <v>108.5</v>
      </c>
      <c r="V387" s="8">
        <v>47.4</v>
      </c>
      <c r="W387" s="8">
        <v>117.9121</v>
      </c>
      <c r="AH387" s="6">
        <v>47.5</v>
      </c>
      <c r="AI387" s="290">
        <v>54.46</v>
      </c>
      <c r="AJ387" s="290">
        <v>54.46</v>
      </c>
      <c r="AK387" s="290">
        <v>49.69</v>
      </c>
      <c r="AL387" s="6">
        <v>54.05</v>
      </c>
      <c r="AM387" s="6">
        <v>54.68</v>
      </c>
      <c r="AN387" s="6">
        <v>49.92</v>
      </c>
      <c r="BO387" s="224">
        <v>0.38300000000000001</v>
      </c>
      <c r="BP387" s="226">
        <v>-59.333333333333343</v>
      </c>
      <c r="BR387" s="311">
        <v>1.9149999999999812</v>
      </c>
      <c r="BS387" s="312">
        <v>-68.399999999917426</v>
      </c>
    </row>
    <row r="388" spans="5:71">
      <c r="E388" s="9">
        <v>65.595417180205416</v>
      </c>
      <c r="F388" s="9">
        <v>207.1</v>
      </c>
      <c r="J388" s="254">
        <v>1.9199999999999811</v>
      </c>
      <c r="K388" s="8">
        <v>-40.00000000012836</v>
      </c>
      <c r="Q388" s="291">
        <v>47.9</v>
      </c>
      <c r="R388" s="290">
        <v>72.5</v>
      </c>
      <c r="S388" s="290">
        <v>109.1</v>
      </c>
      <c r="T388" s="290">
        <v>164.6</v>
      </c>
      <c r="U388" s="291">
        <v>109.1</v>
      </c>
      <c r="V388" s="8">
        <v>47.5</v>
      </c>
      <c r="W388" s="8">
        <v>118.53035</v>
      </c>
      <c r="AH388" s="6">
        <v>47.6</v>
      </c>
      <c r="AI388" s="290">
        <v>53.11</v>
      </c>
      <c r="AJ388" s="290">
        <v>53.11</v>
      </c>
      <c r="AK388" s="290">
        <v>47.67</v>
      </c>
      <c r="AL388" s="6">
        <v>54.39</v>
      </c>
      <c r="AM388" s="6">
        <v>55.07</v>
      </c>
      <c r="AN388" s="6">
        <v>50.51</v>
      </c>
      <c r="BO388" s="224">
        <v>0.38400000000000001</v>
      </c>
      <c r="BP388" s="226">
        <v>-56.666666666666679</v>
      </c>
      <c r="BR388" s="311">
        <v>1.9199999999999811</v>
      </c>
      <c r="BS388" s="312">
        <v>-40.00000000012836</v>
      </c>
    </row>
    <row r="389" spans="5:71">
      <c r="E389" s="9">
        <v>65.660160410830983</v>
      </c>
      <c r="F389" s="9">
        <v>205.2</v>
      </c>
      <c r="J389" s="254">
        <v>1.9249999999999809</v>
      </c>
      <c r="K389" s="8">
        <v>-39.999999999939249</v>
      </c>
      <c r="Q389" s="291">
        <v>48</v>
      </c>
      <c r="R389" s="290">
        <v>72.900000000000006</v>
      </c>
      <c r="S389" s="290">
        <v>109.7</v>
      </c>
      <c r="T389" s="290">
        <v>165.4</v>
      </c>
      <c r="U389" s="291">
        <v>109.7</v>
      </c>
      <c r="V389" s="8">
        <v>47.6</v>
      </c>
      <c r="W389" s="8">
        <v>119.14805</v>
      </c>
      <c r="AH389" s="6">
        <v>47.7</v>
      </c>
      <c r="AI389" s="290">
        <v>52.01</v>
      </c>
      <c r="AJ389" s="290">
        <v>52.01</v>
      </c>
      <c r="AK389" s="290">
        <v>46.01</v>
      </c>
      <c r="AL389" s="6">
        <v>54.63</v>
      </c>
      <c r="AM389" s="6">
        <v>55.36</v>
      </c>
      <c r="AN389" s="6">
        <v>50.93</v>
      </c>
      <c r="BO389" s="224">
        <v>0.38500000000000001</v>
      </c>
      <c r="BP389" s="226">
        <v>-60.66666666666665</v>
      </c>
      <c r="BR389" s="311">
        <v>1.9249999999999809</v>
      </c>
      <c r="BS389" s="312">
        <v>-39.999999999939249</v>
      </c>
    </row>
    <row r="390" spans="5:71">
      <c r="E390" s="9">
        <v>65.725077932342714</v>
      </c>
      <c r="F390" s="9">
        <v>201.4</v>
      </c>
      <c r="J390" s="254">
        <v>1.9299999999999808</v>
      </c>
      <c r="K390" s="8">
        <v>-16.800000000184067</v>
      </c>
      <c r="Q390" s="291">
        <v>48.1</v>
      </c>
      <c r="R390" s="290">
        <v>73.3</v>
      </c>
      <c r="S390" s="290">
        <v>110.2</v>
      </c>
      <c r="T390" s="290">
        <v>166.3</v>
      </c>
      <c r="U390" s="291">
        <v>110.2</v>
      </c>
      <c r="V390" s="8">
        <v>47.7</v>
      </c>
      <c r="W390" s="8">
        <v>119.76575</v>
      </c>
      <c r="AH390" s="6">
        <v>47.8</v>
      </c>
      <c r="AI390" s="290">
        <v>51.96</v>
      </c>
      <c r="AJ390" s="290">
        <v>51.96</v>
      </c>
      <c r="AK390" s="290">
        <v>45.94</v>
      </c>
      <c r="AL390" s="6">
        <v>54.79</v>
      </c>
      <c r="AM390" s="6">
        <v>55.52</v>
      </c>
      <c r="AN390" s="6">
        <v>51.17</v>
      </c>
      <c r="BO390" s="224">
        <v>0.38600000000000001</v>
      </c>
      <c r="BP390" s="226">
        <v>-52.666666666666636</v>
      </c>
      <c r="BR390" s="311">
        <v>1.9299999999999808</v>
      </c>
      <c r="BS390" s="312">
        <v>-16.800000000184067</v>
      </c>
    </row>
    <row r="391" spans="5:71">
      <c r="E391" s="9">
        <v>65.790126936452737</v>
      </c>
      <c r="F391" s="9">
        <v>197.6</v>
      </c>
      <c r="J391" s="254">
        <v>1.9349999999999807</v>
      </c>
      <c r="K391" s="8">
        <v>-11.999999999915012</v>
      </c>
      <c r="Q391" s="291">
        <v>48.2</v>
      </c>
      <c r="R391" s="290">
        <v>73.599999999999994</v>
      </c>
      <c r="S391" s="290">
        <v>110.8</v>
      </c>
      <c r="T391" s="290">
        <v>167.1</v>
      </c>
      <c r="U391" s="291">
        <v>110.8</v>
      </c>
      <c r="V391" s="8">
        <v>47.8</v>
      </c>
      <c r="W391" s="8">
        <v>120.3835</v>
      </c>
      <c r="AH391" s="6">
        <v>47.9</v>
      </c>
      <c r="AI391" s="290">
        <v>53.61</v>
      </c>
      <c r="AJ391" s="290">
        <v>53.61</v>
      </c>
      <c r="AK391" s="290">
        <v>48.42</v>
      </c>
      <c r="AL391" s="6">
        <v>54.85</v>
      </c>
      <c r="AM391" s="6">
        <v>55.57</v>
      </c>
      <c r="AN391" s="6">
        <v>51.24</v>
      </c>
      <c r="BO391" s="224">
        <v>0.38700000000000001</v>
      </c>
      <c r="BP391" s="226">
        <v>-50.666666666666686</v>
      </c>
      <c r="BR391" s="311">
        <v>1.9349999999999807</v>
      </c>
      <c r="BS391" s="312">
        <v>-11.999999999915012</v>
      </c>
    </row>
    <row r="392" spans="5:71">
      <c r="E392" s="9">
        <v>65.855175940562759</v>
      </c>
      <c r="F392" s="9">
        <v>193.8</v>
      </c>
      <c r="J392" s="254">
        <v>1.9399999999999806</v>
      </c>
      <c r="K392" s="8">
        <v>-14.133333333276461</v>
      </c>
      <c r="Q392" s="291">
        <v>48.3</v>
      </c>
      <c r="R392" s="290">
        <v>74</v>
      </c>
      <c r="S392" s="290">
        <v>101.8</v>
      </c>
      <c r="T392" s="290">
        <v>133</v>
      </c>
      <c r="U392" s="291">
        <v>101.8</v>
      </c>
      <c r="V392" s="8">
        <v>47.9</v>
      </c>
      <c r="W392" s="8">
        <v>103.5257</v>
      </c>
      <c r="AH392" s="6">
        <v>48</v>
      </c>
      <c r="AI392" s="290">
        <v>56.91</v>
      </c>
      <c r="AJ392" s="290">
        <v>56.91</v>
      </c>
      <c r="AK392" s="290">
        <v>53.37</v>
      </c>
      <c r="AL392" s="6">
        <v>54.81</v>
      </c>
      <c r="AM392" s="6">
        <v>55.5</v>
      </c>
      <c r="AN392" s="6">
        <v>51.14</v>
      </c>
      <c r="BO392" s="224">
        <v>0.38800000000000001</v>
      </c>
      <c r="BP392" s="226">
        <v>-46</v>
      </c>
      <c r="BR392" s="311">
        <v>1.9399999999999806</v>
      </c>
      <c r="BS392" s="312">
        <v>-14.133333333276461</v>
      </c>
    </row>
    <row r="393" spans="5:71">
      <c r="E393" s="9">
        <v>65.920224944672782</v>
      </c>
      <c r="F393" s="9">
        <v>190</v>
      </c>
      <c r="J393" s="254">
        <v>1.9449999999999805</v>
      </c>
      <c r="K393" s="8">
        <v>-11.600000000038868</v>
      </c>
      <c r="Q393" s="291">
        <v>48.4</v>
      </c>
      <c r="R393" s="290">
        <v>75.8</v>
      </c>
      <c r="S393" s="290">
        <v>103.9</v>
      </c>
      <c r="T393" s="290">
        <v>132.9</v>
      </c>
      <c r="U393" s="291">
        <v>103.9</v>
      </c>
      <c r="V393" s="8">
        <v>48</v>
      </c>
      <c r="W393" s="8">
        <v>104.3703</v>
      </c>
      <c r="AH393" s="6">
        <v>48.1</v>
      </c>
      <c r="AI393" s="290">
        <v>61</v>
      </c>
      <c r="AJ393" s="290">
        <v>61</v>
      </c>
      <c r="AK393" s="290">
        <v>59.51</v>
      </c>
      <c r="AL393" s="6">
        <v>54.69</v>
      </c>
      <c r="AM393" s="6">
        <v>55.33</v>
      </c>
      <c r="AN393" s="6">
        <v>50.88</v>
      </c>
      <c r="BO393" s="224">
        <v>0.38900000000000001</v>
      </c>
      <c r="BP393" s="226">
        <v>-44.000000000000007</v>
      </c>
      <c r="BR393" s="311">
        <v>1.9449999999999805</v>
      </c>
      <c r="BS393" s="312">
        <v>-11.600000000038868</v>
      </c>
    </row>
    <row r="394" spans="5:71">
      <c r="E394" s="9">
        <v>66.011293550426799</v>
      </c>
      <c r="F394" s="9">
        <v>187.46700000000001</v>
      </c>
      <c r="J394" s="254">
        <v>1.9499999999999804</v>
      </c>
      <c r="K394" s="8">
        <v>-12.799999999968747</v>
      </c>
      <c r="Q394" s="291">
        <v>48.5</v>
      </c>
      <c r="R394" s="290">
        <v>90.4</v>
      </c>
      <c r="S394" s="290">
        <v>109.3</v>
      </c>
      <c r="T394" s="290">
        <v>132.80000000000001</v>
      </c>
      <c r="U394" s="291">
        <v>109.3</v>
      </c>
      <c r="V394" s="8">
        <v>48.1</v>
      </c>
      <c r="W394" s="8">
        <v>111.58635000000001</v>
      </c>
      <c r="AH394" s="6">
        <v>48.2</v>
      </c>
      <c r="AI394" s="290">
        <v>64.39</v>
      </c>
      <c r="AJ394" s="290">
        <v>64.58</v>
      </c>
      <c r="AK394" s="290">
        <v>64.39</v>
      </c>
      <c r="AL394" s="6">
        <v>54.49</v>
      </c>
      <c r="AM394" s="6">
        <v>55.08</v>
      </c>
      <c r="AN394" s="6">
        <v>50.51</v>
      </c>
      <c r="BO394" s="224">
        <v>0.39</v>
      </c>
      <c r="BP394" s="226">
        <v>-48.666666666666664</v>
      </c>
      <c r="BR394" s="311">
        <v>1.9499999999999804</v>
      </c>
      <c r="BS394" s="312">
        <v>-12.799999999968747</v>
      </c>
    </row>
    <row r="395" spans="5:71">
      <c r="E395" s="9">
        <v>66.102362156180845</v>
      </c>
      <c r="F395" s="9">
        <v>186.2</v>
      </c>
      <c r="J395" s="254">
        <v>1.9549999999999803</v>
      </c>
      <c r="K395" s="8">
        <v>-43.99999999994467</v>
      </c>
      <c r="Q395" s="291">
        <v>48.6</v>
      </c>
      <c r="R395" s="290">
        <v>90.3</v>
      </c>
      <c r="S395" s="290">
        <v>108.5</v>
      </c>
      <c r="T395" s="290">
        <v>132.69999999999999</v>
      </c>
      <c r="U395" s="291">
        <v>108.5</v>
      </c>
      <c r="V395" s="8">
        <v>48.2</v>
      </c>
      <c r="W395" s="8">
        <v>111.52809999999999</v>
      </c>
      <c r="AH395" s="6">
        <v>48.3</v>
      </c>
      <c r="AI395" s="290">
        <v>65.650000000000006</v>
      </c>
      <c r="AJ395" s="290">
        <v>66.47</v>
      </c>
      <c r="AK395" s="290">
        <v>65.650000000000006</v>
      </c>
      <c r="AL395" s="6">
        <v>54.22</v>
      </c>
      <c r="AM395" s="6">
        <v>54.76</v>
      </c>
      <c r="AN395" s="6">
        <v>50.03</v>
      </c>
      <c r="BO395" s="224">
        <v>0.39100000000000001</v>
      </c>
      <c r="BP395" s="226">
        <v>-51.333333333333336</v>
      </c>
      <c r="BR395" s="311">
        <v>1.9549999999999803</v>
      </c>
      <c r="BS395" s="312">
        <v>-43.99999999994467</v>
      </c>
    </row>
    <row r="396" spans="5:71">
      <c r="E396" s="9">
        <v>66.193430761934863</v>
      </c>
      <c r="F396" s="9">
        <v>186.3</v>
      </c>
      <c r="J396" s="254">
        <v>1.9599999999999802</v>
      </c>
      <c r="K396" s="8">
        <v>-37.19999999997615</v>
      </c>
      <c r="Q396" s="291">
        <v>48.7</v>
      </c>
      <c r="R396" s="290">
        <v>90.3</v>
      </c>
      <c r="S396" s="290">
        <v>130.4</v>
      </c>
      <c r="T396" s="290">
        <v>180.8</v>
      </c>
      <c r="U396" s="291">
        <v>130.4</v>
      </c>
      <c r="V396" s="8">
        <v>48.3</v>
      </c>
      <c r="W396" s="8">
        <v>135.58840000000001</v>
      </c>
      <c r="AH396" s="6">
        <v>48.4</v>
      </c>
      <c r="AI396" s="290">
        <v>64.37</v>
      </c>
      <c r="AJ396" s="290">
        <v>64.55</v>
      </c>
      <c r="AK396" s="290">
        <v>64.37</v>
      </c>
      <c r="AL396" s="6">
        <v>53.89</v>
      </c>
      <c r="AM396" s="6">
        <v>54.39</v>
      </c>
      <c r="AN396" s="6">
        <v>49.46</v>
      </c>
      <c r="BO396" s="224">
        <v>0.39200000000000002</v>
      </c>
      <c r="BP396" s="226">
        <v>-49.33333333333335</v>
      </c>
      <c r="BR396" s="311">
        <v>1.9599999999999802</v>
      </c>
      <c r="BS396" s="312">
        <v>-37.19999999997615</v>
      </c>
    </row>
    <row r="397" spans="5:71">
      <c r="E397" s="9">
        <v>66.284499367688909</v>
      </c>
      <c r="F397" s="9">
        <v>188.2</v>
      </c>
      <c r="J397" s="254">
        <v>1.9649999999999801</v>
      </c>
      <c r="K397" s="8">
        <v>-31.599999999976163</v>
      </c>
      <c r="Q397" s="291">
        <v>48.8</v>
      </c>
      <c r="R397" s="290">
        <v>90.3</v>
      </c>
      <c r="S397" s="290">
        <v>130.4</v>
      </c>
      <c r="T397" s="290">
        <v>180.9</v>
      </c>
      <c r="U397" s="291">
        <v>130.4</v>
      </c>
      <c r="V397" s="8">
        <v>48.4</v>
      </c>
      <c r="W397" s="8">
        <v>135.58965000000001</v>
      </c>
      <c r="AH397" s="6">
        <v>48.5</v>
      </c>
      <c r="AI397" s="290">
        <v>61.29</v>
      </c>
      <c r="AJ397" s="290">
        <v>61.29</v>
      </c>
      <c r="AK397" s="290">
        <v>59.93</v>
      </c>
      <c r="AL397" s="6">
        <v>53.52</v>
      </c>
      <c r="AM397" s="6">
        <v>53.97</v>
      </c>
      <c r="AN397" s="6">
        <v>48.84</v>
      </c>
      <c r="BO397" s="224">
        <v>0.39300000000000002</v>
      </c>
      <c r="BP397" s="226">
        <v>-41.999999999999993</v>
      </c>
      <c r="BR397" s="311">
        <v>1.9649999999999801</v>
      </c>
      <c r="BS397" s="312">
        <v>-31.599999999976163</v>
      </c>
    </row>
    <row r="398" spans="5:71">
      <c r="E398" s="9">
        <v>66.375567973442926</v>
      </c>
      <c r="F398" s="9">
        <v>188.2</v>
      </c>
      <c r="J398" s="254">
        <v>1.96999999999998</v>
      </c>
      <c r="K398" s="8">
        <v>-14.4</v>
      </c>
      <c r="Q398" s="291">
        <v>48.9</v>
      </c>
      <c r="R398" s="290"/>
      <c r="S398" s="290"/>
      <c r="T398" s="290"/>
      <c r="U398" s="291">
        <v>115</v>
      </c>
      <c r="V398" s="8">
        <v>48.5</v>
      </c>
      <c r="W398" s="8">
        <v>110</v>
      </c>
      <c r="AH398" s="6">
        <v>48.6</v>
      </c>
      <c r="AI398" s="290">
        <v>57.79</v>
      </c>
      <c r="AJ398" s="290">
        <v>57.79</v>
      </c>
      <c r="AK398" s="290">
        <v>54.69</v>
      </c>
      <c r="AL398" s="6">
        <v>53.11</v>
      </c>
      <c r="AM398" s="6">
        <v>53.52</v>
      </c>
      <c r="AN398" s="6">
        <v>48.17</v>
      </c>
      <c r="BO398" s="224">
        <v>0.39400000000000002</v>
      </c>
      <c r="BP398" s="226">
        <v>-46</v>
      </c>
      <c r="BR398" s="311">
        <v>1.96999999999998</v>
      </c>
      <c r="BS398" s="312">
        <v>-14.4</v>
      </c>
    </row>
    <row r="399" spans="5:71">
      <c r="E399" s="9">
        <v>66.421102276319942</v>
      </c>
      <c r="F399" s="9">
        <v>190.1</v>
      </c>
      <c r="J399" s="254">
        <v>1.9749999999999799</v>
      </c>
      <c r="K399" s="8">
        <v>-3.1999999998868489</v>
      </c>
      <c r="Q399" s="291">
        <v>49</v>
      </c>
      <c r="R399" s="290"/>
      <c r="S399" s="290"/>
      <c r="T399" s="290"/>
      <c r="U399" s="291">
        <v>100</v>
      </c>
      <c r="V399" s="8">
        <v>48.6</v>
      </c>
      <c r="W399" s="8">
        <v>70</v>
      </c>
      <c r="AH399" s="6">
        <v>48.7</v>
      </c>
      <c r="AI399" s="290">
        <v>55.22</v>
      </c>
      <c r="AJ399" s="290">
        <v>55.22</v>
      </c>
      <c r="AK399" s="290">
        <v>50.83</v>
      </c>
      <c r="AL399" s="6">
        <v>52.68</v>
      </c>
      <c r="AM399" s="6">
        <v>53.05</v>
      </c>
      <c r="AN399" s="6">
        <v>47.46</v>
      </c>
      <c r="BO399" s="224">
        <v>0.39500000000000002</v>
      </c>
      <c r="BP399" s="226">
        <v>-35.333333333333321</v>
      </c>
      <c r="BR399" s="311">
        <v>1.9749999999999799</v>
      </c>
      <c r="BS399" s="312">
        <v>-3.1999999998868489</v>
      </c>
    </row>
    <row r="400" spans="5:71">
      <c r="E400" s="9">
        <v>66.466636579196958</v>
      </c>
      <c r="F400" s="9">
        <v>192</v>
      </c>
      <c r="J400" s="254">
        <v>1.9799999999999798</v>
      </c>
      <c r="K400" s="8">
        <v>5.6000000000162586</v>
      </c>
      <c r="Q400" s="291">
        <v>49.1</v>
      </c>
      <c r="R400" s="290"/>
      <c r="S400" s="290"/>
      <c r="T400" s="290"/>
      <c r="U400" s="291">
        <v>94</v>
      </c>
      <c r="V400" s="8">
        <v>48.7</v>
      </c>
      <c r="W400" s="8">
        <v>62</v>
      </c>
      <c r="AH400" s="6">
        <v>48.8</v>
      </c>
      <c r="AI400" s="290">
        <v>54.17</v>
      </c>
      <c r="AJ400" s="290">
        <v>54.17</v>
      </c>
      <c r="AK400" s="290">
        <v>49.25</v>
      </c>
      <c r="AL400" s="6">
        <v>52.24</v>
      </c>
      <c r="AM400" s="6">
        <v>52.56</v>
      </c>
      <c r="AN400" s="6">
        <v>46.72</v>
      </c>
      <c r="BO400" s="224">
        <v>0.39600000000000002</v>
      </c>
      <c r="BP400" s="226">
        <v>-32.666666666666679</v>
      </c>
      <c r="BR400" s="311">
        <v>1.9799999999999798</v>
      </c>
      <c r="BS400" s="312">
        <v>5.6000000000162586</v>
      </c>
    </row>
    <row r="401" spans="5:71">
      <c r="E401" s="9">
        <v>66.512170882073988</v>
      </c>
      <c r="F401" s="9">
        <v>194.85</v>
      </c>
      <c r="J401" s="254">
        <v>1.9849999999999797</v>
      </c>
      <c r="K401" s="8">
        <v>-42.399999999019478</v>
      </c>
      <c r="Q401" s="291">
        <v>49.2</v>
      </c>
      <c r="R401" s="290"/>
      <c r="S401" s="290"/>
      <c r="T401" s="290"/>
      <c r="U401" s="291">
        <v>94</v>
      </c>
      <c r="V401" s="8">
        <v>48.8</v>
      </c>
      <c r="W401" s="8">
        <v>62</v>
      </c>
      <c r="AH401" s="6">
        <v>48.9</v>
      </c>
      <c r="AI401" s="290">
        <v>54.29</v>
      </c>
      <c r="AJ401" s="290">
        <v>54.29</v>
      </c>
      <c r="AK401" s="290">
        <v>49.43</v>
      </c>
      <c r="AL401" s="6">
        <v>51.79</v>
      </c>
      <c r="AM401" s="6">
        <v>52.05</v>
      </c>
      <c r="AN401" s="6">
        <v>45.96</v>
      </c>
      <c r="BO401" s="224">
        <v>0.39700000000000002</v>
      </c>
      <c r="BP401" s="226">
        <v>-16.000000000000014</v>
      </c>
      <c r="BR401" s="311">
        <v>1.9849999999999797</v>
      </c>
      <c r="BS401" s="312">
        <v>-42.399999999019478</v>
      </c>
    </row>
    <row r="402" spans="5:71">
      <c r="E402" s="9">
        <v>66.557705184951004</v>
      </c>
      <c r="F402" s="9">
        <v>195.8</v>
      </c>
      <c r="J402" s="254">
        <v>1.9899999999999796</v>
      </c>
      <c r="K402" s="8">
        <v>-28.000000000141654</v>
      </c>
      <c r="Q402" s="291">
        <v>49.3</v>
      </c>
      <c r="R402" s="290"/>
      <c r="S402" s="290"/>
      <c r="T402" s="290"/>
      <c r="U402" s="291">
        <v>100</v>
      </c>
      <c r="V402" s="8">
        <v>48.9</v>
      </c>
      <c r="W402" s="8">
        <v>70</v>
      </c>
      <c r="AH402" s="6">
        <v>49</v>
      </c>
      <c r="AI402" s="290">
        <v>54.57</v>
      </c>
      <c r="AJ402" s="290">
        <v>54.57</v>
      </c>
      <c r="AK402" s="290">
        <v>49.85</v>
      </c>
      <c r="AL402" s="6">
        <v>51.34</v>
      </c>
      <c r="AM402" s="6">
        <v>51.54</v>
      </c>
      <c r="AN402" s="6">
        <v>45.2</v>
      </c>
      <c r="BO402" s="224">
        <v>0.39800000000000002</v>
      </c>
      <c r="BP402" s="226">
        <v>-20.666666666666671</v>
      </c>
      <c r="BR402" s="311">
        <v>1.9899999999999796</v>
      </c>
      <c r="BS402" s="312">
        <v>-28.000000000141654</v>
      </c>
    </row>
    <row r="403" spans="5:71">
      <c r="E403" s="9">
        <v>66.603239487828006</v>
      </c>
      <c r="F403" s="9">
        <v>195.8</v>
      </c>
      <c r="J403" s="254">
        <v>1.9949999999999795</v>
      </c>
      <c r="K403" s="8">
        <v>-29.33333333331138</v>
      </c>
      <c r="Q403" s="291">
        <v>49.4</v>
      </c>
      <c r="R403" s="290"/>
      <c r="S403" s="290"/>
      <c r="T403" s="290"/>
      <c r="U403" s="291">
        <v>114</v>
      </c>
      <c r="V403" s="8">
        <v>49</v>
      </c>
      <c r="W403" s="8">
        <v>100</v>
      </c>
      <c r="AH403" s="6">
        <v>49.1</v>
      </c>
      <c r="AI403" s="290">
        <v>53.92</v>
      </c>
      <c r="AJ403" s="290">
        <v>53.92</v>
      </c>
      <c r="AK403" s="290">
        <v>48.89</v>
      </c>
      <c r="AL403" s="6">
        <v>50.89</v>
      </c>
      <c r="AM403" s="6">
        <v>51.02</v>
      </c>
      <c r="AN403" s="6">
        <v>44.42</v>
      </c>
      <c r="BO403" s="224">
        <v>0.39900000000000002</v>
      </c>
      <c r="BP403" s="226">
        <v>-16.666666666666668</v>
      </c>
      <c r="BR403" s="311">
        <v>1.9949999999999795</v>
      </c>
      <c r="BS403" s="312">
        <v>-29.33333333331138</v>
      </c>
    </row>
    <row r="404" spans="5:71">
      <c r="E404" s="9">
        <v>66.648773790705022</v>
      </c>
      <c r="F404" s="9">
        <v>192</v>
      </c>
      <c r="J404" s="254">
        <v>1.9999999999999793</v>
      </c>
      <c r="K404" s="8">
        <v>-28.266666666727254</v>
      </c>
      <c r="Q404" s="291">
        <v>49.5</v>
      </c>
      <c r="R404" s="290">
        <v>76.8</v>
      </c>
      <c r="S404" s="290">
        <v>115.4</v>
      </c>
      <c r="T404" s="290">
        <v>162.5</v>
      </c>
      <c r="U404" s="291">
        <v>115.4</v>
      </c>
      <c r="V404" s="8">
        <v>49.1</v>
      </c>
      <c r="W404" s="8">
        <v>119.67394999999999</v>
      </c>
      <c r="AH404" s="6">
        <v>49.2</v>
      </c>
      <c r="AI404" s="290">
        <v>51.76</v>
      </c>
      <c r="AJ404" s="290">
        <v>51.76</v>
      </c>
      <c r="AK404" s="290">
        <v>45.64</v>
      </c>
      <c r="AL404" s="6">
        <v>50.44</v>
      </c>
      <c r="AM404" s="6">
        <v>50.49</v>
      </c>
      <c r="AN404" s="6">
        <v>43.65</v>
      </c>
      <c r="BO404" s="224">
        <v>0.4</v>
      </c>
      <c r="BP404" s="226">
        <v>-5.9999999999999902</v>
      </c>
      <c r="BR404" s="311">
        <v>1.9999999999999793</v>
      </c>
      <c r="BS404" s="312">
        <v>-28.266666666727254</v>
      </c>
    </row>
    <row r="405" spans="5:71">
      <c r="E405" s="9">
        <v>66.694308093582038</v>
      </c>
      <c r="F405" s="9">
        <v>154.03299999999999</v>
      </c>
      <c r="J405" s="254">
        <v>2.0049999999999795</v>
      </c>
      <c r="K405" s="8">
        <v>-34.3999999999183</v>
      </c>
      <c r="Q405" s="291">
        <v>49.6</v>
      </c>
      <c r="R405" s="290">
        <v>76.8</v>
      </c>
      <c r="S405" s="290">
        <v>101.3</v>
      </c>
      <c r="T405" s="290">
        <v>124.3</v>
      </c>
      <c r="U405" s="291">
        <v>101.3</v>
      </c>
      <c r="V405" s="8">
        <v>49.2</v>
      </c>
      <c r="W405" s="8">
        <v>100.55725000000001</v>
      </c>
      <c r="AH405" s="6">
        <v>49.3</v>
      </c>
      <c r="AI405" s="290">
        <v>48.34</v>
      </c>
      <c r="AJ405" s="290">
        <v>48.34</v>
      </c>
      <c r="AK405" s="290">
        <v>40.51</v>
      </c>
      <c r="AL405" s="6">
        <v>50.01</v>
      </c>
      <c r="AM405" s="6">
        <v>49.97</v>
      </c>
      <c r="AN405" s="6">
        <v>42.87</v>
      </c>
      <c r="BO405" s="224">
        <v>0.40100000000000002</v>
      </c>
      <c r="BP405" s="226">
        <v>1.9999999999999869</v>
      </c>
      <c r="BR405" s="311">
        <v>2.0049999999999795</v>
      </c>
      <c r="BS405" s="312">
        <v>-34.3999999999183</v>
      </c>
    </row>
    <row r="406" spans="5:71">
      <c r="E406" s="9">
        <v>66.739842396459068</v>
      </c>
      <c r="F406" s="9">
        <v>121.9</v>
      </c>
      <c r="J406" s="254">
        <v>2.0099999999999794</v>
      </c>
      <c r="K406" s="8">
        <v>-29.600000000005448</v>
      </c>
      <c r="Q406" s="291">
        <v>49.7</v>
      </c>
      <c r="R406" s="290">
        <v>76.900000000000006</v>
      </c>
      <c r="S406" s="290">
        <v>92.8</v>
      </c>
      <c r="T406" s="290">
        <v>109.8</v>
      </c>
      <c r="U406" s="291">
        <v>92.8</v>
      </c>
      <c r="V406" s="8">
        <v>49.3</v>
      </c>
      <c r="W406" s="8">
        <v>93.319549999999992</v>
      </c>
      <c r="AH406" s="6">
        <v>49.4</v>
      </c>
      <c r="AI406" s="290">
        <v>44.71</v>
      </c>
      <c r="AJ406" s="290">
        <v>44.71</v>
      </c>
      <c r="AK406" s="290">
        <v>35.06</v>
      </c>
      <c r="AL406" s="6">
        <v>49.58</v>
      </c>
      <c r="AM406" s="6">
        <v>49.45</v>
      </c>
      <c r="AN406" s="6">
        <v>42.1</v>
      </c>
      <c r="BO406" s="224">
        <v>0.40200000000000002</v>
      </c>
      <c r="BP406" s="226">
        <v>4.0000000000000036</v>
      </c>
      <c r="BR406" s="311">
        <v>2.0099999999999794</v>
      </c>
      <c r="BS406" s="312">
        <v>-29.600000000005448</v>
      </c>
    </row>
    <row r="407" spans="5:71">
      <c r="E407" s="9">
        <v>66.785376699336069</v>
      </c>
      <c r="F407" s="9">
        <v>120</v>
      </c>
      <c r="J407" s="254">
        <v>2.0149999999999793</v>
      </c>
      <c r="K407" s="8">
        <v>-16.00000000001657</v>
      </c>
      <c r="Q407" s="291">
        <v>49.8</v>
      </c>
      <c r="R407" s="290">
        <v>52.7</v>
      </c>
      <c r="S407" s="290">
        <v>88.9</v>
      </c>
      <c r="T407" s="290">
        <v>123.6</v>
      </c>
      <c r="U407" s="291">
        <v>88.9</v>
      </c>
      <c r="V407" s="8">
        <v>49.4</v>
      </c>
      <c r="W407" s="8">
        <v>88.134299999999996</v>
      </c>
      <c r="AH407" s="6">
        <v>49.5</v>
      </c>
      <c r="AI407" s="290">
        <v>41.99</v>
      </c>
      <c r="AJ407" s="290">
        <v>41.99</v>
      </c>
      <c r="AK407" s="290">
        <v>30.99</v>
      </c>
      <c r="AL407" s="6">
        <v>49.16</v>
      </c>
      <c r="AM407" s="6">
        <v>48.94</v>
      </c>
      <c r="AN407" s="6">
        <v>41.34</v>
      </c>
      <c r="BO407" s="224">
        <v>0.40300000000000002</v>
      </c>
      <c r="BP407" s="226">
        <v>5.3333333333333384</v>
      </c>
      <c r="BR407" s="311">
        <v>2.0149999999999793</v>
      </c>
      <c r="BS407" s="312">
        <v>-16.00000000001657</v>
      </c>
    </row>
    <row r="408" spans="5:71">
      <c r="E408" s="9">
        <v>66.830911002213085</v>
      </c>
      <c r="F408" s="9">
        <v>154.1</v>
      </c>
      <c r="J408" s="254">
        <v>2.0199999999999791</v>
      </c>
      <c r="K408" s="8">
        <v>6.1333333333389106</v>
      </c>
      <c r="Q408" s="291">
        <v>49.9</v>
      </c>
      <c r="R408" s="290">
        <v>52.3</v>
      </c>
      <c r="S408" s="290">
        <v>89.2</v>
      </c>
      <c r="T408" s="290">
        <v>123.3</v>
      </c>
      <c r="U408" s="291">
        <v>89.2</v>
      </c>
      <c r="V408" s="8">
        <v>49.5</v>
      </c>
      <c r="W408" s="8">
        <v>87.783199999999994</v>
      </c>
      <c r="AH408" s="6">
        <v>49.6</v>
      </c>
      <c r="AI408" s="290">
        <v>40.799999999999997</v>
      </c>
      <c r="AJ408" s="290">
        <v>40.799999999999997</v>
      </c>
      <c r="AK408" s="290">
        <v>29.2</v>
      </c>
      <c r="AL408" s="6">
        <v>48.75</v>
      </c>
      <c r="AM408" s="6">
        <v>48.44</v>
      </c>
      <c r="AN408" s="6">
        <v>40.590000000000003</v>
      </c>
      <c r="BO408" s="224">
        <v>0.40400000000000003</v>
      </c>
      <c r="BP408" s="226">
        <v>1.9999999999999869</v>
      </c>
      <c r="BR408" s="311">
        <v>2.0199999999999791</v>
      </c>
      <c r="BS408" s="312">
        <v>6.1333333333389106</v>
      </c>
    </row>
    <row r="409" spans="5:71">
      <c r="E409" s="9">
        <v>66.991798872378538</v>
      </c>
      <c r="F409" s="9">
        <v>188.2</v>
      </c>
      <c r="J409" s="254">
        <v>2.024999999999979</v>
      </c>
      <c r="K409" s="8">
        <v>-3.6000000001419252</v>
      </c>
      <c r="Q409" s="291">
        <v>50</v>
      </c>
      <c r="R409" s="290">
        <v>49.9</v>
      </c>
      <c r="S409" s="290">
        <v>93.3</v>
      </c>
      <c r="T409" s="290">
        <v>136.6</v>
      </c>
      <c r="U409" s="291">
        <v>93.3</v>
      </c>
      <c r="V409" s="8">
        <v>49.7</v>
      </c>
      <c r="W409" s="8">
        <v>93.228049999999996</v>
      </c>
      <c r="AH409" s="6">
        <v>49.7</v>
      </c>
      <c r="AI409" s="290">
        <v>41.07</v>
      </c>
      <c r="AJ409" s="290">
        <v>41.07</v>
      </c>
      <c r="AK409" s="290">
        <v>29.6</v>
      </c>
      <c r="AL409" s="6">
        <v>48.36</v>
      </c>
      <c r="AM409" s="6">
        <v>47.95</v>
      </c>
      <c r="AN409" s="6">
        <v>39.880000000000003</v>
      </c>
      <c r="BO409" s="224">
        <v>0.40500000000000003</v>
      </c>
      <c r="BP409" s="226">
        <v>8.0000000000000071</v>
      </c>
      <c r="BR409" s="311">
        <v>2.024999999999979</v>
      </c>
      <c r="BS409" s="312">
        <v>-3.6000000001419252</v>
      </c>
    </row>
    <row r="410" spans="5:71">
      <c r="E410" s="9">
        <v>67.152686742544006</v>
      </c>
      <c r="F410" s="9">
        <v>195.8</v>
      </c>
      <c r="J410" s="254">
        <v>2.0299999999999789</v>
      </c>
      <c r="K410" s="8">
        <v>-17.599999999983318</v>
      </c>
      <c r="Q410" s="291">
        <v>50.1</v>
      </c>
      <c r="R410" s="290">
        <v>50.3</v>
      </c>
      <c r="S410" s="290">
        <v>94.1</v>
      </c>
      <c r="T410" s="290">
        <v>138</v>
      </c>
      <c r="U410" s="291">
        <v>94.1</v>
      </c>
      <c r="V410" s="8">
        <v>49.8</v>
      </c>
      <c r="W410" s="8">
        <v>94.162000000000006</v>
      </c>
      <c r="AH410" s="6">
        <v>49.8</v>
      </c>
      <c r="AI410" s="290">
        <v>42.22</v>
      </c>
      <c r="AJ410" s="290">
        <v>42.22</v>
      </c>
      <c r="AK410" s="290">
        <v>31.33</v>
      </c>
      <c r="AL410" s="6">
        <v>47.99</v>
      </c>
      <c r="AM410" s="6">
        <v>47.5</v>
      </c>
      <c r="AN410" s="6">
        <v>39.21</v>
      </c>
      <c r="BO410" s="224">
        <v>0.40600000000000003</v>
      </c>
      <c r="BP410" s="226">
        <v>2.6666666666666692</v>
      </c>
      <c r="BR410" s="311">
        <v>2.0299999999999789</v>
      </c>
      <c r="BS410" s="312">
        <v>-17.599999999983318</v>
      </c>
    </row>
    <row r="411" spans="5:71">
      <c r="E411" s="9">
        <v>67.313574612709459</v>
      </c>
      <c r="F411" s="9">
        <v>199.6</v>
      </c>
      <c r="J411" s="254">
        <v>2.0349999999999788</v>
      </c>
      <c r="K411" s="8">
        <v>-12.79999999988064</v>
      </c>
      <c r="Q411" s="291">
        <v>50.2</v>
      </c>
      <c r="R411" s="290">
        <v>50.7</v>
      </c>
      <c r="S411" s="290">
        <v>95</v>
      </c>
      <c r="T411" s="290">
        <v>139.5</v>
      </c>
      <c r="U411" s="291">
        <v>95</v>
      </c>
      <c r="V411" s="8">
        <v>49.9</v>
      </c>
      <c r="W411" s="8">
        <v>95.096500000000006</v>
      </c>
      <c r="AH411" s="6">
        <v>49.9</v>
      </c>
      <c r="AI411" s="290">
        <v>43.54</v>
      </c>
      <c r="AJ411" s="290">
        <v>43.54</v>
      </c>
      <c r="AK411" s="290">
        <v>33.31</v>
      </c>
      <c r="AL411" s="6">
        <v>47.65</v>
      </c>
      <c r="AM411" s="6">
        <v>47.08</v>
      </c>
      <c r="AN411" s="6">
        <v>38.6</v>
      </c>
      <c r="BO411" s="224">
        <v>0.40700000000000003</v>
      </c>
      <c r="BP411" s="226">
        <v>1.3333333333333346</v>
      </c>
      <c r="BR411" s="311">
        <v>2.0349999999999788</v>
      </c>
      <c r="BS411" s="312">
        <v>-12.79999999988064</v>
      </c>
    </row>
    <row r="412" spans="5:71">
      <c r="E412" s="9">
        <v>67.474462482874912</v>
      </c>
      <c r="F412" s="9">
        <v>203.4</v>
      </c>
      <c r="J412" s="254">
        <v>2.0399999999999787</v>
      </c>
      <c r="K412" s="8">
        <v>-13.199999999974423</v>
      </c>
      <c r="Q412" s="291">
        <v>50.3</v>
      </c>
      <c r="R412" s="290">
        <v>51.1</v>
      </c>
      <c r="S412" s="290">
        <v>95.9</v>
      </c>
      <c r="T412" s="290">
        <v>140.9</v>
      </c>
      <c r="U412" s="291">
        <v>95.9</v>
      </c>
      <c r="V412" s="8">
        <v>50</v>
      </c>
      <c r="W412" s="8">
        <v>96.030450000000002</v>
      </c>
      <c r="AH412" s="6">
        <v>50</v>
      </c>
      <c r="AI412" s="290">
        <v>44.37</v>
      </c>
      <c r="AJ412" s="290">
        <v>44.37</v>
      </c>
      <c r="AK412" s="290">
        <v>34.56</v>
      </c>
      <c r="AL412" s="6">
        <v>47.34</v>
      </c>
      <c r="AM412" s="6">
        <v>46.73</v>
      </c>
      <c r="AN412" s="6">
        <v>38.08</v>
      </c>
      <c r="BO412" s="224">
        <v>0.40800000000000003</v>
      </c>
      <c r="BP412" s="226">
        <v>4.0000000000000036</v>
      </c>
      <c r="BR412" s="311">
        <v>2.0399999999999787</v>
      </c>
      <c r="BS412" s="312">
        <v>-13.199999999974423</v>
      </c>
    </row>
    <row r="413" spans="5:71">
      <c r="E413" s="9">
        <v>67.635350353040351</v>
      </c>
      <c r="F413" s="9">
        <v>205.3</v>
      </c>
      <c r="J413" s="254">
        <v>2.0449999999999786</v>
      </c>
      <c r="K413" s="8">
        <v>-35.999999999897696</v>
      </c>
      <c r="Q413" s="291">
        <v>50.4</v>
      </c>
      <c r="R413" s="290">
        <v>51.5</v>
      </c>
      <c r="S413" s="290">
        <v>96.8</v>
      </c>
      <c r="T413" s="290">
        <v>142.4</v>
      </c>
      <c r="U413" s="291">
        <v>96.8</v>
      </c>
      <c r="V413" s="8">
        <v>50.2</v>
      </c>
      <c r="W413" s="8">
        <v>96.964399999999998</v>
      </c>
      <c r="AH413" s="6">
        <v>50.1</v>
      </c>
      <c r="AI413" s="290">
        <v>44.29</v>
      </c>
      <c r="AJ413" s="290">
        <v>44.29</v>
      </c>
      <c r="AK413" s="290">
        <v>34.44</v>
      </c>
      <c r="AL413" s="6">
        <v>47.07</v>
      </c>
      <c r="AM413" s="6">
        <v>46.44</v>
      </c>
      <c r="AN413" s="6">
        <v>37.659999999999997</v>
      </c>
      <c r="BO413" s="224">
        <v>0.40900000000000003</v>
      </c>
      <c r="BP413" s="226">
        <v>0.66666666666665242</v>
      </c>
      <c r="BR413" s="311">
        <v>2.0449999999999786</v>
      </c>
      <c r="BS413" s="312">
        <v>-35.999999999897696</v>
      </c>
    </row>
    <row r="414" spans="5:71">
      <c r="E414" s="9">
        <v>67.796238223205819</v>
      </c>
      <c r="F414" s="9">
        <v>207.2</v>
      </c>
      <c r="J414" s="254">
        <v>2.0499999999999785</v>
      </c>
      <c r="K414" s="8">
        <v>-11.200000000110855</v>
      </c>
      <c r="Q414" s="291">
        <v>50.5</v>
      </c>
      <c r="R414" s="290"/>
      <c r="S414" s="290"/>
      <c r="T414" s="290"/>
      <c r="U414" s="291">
        <v>65</v>
      </c>
      <c r="V414" s="8">
        <v>50.3</v>
      </c>
      <c r="W414" s="8">
        <v>53</v>
      </c>
      <c r="AH414" s="6">
        <v>50.2</v>
      </c>
      <c r="AI414" s="290">
        <v>43.33</v>
      </c>
      <c r="AJ414" s="290">
        <v>43.33</v>
      </c>
      <c r="AK414" s="290">
        <v>33</v>
      </c>
      <c r="AL414" s="6">
        <v>46.86</v>
      </c>
      <c r="AM414" s="6">
        <v>46.24</v>
      </c>
      <c r="AN414" s="6">
        <v>37.35</v>
      </c>
      <c r="BO414" s="224">
        <v>0.41000000000000003</v>
      </c>
      <c r="BP414" s="226">
        <v>5.3333333333333384</v>
      </c>
      <c r="BR414" s="311">
        <v>2.0499999999999785</v>
      </c>
      <c r="BS414" s="312">
        <v>-11.200000000110855</v>
      </c>
    </row>
    <row r="415" spans="5:71">
      <c r="E415" s="9">
        <v>67.957126093371272</v>
      </c>
      <c r="F415" s="9">
        <v>209.1</v>
      </c>
      <c r="J415" s="254">
        <v>2.0549999999999784</v>
      </c>
      <c r="K415" s="8">
        <v>17.599999999808489</v>
      </c>
      <c r="Q415" s="291">
        <v>50.6</v>
      </c>
      <c r="R415" s="290">
        <v>79.099999999999994</v>
      </c>
      <c r="S415" s="290">
        <v>92.5</v>
      </c>
      <c r="T415" s="290">
        <v>112.1</v>
      </c>
      <c r="U415" s="291">
        <v>92.5</v>
      </c>
      <c r="V415" s="8">
        <v>50.4</v>
      </c>
      <c r="W415" s="8">
        <v>95.63685000000001</v>
      </c>
      <c r="AH415" s="6">
        <v>50.3</v>
      </c>
      <c r="AI415" s="290">
        <v>41.97</v>
      </c>
      <c r="AJ415" s="290">
        <v>41.97</v>
      </c>
      <c r="AK415" s="290">
        <v>30.96</v>
      </c>
      <c r="AL415" s="6">
        <v>46.71</v>
      </c>
      <c r="AM415" s="6">
        <v>46.11</v>
      </c>
      <c r="AN415" s="6">
        <v>37.159999999999997</v>
      </c>
      <c r="BO415" s="224">
        <v>0.41100000000000003</v>
      </c>
      <c r="BP415" s="226">
        <v>-4.0000000000000036</v>
      </c>
      <c r="BR415" s="311">
        <v>2.0549999999999784</v>
      </c>
      <c r="BS415" s="312">
        <v>17.599999999808489</v>
      </c>
    </row>
    <row r="416" spans="5:71">
      <c r="E416" s="9">
        <v>68.118013963536725</v>
      </c>
      <c r="F416" s="9">
        <v>211</v>
      </c>
      <c r="J416" s="254">
        <v>2.0599999999999783</v>
      </c>
      <c r="K416" s="8">
        <v>-4.0000000000696545</v>
      </c>
      <c r="Q416" s="291">
        <v>50.7</v>
      </c>
      <c r="R416" s="290">
        <v>81.599999999999994</v>
      </c>
      <c r="S416" s="290">
        <v>88.7</v>
      </c>
      <c r="T416" s="290">
        <v>107.6</v>
      </c>
      <c r="U416" s="291">
        <v>88.7</v>
      </c>
      <c r="V416" s="8">
        <v>50.5</v>
      </c>
      <c r="W416" s="8">
        <v>94.607300000000009</v>
      </c>
      <c r="AH416" s="6">
        <v>50.4</v>
      </c>
      <c r="AI416" s="290">
        <v>41.03</v>
      </c>
      <c r="AJ416" s="290">
        <v>41.03</v>
      </c>
      <c r="AK416" s="290">
        <v>29.54</v>
      </c>
      <c r="AL416" s="6">
        <v>46.61</v>
      </c>
      <c r="AM416" s="6">
        <v>46.06</v>
      </c>
      <c r="AN416" s="6">
        <v>37.090000000000003</v>
      </c>
      <c r="BO416" s="224">
        <v>0.41200000000000003</v>
      </c>
      <c r="BP416" s="226">
        <v>-5.3333333333333384</v>
      </c>
      <c r="BR416" s="311">
        <v>2.0599999999999783</v>
      </c>
      <c r="BS416" s="312">
        <v>-4.0000000000696545</v>
      </c>
    </row>
    <row r="417" spans="5:71">
      <c r="E417" s="9">
        <v>68.278901833702179</v>
      </c>
      <c r="F417" s="9">
        <v>212.9</v>
      </c>
      <c r="J417" s="254">
        <v>2.0649999999999782</v>
      </c>
      <c r="K417" s="8">
        <v>-6.4000000006092961</v>
      </c>
      <c r="Q417" s="291">
        <v>50.8</v>
      </c>
      <c r="R417" s="290">
        <v>84.1</v>
      </c>
      <c r="S417" s="290">
        <v>96.7</v>
      </c>
      <c r="T417" s="290">
        <v>121.9</v>
      </c>
      <c r="U417" s="291">
        <v>96.7</v>
      </c>
      <c r="V417" s="8">
        <v>50.7</v>
      </c>
      <c r="W417" s="8">
        <v>102.98975</v>
      </c>
      <c r="AH417" s="6">
        <v>50.5</v>
      </c>
      <c r="AI417" s="290">
        <v>41.13</v>
      </c>
      <c r="AJ417" s="290">
        <v>41.13</v>
      </c>
      <c r="AK417" s="290">
        <v>29.7</v>
      </c>
      <c r="AL417" s="6">
        <v>46.56</v>
      </c>
      <c r="AM417" s="6">
        <v>46.09</v>
      </c>
      <c r="AN417" s="6">
        <v>37.130000000000003</v>
      </c>
      <c r="BO417" s="224">
        <v>0.41300000000000003</v>
      </c>
      <c r="BP417" s="226">
        <v>-9.9999999999999947</v>
      </c>
      <c r="BR417" s="311">
        <v>2.0649999999999782</v>
      </c>
      <c r="BS417" s="312">
        <v>-6.4000000006092961</v>
      </c>
    </row>
    <row r="418" spans="5:71">
      <c r="E418" s="9">
        <v>68.439789703867632</v>
      </c>
      <c r="F418" s="9">
        <v>214.8</v>
      </c>
      <c r="J418" s="254">
        <v>2.0699999999999781</v>
      </c>
      <c r="K418" s="8">
        <v>-13.599999999886842</v>
      </c>
      <c r="Q418" s="291">
        <v>50.9</v>
      </c>
      <c r="R418" s="290">
        <v>86.5</v>
      </c>
      <c r="S418" s="290">
        <v>95</v>
      </c>
      <c r="T418" s="290">
        <v>99.7</v>
      </c>
      <c r="U418" s="291">
        <v>95</v>
      </c>
      <c r="V418" s="8">
        <v>50.8</v>
      </c>
      <c r="W418" s="8">
        <v>93.098399999999998</v>
      </c>
      <c r="AH418" s="6">
        <v>50.6</v>
      </c>
      <c r="AI418" s="290">
        <v>42.24</v>
      </c>
      <c r="AJ418" s="290">
        <v>42.24</v>
      </c>
      <c r="AK418" s="290">
        <v>31.35</v>
      </c>
      <c r="AL418" s="6">
        <v>46.57</v>
      </c>
      <c r="AM418" s="6">
        <v>46.17</v>
      </c>
      <c r="AN418" s="6">
        <v>37.26</v>
      </c>
      <c r="BO418" s="224">
        <v>0.41400000000000003</v>
      </c>
      <c r="BP418" s="226">
        <v>-12.000000000000009</v>
      </c>
      <c r="BR418" s="311">
        <v>2.0699999999999781</v>
      </c>
      <c r="BS418" s="312">
        <v>-13.599999999886842</v>
      </c>
    </row>
    <row r="419" spans="5:71">
      <c r="E419" s="9">
        <v>68.600677574033085</v>
      </c>
      <c r="F419" s="9">
        <v>214.8</v>
      </c>
      <c r="J419" s="254">
        <v>2.074999999999978</v>
      </c>
      <c r="K419" s="8">
        <v>-35.99999999992896</v>
      </c>
      <c r="Q419" s="291">
        <v>51</v>
      </c>
      <c r="R419" s="290">
        <v>89</v>
      </c>
      <c r="S419" s="290">
        <v>96.7</v>
      </c>
      <c r="T419" s="290">
        <v>99.2</v>
      </c>
      <c r="U419" s="291">
        <v>96.7</v>
      </c>
      <c r="V419" s="8">
        <v>50.9</v>
      </c>
      <c r="W419" s="8">
        <v>94.122649999999993</v>
      </c>
      <c r="AH419" s="6">
        <v>50.7</v>
      </c>
      <c r="AI419" s="290">
        <v>43.86</v>
      </c>
      <c r="AJ419" s="290">
        <v>43.86</v>
      </c>
      <c r="AK419" s="290">
        <v>33.79</v>
      </c>
      <c r="AL419" s="6">
        <v>46.61</v>
      </c>
      <c r="AM419" s="6">
        <v>46.3</v>
      </c>
      <c r="AN419" s="6">
        <v>37.450000000000003</v>
      </c>
      <c r="BO419" s="224">
        <v>0.41500000000000004</v>
      </c>
      <c r="BP419" s="226">
        <v>-12.000000000000009</v>
      </c>
      <c r="BR419" s="311">
        <v>2.074999999999978</v>
      </c>
      <c r="BS419" s="312">
        <v>-35.99999999992896</v>
      </c>
    </row>
    <row r="420" spans="5:71">
      <c r="E420" s="9">
        <v>68.761565444198553</v>
      </c>
      <c r="F420" s="9">
        <v>214.8</v>
      </c>
      <c r="J420" s="254">
        <v>2.0799999999999779</v>
      </c>
      <c r="K420" s="8">
        <v>-36.79999999992895</v>
      </c>
      <c r="Q420" s="291">
        <v>51.1</v>
      </c>
      <c r="R420" s="290">
        <v>91</v>
      </c>
      <c r="S420" s="290">
        <v>98.1</v>
      </c>
      <c r="T420" s="290">
        <v>98.8</v>
      </c>
      <c r="U420" s="291">
        <v>98.1</v>
      </c>
      <c r="V420" s="8">
        <v>51</v>
      </c>
      <c r="W420" s="8">
        <v>94.907700000000006</v>
      </c>
      <c r="AH420" s="6">
        <v>50.8</v>
      </c>
      <c r="AI420" s="290">
        <v>45.44</v>
      </c>
      <c r="AJ420" s="290">
        <v>45.44</v>
      </c>
      <c r="AK420" s="290">
        <v>36.159999999999997</v>
      </c>
      <c r="AL420" s="6">
        <v>46.69</v>
      </c>
      <c r="AM420" s="6">
        <v>46.47</v>
      </c>
      <c r="AN420" s="6">
        <v>37.71</v>
      </c>
      <c r="BO420" s="224">
        <v>0.41600000000000004</v>
      </c>
      <c r="BP420" s="226">
        <v>-18.666666666666654</v>
      </c>
      <c r="BR420" s="311">
        <v>2.0799999999999779</v>
      </c>
      <c r="BS420" s="312">
        <v>-36.79999999992895</v>
      </c>
    </row>
    <row r="421" spans="5:71">
      <c r="E421" s="9">
        <v>68.922453314364006</v>
      </c>
      <c r="F421" s="9">
        <v>214.8</v>
      </c>
      <c r="J421" s="254">
        <v>2.0849999999999778</v>
      </c>
      <c r="K421" s="8">
        <v>-69.600000000017744</v>
      </c>
      <c r="Q421" s="291">
        <v>51.2</v>
      </c>
      <c r="R421" s="290">
        <v>93</v>
      </c>
      <c r="S421" s="290">
        <v>99.5</v>
      </c>
      <c r="T421" s="290">
        <v>99.5</v>
      </c>
      <c r="U421" s="291">
        <v>99.5</v>
      </c>
      <c r="V421" s="8">
        <v>51.2</v>
      </c>
      <c r="W421" s="8">
        <v>96.221599999999995</v>
      </c>
      <c r="AH421" s="6">
        <v>50.9</v>
      </c>
      <c r="AI421" s="290">
        <v>46.6</v>
      </c>
      <c r="AJ421" s="290">
        <v>46.6</v>
      </c>
      <c r="AK421" s="290">
        <v>37.89</v>
      </c>
      <c r="AL421" s="6">
        <v>46.8</v>
      </c>
      <c r="AM421" s="6">
        <v>46.67</v>
      </c>
      <c r="AN421" s="6">
        <v>38</v>
      </c>
      <c r="BO421" s="224">
        <v>0.41699999999999998</v>
      </c>
      <c r="BP421" s="226">
        <v>-22.666666666666657</v>
      </c>
      <c r="BR421" s="311">
        <v>2.0849999999999778</v>
      </c>
      <c r="BS421" s="312">
        <v>-69.600000000017744</v>
      </c>
    </row>
    <row r="422" spans="5:71">
      <c r="E422" s="9">
        <v>69.083341184529459</v>
      </c>
      <c r="F422" s="9">
        <v>214.8</v>
      </c>
      <c r="J422" s="254">
        <v>2.0899999999999777</v>
      </c>
      <c r="K422" s="8">
        <v>-37.599999999821208</v>
      </c>
      <c r="Q422" s="291">
        <v>51.3</v>
      </c>
      <c r="R422" s="290">
        <v>93.8</v>
      </c>
      <c r="S422" s="290">
        <v>100.2</v>
      </c>
      <c r="T422" s="290">
        <v>100.2</v>
      </c>
      <c r="U422" s="291">
        <v>100.2</v>
      </c>
      <c r="V422" s="8">
        <v>51.3</v>
      </c>
      <c r="W422" s="8">
        <v>97.024450000000002</v>
      </c>
      <c r="AH422" s="6">
        <v>51</v>
      </c>
      <c r="AI422" s="290">
        <v>47.36</v>
      </c>
      <c r="AJ422" s="290">
        <v>47.36</v>
      </c>
      <c r="AK422" s="290">
        <v>39.04</v>
      </c>
      <c r="AL422" s="6">
        <v>46.94</v>
      </c>
      <c r="AM422" s="6">
        <v>46.88</v>
      </c>
      <c r="AN422" s="6">
        <v>38.32</v>
      </c>
      <c r="BO422" s="224">
        <v>0.41799999999999998</v>
      </c>
      <c r="BP422" s="226">
        <v>-34.666666666666664</v>
      </c>
      <c r="BR422" s="311">
        <v>2.0899999999999777</v>
      </c>
      <c r="BS422" s="312">
        <v>-37.599999999821208</v>
      </c>
    </row>
    <row r="423" spans="5:71">
      <c r="E423" s="9">
        <v>69.244229054694912</v>
      </c>
      <c r="F423" s="9">
        <v>214.8</v>
      </c>
      <c r="J423" s="254">
        <v>2.0949999999999775</v>
      </c>
      <c r="K423" s="8">
        <v>-41.200000000278123</v>
      </c>
      <c r="Q423" s="291">
        <v>51.4</v>
      </c>
      <c r="R423" s="290">
        <v>94.7</v>
      </c>
      <c r="S423" s="290">
        <v>101</v>
      </c>
      <c r="T423" s="290">
        <v>101</v>
      </c>
      <c r="U423" s="291">
        <v>101</v>
      </c>
      <c r="V423" s="8">
        <v>51.4</v>
      </c>
      <c r="W423" s="8">
        <v>97.827116666666655</v>
      </c>
      <c r="AH423" s="6">
        <v>51.1</v>
      </c>
      <c r="AI423" s="290">
        <v>47.88</v>
      </c>
      <c r="AJ423" s="290">
        <v>47.88</v>
      </c>
      <c r="AK423" s="290">
        <v>39.81</v>
      </c>
      <c r="AL423" s="6">
        <v>47.1</v>
      </c>
      <c r="AM423" s="6">
        <v>47.11</v>
      </c>
      <c r="AN423" s="6">
        <v>38.659999999999997</v>
      </c>
      <c r="BO423" s="224">
        <v>0.41899999999999998</v>
      </c>
      <c r="BP423" s="226">
        <v>-38.666666666666671</v>
      </c>
      <c r="BR423" s="311">
        <v>2.0949999999999775</v>
      </c>
      <c r="BS423" s="312">
        <v>-41.200000000278123</v>
      </c>
    </row>
    <row r="424" spans="5:71">
      <c r="E424" s="9">
        <v>69.405116924860351</v>
      </c>
      <c r="F424" s="9">
        <v>214.8</v>
      </c>
      <c r="J424" s="254">
        <v>2.0999999999999774</v>
      </c>
      <c r="K424" s="8">
        <v>-6.0000000001569731</v>
      </c>
      <c r="Q424" s="291">
        <v>51.5</v>
      </c>
      <c r="R424" s="290">
        <v>95.5</v>
      </c>
      <c r="S424" s="290">
        <v>104.5</v>
      </c>
      <c r="T424" s="290">
        <v>109.3</v>
      </c>
      <c r="U424" s="291">
        <v>104.5</v>
      </c>
      <c r="V424" s="8">
        <v>51.5</v>
      </c>
      <c r="W424" s="8">
        <v>102.42565</v>
      </c>
      <c r="AH424" s="6">
        <v>51.2</v>
      </c>
      <c r="AI424" s="290">
        <v>48.25</v>
      </c>
      <c r="AJ424" s="290">
        <v>48.25</v>
      </c>
      <c r="AK424" s="290">
        <v>40.369999999999997</v>
      </c>
      <c r="AL424" s="6">
        <v>47.3</v>
      </c>
      <c r="AM424" s="6">
        <v>47.35</v>
      </c>
      <c r="AN424" s="6">
        <v>39.03</v>
      </c>
      <c r="BO424" s="224">
        <v>0.42</v>
      </c>
      <c r="BP424" s="226">
        <v>-36</v>
      </c>
      <c r="BR424" s="311">
        <v>2.0999999999999774</v>
      </c>
      <c r="BS424" s="312">
        <v>-6.0000000001569731</v>
      </c>
    </row>
    <row r="425" spans="5:71">
      <c r="E425" s="9">
        <v>69.566004795025819</v>
      </c>
      <c r="F425" s="9">
        <v>212.9</v>
      </c>
      <c r="J425" s="254">
        <v>2.1049999999999773</v>
      </c>
      <c r="K425" s="8">
        <v>-13.599999999456465</v>
      </c>
      <c r="Q425" s="291">
        <v>51.6</v>
      </c>
      <c r="R425" s="290">
        <v>96.4</v>
      </c>
      <c r="S425" s="290">
        <v>108</v>
      </c>
      <c r="T425" s="290">
        <v>121.4</v>
      </c>
      <c r="U425" s="291">
        <v>108</v>
      </c>
      <c r="V425" s="8">
        <v>51.7</v>
      </c>
      <c r="W425" s="8">
        <v>108.89875000000001</v>
      </c>
      <c r="AH425" s="6">
        <v>51.3</v>
      </c>
      <c r="AI425" s="290">
        <v>48.6</v>
      </c>
      <c r="AJ425" s="290">
        <v>48.6</v>
      </c>
      <c r="AK425" s="290">
        <v>40.909999999999997</v>
      </c>
      <c r="AL425" s="6">
        <v>47.53</v>
      </c>
      <c r="AM425" s="6">
        <v>47.6</v>
      </c>
      <c r="AN425" s="6">
        <v>39.409999999999997</v>
      </c>
      <c r="BO425" s="224">
        <v>0.42099999999999999</v>
      </c>
      <c r="BP425" s="226">
        <v>-41.333333333333343</v>
      </c>
      <c r="BR425" s="311">
        <v>2.1049999999999773</v>
      </c>
      <c r="BS425" s="312">
        <v>-13.599999999456465</v>
      </c>
    </row>
    <row r="426" spans="5:71">
      <c r="E426" s="9">
        <v>69.726892665191286</v>
      </c>
      <c r="F426" s="9">
        <v>211</v>
      </c>
      <c r="J426" s="254">
        <v>2.1099999999999772</v>
      </c>
      <c r="K426" s="8">
        <v>-24.00000000007342</v>
      </c>
      <c r="Q426" s="291">
        <v>51.7</v>
      </c>
      <c r="R426" s="290">
        <v>97.2</v>
      </c>
      <c r="S426" s="290">
        <v>111.5</v>
      </c>
      <c r="T426" s="290">
        <v>133.5</v>
      </c>
      <c r="U426" s="291">
        <v>111.5</v>
      </c>
      <c r="V426" s="8">
        <v>51.8</v>
      </c>
      <c r="W426" s="8">
        <v>115.37195</v>
      </c>
      <c r="AH426" s="6">
        <v>51.4</v>
      </c>
      <c r="AI426" s="290">
        <v>49.08</v>
      </c>
      <c r="AJ426" s="290">
        <v>49.08</v>
      </c>
      <c r="AK426" s="290">
        <v>41.62</v>
      </c>
      <c r="AL426" s="6">
        <v>47.79</v>
      </c>
      <c r="AM426" s="6">
        <v>47.87</v>
      </c>
      <c r="AN426" s="6">
        <v>39.799999999999997</v>
      </c>
      <c r="BO426" s="224">
        <v>0.42199999999999999</v>
      </c>
      <c r="BP426" s="226">
        <v>-47.333333333333336</v>
      </c>
      <c r="BR426" s="311">
        <v>2.1099999999999772</v>
      </c>
      <c r="BS426" s="312">
        <v>-24.00000000007342</v>
      </c>
    </row>
    <row r="427" spans="5:71">
      <c r="E427" s="9">
        <v>69.887780535356725</v>
      </c>
      <c r="F427" s="9">
        <v>211</v>
      </c>
      <c r="J427" s="254">
        <v>2.1149999999999771</v>
      </c>
      <c r="K427" s="8">
        <v>-18.66666666662411</v>
      </c>
      <c r="Q427" s="291">
        <v>51.8</v>
      </c>
      <c r="R427" s="290">
        <v>98</v>
      </c>
      <c r="S427" s="290">
        <v>109.5</v>
      </c>
      <c r="T427" s="290">
        <v>138.69999999999999</v>
      </c>
      <c r="U427" s="291">
        <v>109.5</v>
      </c>
      <c r="V427" s="8">
        <v>51.9</v>
      </c>
      <c r="W427" s="8">
        <v>118.35455</v>
      </c>
      <c r="AH427" s="6">
        <v>51.5</v>
      </c>
      <c r="AI427" s="290">
        <v>49.78</v>
      </c>
      <c r="AJ427" s="290">
        <v>49.78</v>
      </c>
      <c r="AK427" s="290">
        <v>42.67</v>
      </c>
      <c r="AL427" s="6">
        <v>48.09</v>
      </c>
      <c r="AM427" s="6">
        <v>48.15</v>
      </c>
      <c r="AN427" s="6">
        <v>40.22</v>
      </c>
      <c r="BO427" s="224">
        <v>0.42299999999999999</v>
      </c>
      <c r="BP427" s="226">
        <v>-52.666666666666636</v>
      </c>
      <c r="BR427" s="311">
        <v>2.1149999999999771</v>
      </c>
      <c r="BS427" s="312">
        <v>-18.66666666662411</v>
      </c>
    </row>
    <row r="428" spans="5:71">
      <c r="E428" s="9">
        <v>70.048668405522179</v>
      </c>
      <c r="F428" s="9">
        <v>209.1</v>
      </c>
      <c r="J428" s="254">
        <v>2.119999999999977</v>
      </c>
      <c r="K428" s="8">
        <v>-14.400000000061581</v>
      </c>
      <c r="Q428" s="291">
        <v>51.9</v>
      </c>
      <c r="R428" s="290">
        <v>98.9</v>
      </c>
      <c r="S428" s="290">
        <v>112.1</v>
      </c>
      <c r="T428" s="290">
        <v>144.4</v>
      </c>
      <c r="U428" s="291">
        <v>112.1</v>
      </c>
      <c r="V428" s="8">
        <v>52</v>
      </c>
      <c r="W428" s="8">
        <v>121.65870000000001</v>
      </c>
      <c r="AH428" s="6">
        <v>51.6</v>
      </c>
      <c r="AI428" s="290">
        <v>50.67</v>
      </c>
      <c r="AJ428" s="290">
        <v>50.67</v>
      </c>
      <c r="AK428" s="290">
        <v>44.01</v>
      </c>
      <c r="AL428" s="6">
        <v>48.42</v>
      </c>
      <c r="AM428" s="6">
        <v>48.45</v>
      </c>
      <c r="AN428" s="6">
        <v>40.67</v>
      </c>
      <c r="BO428" s="224">
        <v>0.42399999999999999</v>
      </c>
      <c r="BP428" s="226">
        <v>-46</v>
      </c>
      <c r="BR428" s="311">
        <v>2.119999999999977</v>
      </c>
      <c r="BS428" s="312">
        <v>-14.400000000061581</v>
      </c>
    </row>
    <row r="429" spans="5:71">
      <c r="E429" s="9">
        <v>70.209556275687632</v>
      </c>
      <c r="F429" s="9">
        <v>207.3</v>
      </c>
      <c r="J429" s="254">
        <v>2.1249999999999769</v>
      </c>
      <c r="K429" s="8">
        <v>-32.800000000073908</v>
      </c>
      <c r="Q429" s="291">
        <v>52</v>
      </c>
      <c r="R429" s="290">
        <v>99.7</v>
      </c>
      <c r="S429" s="290">
        <v>114.6</v>
      </c>
      <c r="T429" s="290">
        <v>150.19999999999999</v>
      </c>
      <c r="U429" s="291">
        <v>114.6</v>
      </c>
      <c r="V429" s="8">
        <v>52.2</v>
      </c>
      <c r="W429" s="8">
        <v>124.96285</v>
      </c>
      <c r="AH429" s="6">
        <v>51.7</v>
      </c>
      <c r="AI429" s="290">
        <v>51.58</v>
      </c>
      <c r="AJ429" s="290">
        <v>51.58</v>
      </c>
      <c r="AK429" s="290">
        <v>45.37</v>
      </c>
      <c r="AL429" s="6">
        <v>48.78</v>
      </c>
      <c r="AM429" s="6">
        <v>48.77</v>
      </c>
      <c r="AN429" s="6">
        <v>41.16</v>
      </c>
      <c r="BO429" s="224">
        <v>0.42499999999999999</v>
      </c>
      <c r="BP429" s="226">
        <v>-71.333333333333329</v>
      </c>
      <c r="BR429" s="311">
        <v>2.1249999999999769</v>
      </c>
      <c r="BS429" s="312">
        <v>-32.800000000073908</v>
      </c>
    </row>
    <row r="430" spans="5:71">
      <c r="E430" s="9">
        <v>70.370444145853099</v>
      </c>
      <c r="F430" s="9">
        <v>203.5</v>
      </c>
      <c r="J430" s="254">
        <v>2.1299999999999768</v>
      </c>
      <c r="K430" s="8">
        <v>-24.600000000013793</v>
      </c>
      <c r="Q430" s="291">
        <v>52.1</v>
      </c>
      <c r="R430" s="290">
        <v>100.6</v>
      </c>
      <c r="S430" s="290">
        <v>117.8</v>
      </c>
      <c r="T430" s="290">
        <v>150.69999999999999</v>
      </c>
      <c r="U430" s="291">
        <v>117.8</v>
      </c>
      <c r="V430" s="8">
        <v>52.3</v>
      </c>
      <c r="W430" s="8">
        <v>125.6465</v>
      </c>
      <c r="AH430" s="6">
        <v>51.8</v>
      </c>
      <c r="AI430" s="290">
        <v>52.28</v>
      </c>
      <c r="AJ430" s="290">
        <v>52.28</v>
      </c>
      <c r="AK430" s="290">
        <v>46.43</v>
      </c>
      <c r="AL430" s="6">
        <v>49.18</v>
      </c>
      <c r="AM430" s="6">
        <v>49.13</v>
      </c>
      <c r="AN430" s="6">
        <v>41.69</v>
      </c>
      <c r="BO430" s="224">
        <v>0.42599999999999999</v>
      </c>
      <c r="BP430" s="226">
        <v>-84.666666666666671</v>
      </c>
      <c r="BR430" s="311">
        <v>2.1299999999999768</v>
      </c>
      <c r="BS430" s="312">
        <v>-24.600000000013793</v>
      </c>
    </row>
    <row r="431" spans="5:71">
      <c r="E431" s="9">
        <v>70.531332016018553</v>
      </c>
      <c r="F431" s="9">
        <v>200.333</v>
      </c>
      <c r="J431" s="254">
        <v>2.1349999999999767</v>
      </c>
      <c r="K431" s="8">
        <v>-10.933333333506852</v>
      </c>
      <c r="Q431" s="291">
        <v>52.2</v>
      </c>
      <c r="R431" s="290">
        <v>91.1</v>
      </c>
      <c r="S431" s="290">
        <v>117</v>
      </c>
      <c r="T431" s="290">
        <v>150.4</v>
      </c>
      <c r="U431" s="291">
        <v>117</v>
      </c>
      <c r="V431" s="8">
        <v>52.4</v>
      </c>
      <c r="W431" s="8">
        <v>120.76465</v>
      </c>
      <c r="AH431" s="6">
        <v>51.9</v>
      </c>
      <c r="AI431" s="290">
        <v>52.72</v>
      </c>
      <c r="AJ431" s="290">
        <v>52.72</v>
      </c>
      <c r="AK431" s="290">
        <v>47.08</v>
      </c>
      <c r="AL431" s="6">
        <v>49.6</v>
      </c>
      <c r="AM431" s="6">
        <v>49.52</v>
      </c>
      <c r="AN431" s="6">
        <v>42.27</v>
      </c>
      <c r="BO431" s="224">
        <v>0.42699999999999999</v>
      </c>
      <c r="BP431" s="226">
        <v>-71.333333333333329</v>
      </c>
      <c r="BR431" s="311">
        <v>2.1349999999999767</v>
      </c>
      <c r="BS431" s="312">
        <v>-10.933333333506852</v>
      </c>
    </row>
    <row r="432" spans="5:71">
      <c r="E432" s="9">
        <v>70.692219886183992</v>
      </c>
      <c r="F432" s="9">
        <v>196.375</v>
      </c>
      <c r="J432" s="254">
        <v>2.1399999999999766</v>
      </c>
      <c r="K432" s="8">
        <v>4.799999999993716</v>
      </c>
      <c r="Q432" s="291">
        <v>52.3</v>
      </c>
      <c r="R432" s="290">
        <v>78.2</v>
      </c>
      <c r="S432" s="290">
        <v>108</v>
      </c>
      <c r="T432" s="290">
        <v>148.4</v>
      </c>
      <c r="U432" s="291">
        <v>108</v>
      </c>
      <c r="V432" s="8">
        <v>52.5</v>
      </c>
      <c r="W432" s="8">
        <v>113.32939999999999</v>
      </c>
      <c r="AH432" s="6">
        <v>52</v>
      </c>
      <c r="AI432" s="290">
        <v>52.97</v>
      </c>
      <c r="AJ432" s="290">
        <v>52.97</v>
      </c>
      <c r="AK432" s="290">
        <v>47.45</v>
      </c>
      <c r="AL432" s="6">
        <v>50.06</v>
      </c>
      <c r="AM432" s="6">
        <v>49.95</v>
      </c>
      <c r="AN432" s="6">
        <v>42.91</v>
      </c>
      <c r="BO432" s="224">
        <v>0.42799999999999999</v>
      </c>
      <c r="BP432" s="226">
        <v>-99.333333333333314</v>
      </c>
      <c r="BR432" s="311">
        <v>2.1399999999999766</v>
      </c>
      <c r="BS432" s="312">
        <v>4.799999999993716</v>
      </c>
    </row>
    <row r="433" spans="5:71">
      <c r="E433" s="9">
        <v>70.853107756349445</v>
      </c>
      <c r="F433" s="9">
        <v>189.56700000000001</v>
      </c>
      <c r="J433" s="254">
        <v>2.1449999999999765</v>
      </c>
      <c r="K433" s="8">
        <v>-8.7999999998877243</v>
      </c>
      <c r="Q433" s="291">
        <v>52.4</v>
      </c>
      <c r="R433" s="290"/>
      <c r="S433" s="290"/>
      <c r="T433" s="290"/>
      <c r="U433" s="291">
        <v>95</v>
      </c>
      <c r="V433" s="8">
        <v>52.7</v>
      </c>
      <c r="W433" s="8">
        <v>86</v>
      </c>
      <c r="AH433" s="6">
        <v>52.1</v>
      </c>
      <c r="AI433" s="290">
        <v>53.13</v>
      </c>
      <c r="AJ433" s="290">
        <v>53.13</v>
      </c>
      <c r="AK433" s="290">
        <v>47.69</v>
      </c>
      <c r="AL433" s="6">
        <v>50.53</v>
      </c>
      <c r="AM433" s="6">
        <v>50.41</v>
      </c>
      <c r="AN433" s="6">
        <v>43.6</v>
      </c>
      <c r="BO433" s="224">
        <v>0.42899999999999999</v>
      </c>
      <c r="BP433" s="226">
        <v>-112.00000000000001</v>
      </c>
      <c r="BR433" s="311">
        <v>2.1449999999999765</v>
      </c>
      <c r="BS433" s="312">
        <v>-8.7999999998877243</v>
      </c>
    </row>
    <row r="434" spans="5:71">
      <c r="E434" s="9">
        <v>71.013995626514898</v>
      </c>
      <c r="F434" s="9">
        <v>177.56700000000001</v>
      </c>
      <c r="J434" s="254">
        <v>2.1499999999999764</v>
      </c>
      <c r="K434" s="8">
        <v>-44.266666666597636</v>
      </c>
      <c r="Q434" s="291">
        <v>52.5</v>
      </c>
      <c r="R434" s="290"/>
      <c r="S434" s="290"/>
      <c r="T434" s="290"/>
      <c r="U434" s="291">
        <v>90</v>
      </c>
      <c r="V434" s="8">
        <v>52.8</v>
      </c>
      <c r="W434" s="8">
        <v>70</v>
      </c>
      <c r="AH434" s="6">
        <v>52.2</v>
      </c>
      <c r="AI434" s="290">
        <v>53.05</v>
      </c>
      <c r="AJ434" s="290">
        <v>53.05</v>
      </c>
      <c r="AK434" s="290">
        <v>47.58</v>
      </c>
      <c r="AL434" s="6">
        <v>50.99</v>
      </c>
      <c r="AM434" s="6">
        <v>50.9</v>
      </c>
      <c r="AN434" s="6">
        <v>44.32</v>
      </c>
      <c r="BO434" s="224">
        <v>0.43</v>
      </c>
      <c r="BP434" s="226">
        <v>-116.6666666666667</v>
      </c>
      <c r="BR434" s="311">
        <v>2.1499999999999764</v>
      </c>
      <c r="BS434" s="312">
        <v>-44.266666666597636</v>
      </c>
    </row>
    <row r="435" spans="5:71">
      <c r="E435" s="9">
        <v>71.174883496680366</v>
      </c>
      <c r="F435" s="9">
        <v>169.4</v>
      </c>
      <c r="J435" s="254">
        <v>2.1549999999999763</v>
      </c>
      <c r="K435" s="8">
        <v>-46.40000000001902</v>
      </c>
      <c r="Q435" s="291">
        <v>52.6</v>
      </c>
      <c r="R435" s="290"/>
      <c r="S435" s="290"/>
      <c r="T435" s="290"/>
      <c r="U435" s="291">
        <v>95</v>
      </c>
      <c r="V435" s="8">
        <v>52.9</v>
      </c>
      <c r="W435" s="8">
        <v>70</v>
      </c>
      <c r="AH435" s="6">
        <v>52.3</v>
      </c>
      <c r="AI435" s="290">
        <v>52.41</v>
      </c>
      <c r="AJ435" s="290">
        <v>52.41</v>
      </c>
      <c r="AK435" s="290">
        <v>46.61</v>
      </c>
      <c r="AL435" s="6">
        <v>51.44</v>
      </c>
      <c r="AM435" s="6">
        <v>51.39</v>
      </c>
      <c r="AN435" s="6">
        <v>45.05</v>
      </c>
      <c r="BO435" s="224">
        <v>0.43099999999999999</v>
      </c>
      <c r="BP435" s="226">
        <v>-121.33333333333331</v>
      </c>
      <c r="BR435" s="311">
        <v>2.1549999999999763</v>
      </c>
      <c r="BS435" s="312">
        <v>-46.40000000001902</v>
      </c>
    </row>
    <row r="436" spans="5:71">
      <c r="E436" s="9">
        <v>71.335771366845819</v>
      </c>
      <c r="F436" s="9">
        <v>169.4</v>
      </c>
      <c r="J436" s="254">
        <v>2.1599999999999762</v>
      </c>
      <c r="K436" s="8">
        <v>-64.799999999981111</v>
      </c>
      <c r="Q436" s="291">
        <v>52.7</v>
      </c>
      <c r="R436" s="290"/>
      <c r="S436" s="290"/>
      <c r="T436" s="290"/>
      <c r="U436" s="291">
        <v>125</v>
      </c>
      <c r="V436" s="8">
        <v>53</v>
      </c>
      <c r="W436" s="8">
        <v>100</v>
      </c>
      <c r="AH436" s="6">
        <v>52.4</v>
      </c>
      <c r="AI436" s="290">
        <v>50.87</v>
      </c>
      <c r="AJ436" s="290">
        <v>50.87</v>
      </c>
      <c r="AK436" s="290">
        <v>44.3</v>
      </c>
      <c r="AL436" s="6">
        <v>51.83</v>
      </c>
      <c r="AM436" s="6">
        <v>51.87</v>
      </c>
      <c r="AN436" s="6">
        <v>45.74</v>
      </c>
      <c r="BO436" s="224">
        <v>0.432</v>
      </c>
      <c r="BP436" s="226">
        <v>-121.33333333333331</v>
      </c>
      <c r="BR436" s="311">
        <v>2.1599999999999762</v>
      </c>
      <c r="BS436" s="312">
        <v>-64.799999999981111</v>
      </c>
    </row>
    <row r="437" spans="5:71">
      <c r="E437" s="9">
        <v>71.507741496598641</v>
      </c>
      <c r="F437" s="9">
        <v>180.8</v>
      </c>
      <c r="J437" s="254">
        <v>2.1649999999999761</v>
      </c>
      <c r="K437" s="8">
        <v>-60.799999999942465</v>
      </c>
      <c r="Q437" s="291">
        <v>52.8</v>
      </c>
      <c r="R437" s="290">
        <v>101.4</v>
      </c>
      <c r="S437" s="290">
        <v>128.1</v>
      </c>
      <c r="T437" s="290">
        <v>161.19999999999999</v>
      </c>
      <c r="U437" s="291">
        <v>128.1</v>
      </c>
      <c r="V437" s="8">
        <v>53.2</v>
      </c>
      <c r="W437" s="8">
        <v>131.2765</v>
      </c>
      <c r="AH437" s="6">
        <v>52.5</v>
      </c>
      <c r="AI437" s="290">
        <v>48.49</v>
      </c>
      <c r="AJ437" s="290">
        <v>48.49</v>
      </c>
      <c r="AK437" s="290">
        <v>40.729999999999997</v>
      </c>
      <c r="AL437" s="6">
        <v>52.15</v>
      </c>
      <c r="AM437" s="6">
        <v>52.29</v>
      </c>
      <c r="AN437" s="6">
        <v>46.36</v>
      </c>
      <c r="BO437" s="224">
        <v>0.433</v>
      </c>
      <c r="BP437" s="226">
        <v>-123.33333333333333</v>
      </c>
      <c r="BR437" s="311">
        <v>2.1649999999999761</v>
      </c>
      <c r="BS437" s="312">
        <v>-60.799999999942465</v>
      </c>
    </row>
    <row r="438" spans="5:71">
      <c r="E438" s="9">
        <v>71.706040816326521</v>
      </c>
      <c r="F438" s="9">
        <v>191.15</v>
      </c>
      <c r="J438" s="254">
        <v>2.1699999999999759</v>
      </c>
      <c r="K438" s="8">
        <v>-49.600000000127871</v>
      </c>
      <c r="Q438" s="291">
        <v>52.9</v>
      </c>
      <c r="R438" s="290">
        <v>109.8</v>
      </c>
      <c r="S438" s="290">
        <v>127.9</v>
      </c>
      <c r="T438" s="290">
        <v>151.19999999999999</v>
      </c>
      <c r="U438" s="291">
        <v>127.9</v>
      </c>
      <c r="V438" s="8">
        <v>53.3</v>
      </c>
      <c r="W438" s="8">
        <v>130.52799999999999</v>
      </c>
      <c r="AH438" s="6">
        <v>52.6</v>
      </c>
      <c r="AI438" s="290">
        <v>45.9</v>
      </c>
      <c r="AJ438" s="290">
        <v>45.9</v>
      </c>
      <c r="AK438" s="290">
        <v>36.85</v>
      </c>
      <c r="AL438" s="6">
        <v>52.39</v>
      </c>
      <c r="AM438" s="6">
        <v>52.64</v>
      </c>
      <c r="AN438" s="6">
        <v>46.87</v>
      </c>
      <c r="BO438" s="224">
        <v>0.434</v>
      </c>
      <c r="BP438" s="226">
        <v>-123.33333333333333</v>
      </c>
      <c r="BR438" s="311">
        <v>2.1699999999999759</v>
      </c>
      <c r="BS438" s="312">
        <v>-49.600000000127871</v>
      </c>
    </row>
    <row r="439" spans="5:71">
      <c r="E439" s="9">
        <v>71.8070612244898</v>
      </c>
      <c r="F439" s="9">
        <v>198.75</v>
      </c>
      <c r="J439" s="254">
        <v>2.1749999999999758</v>
      </c>
      <c r="K439" s="8">
        <v>-38.400000000153483</v>
      </c>
      <c r="Q439" s="291">
        <v>53</v>
      </c>
      <c r="R439" s="290">
        <v>111.9</v>
      </c>
      <c r="S439" s="290">
        <v>130.19999999999999</v>
      </c>
      <c r="T439" s="290">
        <v>150.6</v>
      </c>
      <c r="U439" s="291">
        <v>130.19999999999999</v>
      </c>
      <c r="V439" s="8">
        <v>53.4</v>
      </c>
      <c r="W439" s="8">
        <v>131.28800000000001</v>
      </c>
      <c r="AH439" s="6">
        <v>52.7</v>
      </c>
      <c r="AI439" s="290">
        <v>44.16</v>
      </c>
      <c r="AJ439" s="290">
        <v>44.16</v>
      </c>
      <c r="AK439" s="290">
        <v>34.24</v>
      </c>
      <c r="AL439" s="6">
        <v>52.52</v>
      </c>
      <c r="AM439" s="6">
        <v>52.89</v>
      </c>
      <c r="AN439" s="6">
        <v>47.23</v>
      </c>
      <c r="BO439" s="224">
        <v>0.435</v>
      </c>
      <c r="BP439" s="226">
        <v>-119.33333333333331</v>
      </c>
      <c r="BR439" s="311">
        <v>2.1749999999999758</v>
      </c>
      <c r="BS439" s="312">
        <v>-38.400000000153483</v>
      </c>
    </row>
    <row r="440" spans="5:71">
      <c r="E440" s="9">
        <v>71.908081632653065</v>
      </c>
      <c r="F440" s="9">
        <v>205.4</v>
      </c>
      <c r="J440" s="254">
        <v>2.1799999999999757</v>
      </c>
      <c r="K440" s="8">
        <v>-31.733333333404552</v>
      </c>
      <c r="Q440" s="291">
        <v>53.1</v>
      </c>
      <c r="R440" s="290">
        <v>109.8</v>
      </c>
      <c r="S440" s="290">
        <v>131.19999999999999</v>
      </c>
      <c r="T440" s="290">
        <v>150.1</v>
      </c>
      <c r="U440" s="291">
        <v>131.19999999999999</v>
      </c>
      <c r="V440" s="8">
        <v>53.5</v>
      </c>
      <c r="W440" s="8">
        <v>129.97300000000001</v>
      </c>
      <c r="AH440" s="6">
        <v>52.8</v>
      </c>
      <c r="AI440" s="290">
        <v>44.15</v>
      </c>
      <c r="AJ440" s="290">
        <v>44.15</v>
      </c>
      <c r="AK440" s="290">
        <v>34.22</v>
      </c>
      <c r="AL440" s="6">
        <v>52.56</v>
      </c>
      <c r="AM440" s="6">
        <v>53.04</v>
      </c>
      <c r="AN440" s="6">
        <v>47.43</v>
      </c>
      <c r="BO440" s="224">
        <v>0.436</v>
      </c>
      <c r="BP440" s="226">
        <v>-122.66666666666669</v>
      </c>
      <c r="BR440" s="311">
        <v>2.1799999999999757</v>
      </c>
      <c r="BS440" s="312">
        <v>-31.733333333404552</v>
      </c>
    </row>
    <row r="441" spans="5:71">
      <c r="E441" s="9">
        <v>72.009102040816316</v>
      </c>
      <c r="F441" s="9">
        <v>209.2</v>
      </c>
      <c r="J441" s="254">
        <v>2.1849999999999756</v>
      </c>
      <c r="K441" s="8">
        <v>-20.533333333385112</v>
      </c>
      <c r="Q441" s="291">
        <v>53.2</v>
      </c>
      <c r="R441" s="290">
        <v>107.7</v>
      </c>
      <c r="S441" s="290">
        <v>132.9</v>
      </c>
      <c r="T441" s="290">
        <v>155.1</v>
      </c>
      <c r="U441" s="291">
        <v>132.9</v>
      </c>
      <c r="V441" s="8">
        <v>53.7</v>
      </c>
      <c r="W441" s="8">
        <v>131.416</v>
      </c>
      <c r="AH441" s="6">
        <v>52.9</v>
      </c>
      <c r="AI441" s="290">
        <v>46.11</v>
      </c>
      <c r="AJ441" s="290">
        <v>46.11</v>
      </c>
      <c r="AK441" s="290">
        <v>37.17</v>
      </c>
      <c r="AL441" s="6">
        <v>52.49</v>
      </c>
      <c r="AM441" s="6">
        <v>53.06</v>
      </c>
      <c r="AN441" s="6">
        <v>47.45</v>
      </c>
      <c r="BO441" s="224">
        <v>0.437</v>
      </c>
      <c r="BP441" s="226">
        <v>-111.33333333333336</v>
      </c>
      <c r="BR441" s="311">
        <v>2.1849999999999756</v>
      </c>
      <c r="BS441" s="312">
        <v>-20.533333333385112</v>
      </c>
    </row>
    <row r="442" spans="5:71">
      <c r="E442" s="9">
        <v>72.110122448979581</v>
      </c>
      <c r="F442" s="9">
        <v>213</v>
      </c>
      <c r="J442" s="254">
        <v>2.1899999999999755</v>
      </c>
      <c r="K442" s="8">
        <v>-5.6000000000781824</v>
      </c>
      <c r="Q442" s="291">
        <v>53.3</v>
      </c>
      <c r="R442" s="290">
        <v>105.6</v>
      </c>
      <c r="S442" s="290">
        <v>134.1</v>
      </c>
      <c r="T442" s="290">
        <v>168.6</v>
      </c>
      <c r="U442" s="291">
        <v>134.1</v>
      </c>
      <c r="V442" s="8">
        <v>53.8</v>
      </c>
      <c r="W442" s="8">
        <v>137.10499999999999</v>
      </c>
      <c r="AH442" s="6">
        <v>53</v>
      </c>
      <c r="AI442" s="290">
        <v>49.45</v>
      </c>
      <c r="AJ442" s="290">
        <v>49.45</v>
      </c>
      <c r="AK442" s="290">
        <v>42.17</v>
      </c>
      <c r="AL442" s="6">
        <v>52.34</v>
      </c>
      <c r="AM442" s="6">
        <v>52.97</v>
      </c>
      <c r="AN442" s="6">
        <v>47.3</v>
      </c>
      <c r="BO442" s="224">
        <v>0.438</v>
      </c>
      <c r="BP442" s="226">
        <v>-104</v>
      </c>
      <c r="BR442" s="311">
        <v>2.1899999999999755</v>
      </c>
      <c r="BS442" s="312">
        <v>-5.6000000000781824</v>
      </c>
    </row>
    <row r="443" spans="5:71">
      <c r="E443" s="9">
        <v>72.21114285714286</v>
      </c>
      <c r="F443" s="9">
        <v>214.9</v>
      </c>
      <c r="J443" s="254">
        <v>2.1949999999999754</v>
      </c>
      <c r="K443" s="8">
        <v>-6.7999999997535454</v>
      </c>
      <c r="Q443" s="291">
        <v>53.4</v>
      </c>
      <c r="R443" s="290">
        <v>103.5</v>
      </c>
      <c r="S443" s="290">
        <v>134.9</v>
      </c>
      <c r="T443" s="290">
        <v>179.2</v>
      </c>
      <c r="U443" s="291">
        <v>134.9</v>
      </c>
      <c r="V443" s="8">
        <v>53.9</v>
      </c>
      <c r="W443" s="8">
        <v>141.35400000000001</v>
      </c>
      <c r="AH443" s="6">
        <v>53.1</v>
      </c>
      <c r="AI443" s="290">
        <v>53.07</v>
      </c>
      <c r="AJ443" s="290">
        <v>53.07</v>
      </c>
      <c r="AK443" s="290">
        <v>47.6</v>
      </c>
      <c r="AL443" s="6">
        <v>52.11</v>
      </c>
      <c r="AM443" s="6">
        <v>52.78</v>
      </c>
      <c r="AN443" s="6">
        <v>47</v>
      </c>
      <c r="BO443" s="224">
        <v>0.439</v>
      </c>
      <c r="BP443" s="226">
        <v>-109.33333333333333</v>
      </c>
      <c r="BR443" s="311">
        <v>2.1949999999999754</v>
      </c>
      <c r="BS443" s="312">
        <v>-6.7999999997535454</v>
      </c>
    </row>
    <row r="444" spans="5:71">
      <c r="E444" s="9">
        <v>72.312163265306125</v>
      </c>
      <c r="F444" s="9">
        <v>218.7</v>
      </c>
      <c r="J444" s="254">
        <v>2.1999999999999753</v>
      </c>
      <c r="K444" s="8">
        <v>-26.800000000108465</v>
      </c>
      <c r="Q444" s="291">
        <v>53.5</v>
      </c>
      <c r="R444" s="290">
        <v>101.4</v>
      </c>
      <c r="S444" s="290">
        <v>138.69999999999999</v>
      </c>
      <c r="T444" s="290">
        <v>191.1</v>
      </c>
      <c r="U444" s="291">
        <v>138.69999999999999</v>
      </c>
      <c r="V444" s="8">
        <v>54</v>
      </c>
      <c r="W444" s="8">
        <v>146.28800000000001</v>
      </c>
      <c r="AH444" s="6">
        <v>53.2</v>
      </c>
      <c r="AI444" s="290">
        <v>56.06</v>
      </c>
      <c r="AJ444" s="290">
        <v>56.06</v>
      </c>
      <c r="AK444" s="290">
        <v>52.09</v>
      </c>
      <c r="AL444" s="6">
        <v>51.81</v>
      </c>
      <c r="AM444" s="6">
        <v>52.5</v>
      </c>
      <c r="AN444" s="6">
        <v>46.57</v>
      </c>
      <c r="BO444" s="224">
        <v>0.44</v>
      </c>
      <c r="BP444" s="226">
        <v>-101.99999999999999</v>
      </c>
      <c r="BR444" s="311">
        <v>2.1999999999999753</v>
      </c>
      <c r="BS444" s="312">
        <v>-26.800000000108465</v>
      </c>
    </row>
    <row r="445" spans="5:71">
      <c r="E445" s="9">
        <v>72.413183673469391</v>
      </c>
      <c r="F445" s="9">
        <v>220.6</v>
      </c>
      <c r="J445" s="254">
        <v>2.2049999999999752</v>
      </c>
      <c r="K445" s="8">
        <v>-28.800000000059676</v>
      </c>
      <c r="Q445" s="291">
        <v>53.6</v>
      </c>
      <c r="R445" s="290">
        <v>99.3</v>
      </c>
      <c r="S445" s="290">
        <v>145.4</v>
      </c>
      <c r="T445" s="290">
        <v>203.3</v>
      </c>
      <c r="U445" s="291">
        <v>145.4</v>
      </c>
      <c r="V445" s="8">
        <v>54.2</v>
      </c>
      <c r="W445" s="8">
        <v>151.29939999999999</v>
      </c>
      <c r="AH445" s="6">
        <v>53.3</v>
      </c>
      <c r="AI445" s="290">
        <v>58.13</v>
      </c>
      <c r="AJ445" s="290">
        <v>58.13</v>
      </c>
      <c r="AK445" s="290">
        <v>55.19</v>
      </c>
      <c r="AL445" s="6">
        <v>51.46</v>
      </c>
      <c r="AM445" s="6">
        <v>52.14</v>
      </c>
      <c r="AN445" s="6">
        <v>46.04</v>
      </c>
      <c r="BO445" s="224">
        <v>0.441</v>
      </c>
      <c r="BP445" s="226">
        <v>-114.66666666666669</v>
      </c>
      <c r="BR445" s="311">
        <v>2.2049999999999752</v>
      </c>
      <c r="BS445" s="312">
        <v>-28.800000000059676</v>
      </c>
    </row>
    <row r="446" spans="5:71">
      <c r="E446" s="9">
        <v>72.514204081632641</v>
      </c>
      <c r="F446" s="9">
        <v>222.5</v>
      </c>
      <c r="J446" s="254">
        <v>2.2099999999999751</v>
      </c>
      <c r="K446" s="8">
        <v>-2.0000000002884732</v>
      </c>
      <c r="Q446" s="291">
        <v>53.7</v>
      </c>
      <c r="R446" s="290"/>
      <c r="S446" s="290"/>
      <c r="T446" s="290"/>
      <c r="U446" s="291">
        <v>130</v>
      </c>
      <c r="V446" s="8">
        <v>54.3</v>
      </c>
      <c r="W446" s="8">
        <v>100</v>
      </c>
      <c r="AH446" s="6">
        <v>53.4</v>
      </c>
      <c r="AI446" s="290">
        <v>59.5</v>
      </c>
      <c r="AJ446" s="290">
        <v>59.5</v>
      </c>
      <c r="AK446" s="290">
        <v>57.26</v>
      </c>
      <c r="AL446" s="6">
        <v>51.06</v>
      </c>
      <c r="AM446" s="6">
        <v>51.73</v>
      </c>
      <c r="AN446" s="6">
        <v>45.42</v>
      </c>
      <c r="BO446" s="224">
        <v>0.442</v>
      </c>
      <c r="BP446" s="226">
        <v>-115.33333333333333</v>
      </c>
      <c r="BR446" s="311">
        <v>2.2099999999999751</v>
      </c>
      <c r="BS446" s="312">
        <v>-2.0000000002884732</v>
      </c>
    </row>
    <row r="447" spans="5:71">
      <c r="E447" s="9">
        <v>72.615224489795921</v>
      </c>
      <c r="F447" s="9">
        <v>224.4</v>
      </c>
      <c r="J447" s="254">
        <v>2.214999999999975</v>
      </c>
      <c r="K447" s="8">
        <v>0.39999999998492797</v>
      </c>
      <c r="Q447" s="291">
        <v>53.8</v>
      </c>
      <c r="R447" s="290"/>
      <c r="S447" s="290"/>
      <c r="T447" s="290"/>
      <c r="U447" s="291">
        <v>75</v>
      </c>
      <c r="V447" s="8">
        <v>54.4</v>
      </c>
      <c r="W447" s="8">
        <v>63</v>
      </c>
      <c r="AH447" s="6">
        <v>53.5</v>
      </c>
      <c r="AI447" s="290">
        <v>60.6</v>
      </c>
      <c r="AJ447" s="290">
        <v>60.6</v>
      </c>
      <c r="AK447" s="290">
        <v>58.9</v>
      </c>
      <c r="AL447" s="6">
        <v>50.61</v>
      </c>
      <c r="AM447" s="6">
        <v>51.28</v>
      </c>
      <c r="AN447" s="6">
        <v>44.73</v>
      </c>
      <c r="BO447" s="224">
        <v>0.443</v>
      </c>
      <c r="BP447" s="226">
        <v>-112.00000000000001</v>
      </c>
      <c r="BR447" s="311">
        <v>2.214999999999975</v>
      </c>
      <c r="BS447" s="312">
        <v>0.39999999998492797</v>
      </c>
    </row>
    <row r="448" spans="5:71">
      <c r="E448" s="9">
        <v>72.716244897959186</v>
      </c>
      <c r="F448" s="9">
        <v>226.3</v>
      </c>
      <c r="J448" s="254">
        <v>2.2199999999999749</v>
      </c>
      <c r="K448" s="8">
        <v>-2.3999999999662691</v>
      </c>
      <c r="Q448" s="291">
        <v>53.9</v>
      </c>
      <c r="R448" s="290"/>
      <c r="S448" s="290"/>
      <c r="T448" s="290"/>
      <c r="U448" s="291">
        <v>80</v>
      </c>
      <c r="V448" s="8">
        <v>54.5</v>
      </c>
      <c r="W448" s="8">
        <v>62</v>
      </c>
      <c r="AH448" s="6">
        <v>53.6</v>
      </c>
      <c r="AI448" s="290">
        <v>61.76</v>
      </c>
      <c r="AJ448" s="290">
        <v>61.76</v>
      </c>
      <c r="AK448" s="290">
        <v>60.64</v>
      </c>
      <c r="AL448" s="6">
        <v>50.13</v>
      </c>
      <c r="AM448" s="6">
        <v>50.79</v>
      </c>
      <c r="AN448" s="6">
        <v>43.99</v>
      </c>
      <c r="BO448" s="224">
        <v>0.44400000000000001</v>
      </c>
      <c r="BP448" s="226">
        <v>-106.00000000000001</v>
      </c>
      <c r="BR448" s="311">
        <v>2.2199999999999749</v>
      </c>
      <c r="BS448" s="312">
        <v>-2.3999999999662691</v>
      </c>
    </row>
    <row r="449" spans="5:71">
      <c r="E449" s="9">
        <v>72.817265306122451</v>
      </c>
      <c r="F449" s="9">
        <v>226.3</v>
      </c>
      <c r="J449" s="254">
        <v>2.2249999999999748</v>
      </c>
      <c r="K449" s="8">
        <v>-6.4000000000100599</v>
      </c>
      <c r="Q449" s="291">
        <v>54</v>
      </c>
      <c r="R449" s="290">
        <v>63.4</v>
      </c>
      <c r="S449" s="290">
        <v>90.1</v>
      </c>
      <c r="T449" s="290">
        <v>107.9</v>
      </c>
      <c r="U449" s="291">
        <v>90.1</v>
      </c>
      <c r="V449" s="8">
        <v>54.7</v>
      </c>
      <c r="W449" s="8">
        <v>85.648899999999998</v>
      </c>
      <c r="AH449" s="6">
        <v>53.7</v>
      </c>
      <c r="AI449" s="290">
        <v>63.18</v>
      </c>
      <c r="AJ449" s="290">
        <v>63.18</v>
      </c>
      <c r="AK449" s="290">
        <v>62.76</v>
      </c>
      <c r="AL449" s="6">
        <v>49.62</v>
      </c>
      <c r="AM449" s="6">
        <v>50.27</v>
      </c>
      <c r="AN449" s="6">
        <v>43.21</v>
      </c>
      <c r="BO449" s="224">
        <v>0.44500000000000001</v>
      </c>
      <c r="BP449" s="226">
        <v>-112.00000000000001</v>
      </c>
      <c r="BR449" s="311">
        <v>2.2249999999999748</v>
      </c>
      <c r="BS449" s="312">
        <v>-6.4000000000100599</v>
      </c>
    </row>
    <row r="450" spans="5:71">
      <c r="E450" s="9">
        <v>72.918285714285702</v>
      </c>
      <c r="F450" s="9">
        <v>226.3</v>
      </c>
      <c r="J450" s="254">
        <v>2.2299999999999747</v>
      </c>
      <c r="K450" s="8">
        <v>-8.7999999999729894</v>
      </c>
      <c r="Q450" s="291">
        <v>54.1</v>
      </c>
      <c r="R450" s="290">
        <v>63.5</v>
      </c>
      <c r="S450" s="290">
        <v>90</v>
      </c>
      <c r="T450" s="290">
        <v>107.9</v>
      </c>
      <c r="U450" s="291">
        <v>90</v>
      </c>
      <c r="V450" s="8">
        <v>54.8</v>
      </c>
      <c r="W450" s="8">
        <v>85.6678</v>
      </c>
      <c r="AH450" s="6">
        <v>53.8</v>
      </c>
      <c r="AI450" s="290">
        <v>64.77</v>
      </c>
      <c r="AJ450" s="290">
        <v>65.150000000000006</v>
      </c>
      <c r="AK450" s="290">
        <v>64.77</v>
      </c>
      <c r="AL450" s="6">
        <v>49.1</v>
      </c>
      <c r="AM450" s="6">
        <v>49.72</v>
      </c>
      <c r="AN450" s="6">
        <v>42.4</v>
      </c>
      <c r="BO450" s="224">
        <v>0.44600000000000001</v>
      </c>
      <c r="BP450" s="226">
        <v>-106.00000000000001</v>
      </c>
      <c r="BR450" s="311">
        <v>2.2299999999999747</v>
      </c>
      <c r="BS450" s="312">
        <v>-8.7999999999729894</v>
      </c>
    </row>
    <row r="451" spans="5:71">
      <c r="E451" s="9">
        <v>73.019306122448981</v>
      </c>
      <c r="F451" s="9">
        <v>228.2</v>
      </c>
      <c r="J451" s="254">
        <v>2.2349999999999746</v>
      </c>
      <c r="K451" s="8">
        <v>2.3999999998481059</v>
      </c>
      <c r="Q451" s="291">
        <v>54.2</v>
      </c>
      <c r="R451" s="290">
        <v>82.2</v>
      </c>
      <c r="S451" s="290">
        <v>95.1</v>
      </c>
      <c r="T451" s="290">
        <v>107.9</v>
      </c>
      <c r="U451" s="291">
        <v>95.1</v>
      </c>
      <c r="V451" s="8">
        <v>54.9</v>
      </c>
      <c r="W451" s="8">
        <v>95.023799999999994</v>
      </c>
      <c r="AH451" s="6">
        <v>53.9</v>
      </c>
      <c r="AI451" s="290">
        <v>65.88</v>
      </c>
      <c r="AJ451" s="290">
        <v>66.81</v>
      </c>
      <c r="AK451" s="290">
        <v>65.88</v>
      </c>
      <c r="AL451" s="6">
        <v>48.57</v>
      </c>
      <c r="AM451" s="6">
        <v>49.16</v>
      </c>
      <c r="AN451" s="6">
        <v>41.55</v>
      </c>
      <c r="BO451" s="224">
        <v>0.44700000000000001</v>
      </c>
      <c r="BP451" s="226">
        <v>-85.333333333333329</v>
      </c>
      <c r="BR451" s="311">
        <v>2.2349999999999746</v>
      </c>
      <c r="BS451" s="312">
        <v>2.3999999998481059</v>
      </c>
    </row>
    <row r="452" spans="5:71">
      <c r="E452" s="9">
        <v>73.120326530612246</v>
      </c>
      <c r="F452" s="9">
        <v>228.2</v>
      </c>
      <c r="J452" s="254">
        <v>2.2399999999999745</v>
      </c>
      <c r="K452" s="8">
        <v>-27.99999999964971</v>
      </c>
      <c r="Q452" s="291">
        <v>54.3</v>
      </c>
      <c r="R452" s="290">
        <v>82.1</v>
      </c>
      <c r="S452" s="290">
        <v>100.6</v>
      </c>
      <c r="T452" s="290">
        <v>130.1</v>
      </c>
      <c r="U452" s="291">
        <v>100.6</v>
      </c>
      <c r="V452" s="8">
        <v>55</v>
      </c>
      <c r="W452" s="8">
        <v>106.10325</v>
      </c>
      <c r="AH452" s="6">
        <v>54</v>
      </c>
      <c r="AI452" s="290">
        <v>65.2</v>
      </c>
      <c r="AJ452" s="290">
        <v>65.8</v>
      </c>
      <c r="AK452" s="290">
        <v>65.2</v>
      </c>
      <c r="AL452" s="6">
        <v>48.06</v>
      </c>
      <c r="AM452" s="6">
        <v>48.59</v>
      </c>
      <c r="AN452" s="6">
        <v>40.69</v>
      </c>
      <c r="BO452" s="224">
        <v>0.44800000000000001</v>
      </c>
      <c r="BP452" s="226">
        <v>-102.66666666666664</v>
      </c>
      <c r="BR452" s="311">
        <v>2.2399999999999745</v>
      </c>
      <c r="BS452" s="312">
        <v>-27.99999999964971</v>
      </c>
    </row>
    <row r="453" spans="5:71">
      <c r="E453" s="9">
        <v>73.221346938775511</v>
      </c>
      <c r="F453" s="9">
        <v>228.2</v>
      </c>
      <c r="J453" s="254">
        <v>2.2449999999999743</v>
      </c>
      <c r="K453" s="8">
        <v>-47.600000000072136</v>
      </c>
      <c r="Q453" s="291">
        <v>54.4</v>
      </c>
      <c r="R453" s="290">
        <v>82.1</v>
      </c>
      <c r="S453" s="290">
        <v>101</v>
      </c>
      <c r="T453" s="290">
        <v>131.9</v>
      </c>
      <c r="U453" s="291">
        <v>101</v>
      </c>
      <c r="V453" s="8">
        <v>55.2</v>
      </c>
      <c r="W453" s="8">
        <v>107.04065</v>
      </c>
      <c r="AH453" s="6">
        <v>54.1</v>
      </c>
      <c r="AI453" s="290">
        <v>61.41</v>
      </c>
      <c r="AJ453" s="290">
        <v>61.41</v>
      </c>
      <c r="AK453" s="290">
        <v>60.11</v>
      </c>
      <c r="AL453" s="6">
        <v>47.56</v>
      </c>
      <c r="AM453" s="6">
        <v>48.01</v>
      </c>
      <c r="AN453" s="6">
        <v>39.82</v>
      </c>
      <c r="BO453" s="224">
        <v>0.44900000000000001</v>
      </c>
      <c r="BP453" s="226">
        <v>-100.00000000000004</v>
      </c>
      <c r="BR453" s="311">
        <v>2.2449999999999743</v>
      </c>
      <c r="BS453" s="312">
        <v>-47.600000000072136</v>
      </c>
    </row>
    <row r="454" spans="5:71">
      <c r="E454" s="9">
        <v>73.322367346938762</v>
      </c>
      <c r="F454" s="9">
        <v>229.70699999999999</v>
      </c>
      <c r="J454" s="254">
        <v>2.2499999999999742</v>
      </c>
      <c r="K454" s="8">
        <v>-24.000000000278199</v>
      </c>
      <c r="Q454" s="291">
        <v>54.5</v>
      </c>
      <c r="R454" s="290">
        <v>82.1</v>
      </c>
      <c r="S454" s="290">
        <v>101.3</v>
      </c>
      <c r="T454" s="290">
        <v>133.80000000000001</v>
      </c>
      <c r="U454" s="291">
        <v>101.3</v>
      </c>
      <c r="V454" s="8">
        <v>55.3</v>
      </c>
      <c r="W454" s="8">
        <v>107.9781</v>
      </c>
      <c r="AH454" s="6">
        <v>54.2</v>
      </c>
      <c r="AI454" s="290">
        <v>54.19</v>
      </c>
      <c r="AJ454" s="290">
        <v>54.19</v>
      </c>
      <c r="AK454" s="290">
        <v>49.28</v>
      </c>
      <c r="AL454" s="6">
        <v>47.07</v>
      </c>
      <c r="AM454" s="6">
        <v>47.42</v>
      </c>
      <c r="AN454" s="6">
        <v>38.950000000000003</v>
      </c>
      <c r="BO454" s="224">
        <v>0.45</v>
      </c>
      <c r="BP454" s="226">
        <v>-101.33333333333333</v>
      </c>
      <c r="BR454" s="311">
        <v>2.2499999999999742</v>
      </c>
      <c r="BS454" s="312">
        <v>-24.000000000278199</v>
      </c>
    </row>
    <row r="455" spans="5:71">
      <c r="E455" s="9">
        <v>73.423387755102041</v>
      </c>
      <c r="F455" s="9">
        <v>229.779</v>
      </c>
      <c r="J455" s="254">
        <v>2.2549999999999741</v>
      </c>
      <c r="K455" s="8">
        <v>-6.4000000001442459</v>
      </c>
      <c r="Q455" s="291">
        <v>54.6</v>
      </c>
      <c r="R455" s="290">
        <v>63.6</v>
      </c>
      <c r="S455" s="290">
        <v>94.5</v>
      </c>
      <c r="T455" s="290">
        <v>135.69999999999999</v>
      </c>
      <c r="U455" s="291">
        <v>94.5</v>
      </c>
      <c r="V455" s="8">
        <v>55.4</v>
      </c>
      <c r="W455" s="8">
        <v>99.660850000000011</v>
      </c>
      <c r="AH455" s="6">
        <v>54.3</v>
      </c>
      <c r="AI455" s="290">
        <v>44.95</v>
      </c>
      <c r="AJ455" s="290">
        <v>44.95</v>
      </c>
      <c r="AK455" s="290">
        <v>35.42</v>
      </c>
      <c r="AL455" s="6">
        <v>46.59</v>
      </c>
      <c r="AM455" s="6">
        <v>46.84</v>
      </c>
      <c r="AN455" s="6">
        <v>38.08</v>
      </c>
      <c r="BO455" s="224">
        <v>0.45100000000000001</v>
      </c>
      <c r="BP455" s="226">
        <v>-90</v>
      </c>
      <c r="BR455" s="311">
        <v>2.2549999999999741</v>
      </c>
      <c r="BS455" s="312">
        <v>-6.4000000001442459</v>
      </c>
    </row>
    <row r="456" spans="5:71">
      <c r="E456" s="9">
        <v>73.524408163265306</v>
      </c>
      <c r="F456" s="9">
        <v>229.8</v>
      </c>
      <c r="J456" s="254">
        <v>2.259999999999974</v>
      </c>
      <c r="K456" s="8">
        <v>-1.6000000000892811</v>
      </c>
      <c r="Q456" s="291">
        <v>54.7</v>
      </c>
      <c r="R456" s="290">
        <v>63.6</v>
      </c>
      <c r="S456" s="290">
        <v>91.3</v>
      </c>
      <c r="T456" s="290">
        <v>126.1</v>
      </c>
      <c r="U456" s="291">
        <v>91.3</v>
      </c>
      <c r="V456" s="8">
        <v>55.5</v>
      </c>
      <c r="W456" s="8">
        <v>94.840249999999997</v>
      </c>
      <c r="AH456" s="6">
        <v>54.4</v>
      </c>
      <c r="AI456" s="290">
        <v>36.270000000000003</v>
      </c>
      <c r="AJ456" s="290">
        <v>36.270000000000003</v>
      </c>
      <c r="AK456" s="290">
        <v>22.4</v>
      </c>
      <c r="AL456" s="6">
        <v>46.1</v>
      </c>
      <c r="AM456" s="6">
        <v>46.25</v>
      </c>
      <c r="AN456" s="6">
        <v>37.200000000000003</v>
      </c>
      <c r="BO456" s="224">
        <v>0.45200000000000001</v>
      </c>
      <c r="BP456" s="226">
        <v>-100.00000000000004</v>
      </c>
      <c r="BR456" s="311">
        <v>2.259999999999974</v>
      </c>
      <c r="BS456" s="312">
        <v>-1.6000000000892811</v>
      </c>
    </row>
    <row r="457" spans="5:71">
      <c r="E457" s="9">
        <v>73.625428571428571</v>
      </c>
      <c r="F457" s="9">
        <v>229.8</v>
      </c>
      <c r="J457" s="254">
        <v>2.2649999999999739</v>
      </c>
      <c r="K457" s="8">
        <v>13.600000000020955</v>
      </c>
      <c r="Q457" s="291">
        <v>54.8</v>
      </c>
      <c r="R457" s="290"/>
      <c r="S457" s="290"/>
      <c r="T457" s="290"/>
      <c r="U457" s="291">
        <v>50</v>
      </c>
      <c r="V457" s="8">
        <v>55.7</v>
      </c>
      <c r="W457" s="8">
        <v>55</v>
      </c>
      <c r="AH457" s="6">
        <v>54.5</v>
      </c>
      <c r="AI457" s="290">
        <v>30.48</v>
      </c>
      <c r="AJ457" s="290">
        <v>30.48</v>
      </c>
      <c r="AK457" s="290">
        <v>13.73</v>
      </c>
      <c r="AL457" s="6">
        <v>45.6</v>
      </c>
      <c r="AM457" s="6">
        <v>45.65</v>
      </c>
      <c r="AN457" s="6">
        <v>36.29</v>
      </c>
      <c r="BO457" s="224">
        <v>0.45300000000000001</v>
      </c>
      <c r="BP457" s="226">
        <v>-88.666666666666643</v>
      </c>
      <c r="BR457" s="311">
        <v>2.2649999999999739</v>
      </c>
      <c r="BS457" s="312">
        <v>13.600000000020955</v>
      </c>
    </row>
    <row r="458" spans="5:71">
      <c r="E458" s="9">
        <v>73.726448979591822</v>
      </c>
      <c r="F458" s="9">
        <v>229.8</v>
      </c>
      <c r="J458" s="254">
        <v>2.2699999999999738</v>
      </c>
      <c r="K458" s="8">
        <v>3.2000000000908457</v>
      </c>
      <c r="Q458" s="291">
        <v>54.9</v>
      </c>
      <c r="R458" s="290">
        <v>39.299999999999997</v>
      </c>
      <c r="S458" s="290">
        <v>66.2</v>
      </c>
      <c r="T458" s="290">
        <v>100.5</v>
      </c>
      <c r="U458" s="291">
        <v>66.2</v>
      </c>
      <c r="V458" s="8">
        <v>55.8</v>
      </c>
      <c r="W458" s="8">
        <v>69.889399999999995</v>
      </c>
      <c r="AH458" s="6">
        <v>54.6</v>
      </c>
      <c r="AI458" s="290">
        <v>28.54</v>
      </c>
      <c r="AJ458" s="290">
        <v>28.54</v>
      </c>
      <c r="AK458" s="290">
        <v>10.8</v>
      </c>
      <c r="AL458" s="6">
        <v>45.07</v>
      </c>
      <c r="AM458" s="6">
        <v>45.01</v>
      </c>
      <c r="AN458" s="6">
        <v>35.35</v>
      </c>
      <c r="BO458" s="224">
        <v>0.45400000000000001</v>
      </c>
      <c r="BP458" s="226">
        <v>-91.333333333333314</v>
      </c>
      <c r="BR458" s="311">
        <v>2.2699999999999738</v>
      </c>
      <c r="BS458" s="312">
        <v>3.2000000000908457</v>
      </c>
    </row>
    <row r="459" spans="5:71">
      <c r="E459" s="9">
        <v>73.827469387755102</v>
      </c>
      <c r="F459" s="9">
        <v>229.8</v>
      </c>
      <c r="J459" s="254">
        <v>2.2749999999999737</v>
      </c>
      <c r="K459" s="8">
        <v>-34.399999999755487</v>
      </c>
      <c r="Q459" s="291">
        <v>55</v>
      </c>
      <c r="R459" s="290">
        <v>70.900000000000006</v>
      </c>
      <c r="S459" s="290">
        <v>80.900000000000006</v>
      </c>
      <c r="T459" s="290">
        <v>100.1</v>
      </c>
      <c r="U459" s="291">
        <v>80.900000000000006</v>
      </c>
      <c r="V459" s="8">
        <v>55.9</v>
      </c>
      <c r="W459" s="8">
        <v>85.465499999999992</v>
      </c>
      <c r="AH459" s="6">
        <v>54.7</v>
      </c>
      <c r="AI459" s="290">
        <v>29.82</v>
      </c>
      <c r="AJ459" s="290">
        <v>29.82</v>
      </c>
      <c r="AK459" s="290">
        <v>12.74</v>
      </c>
      <c r="AL459" s="6">
        <v>44.51</v>
      </c>
      <c r="AM459" s="6">
        <v>44.34</v>
      </c>
      <c r="AN459" s="6">
        <v>34.35</v>
      </c>
      <c r="BO459" s="224">
        <v>0.45500000000000002</v>
      </c>
      <c r="BP459" s="226">
        <v>-78.666666666666671</v>
      </c>
      <c r="BR459" s="311">
        <v>2.2749999999999737</v>
      </c>
      <c r="BS459" s="312">
        <v>-34.399999999755487</v>
      </c>
    </row>
    <row r="460" spans="5:71">
      <c r="E460" s="9">
        <v>73.928489795918367</v>
      </c>
      <c r="F460" s="9">
        <v>229.8</v>
      </c>
      <c r="J460" s="254">
        <v>2.2799999999999736</v>
      </c>
      <c r="K460" s="8">
        <v>-43.999999999902222</v>
      </c>
      <c r="Q460" s="291">
        <v>55.1</v>
      </c>
      <c r="R460" s="290">
        <v>73.7</v>
      </c>
      <c r="S460" s="290">
        <v>83.2</v>
      </c>
      <c r="T460" s="290">
        <v>99.6</v>
      </c>
      <c r="U460" s="291">
        <v>83.2</v>
      </c>
      <c r="V460" s="8">
        <v>56</v>
      </c>
      <c r="W460" s="8">
        <v>86.653050000000007</v>
      </c>
      <c r="AH460" s="6">
        <v>54.8</v>
      </c>
      <c r="AI460" s="290">
        <v>32.979999999999997</v>
      </c>
      <c r="AJ460" s="290">
        <v>32.979999999999997</v>
      </c>
      <c r="AK460" s="290">
        <v>17.48</v>
      </c>
      <c r="AL460" s="6">
        <v>43.9</v>
      </c>
      <c r="AM460" s="6">
        <v>43.63</v>
      </c>
      <c r="AN460" s="6">
        <v>33.29</v>
      </c>
      <c r="BO460" s="224">
        <v>0.45600000000000002</v>
      </c>
      <c r="BP460" s="226">
        <v>-92.666666666666671</v>
      </c>
      <c r="BR460" s="311">
        <v>2.2799999999999736</v>
      </c>
      <c r="BS460" s="312">
        <v>-43.999999999902222</v>
      </c>
    </row>
    <row r="461" spans="5:71">
      <c r="E461" s="9">
        <v>74.029510204081632</v>
      </c>
      <c r="F461" s="9">
        <v>229.529</v>
      </c>
      <c r="J461" s="254">
        <v>2.2849999999999735</v>
      </c>
      <c r="K461" s="8">
        <v>-41.60000000016958</v>
      </c>
      <c r="Q461" s="291">
        <v>55.2</v>
      </c>
      <c r="R461" s="290">
        <v>76.5</v>
      </c>
      <c r="S461" s="290">
        <v>85.5</v>
      </c>
      <c r="T461" s="290">
        <v>99.2</v>
      </c>
      <c r="U461" s="291">
        <v>85.5</v>
      </c>
      <c r="V461" s="8">
        <v>56.2</v>
      </c>
      <c r="W461" s="8">
        <v>87.840550000000007</v>
      </c>
      <c r="AH461" s="6">
        <v>54.9</v>
      </c>
      <c r="AI461" s="290">
        <v>36.64</v>
      </c>
      <c r="AJ461" s="290">
        <v>36.64</v>
      </c>
      <c r="AK461" s="290">
        <v>22.95</v>
      </c>
      <c r="AL461" s="6">
        <v>43.25</v>
      </c>
      <c r="AM461" s="6">
        <v>42.89</v>
      </c>
      <c r="AN461" s="6">
        <v>32.200000000000003</v>
      </c>
      <c r="BO461" s="224">
        <v>0.45700000000000002</v>
      </c>
      <c r="BP461" s="226">
        <v>-93.333333333333329</v>
      </c>
      <c r="BR461" s="311">
        <v>2.2849999999999735</v>
      </c>
      <c r="BS461" s="312">
        <v>-41.60000000016958</v>
      </c>
    </row>
    <row r="462" spans="5:71">
      <c r="E462" s="9">
        <v>74.130530612244883</v>
      </c>
      <c r="F462" s="9">
        <v>227.92699999999999</v>
      </c>
      <c r="J462" s="254">
        <v>2.2899999999999734</v>
      </c>
      <c r="K462" s="8">
        <v>-27.466666666737325</v>
      </c>
      <c r="Q462" s="291">
        <v>55.3</v>
      </c>
      <c r="R462" s="290">
        <v>79.2</v>
      </c>
      <c r="S462" s="290">
        <v>88.1</v>
      </c>
      <c r="T462" s="290">
        <v>99.8</v>
      </c>
      <c r="U462" s="291">
        <v>88.1</v>
      </c>
      <c r="V462" s="8">
        <v>56.3</v>
      </c>
      <c r="W462" s="8">
        <v>89.506200000000007</v>
      </c>
      <c r="AH462" s="6">
        <v>55</v>
      </c>
      <c r="AI462" s="290">
        <v>39.74</v>
      </c>
      <c r="AJ462" s="290">
        <v>39.74</v>
      </c>
      <c r="AK462" s="290">
        <v>27.6</v>
      </c>
      <c r="AL462" s="6">
        <v>42.58</v>
      </c>
      <c r="AM462" s="6">
        <v>42.13</v>
      </c>
      <c r="AN462" s="6">
        <v>31.07</v>
      </c>
      <c r="BO462" s="224">
        <v>0.45800000000000002</v>
      </c>
      <c r="BP462" s="226">
        <v>-87.999999999999986</v>
      </c>
      <c r="BR462" s="311">
        <v>2.2899999999999734</v>
      </c>
      <c r="BS462" s="312">
        <v>-27.466666666737325</v>
      </c>
    </row>
    <row r="463" spans="5:71">
      <c r="E463" s="9">
        <v>74.231551020408162</v>
      </c>
      <c r="F463" s="9">
        <v>227.99299999999999</v>
      </c>
      <c r="J463" s="254">
        <v>2.2949999999999733</v>
      </c>
      <c r="K463" s="8">
        <v>-8.8000000000213063</v>
      </c>
      <c r="Q463" s="291">
        <v>55.4</v>
      </c>
      <c r="R463" s="290">
        <v>82</v>
      </c>
      <c r="S463" s="290">
        <v>95.7</v>
      </c>
      <c r="T463" s="290">
        <v>114.1</v>
      </c>
      <c r="U463" s="291">
        <v>95.7</v>
      </c>
      <c r="V463" s="8">
        <v>56.4</v>
      </c>
      <c r="W463" s="8">
        <v>98.051400000000001</v>
      </c>
      <c r="AH463" s="6">
        <v>55.1</v>
      </c>
      <c r="AI463" s="290">
        <v>41.51</v>
      </c>
      <c r="AJ463" s="290">
        <v>41.51</v>
      </c>
      <c r="AK463" s="290">
        <v>30.26</v>
      </c>
      <c r="AL463" s="6">
        <v>41.89</v>
      </c>
      <c r="AM463" s="6">
        <v>41.38</v>
      </c>
      <c r="AN463" s="6">
        <v>29.95</v>
      </c>
      <c r="BO463" s="224">
        <v>0.45900000000000002</v>
      </c>
      <c r="BP463" s="226">
        <v>-93.333333333333329</v>
      </c>
      <c r="BR463" s="311">
        <v>2.2949999999999733</v>
      </c>
      <c r="BS463" s="312">
        <v>-8.8000000000213063</v>
      </c>
    </row>
    <row r="464" spans="5:71">
      <c r="E464" s="9">
        <v>74.330519611436955</v>
      </c>
      <c r="F464" s="9">
        <v>225.55699999999999</v>
      </c>
      <c r="J464" s="254">
        <v>2.2999999999999732</v>
      </c>
      <c r="K464" s="8">
        <v>10.400000000064153</v>
      </c>
      <c r="Q464" s="291">
        <v>55.5</v>
      </c>
      <c r="R464" s="290">
        <v>74.2</v>
      </c>
      <c r="S464" s="290">
        <v>94.8</v>
      </c>
      <c r="T464" s="290">
        <v>128.4</v>
      </c>
      <c r="U464" s="291">
        <v>94.8</v>
      </c>
      <c r="V464" s="8">
        <v>56.5</v>
      </c>
      <c r="W464" s="8">
        <v>101.27345</v>
      </c>
      <c r="AH464" s="6">
        <v>55.2</v>
      </c>
      <c r="AI464" s="290">
        <v>41.25</v>
      </c>
      <c r="AJ464" s="290">
        <v>41.25</v>
      </c>
      <c r="AK464" s="290">
        <v>29.87</v>
      </c>
      <c r="AL464" s="6">
        <v>41.2</v>
      </c>
      <c r="AM464" s="6">
        <v>40.64</v>
      </c>
      <c r="AN464" s="6">
        <v>28.87</v>
      </c>
      <c r="BO464" s="224">
        <v>0.46</v>
      </c>
      <c r="BP464" s="226">
        <v>-88.666666666666643</v>
      </c>
      <c r="BR464" s="311">
        <v>2.2999999999999732</v>
      </c>
      <c r="BS464" s="312">
        <v>10.400000000064153</v>
      </c>
    </row>
    <row r="465" spans="5:71">
      <c r="E465" s="9">
        <v>74.422746517595314</v>
      </c>
      <c r="F465" s="9">
        <v>222.84299999999999</v>
      </c>
      <c r="J465" s="254">
        <v>2.3049999999999731</v>
      </c>
      <c r="K465" s="8">
        <v>1.599999999978543</v>
      </c>
      <c r="Q465" s="291">
        <v>55.6</v>
      </c>
      <c r="R465" s="290">
        <v>76.400000000000006</v>
      </c>
      <c r="S465" s="290">
        <v>103.8</v>
      </c>
      <c r="T465" s="290">
        <v>142</v>
      </c>
      <c r="U465" s="291">
        <v>103.8</v>
      </c>
      <c r="V465" s="8">
        <v>56.7</v>
      </c>
      <c r="W465" s="8">
        <v>109.16705</v>
      </c>
      <c r="AH465" s="6">
        <v>55.3</v>
      </c>
      <c r="AI465" s="290">
        <v>38.75</v>
      </c>
      <c r="AJ465" s="290">
        <v>38.75</v>
      </c>
      <c r="AK465" s="290">
        <v>26.12</v>
      </c>
      <c r="AL465" s="6">
        <v>40.54</v>
      </c>
      <c r="AM465" s="6">
        <v>39.950000000000003</v>
      </c>
      <c r="AN465" s="6">
        <v>27.85</v>
      </c>
      <c r="BO465" s="224">
        <v>0.46100000000000002</v>
      </c>
      <c r="BP465" s="226">
        <v>-90.666666666666671</v>
      </c>
      <c r="BR465" s="311">
        <v>2.3049999999999731</v>
      </c>
      <c r="BS465" s="312">
        <v>1.599999999978543</v>
      </c>
    </row>
    <row r="466" spans="5:71">
      <c r="E466" s="9">
        <v>74.514973423753659</v>
      </c>
      <c r="F466" s="9">
        <v>222.25800000000001</v>
      </c>
      <c r="J466" s="254">
        <v>2.309999999999973</v>
      </c>
      <c r="K466" s="8">
        <v>-7.4666666664644055</v>
      </c>
      <c r="Q466" s="291">
        <v>55.7</v>
      </c>
      <c r="R466" s="290"/>
      <c r="S466" s="290"/>
      <c r="T466" s="290"/>
      <c r="U466" s="291">
        <v>30</v>
      </c>
      <c r="V466" s="8">
        <v>56.8</v>
      </c>
      <c r="W466" s="8">
        <v>30</v>
      </c>
      <c r="AH466" s="6">
        <v>55.4</v>
      </c>
      <c r="AI466" s="290">
        <v>34.76</v>
      </c>
      <c r="AJ466" s="290">
        <v>34.76</v>
      </c>
      <c r="AK466" s="290">
        <v>20.14</v>
      </c>
      <c r="AL466" s="6">
        <v>39.909999999999997</v>
      </c>
      <c r="AM466" s="6">
        <v>39.32</v>
      </c>
      <c r="AN466" s="6">
        <v>26.92</v>
      </c>
      <c r="BO466" s="224">
        <v>0.46200000000000002</v>
      </c>
      <c r="BP466" s="226">
        <v>-92.000000000000014</v>
      </c>
      <c r="BR466" s="311">
        <v>2.309999999999973</v>
      </c>
      <c r="BS466" s="312">
        <v>-7.4666666664644055</v>
      </c>
    </row>
    <row r="467" spans="5:71">
      <c r="E467" s="9">
        <v>74.607200329912018</v>
      </c>
      <c r="F467" s="9">
        <v>222.20500000000001</v>
      </c>
      <c r="J467" s="254">
        <v>2.3149999999999729</v>
      </c>
      <c r="K467" s="8">
        <v>-25.399999999961945</v>
      </c>
      <c r="Q467" s="291">
        <v>55.8</v>
      </c>
      <c r="R467" s="290">
        <v>50.3</v>
      </c>
      <c r="S467" s="290">
        <v>50.3</v>
      </c>
      <c r="T467" s="290">
        <v>52.1</v>
      </c>
      <c r="U467" s="291">
        <v>50.3</v>
      </c>
      <c r="V467" s="8">
        <v>56.9</v>
      </c>
      <c r="W467" s="8">
        <v>51.233640000000001</v>
      </c>
      <c r="AH467" s="6">
        <v>55.5</v>
      </c>
      <c r="AI467" s="290">
        <v>30.88</v>
      </c>
      <c r="AJ467" s="290">
        <v>30.88</v>
      </c>
      <c r="AK467" s="290">
        <v>14.33</v>
      </c>
      <c r="AL467" s="6">
        <v>39.340000000000003</v>
      </c>
      <c r="AM467" s="6">
        <v>38.770000000000003</v>
      </c>
      <c r="AN467" s="6">
        <v>26.1</v>
      </c>
      <c r="BO467" s="224">
        <v>0.46300000000000002</v>
      </c>
      <c r="BP467" s="226">
        <v>-92.000000000000014</v>
      </c>
      <c r="BR467" s="311">
        <v>2.3149999999999729</v>
      </c>
      <c r="BS467" s="312">
        <v>-25.399999999961945</v>
      </c>
    </row>
    <row r="468" spans="5:71">
      <c r="E468" s="9">
        <v>74.699427236070377</v>
      </c>
      <c r="F468" s="9">
        <v>220.3</v>
      </c>
      <c r="J468" s="254">
        <v>2.3199999999999728</v>
      </c>
      <c r="K468" s="8">
        <v>-16.000000000184226</v>
      </c>
      <c r="Q468" s="291">
        <v>55.9</v>
      </c>
      <c r="R468" s="290">
        <v>53.8</v>
      </c>
      <c r="S468" s="290">
        <v>55.2</v>
      </c>
      <c r="T468" s="290">
        <v>57.2</v>
      </c>
      <c r="U468" s="291">
        <v>55.2</v>
      </c>
      <c r="V468" s="8">
        <v>57</v>
      </c>
      <c r="W468" s="8">
        <v>55.461799999999997</v>
      </c>
      <c r="AH468" s="6">
        <v>55.6</v>
      </c>
      <c r="AI468" s="290">
        <v>28.99</v>
      </c>
      <c r="AJ468" s="290">
        <v>28.99</v>
      </c>
      <c r="AK468" s="290">
        <v>11.48</v>
      </c>
      <c r="AL468" s="6">
        <v>38.840000000000003</v>
      </c>
      <c r="AM468" s="6">
        <v>38.299999999999997</v>
      </c>
      <c r="AN468" s="6">
        <v>25.42</v>
      </c>
      <c r="BO468" s="224">
        <v>0.46400000000000002</v>
      </c>
      <c r="BP468" s="226">
        <v>-80.6666666666667</v>
      </c>
      <c r="BR468" s="311">
        <v>2.3199999999999728</v>
      </c>
      <c r="BS468" s="312">
        <v>-16.000000000184226</v>
      </c>
    </row>
    <row r="469" spans="5:71">
      <c r="E469" s="9">
        <v>74.796777859237537</v>
      </c>
      <c r="F469" s="9">
        <v>216.4</v>
      </c>
      <c r="J469" s="254">
        <v>2.3249999999999726</v>
      </c>
      <c r="K469" s="8">
        <v>3.9999999998972058</v>
      </c>
      <c r="Q469" s="291">
        <v>56</v>
      </c>
      <c r="R469" s="290">
        <v>57.2</v>
      </c>
      <c r="S469" s="290">
        <v>60.1</v>
      </c>
      <c r="T469" s="290">
        <v>62.1</v>
      </c>
      <c r="U469" s="291">
        <v>60.1</v>
      </c>
      <c r="V469" s="8">
        <v>57.1</v>
      </c>
      <c r="W469" s="8">
        <v>59.62435</v>
      </c>
      <c r="AH469" s="6">
        <v>55.7</v>
      </c>
      <c r="AI469" s="290">
        <v>30.19</v>
      </c>
      <c r="AJ469" s="290">
        <v>30.19</v>
      </c>
      <c r="AK469" s="290">
        <v>13.29</v>
      </c>
      <c r="AL469" s="6">
        <v>38.43</v>
      </c>
      <c r="AM469" s="6">
        <v>37.94</v>
      </c>
      <c r="AN469" s="6">
        <v>24.89</v>
      </c>
      <c r="BO469" s="224">
        <v>0.46500000000000002</v>
      </c>
      <c r="BP469" s="226">
        <v>-89.333333333333357</v>
      </c>
      <c r="BR469" s="311">
        <v>2.3249999999999726</v>
      </c>
      <c r="BS469" s="312">
        <v>3.9999999998972058</v>
      </c>
    </row>
    <row r="470" spans="5:71">
      <c r="E470" s="9">
        <v>74.894128482404682</v>
      </c>
      <c r="F470" s="9">
        <v>214.02500000000001</v>
      </c>
      <c r="J470" s="254">
        <v>2.3299999999999725</v>
      </c>
      <c r="K470" s="8">
        <v>-2.9380942123680143E-11</v>
      </c>
      <c r="Q470" s="291">
        <v>56.1</v>
      </c>
      <c r="R470" s="290">
        <v>57.8</v>
      </c>
      <c r="S470" s="290">
        <v>62.6</v>
      </c>
      <c r="T470" s="290">
        <v>66.5</v>
      </c>
      <c r="U470" s="291">
        <v>62.6</v>
      </c>
      <c r="V470" s="8">
        <v>57.3</v>
      </c>
      <c r="W470" s="8">
        <v>62.188099999999999</v>
      </c>
      <c r="AH470" s="6">
        <v>55.8</v>
      </c>
      <c r="AI470" s="290">
        <v>34.21</v>
      </c>
      <c r="AJ470" s="290">
        <v>34.21</v>
      </c>
      <c r="AK470" s="290">
        <v>19.32</v>
      </c>
      <c r="AL470" s="6">
        <v>38.119999999999997</v>
      </c>
      <c r="AM470" s="6">
        <v>37.69</v>
      </c>
      <c r="AN470" s="6">
        <v>24.52</v>
      </c>
      <c r="BO470" s="224">
        <v>0.46600000000000003</v>
      </c>
      <c r="BP470" s="226">
        <v>-82</v>
      </c>
      <c r="BR470" s="311">
        <v>2.3299999999999725</v>
      </c>
      <c r="BS470" s="312">
        <v>-2.9380942123680143E-11</v>
      </c>
    </row>
    <row r="471" spans="5:71">
      <c r="E471" s="9">
        <v>74.991479105571841</v>
      </c>
      <c r="F471" s="9">
        <v>209.75</v>
      </c>
      <c r="J471" s="254">
        <v>2.3349999999999724</v>
      </c>
      <c r="K471" s="8">
        <v>-1.066666666784144</v>
      </c>
      <c r="Q471" s="291">
        <v>56.2</v>
      </c>
      <c r="R471" s="290">
        <v>53.6</v>
      </c>
      <c r="S471" s="290">
        <v>60.3</v>
      </c>
      <c r="T471" s="290">
        <v>71</v>
      </c>
      <c r="U471" s="291">
        <v>60.3</v>
      </c>
      <c r="V471" s="8">
        <v>57.4</v>
      </c>
      <c r="W471" s="8">
        <v>62.310199999999995</v>
      </c>
      <c r="AH471" s="6">
        <v>55.9</v>
      </c>
      <c r="AI471" s="290">
        <v>39.81</v>
      </c>
      <c r="AJ471" s="290">
        <v>39.81</v>
      </c>
      <c r="AK471" s="290">
        <v>27.72</v>
      </c>
      <c r="AL471" s="6">
        <v>37.92</v>
      </c>
      <c r="AM471" s="6">
        <v>37.549999999999997</v>
      </c>
      <c r="AN471" s="6">
        <v>24.32</v>
      </c>
      <c r="BO471" s="224">
        <v>0.46700000000000003</v>
      </c>
      <c r="BP471" s="226">
        <v>-80.6666666666667</v>
      </c>
      <c r="BR471" s="311">
        <v>2.3349999999999724</v>
      </c>
      <c r="BS471" s="312">
        <v>-1.066666666784144</v>
      </c>
    </row>
    <row r="472" spans="5:71">
      <c r="E472" s="9">
        <v>75.088829728739</v>
      </c>
      <c r="F472" s="9">
        <v>203.47499999999999</v>
      </c>
      <c r="J472" s="254">
        <v>2.3399999999999723</v>
      </c>
      <c r="K472" s="8">
        <v>-9.8666666666371228</v>
      </c>
      <c r="Q472" s="291">
        <v>56.3</v>
      </c>
      <c r="R472" s="290">
        <v>31.4</v>
      </c>
      <c r="S472" s="290">
        <v>59.9</v>
      </c>
      <c r="T472" s="290">
        <v>75.400000000000006</v>
      </c>
      <c r="U472" s="291">
        <v>59.9</v>
      </c>
      <c r="V472" s="8">
        <v>57.5</v>
      </c>
      <c r="W472" s="8">
        <v>53.397099999999995</v>
      </c>
      <c r="AH472" s="6">
        <v>56</v>
      </c>
      <c r="AI472" s="290">
        <v>45.4</v>
      </c>
      <c r="AJ472" s="290">
        <v>45.4</v>
      </c>
      <c r="AK472" s="290">
        <v>36.090000000000003</v>
      </c>
      <c r="AL472" s="6">
        <v>37.840000000000003</v>
      </c>
      <c r="AM472" s="6">
        <v>37.520000000000003</v>
      </c>
      <c r="AN472" s="6">
        <v>24.28</v>
      </c>
      <c r="BO472" s="224">
        <v>0.46800000000000003</v>
      </c>
      <c r="BP472" s="226">
        <v>-76.666666666666657</v>
      </c>
      <c r="BR472" s="311">
        <v>2.3399999999999723</v>
      </c>
      <c r="BS472" s="312">
        <v>-9.8666666666371228</v>
      </c>
    </row>
    <row r="473" spans="5:71">
      <c r="E473" s="9">
        <v>75.186180351906145</v>
      </c>
      <c r="F473" s="9">
        <v>196.16</v>
      </c>
      <c r="J473" s="254">
        <v>2.3449999999999722</v>
      </c>
      <c r="K473" s="8">
        <v>11.19999999978365</v>
      </c>
      <c r="Q473" s="291">
        <v>56.4</v>
      </c>
      <c r="R473" s="290">
        <v>32.5</v>
      </c>
      <c r="S473" s="290">
        <v>62.3</v>
      </c>
      <c r="T473" s="290">
        <v>79.599999999999994</v>
      </c>
      <c r="U473" s="291">
        <v>62.3</v>
      </c>
      <c r="V473" s="8">
        <v>57.6</v>
      </c>
      <c r="W473" s="8">
        <v>56.057749999999999</v>
      </c>
      <c r="AH473" s="6">
        <v>56.1</v>
      </c>
      <c r="AI473" s="290">
        <v>49.2</v>
      </c>
      <c r="AJ473" s="290">
        <v>49.2</v>
      </c>
      <c r="AK473" s="290">
        <v>41.8</v>
      </c>
      <c r="AL473" s="6">
        <v>37.880000000000003</v>
      </c>
      <c r="AM473" s="6">
        <v>37.6</v>
      </c>
      <c r="AN473" s="6">
        <v>24.41</v>
      </c>
      <c r="BO473" s="224">
        <v>0.46900000000000003</v>
      </c>
      <c r="BP473" s="226">
        <v>-85.333333333333329</v>
      </c>
      <c r="BR473" s="311">
        <v>2.3449999999999722</v>
      </c>
      <c r="BS473" s="312">
        <v>11.19999999978365</v>
      </c>
    </row>
    <row r="474" spans="5:71">
      <c r="E474" s="9">
        <v>75.283530975073305</v>
      </c>
      <c r="F474" s="9">
        <v>191.5</v>
      </c>
      <c r="J474" s="254">
        <v>2.3499999999999721</v>
      </c>
      <c r="K474" s="8">
        <v>23.200000000022211</v>
      </c>
      <c r="Q474" s="291">
        <v>56.5</v>
      </c>
      <c r="R474" s="290">
        <v>30.9</v>
      </c>
      <c r="S474" s="290">
        <v>57.4</v>
      </c>
      <c r="T474" s="290">
        <v>69</v>
      </c>
      <c r="U474" s="291">
        <v>57.4</v>
      </c>
      <c r="V474" s="8">
        <v>57.7</v>
      </c>
      <c r="W474" s="8">
        <v>49.918900000000001</v>
      </c>
      <c r="AH474" s="6">
        <v>56.2</v>
      </c>
      <c r="AI474" s="290">
        <v>49.75</v>
      </c>
      <c r="AJ474" s="290">
        <v>49.75</v>
      </c>
      <c r="AK474" s="290">
        <v>42.62</v>
      </c>
      <c r="AL474" s="6">
        <v>38.03</v>
      </c>
      <c r="AM474" s="6">
        <v>37.78</v>
      </c>
      <c r="AN474" s="6">
        <v>24.67</v>
      </c>
      <c r="BO474" s="224">
        <v>0.47000000000000003</v>
      </c>
      <c r="BP474" s="226">
        <v>-73.333333333333343</v>
      </c>
      <c r="BR474" s="311">
        <v>2.3499999999999721</v>
      </c>
      <c r="BS474" s="312">
        <v>23.200000000022211</v>
      </c>
    </row>
    <row r="475" spans="5:71">
      <c r="E475" s="9">
        <v>75.380881598240478</v>
      </c>
      <c r="F475" s="9">
        <v>189.6</v>
      </c>
      <c r="J475" s="254">
        <v>2.354999999999972</v>
      </c>
      <c r="K475" s="8">
        <v>1.6000000001865189</v>
      </c>
      <c r="Q475" s="291">
        <v>56.6</v>
      </c>
      <c r="R475" s="290">
        <v>24.5</v>
      </c>
      <c r="S475" s="290">
        <v>56.6</v>
      </c>
      <c r="T475" s="290">
        <v>83.6</v>
      </c>
      <c r="U475" s="291">
        <v>56.6</v>
      </c>
      <c r="V475" s="8">
        <v>57.8</v>
      </c>
      <c r="W475" s="8">
        <v>54.079949999999997</v>
      </c>
      <c r="AH475" s="6">
        <v>56.3</v>
      </c>
      <c r="AI475" s="290">
        <v>46.6</v>
      </c>
      <c r="AJ475" s="290">
        <v>46.6</v>
      </c>
      <c r="AK475" s="290">
        <v>37.9</v>
      </c>
      <c r="AL475" s="6">
        <v>38.270000000000003</v>
      </c>
      <c r="AM475" s="6">
        <v>38.03</v>
      </c>
      <c r="AN475" s="6">
        <v>25.05</v>
      </c>
      <c r="BO475" s="224">
        <v>0.47100000000000003</v>
      </c>
      <c r="BP475" s="226">
        <v>-68</v>
      </c>
      <c r="BR475" s="311">
        <v>2.354999999999972</v>
      </c>
      <c r="BS475" s="312">
        <v>1.6000000001865189</v>
      </c>
    </row>
    <row r="476" spans="5:71">
      <c r="E476" s="9">
        <v>75.478232221407623</v>
      </c>
      <c r="F476" s="9">
        <v>189.6</v>
      </c>
      <c r="J476" s="254">
        <v>2.3599999999999719</v>
      </c>
      <c r="K476" s="8">
        <v>-28.266666666493276</v>
      </c>
      <c r="Q476" s="291">
        <v>56.7</v>
      </c>
      <c r="R476" s="290"/>
      <c r="S476" s="290"/>
      <c r="T476" s="290"/>
      <c r="U476" s="291">
        <v>50</v>
      </c>
      <c r="V476" s="8">
        <v>57.9</v>
      </c>
      <c r="W476" s="8">
        <v>44</v>
      </c>
      <c r="AH476" s="6">
        <v>56.4</v>
      </c>
      <c r="AI476" s="290">
        <v>40.76</v>
      </c>
      <c r="AJ476" s="290">
        <v>40.76</v>
      </c>
      <c r="AK476" s="290">
        <v>29.14</v>
      </c>
      <c r="AL476" s="6">
        <v>38.61</v>
      </c>
      <c r="AM476" s="6">
        <v>38.35</v>
      </c>
      <c r="AN476" s="6">
        <v>25.52</v>
      </c>
      <c r="BO476" s="224">
        <v>0.47200000000000003</v>
      </c>
      <c r="BP476" s="226">
        <v>-72.666666666666686</v>
      </c>
      <c r="BR476" s="311">
        <v>2.3599999999999719</v>
      </c>
      <c r="BS476" s="312">
        <v>-28.266666666493276</v>
      </c>
    </row>
    <row r="477" spans="5:71">
      <c r="E477" s="9">
        <v>75.575582844574782</v>
      </c>
      <c r="F477" s="9">
        <v>189.6</v>
      </c>
      <c r="J477" s="254">
        <v>2.3649999999999718</v>
      </c>
      <c r="K477" s="8">
        <v>-40.200000000106755</v>
      </c>
      <c r="Q477" s="291">
        <v>56.8</v>
      </c>
      <c r="R477" s="290"/>
      <c r="S477" s="290"/>
      <c r="T477" s="290"/>
      <c r="U477" s="291">
        <v>48</v>
      </c>
      <c r="V477" s="8">
        <v>58</v>
      </c>
      <c r="W477" s="8">
        <v>38</v>
      </c>
      <c r="AH477" s="6">
        <v>56.5</v>
      </c>
      <c r="AI477" s="290">
        <v>34.69</v>
      </c>
      <c r="AJ477" s="290">
        <v>34.69</v>
      </c>
      <c r="AK477" s="290">
        <v>20.04</v>
      </c>
      <c r="AL477" s="6">
        <v>39.01</v>
      </c>
      <c r="AM477" s="6">
        <v>38.71</v>
      </c>
      <c r="AN477" s="6">
        <v>26.07</v>
      </c>
      <c r="BO477" s="224">
        <v>0.47300000000000003</v>
      </c>
      <c r="BP477" s="226">
        <v>-75.333333333333357</v>
      </c>
      <c r="BR477" s="311">
        <v>2.3649999999999718</v>
      </c>
      <c r="BS477" s="312">
        <v>-40.200000000106755</v>
      </c>
    </row>
    <row r="478" spans="5:71">
      <c r="E478" s="9">
        <v>75.672933467741942</v>
      </c>
      <c r="F478" s="9">
        <v>191.5</v>
      </c>
      <c r="J478" s="254">
        <v>2.3699999999999717</v>
      </c>
      <c r="K478" s="8">
        <v>-29.333333333325808</v>
      </c>
      <c r="Q478" s="291">
        <v>56.9</v>
      </c>
      <c r="R478" s="290"/>
      <c r="S478" s="290"/>
      <c r="T478" s="290"/>
      <c r="U478" s="291">
        <v>50</v>
      </c>
      <c r="V478" s="8">
        <v>58.1</v>
      </c>
      <c r="W478" s="8">
        <v>39</v>
      </c>
      <c r="AH478" s="6">
        <v>56.6</v>
      </c>
      <c r="AI478" s="290">
        <v>30.95</v>
      </c>
      <c r="AJ478" s="290">
        <v>30.95</v>
      </c>
      <c r="AK478" s="290">
        <v>14.42</v>
      </c>
      <c r="AL478" s="6">
        <v>39.46</v>
      </c>
      <c r="AM478" s="6">
        <v>39.130000000000003</v>
      </c>
      <c r="AN478" s="6">
        <v>26.69</v>
      </c>
      <c r="BO478" s="224">
        <v>0.47400000000000003</v>
      </c>
      <c r="BP478" s="226">
        <v>-77.333333333333314</v>
      </c>
      <c r="BR478" s="311">
        <v>2.3699999999999717</v>
      </c>
      <c r="BS478" s="312">
        <v>-29.333333333325808</v>
      </c>
    </row>
    <row r="479" spans="5:71">
      <c r="E479" s="9">
        <v>75.770284090909087</v>
      </c>
      <c r="F479" s="9">
        <v>198.2</v>
      </c>
      <c r="J479" s="254">
        <v>2.3749999999999716</v>
      </c>
      <c r="K479" s="8">
        <v>-17.333333333272698</v>
      </c>
      <c r="Q479" s="291">
        <v>57</v>
      </c>
      <c r="R479" s="290"/>
      <c r="S479" s="290"/>
      <c r="T479" s="290"/>
      <c r="U479" s="291">
        <v>62</v>
      </c>
      <c r="V479" s="8">
        <v>58.2</v>
      </c>
      <c r="W479" s="8">
        <v>58</v>
      </c>
      <c r="AH479" s="6">
        <v>56.7</v>
      </c>
      <c r="AI479" s="290">
        <v>30.36</v>
      </c>
      <c r="AJ479" s="290">
        <v>30.36</v>
      </c>
      <c r="AK479" s="290">
        <v>13.54</v>
      </c>
      <c r="AL479" s="6">
        <v>39.96</v>
      </c>
      <c r="AM479" s="6">
        <v>39.58</v>
      </c>
      <c r="AN479" s="6">
        <v>27.37</v>
      </c>
      <c r="BO479" s="224">
        <v>0.47500000000000003</v>
      </c>
      <c r="BP479" s="226">
        <v>-74.666666666666643</v>
      </c>
      <c r="BR479" s="311">
        <v>2.3749999999999716</v>
      </c>
      <c r="BS479" s="312">
        <v>-17.333333333272698</v>
      </c>
    </row>
    <row r="480" spans="5:71">
      <c r="E480" s="9">
        <v>75.867634714076246</v>
      </c>
      <c r="F480" s="9">
        <v>206.8</v>
      </c>
      <c r="J480" s="254">
        <v>2.3799999999999715</v>
      </c>
      <c r="K480" s="8">
        <v>-8.7999999999772527</v>
      </c>
      <c r="Q480" s="291">
        <v>57.1</v>
      </c>
      <c r="R480" s="290">
        <v>58.6</v>
      </c>
      <c r="S480" s="290">
        <v>66.2</v>
      </c>
      <c r="T480" s="290">
        <v>84</v>
      </c>
      <c r="U480" s="291">
        <v>66.2</v>
      </c>
      <c r="V480" s="8">
        <v>58.3</v>
      </c>
      <c r="W480" s="8">
        <v>71.271200000000007</v>
      </c>
      <c r="AH480" s="6">
        <v>56.8</v>
      </c>
      <c r="AI480" s="290">
        <v>32.090000000000003</v>
      </c>
      <c r="AJ480" s="290">
        <v>32.090000000000003</v>
      </c>
      <c r="AK480" s="290">
        <v>16.13</v>
      </c>
      <c r="AL480" s="6">
        <v>40.5</v>
      </c>
      <c r="AM480" s="6">
        <v>40.08</v>
      </c>
      <c r="AN480" s="6">
        <v>28.12</v>
      </c>
      <c r="BO480" s="224">
        <v>0.47600000000000003</v>
      </c>
      <c r="BP480" s="226">
        <v>-71.333333333333329</v>
      </c>
      <c r="BR480" s="311">
        <v>2.3799999999999715</v>
      </c>
      <c r="BS480" s="312">
        <v>-8.7999999999772527</v>
      </c>
    </row>
    <row r="481" spans="5:71">
      <c r="E481" s="9">
        <v>75.964985337243405</v>
      </c>
      <c r="F481" s="9">
        <v>211.6</v>
      </c>
      <c r="J481" s="254">
        <v>2.3849999999999714</v>
      </c>
      <c r="K481" s="8">
        <v>6.000000000057284</v>
      </c>
      <c r="Q481" s="291">
        <v>57.2</v>
      </c>
      <c r="R481" s="290">
        <v>59.1</v>
      </c>
      <c r="S481" s="290">
        <v>67.2</v>
      </c>
      <c r="T481" s="290">
        <v>85.6</v>
      </c>
      <c r="U481" s="291">
        <v>67.2</v>
      </c>
      <c r="V481" s="8">
        <v>58.4</v>
      </c>
      <c r="W481" s="8">
        <v>72.360950000000003</v>
      </c>
      <c r="AH481" s="6">
        <v>56.9</v>
      </c>
      <c r="AI481" s="290">
        <v>34.549999999999997</v>
      </c>
      <c r="AJ481" s="290">
        <v>34.549999999999997</v>
      </c>
      <c r="AK481" s="290">
        <v>19.829999999999998</v>
      </c>
      <c r="AL481" s="6">
        <v>41.07</v>
      </c>
      <c r="AM481" s="6">
        <v>40.630000000000003</v>
      </c>
      <c r="AN481" s="6">
        <v>28.95</v>
      </c>
      <c r="BO481" s="224">
        <v>0.47700000000000004</v>
      </c>
      <c r="BP481" s="226">
        <v>-69.3333333333333</v>
      </c>
      <c r="BR481" s="311">
        <v>2.3849999999999714</v>
      </c>
      <c r="BS481" s="312">
        <v>6.000000000057284</v>
      </c>
    </row>
    <row r="482" spans="5:71">
      <c r="E482" s="9">
        <v>76.06233596041055</v>
      </c>
      <c r="F482" s="9">
        <v>218.3</v>
      </c>
      <c r="J482" s="254">
        <v>2.3899999999999713</v>
      </c>
      <c r="K482" s="8">
        <v>24.799999999977018</v>
      </c>
      <c r="Q482" s="291">
        <v>57.3</v>
      </c>
      <c r="R482" s="290">
        <v>59.6</v>
      </c>
      <c r="S482" s="290">
        <v>68.2</v>
      </c>
      <c r="T482" s="290">
        <v>87.3</v>
      </c>
      <c r="U482" s="291">
        <v>68.2</v>
      </c>
      <c r="V482" s="8">
        <v>58.5</v>
      </c>
      <c r="W482" s="8">
        <v>73.450699999999998</v>
      </c>
      <c r="AH482" s="6">
        <v>57</v>
      </c>
      <c r="AI482" s="290">
        <v>36.5</v>
      </c>
      <c r="AJ482" s="290">
        <v>36.5</v>
      </c>
      <c r="AK482" s="290">
        <v>22.74</v>
      </c>
      <c r="AL482" s="6">
        <v>41.67</v>
      </c>
      <c r="AM482" s="6">
        <v>41.23</v>
      </c>
      <c r="AN482" s="6">
        <v>29.84</v>
      </c>
      <c r="BO482" s="224">
        <v>0.47800000000000004</v>
      </c>
      <c r="BP482" s="226">
        <v>-65.999999999999986</v>
      </c>
      <c r="BR482" s="311">
        <v>2.3899999999999713</v>
      </c>
      <c r="BS482" s="312">
        <v>24.799999999977018</v>
      </c>
    </row>
    <row r="483" spans="5:71">
      <c r="E483" s="9">
        <v>76.159686583577709</v>
      </c>
      <c r="F483" s="9">
        <v>222.1</v>
      </c>
      <c r="J483" s="254">
        <v>2.3949999999999712</v>
      </c>
      <c r="K483" s="8">
        <v>20.800000000034625</v>
      </c>
      <c r="Q483" s="291">
        <v>57.4</v>
      </c>
      <c r="R483" s="290">
        <v>60.2</v>
      </c>
      <c r="S483" s="290">
        <v>69.2</v>
      </c>
      <c r="T483" s="290">
        <v>88.9</v>
      </c>
      <c r="U483" s="291">
        <v>69.2</v>
      </c>
      <c r="V483" s="8">
        <v>58.6</v>
      </c>
      <c r="W483" s="8">
        <v>74.540450000000007</v>
      </c>
      <c r="AH483" s="6">
        <v>57.1</v>
      </c>
      <c r="AI483" s="290">
        <v>37.619999999999997</v>
      </c>
      <c r="AJ483" s="290">
        <v>37.619999999999997</v>
      </c>
      <c r="AK483" s="290">
        <v>24.44</v>
      </c>
      <c r="AL483" s="6">
        <v>42.29</v>
      </c>
      <c r="AM483" s="6">
        <v>41.87</v>
      </c>
      <c r="AN483" s="6">
        <v>30.81</v>
      </c>
      <c r="BO483" s="224">
        <v>0.47900000000000004</v>
      </c>
      <c r="BP483" s="226">
        <v>-59.333333333333343</v>
      </c>
      <c r="BR483" s="311">
        <v>2.3949999999999712</v>
      </c>
      <c r="BS483" s="312">
        <v>20.800000000034625</v>
      </c>
    </row>
    <row r="484" spans="5:71">
      <c r="E484" s="9">
        <v>76.257037206744869</v>
      </c>
      <c r="F484" s="9">
        <v>225.9</v>
      </c>
      <c r="J484" s="254">
        <v>2.399999999999971</v>
      </c>
      <c r="K484" s="8">
        <v>-4.7999999998499021</v>
      </c>
      <c r="Q484" s="291">
        <v>57.5</v>
      </c>
      <c r="R484" s="290">
        <v>60.7</v>
      </c>
      <c r="S484" s="290">
        <v>70.3</v>
      </c>
      <c r="T484" s="290">
        <v>90.6</v>
      </c>
      <c r="U484" s="291">
        <v>70.3</v>
      </c>
      <c r="V484" s="8">
        <v>58.7</v>
      </c>
      <c r="W484" s="8">
        <v>75.630200000000002</v>
      </c>
      <c r="AH484" s="6">
        <v>57.2</v>
      </c>
      <c r="AI484" s="290">
        <v>38.130000000000003</v>
      </c>
      <c r="AJ484" s="290">
        <v>38.130000000000003</v>
      </c>
      <c r="AK484" s="290">
        <v>25.2</v>
      </c>
      <c r="AL484" s="6">
        <v>42.92</v>
      </c>
      <c r="AM484" s="6">
        <v>42.55</v>
      </c>
      <c r="AN484" s="6">
        <v>31.82</v>
      </c>
      <c r="BO484" s="224">
        <v>0.48</v>
      </c>
      <c r="BP484" s="226">
        <v>-59.333333333333343</v>
      </c>
      <c r="BR484" s="311">
        <v>2.399999999999971</v>
      </c>
      <c r="BS484" s="312">
        <v>-4.7999999998499021</v>
      </c>
    </row>
    <row r="485" spans="5:71">
      <c r="E485" s="9">
        <v>76.354387829912014</v>
      </c>
      <c r="F485" s="9">
        <v>229.8</v>
      </c>
      <c r="J485" s="254">
        <v>2.4049999999999709</v>
      </c>
      <c r="K485" s="8">
        <v>-23.999999999941828</v>
      </c>
      <c r="Q485" s="291">
        <v>57.6</v>
      </c>
      <c r="R485" s="290"/>
      <c r="S485" s="290"/>
      <c r="T485" s="290"/>
      <c r="U485" s="291">
        <v>52</v>
      </c>
      <c r="V485" s="8">
        <v>58.8</v>
      </c>
      <c r="W485" s="8">
        <v>50</v>
      </c>
      <c r="AH485" s="6">
        <v>57.3</v>
      </c>
      <c r="AI485" s="290">
        <v>38.29</v>
      </c>
      <c r="AJ485" s="290">
        <v>38.29</v>
      </c>
      <c r="AK485" s="290">
        <v>25.44</v>
      </c>
      <c r="AL485" s="6">
        <v>43.54</v>
      </c>
      <c r="AM485" s="6">
        <v>43.23</v>
      </c>
      <c r="AN485" s="6">
        <v>32.85</v>
      </c>
      <c r="BO485" s="224">
        <v>0.48099999999999998</v>
      </c>
      <c r="BP485" s="226">
        <v>-62.666666666666664</v>
      </c>
      <c r="BR485" s="311">
        <v>2.4049999999999709</v>
      </c>
      <c r="BS485" s="312">
        <v>-23.999999999941828</v>
      </c>
    </row>
    <row r="486" spans="5:71">
      <c r="E486" s="9">
        <v>76.451738453079173</v>
      </c>
      <c r="F486" s="9">
        <v>233.6</v>
      </c>
      <c r="J486" s="254">
        <v>2.4099999999999708</v>
      </c>
      <c r="K486" s="8">
        <v>-19.733333333085739</v>
      </c>
      <c r="Q486" s="291">
        <v>57.7</v>
      </c>
      <c r="R486" s="290"/>
      <c r="S486" s="290"/>
      <c r="T486" s="290"/>
      <c r="U486" s="291">
        <v>50</v>
      </c>
      <c r="V486" s="8">
        <v>58.9</v>
      </c>
      <c r="W486" s="8">
        <v>48</v>
      </c>
      <c r="AH486" s="6">
        <v>57.4</v>
      </c>
      <c r="AI486" s="290">
        <v>38.479999999999997</v>
      </c>
      <c r="AJ486" s="290">
        <v>38.479999999999997</v>
      </c>
      <c r="AK486" s="290">
        <v>25.72</v>
      </c>
      <c r="AL486" s="6">
        <v>44.15</v>
      </c>
      <c r="AM486" s="6">
        <v>43.92</v>
      </c>
      <c r="AN486" s="6">
        <v>33.869999999999997</v>
      </c>
      <c r="BO486" s="224">
        <v>0.48199999999999998</v>
      </c>
      <c r="BP486" s="226">
        <v>-51.999999999999993</v>
      </c>
      <c r="BR486" s="311">
        <v>2.4099999999999708</v>
      </c>
      <c r="BS486" s="312">
        <v>-19.733333333085739</v>
      </c>
    </row>
    <row r="487" spans="5:71">
      <c r="E487" s="9">
        <v>76.549089076246347</v>
      </c>
      <c r="F487" s="9">
        <v>236.45</v>
      </c>
      <c r="J487" s="254">
        <v>2.4149999999999707</v>
      </c>
      <c r="K487" s="8">
        <v>-20.000000000093792</v>
      </c>
      <c r="Q487" s="291">
        <v>57.8</v>
      </c>
      <c r="R487" s="290"/>
      <c r="S487" s="290"/>
      <c r="T487" s="290"/>
      <c r="U487" s="291">
        <v>70</v>
      </c>
      <c r="V487" s="8">
        <v>59</v>
      </c>
      <c r="W487" s="8">
        <v>65</v>
      </c>
      <c r="AH487" s="6">
        <v>57.5</v>
      </c>
      <c r="AI487" s="290">
        <v>39.15</v>
      </c>
      <c r="AJ487" s="290">
        <v>39.15</v>
      </c>
      <c r="AK487" s="290">
        <v>26.72</v>
      </c>
      <c r="AL487" s="6">
        <v>44.72</v>
      </c>
      <c r="AM487" s="6">
        <v>44.58</v>
      </c>
      <c r="AN487" s="6">
        <v>34.86</v>
      </c>
      <c r="BO487" s="224">
        <v>0.48299999999999998</v>
      </c>
      <c r="BP487" s="226">
        <v>-49.33333333333335</v>
      </c>
      <c r="BR487" s="311">
        <v>2.4149999999999707</v>
      </c>
      <c r="BS487" s="312">
        <v>-20.000000000093792</v>
      </c>
    </row>
    <row r="488" spans="5:71">
      <c r="E488" s="9">
        <v>76.646439699413492</v>
      </c>
      <c r="F488" s="9">
        <v>237.4</v>
      </c>
      <c r="J488" s="254">
        <v>2.4199999999999706</v>
      </c>
      <c r="K488" s="8">
        <v>-8.8000000002579171</v>
      </c>
      <c r="Q488" s="291">
        <v>57.9</v>
      </c>
      <c r="R488" s="290">
        <v>61.4</v>
      </c>
      <c r="S488" s="290">
        <v>80.7</v>
      </c>
      <c r="T488" s="290">
        <v>107.6</v>
      </c>
      <c r="U488" s="291">
        <v>80.7</v>
      </c>
      <c r="V488" s="8">
        <v>59.1</v>
      </c>
      <c r="W488" s="8">
        <v>84.503050000000002</v>
      </c>
      <c r="AH488" s="6">
        <v>57.6</v>
      </c>
      <c r="AI488" s="290">
        <v>40.65</v>
      </c>
      <c r="AJ488" s="290">
        <v>40.65</v>
      </c>
      <c r="AK488" s="290">
        <v>28.97</v>
      </c>
      <c r="AL488" s="6">
        <v>45.23</v>
      </c>
      <c r="AM488" s="6">
        <v>45.19</v>
      </c>
      <c r="AN488" s="6">
        <v>35.78</v>
      </c>
      <c r="BO488" s="224">
        <v>0.48399999999999999</v>
      </c>
      <c r="BP488" s="226">
        <v>-37.333333333333336</v>
      </c>
      <c r="BR488" s="311">
        <v>2.4199999999999706</v>
      </c>
      <c r="BS488" s="312">
        <v>-8.8000000002579171</v>
      </c>
    </row>
    <row r="489" spans="5:71">
      <c r="E489" s="9">
        <v>76.743790322580651</v>
      </c>
      <c r="F489" s="9">
        <v>237.4</v>
      </c>
      <c r="J489" s="254">
        <v>2.4249999999999705</v>
      </c>
      <c r="K489" s="8">
        <v>1.2992273923373432E-10</v>
      </c>
      <c r="Q489" s="291">
        <v>58</v>
      </c>
      <c r="R489" s="290">
        <v>61.9</v>
      </c>
      <c r="S489" s="290">
        <v>81.400000000000006</v>
      </c>
      <c r="T489" s="290">
        <v>108.6</v>
      </c>
      <c r="U489" s="291">
        <v>81.400000000000006</v>
      </c>
      <c r="V489" s="8">
        <v>59.2</v>
      </c>
      <c r="W489" s="8">
        <v>85.246800000000007</v>
      </c>
      <c r="AH489" s="6">
        <v>57.7</v>
      </c>
      <c r="AI489" s="290">
        <v>43.05</v>
      </c>
      <c r="AJ489" s="290">
        <v>43.05</v>
      </c>
      <c r="AK489" s="290">
        <v>32.57</v>
      </c>
      <c r="AL489" s="6">
        <v>45.69</v>
      </c>
      <c r="AM489" s="6">
        <v>45.76</v>
      </c>
      <c r="AN489" s="6">
        <v>36.630000000000003</v>
      </c>
      <c r="BO489" s="224">
        <v>0.48499999999999999</v>
      </c>
      <c r="BP489" s="226">
        <v>-38.666666666666671</v>
      </c>
      <c r="BR489" s="311">
        <v>2.4249999999999705</v>
      </c>
      <c r="BS489" s="312">
        <v>1.2992273923373432E-10</v>
      </c>
    </row>
    <row r="490" spans="5:71">
      <c r="E490" s="9">
        <v>76.84114094574781</v>
      </c>
      <c r="F490" s="9">
        <v>237.4</v>
      </c>
      <c r="J490" s="254">
        <v>2.4299999999999704</v>
      </c>
      <c r="K490" s="8">
        <v>-7.000000000017792</v>
      </c>
      <c r="Q490" s="291">
        <v>58.1</v>
      </c>
      <c r="R490" s="290">
        <v>62.3</v>
      </c>
      <c r="S490" s="290">
        <v>69</v>
      </c>
      <c r="T490" s="290">
        <v>72.099999999999994</v>
      </c>
      <c r="U490" s="291">
        <v>69</v>
      </c>
      <c r="V490" s="8">
        <v>59.3</v>
      </c>
      <c r="W490" s="8">
        <v>67.186449999999994</v>
      </c>
      <c r="AH490" s="6">
        <v>57.8</v>
      </c>
      <c r="AI490" s="290">
        <v>46</v>
      </c>
      <c r="AJ490" s="290">
        <v>46</v>
      </c>
      <c r="AK490" s="290">
        <v>37.01</v>
      </c>
      <c r="AL490" s="6">
        <v>46.08</v>
      </c>
      <c r="AM490" s="6">
        <v>46.28</v>
      </c>
      <c r="AN490" s="6">
        <v>37.4</v>
      </c>
      <c r="BO490" s="224">
        <v>0.48599999999999999</v>
      </c>
      <c r="BP490" s="226">
        <v>-35.333333333333321</v>
      </c>
      <c r="BR490" s="311">
        <v>2.4299999999999704</v>
      </c>
      <c r="BS490" s="312">
        <v>-7.000000000017792</v>
      </c>
    </row>
    <row r="491" spans="5:71">
      <c r="E491" s="9">
        <v>76.938491568914955</v>
      </c>
      <c r="F491" s="9">
        <v>237.4</v>
      </c>
      <c r="J491" s="254">
        <v>2.4349999999999703</v>
      </c>
      <c r="K491" s="8">
        <v>-1.6000000000357062</v>
      </c>
      <c r="Q491" s="291">
        <v>58.2</v>
      </c>
      <c r="R491" s="290">
        <v>62.7</v>
      </c>
      <c r="S491" s="290">
        <v>71.400000000000006</v>
      </c>
      <c r="T491" s="290">
        <v>74.7</v>
      </c>
      <c r="U491" s="291">
        <v>71.400000000000006</v>
      </c>
      <c r="V491" s="8">
        <v>59.4</v>
      </c>
      <c r="W491" s="8">
        <v>68.713999999999999</v>
      </c>
      <c r="AH491" s="6">
        <v>57.9</v>
      </c>
      <c r="AI491" s="290">
        <v>48.95</v>
      </c>
      <c r="AJ491" s="290">
        <v>48.95</v>
      </c>
      <c r="AK491" s="290">
        <v>41.43</v>
      </c>
      <c r="AL491" s="6">
        <v>46.42</v>
      </c>
      <c r="AM491" s="6">
        <v>46.75</v>
      </c>
      <c r="AN491" s="6">
        <v>38.1</v>
      </c>
      <c r="BO491" s="224">
        <v>0.48699999999999999</v>
      </c>
      <c r="BP491" s="226">
        <v>-32.666666666666679</v>
      </c>
      <c r="BR491" s="311">
        <v>2.4349999999999703</v>
      </c>
      <c r="BS491" s="312">
        <v>-1.6000000000357062</v>
      </c>
    </row>
    <row r="492" spans="5:71">
      <c r="E492" s="9">
        <v>77.035842192082114</v>
      </c>
      <c r="F492" s="9">
        <v>236.64</v>
      </c>
      <c r="J492" s="254">
        <v>2.4399999999999702</v>
      </c>
      <c r="K492" s="8">
        <v>-11.999999999797666</v>
      </c>
      <c r="Q492" s="291">
        <v>58.3</v>
      </c>
      <c r="R492" s="290">
        <v>63.2</v>
      </c>
      <c r="S492" s="290">
        <v>73.7</v>
      </c>
      <c r="T492" s="290">
        <v>76.7</v>
      </c>
      <c r="U492" s="291">
        <v>73.7</v>
      </c>
      <c r="V492" s="8">
        <v>59.5</v>
      </c>
      <c r="W492" s="8">
        <v>69.924999999999997</v>
      </c>
      <c r="AH492" s="6">
        <v>58</v>
      </c>
      <c r="AI492" s="290">
        <v>51.38</v>
      </c>
      <c r="AJ492" s="290">
        <v>51.38</v>
      </c>
      <c r="AK492" s="290">
        <v>45.07</v>
      </c>
      <c r="AL492" s="6">
        <v>46.71</v>
      </c>
      <c r="AM492" s="6">
        <v>47.17</v>
      </c>
      <c r="AN492" s="6">
        <v>38.72</v>
      </c>
      <c r="BO492" s="224">
        <v>0.48799999999999999</v>
      </c>
      <c r="BP492" s="226">
        <v>-29.333333333333329</v>
      </c>
      <c r="BR492" s="311">
        <v>2.4399999999999702</v>
      </c>
      <c r="BS492" s="312">
        <v>-11.999999999797666</v>
      </c>
    </row>
    <row r="493" spans="5:71">
      <c r="E493" s="9">
        <v>77.133192815249274</v>
      </c>
      <c r="F493" s="9">
        <v>234.36</v>
      </c>
      <c r="J493" s="254">
        <v>2.4449999999999701</v>
      </c>
      <c r="K493" s="8">
        <v>-54.399999999571563</v>
      </c>
      <c r="Q493" s="291">
        <v>58.4</v>
      </c>
      <c r="R493" s="290">
        <v>63.6</v>
      </c>
      <c r="S493" s="290">
        <v>72.2</v>
      </c>
      <c r="T493" s="290">
        <v>74.900000000000006</v>
      </c>
      <c r="U493" s="291">
        <v>72.2</v>
      </c>
      <c r="V493" s="8">
        <v>59.6</v>
      </c>
      <c r="W493" s="8">
        <v>69.27</v>
      </c>
      <c r="AH493" s="6">
        <v>58.1</v>
      </c>
      <c r="AI493" s="290">
        <v>52.97</v>
      </c>
      <c r="AJ493" s="290">
        <v>52.97</v>
      </c>
      <c r="AK493" s="290">
        <v>47.45</v>
      </c>
      <c r="AL493" s="6">
        <v>46.96</v>
      </c>
      <c r="AM493" s="6">
        <v>47.54</v>
      </c>
      <c r="AN493" s="6">
        <v>39.270000000000003</v>
      </c>
      <c r="BO493" s="224">
        <v>0.48899999999999999</v>
      </c>
      <c r="BP493" s="226">
        <v>-24.666666666666675</v>
      </c>
      <c r="BR493" s="311">
        <v>2.4449999999999701</v>
      </c>
      <c r="BS493" s="312">
        <v>-54.399999999571563</v>
      </c>
    </row>
    <row r="494" spans="5:71">
      <c r="E494" s="9">
        <v>77.230543438416419</v>
      </c>
      <c r="F494" s="9">
        <v>233.1</v>
      </c>
      <c r="J494" s="254">
        <v>2.44999999999997</v>
      </c>
      <c r="K494" s="8">
        <v>-49.599999998671258</v>
      </c>
      <c r="Q494" s="291">
        <v>58.5</v>
      </c>
      <c r="R494" s="290">
        <v>30</v>
      </c>
      <c r="S494" s="290">
        <v>56</v>
      </c>
      <c r="T494" s="290">
        <v>73.2</v>
      </c>
      <c r="U494" s="291">
        <v>56</v>
      </c>
      <c r="V494" s="8">
        <v>59.7</v>
      </c>
      <c r="W494" s="8">
        <v>51.567049999999995</v>
      </c>
      <c r="AH494" s="6">
        <v>58.2</v>
      </c>
      <c r="AI494" s="290">
        <v>53.76</v>
      </c>
      <c r="AJ494" s="290">
        <v>53.76</v>
      </c>
      <c r="AK494" s="290">
        <v>48.65</v>
      </c>
      <c r="AL494" s="6">
        <v>47.2</v>
      </c>
      <c r="AM494" s="6">
        <v>47.87</v>
      </c>
      <c r="AN494" s="6">
        <v>39.76</v>
      </c>
      <c r="BO494" s="224">
        <v>0.49</v>
      </c>
      <c r="BP494" s="226">
        <v>-20.666666666666671</v>
      </c>
      <c r="BR494" s="311">
        <v>2.44999999999997</v>
      </c>
      <c r="BS494" s="312">
        <v>-49.599999998671258</v>
      </c>
    </row>
    <row r="495" spans="5:71">
      <c r="E495" s="9">
        <v>77.327894061583578</v>
      </c>
      <c r="F495" s="9">
        <v>231.6</v>
      </c>
      <c r="J495" s="254">
        <v>2.4549999999999699</v>
      </c>
      <c r="K495" s="8">
        <v>-35.200000000410689</v>
      </c>
      <c r="Q495" s="291">
        <v>58.6</v>
      </c>
      <c r="R495" s="290">
        <v>29.2</v>
      </c>
      <c r="S495" s="290">
        <v>50.8</v>
      </c>
      <c r="T495" s="290">
        <v>71.400000000000006</v>
      </c>
      <c r="U495" s="291">
        <v>50.8</v>
      </c>
      <c r="V495" s="8">
        <v>59.8</v>
      </c>
      <c r="W495" s="8">
        <v>50.31315</v>
      </c>
      <c r="AH495" s="6">
        <v>58.3</v>
      </c>
      <c r="AI495" s="290">
        <v>54.23</v>
      </c>
      <c r="AJ495" s="290">
        <v>54.23</v>
      </c>
      <c r="AK495" s="290">
        <v>49.34</v>
      </c>
      <c r="AL495" s="6">
        <v>47.43</v>
      </c>
      <c r="AM495" s="6">
        <v>48.16</v>
      </c>
      <c r="AN495" s="6">
        <v>40.18</v>
      </c>
      <c r="BO495" s="224">
        <v>0.49099999999999999</v>
      </c>
      <c r="BP495" s="226">
        <v>-16.000000000000014</v>
      </c>
      <c r="BR495" s="311">
        <v>2.4549999999999699</v>
      </c>
      <c r="BS495" s="312">
        <v>-35.200000000410689</v>
      </c>
    </row>
    <row r="496" spans="5:71">
      <c r="E496" s="9">
        <v>77.425244684750737</v>
      </c>
      <c r="F496" s="9">
        <v>229.7</v>
      </c>
      <c r="J496" s="254">
        <v>2.4599999999999698</v>
      </c>
      <c r="K496" s="8">
        <v>-36</v>
      </c>
      <c r="Q496" s="291">
        <v>58.7</v>
      </c>
      <c r="R496" s="290"/>
      <c r="S496" s="290"/>
      <c r="T496" s="290"/>
      <c r="U496" s="291">
        <v>46</v>
      </c>
      <c r="V496" s="8">
        <v>59.9</v>
      </c>
      <c r="W496" s="8">
        <v>44</v>
      </c>
      <c r="AH496" s="6">
        <v>58.4</v>
      </c>
      <c r="AI496" s="290">
        <v>55.03</v>
      </c>
      <c r="AJ496" s="290">
        <v>55.03</v>
      </c>
      <c r="AK496" s="290">
        <v>50.54</v>
      </c>
      <c r="AL496" s="6">
        <v>47.66</v>
      </c>
      <c r="AM496" s="6">
        <v>48.4</v>
      </c>
      <c r="AN496" s="6">
        <v>40.53</v>
      </c>
      <c r="BO496" s="224">
        <v>0.49199999999999999</v>
      </c>
      <c r="BP496" s="226">
        <v>-26.666666666666661</v>
      </c>
      <c r="BR496" s="311">
        <v>2.4599999999999698</v>
      </c>
      <c r="BS496" s="312">
        <v>-36</v>
      </c>
    </row>
    <row r="497" spans="5:71">
      <c r="E497" s="9">
        <v>77.522595307917882</v>
      </c>
      <c r="F497" s="9">
        <v>229.7</v>
      </c>
      <c r="J497" s="254">
        <v>2.4649999999999697</v>
      </c>
      <c r="K497" s="8">
        <v>-21.600000000301982</v>
      </c>
      <c r="Q497" s="291">
        <v>58.8</v>
      </c>
      <c r="R497" s="290"/>
      <c r="S497" s="290"/>
      <c r="T497" s="290"/>
      <c r="U497" s="291">
        <v>42</v>
      </c>
      <c r="V497" s="8">
        <v>60</v>
      </c>
      <c r="W497" s="8">
        <v>37</v>
      </c>
      <c r="AH497" s="6">
        <v>58.5</v>
      </c>
      <c r="AI497" s="290">
        <v>56.61</v>
      </c>
      <c r="AJ497" s="290">
        <v>56.61</v>
      </c>
      <c r="AK497" s="290">
        <v>52.91</v>
      </c>
      <c r="AL497" s="6">
        <v>47.89</v>
      </c>
      <c r="AM497" s="6">
        <v>48.61</v>
      </c>
      <c r="AN497" s="6">
        <v>40.83</v>
      </c>
      <c r="BO497" s="224">
        <v>0.49299999999999999</v>
      </c>
      <c r="BP497" s="226">
        <v>-32.666666666666679</v>
      </c>
      <c r="BR497" s="311">
        <v>2.4649999999999697</v>
      </c>
      <c r="BS497" s="312">
        <v>-21.600000000301982</v>
      </c>
    </row>
    <row r="498" spans="5:71">
      <c r="E498" s="9">
        <v>77.619945931085041</v>
      </c>
      <c r="F498" s="9">
        <v>229.7</v>
      </c>
      <c r="J498" s="254">
        <v>2.4699999999999696</v>
      </c>
      <c r="K498" s="8">
        <v>8.7999999998774214</v>
      </c>
      <c r="Q498" s="291">
        <v>58.9</v>
      </c>
      <c r="R498" s="290"/>
      <c r="S498" s="290"/>
      <c r="T498" s="290"/>
      <c r="U498" s="291">
        <v>40</v>
      </c>
      <c r="V498" s="8">
        <v>60.1</v>
      </c>
      <c r="W498" s="8">
        <v>33</v>
      </c>
      <c r="AH498" s="6">
        <v>58.6</v>
      </c>
      <c r="AI498" s="290">
        <v>58.78</v>
      </c>
      <c r="AJ498" s="290">
        <v>58.78</v>
      </c>
      <c r="AK498" s="290">
        <v>56.16</v>
      </c>
      <c r="AL498" s="6">
        <v>48.13</v>
      </c>
      <c r="AM498" s="6">
        <v>48.77</v>
      </c>
      <c r="AN498" s="6">
        <v>41.07</v>
      </c>
      <c r="BO498" s="224">
        <v>0.49399999999999999</v>
      </c>
      <c r="BP498" s="226">
        <v>-40.000000000000007</v>
      </c>
      <c r="BR498" s="311">
        <v>2.4699999999999696</v>
      </c>
      <c r="BS498" s="312">
        <v>8.7999999998774214</v>
      </c>
    </row>
    <row r="499" spans="5:71">
      <c r="E499" s="9">
        <v>77.717296554252187</v>
      </c>
      <c r="F499" s="9">
        <v>231.6</v>
      </c>
      <c r="J499" s="254">
        <v>2.4749999999999694</v>
      </c>
      <c r="K499" s="8">
        <v>10.800000000134808</v>
      </c>
      <c r="Q499" s="291">
        <v>59</v>
      </c>
      <c r="R499" s="290"/>
      <c r="S499" s="290"/>
      <c r="T499" s="290"/>
      <c r="U499" s="291">
        <v>39</v>
      </c>
      <c r="V499" s="8">
        <v>60.2</v>
      </c>
      <c r="W499" s="8">
        <v>32</v>
      </c>
      <c r="AH499" s="6">
        <v>58.7</v>
      </c>
      <c r="AI499" s="290">
        <v>60.75</v>
      </c>
      <c r="AJ499" s="290">
        <v>60.75</v>
      </c>
      <c r="AK499" s="290">
        <v>59.1</v>
      </c>
      <c r="AL499" s="6">
        <v>48.36</v>
      </c>
      <c r="AM499" s="6">
        <v>48.92</v>
      </c>
      <c r="AN499" s="6">
        <v>41.27</v>
      </c>
      <c r="BO499" s="224">
        <v>0.495</v>
      </c>
      <c r="BP499" s="226">
        <v>-40.000000000000007</v>
      </c>
      <c r="BR499" s="311">
        <v>2.4749999999999694</v>
      </c>
      <c r="BS499" s="312">
        <v>10.800000000134808</v>
      </c>
    </row>
    <row r="500" spans="5:71">
      <c r="E500" s="9">
        <v>77.81464717741936</v>
      </c>
      <c r="F500" s="9">
        <v>231.6</v>
      </c>
      <c r="J500" s="254">
        <v>2.4799999999999693</v>
      </c>
      <c r="K500" s="8">
        <v>-21.6</v>
      </c>
      <c r="Q500" s="291">
        <v>59.1</v>
      </c>
      <c r="R500" s="290"/>
      <c r="S500" s="290"/>
      <c r="T500" s="290"/>
      <c r="U500" s="291">
        <v>40</v>
      </c>
      <c r="V500" s="8">
        <v>60.3</v>
      </c>
      <c r="W500" s="8">
        <v>33</v>
      </c>
      <c r="AH500" s="6">
        <v>58.8</v>
      </c>
      <c r="AI500" s="290">
        <v>61.71</v>
      </c>
      <c r="AJ500" s="290">
        <v>61.71</v>
      </c>
      <c r="AK500" s="290">
        <v>60.53</v>
      </c>
      <c r="AL500" s="6">
        <v>48.59</v>
      </c>
      <c r="AM500" s="6">
        <v>49.04</v>
      </c>
      <c r="AN500" s="6">
        <v>41.45</v>
      </c>
      <c r="BO500" s="224">
        <v>0.496</v>
      </c>
      <c r="BP500" s="226">
        <v>-40.000000000000007</v>
      </c>
      <c r="BR500" s="311">
        <v>2.4799999999999693</v>
      </c>
      <c r="BS500" s="312">
        <v>-21.6</v>
      </c>
    </row>
    <row r="501" spans="5:71">
      <c r="E501" s="9">
        <v>77.911997800586519</v>
      </c>
      <c r="F501" s="9">
        <v>231.6</v>
      </c>
      <c r="J501" s="254">
        <v>2.4849999999999692</v>
      </c>
      <c r="K501" s="8">
        <v>-57.199999999888895</v>
      </c>
      <c r="Q501" s="291">
        <v>59.2</v>
      </c>
      <c r="R501" s="290"/>
      <c r="S501" s="290"/>
      <c r="T501" s="290"/>
      <c r="U501" s="291">
        <v>42</v>
      </c>
      <c r="V501" s="8">
        <v>60.4</v>
      </c>
      <c r="W501" s="8">
        <v>36</v>
      </c>
      <c r="AH501" s="6">
        <v>58.9</v>
      </c>
      <c r="AI501" s="290">
        <v>61.25</v>
      </c>
      <c r="AJ501" s="290">
        <v>61.25</v>
      </c>
      <c r="AK501" s="290">
        <v>59.82</v>
      </c>
      <c r="AL501" s="6">
        <v>48.81</v>
      </c>
      <c r="AM501" s="6">
        <v>49.16</v>
      </c>
      <c r="AN501" s="6">
        <v>41.62</v>
      </c>
      <c r="BO501" s="224">
        <v>0.497</v>
      </c>
      <c r="BP501" s="226">
        <v>-30.000000000000011</v>
      </c>
      <c r="BR501" s="311">
        <v>2.4849999999999692</v>
      </c>
      <c r="BS501" s="312">
        <v>-57.199999999888895</v>
      </c>
    </row>
    <row r="502" spans="5:71">
      <c r="E502" s="9">
        <v>78.009348423753664</v>
      </c>
      <c r="F502" s="9">
        <v>233.5</v>
      </c>
      <c r="J502" s="254">
        <v>2.4899999999999691</v>
      </c>
      <c r="K502" s="8">
        <v>-50.400000000161675</v>
      </c>
      <c r="Q502" s="291">
        <v>59.3</v>
      </c>
      <c r="R502" s="290"/>
      <c r="S502" s="290"/>
      <c r="T502" s="290"/>
      <c r="U502" s="291">
        <v>46</v>
      </c>
      <c r="V502" s="8">
        <v>60.5</v>
      </c>
      <c r="W502" s="8">
        <v>42</v>
      </c>
      <c r="AH502" s="6">
        <v>59</v>
      </c>
      <c r="AI502" s="290">
        <v>59.38</v>
      </c>
      <c r="AJ502" s="290">
        <v>59.38</v>
      </c>
      <c r="AK502" s="290">
        <v>56.98</v>
      </c>
      <c r="AL502" s="6">
        <v>49.03</v>
      </c>
      <c r="AM502" s="6">
        <v>49.27</v>
      </c>
      <c r="AN502" s="6">
        <v>41.77</v>
      </c>
      <c r="BO502" s="224">
        <v>0.498</v>
      </c>
      <c r="BP502" s="226">
        <v>-39.333333333333321</v>
      </c>
      <c r="BR502" s="311">
        <v>2.4899999999999691</v>
      </c>
      <c r="BS502" s="312">
        <v>-50.400000000161675</v>
      </c>
    </row>
    <row r="503" spans="5:71">
      <c r="E503" s="9">
        <v>78.106699046920824</v>
      </c>
      <c r="F503" s="9">
        <v>234.45</v>
      </c>
      <c r="J503" s="254">
        <v>2.494999999999969</v>
      </c>
      <c r="K503" s="8">
        <v>-39.466666666749184</v>
      </c>
      <c r="Q503" s="291">
        <v>59.4</v>
      </c>
      <c r="R503" s="290"/>
      <c r="S503" s="290"/>
      <c r="T503" s="290"/>
      <c r="U503" s="291">
        <v>55</v>
      </c>
      <c r="V503" s="8">
        <v>60.6</v>
      </c>
      <c r="W503" s="8">
        <v>50</v>
      </c>
      <c r="AH503" s="6">
        <v>59.1</v>
      </c>
      <c r="AI503" s="290">
        <v>56.23</v>
      </c>
      <c r="AJ503" s="290">
        <v>56.23</v>
      </c>
      <c r="AK503" s="290">
        <v>52.24</v>
      </c>
      <c r="AL503" s="6">
        <v>49.23</v>
      </c>
      <c r="AM503" s="6">
        <v>49.38</v>
      </c>
      <c r="AN503" s="6">
        <v>41.92</v>
      </c>
      <c r="BO503" s="224">
        <v>0.499</v>
      </c>
      <c r="BP503" s="226">
        <v>-34.666666666666664</v>
      </c>
      <c r="BR503" s="311">
        <v>2.494999999999969</v>
      </c>
      <c r="BS503" s="312">
        <v>-39.466666666749184</v>
      </c>
    </row>
    <row r="504" spans="5:71">
      <c r="E504" s="9">
        <v>78.204049670087983</v>
      </c>
      <c r="F504" s="9">
        <v>237.4</v>
      </c>
      <c r="J504" s="254">
        <v>2.4999999999999689</v>
      </c>
      <c r="K504" s="8">
        <v>-30.400000000348157</v>
      </c>
      <c r="Q504" s="291">
        <v>59.5</v>
      </c>
      <c r="R504" s="290"/>
      <c r="S504" s="290"/>
      <c r="T504" s="290"/>
      <c r="U504" s="291">
        <v>65</v>
      </c>
      <c r="V504" s="8">
        <v>60.7</v>
      </c>
      <c r="W504" s="8">
        <v>60</v>
      </c>
      <c r="AH504" s="6">
        <v>59.2</v>
      </c>
      <c r="AI504" s="290">
        <v>51.99</v>
      </c>
      <c r="AJ504" s="290">
        <v>51.99</v>
      </c>
      <c r="AK504" s="290">
        <v>45.84</v>
      </c>
      <c r="AL504" s="6">
        <v>49.42</v>
      </c>
      <c r="AM504" s="6">
        <v>49.47</v>
      </c>
      <c r="AN504" s="6">
        <v>42.06</v>
      </c>
      <c r="BO504" s="224">
        <v>0.5</v>
      </c>
      <c r="BP504" s="226">
        <v>-40.666666666666657</v>
      </c>
      <c r="BR504" s="311">
        <v>2.4999999999999689</v>
      </c>
      <c r="BS504" s="312">
        <v>-30.400000000348157</v>
      </c>
    </row>
    <row r="505" spans="5:71">
      <c r="E505" s="9">
        <v>78.301400293255128</v>
      </c>
      <c r="F505" s="9">
        <v>241.2</v>
      </c>
      <c r="J505" s="254">
        <v>2.5049999999999688</v>
      </c>
      <c r="K505" s="8">
        <v>-4.6000000000360686</v>
      </c>
      <c r="Q505" s="291">
        <v>59.6</v>
      </c>
      <c r="R505" s="290"/>
      <c r="S505" s="290"/>
      <c r="T505" s="290"/>
      <c r="U505" s="291">
        <v>70</v>
      </c>
      <c r="V505" s="8">
        <v>60.8</v>
      </c>
      <c r="W505" s="8">
        <v>75</v>
      </c>
      <c r="AH505" s="6">
        <v>59.3</v>
      </c>
      <c r="AI505" s="290">
        <v>47.07</v>
      </c>
      <c r="AJ505" s="290">
        <v>47.07</v>
      </c>
      <c r="AK505" s="290">
        <v>38.42</v>
      </c>
      <c r="AL505" s="6">
        <v>49.59</v>
      </c>
      <c r="AM505" s="6">
        <v>49.55</v>
      </c>
      <c r="AN505" s="6">
        <v>42.18</v>
      </c>
      <c r="BO505" s="224">
        <v>0.501</v>
      </c>
      <c r="BP505" s="226">
        <v>-36.666666666666657</v>
      </c>
      <c r="BR505" s="311">
        <v>2.5049999999999688</v>
      </c>
      <c r="BS505" s="312">
        <v>-4.6000000000360686</v>
      </c>
    </row>
    <row r="506" spans="5:71">
      <c r="E506" s="9">
        <v>78.398750916422287</v>
      </c>
      <c r="F506" s="9">
        <v>243.1</v>
      </c>
      <c r="J506" s="254">
        <v>2.5099999999999687</v>
      </c>
      <c r="K506" s="8">
        <v>-9.1999999998732207</v>
      </c>
      <c r="Q506" s="291">
        <v>59.7</v>
      </c>
      <c r="R506" s="290">
        <v>58</v>
      </c>
      <c r="S506" s="290">
        <v>72.2</v>
      </c>
      <c r="T506" s="290">
        <v>99.9</v>
      </c>
      <c r="U506" s="291">
        <v>72.2</v>
      </c>
      <c r="V506" s="8">
        <v>60.9</v>
      </c>
      <c r="W506" s="8">
        <v>78.978750000000005</v>
      </c>
      <c r="AH506" s="6">
        <v>59.4</v>
      </c>
      <c r="AI506" s="290">
        <v>42.32</v>
      </c>
      <c r="AJ506" s="290">
        <v>42.32</v>
      </c>
      <c r="AK506" s="290">
        <v>31.26</v>
      </c>
      <c r="AL506" s="6">
        <v>49.73</v>
      </c>
      <c r="AM506" s="6">
        <v>49.61</v>
      </c>
      <c r="AN506" s="6">
        <v>42.26</v>
      </c>
      <c r="BO506" s="224">
        <v>0.502</v>
      </c>
      <c r="BP506" s="226">
        <v>-34.666666666666664</v>
      </c>
      <c r="BR506" s="311">
        <v>2.5099999999999687</v>
      </c>
      <c r="BS506" s="312">
        <v>-9.1999999998732207</v>
      </c>
    </row>
    <row r="507" spans="5:71">
      <c r="E507" s="9">
        <v>78.496101539589446</v>
      </c>
      <c r="F507" s="9">
        <v>245</v>
      </c>
      <c r="J507" s="254">
        <v>2.5149999999999686</v>
      </c>
      <c r="K507" s="8">
        <v>-28.86666666650715</v>
      </c>
      <c r="Q507" s="291">
        <v>59.8</v>
      </c>
      <c r="R507" s="290">
        <v>60.5</v>
      </c>
      <c r="S507" s="290">
        <v>73.7</v>
      </c>
      <c r="T507" s="290">
        <v>102.6</v>
      </c>
      <c r="U507" s="291">
        <v>73.7</v>
      </c>
      <c r="V507" s="8">
        <v>61</v>
      </c>
      <c r="W507" s="8">
        <v>81.550600000000003</v>
      </c>
      <c r="AH507" s="6">
        <v>59.5</v>
      </c>
      <c r="AI507" s="290">
        <v>38.58</v>
      </c>
      <c r="AJ507" s="290">
        <v>38.58</v>
      </c>
      <c r="AK507" s="290">
        <v>25.62</v>
      </c>
      <c r="AL507" s="6">
        <v>49.86</v>
      </c>
      <c r="AM507" s="6">
        <v>49.64</v>
      </c>
      <c r="AN507" s="6">
        <v>42.32</v>
      </c>
      <c r="BO507" s="224">
        <v>0.503</v>
      </c>
      <c r="BP507" s="226">
        <v>-38.666666666666671</v>
      </c>
      <c r="BR507" s="311">
        <v>2.5149999999999686</v>
      </c>
      <c r="BS507" s="312">
        <v>-28.86666666650715</v>
      </c>
    </row>
    <row r="508" spans="5:71">
      <c r="E508" s="9">
        <v>78.593452162756591</v>
      </c>
      <c r="F508" s="9">
        <v>245</v>
      </c>
      <c r="J508" s="254">
        <v>2.5199999999999685</v>
      </c>
      <c r="K508" s="8">
        <v>-46.399999999923523</v>
      </c>
      <c r="Q508" s="291">
        <v>59.9</v>
      </c>
      <c r="R508" s="290">
        <v>63</v>
      </c>
      <c r="S508" s="290">
        <v>75.3</v>
      </c>
      <c r="T508" s="290">
        <v>100.9</v>
      </c>
      <c r="U508" s="291">
        <v>75.3</v>
      </c>
      <c r="V508" s="8">
        <v>61.1</v>
      </c>
      <c r="W508" s="8">
        <v>81.952749999999995</v>
      </c>
      <c r="AH508" s="6">
        <v>59.6</v>
      </c>
      <c r="AI508" s="290">
        <v>36.33</v>
      </c>
      <c r="AJ508" s="290">
        <v>36.33</v>
      </c>
      <c r="AK508" s="290">
        <v>22.2</v>
      </c>
      <c r="AL508" s="6">
        <v>49.97</v>
      </c>
      <c r="AM508" s="6">
        <v>49.66</v>
      </c>
      <c r="AN508" s="6">
        <v>42.35</v>
      </c>
      <c r="BO508" s="224">
        <v>0.504</v>
      </c>
      <c r="BP508" s="226">
        <v>-45.333333333333343</v>
      </c>
      <c r="BR508" s="311">
        <v>2.5199999999999685</v>
      </c>
      <c r="BS508" s="312">
        <v>-46.399999999923523</v>
      </c>
    </row>
    <row r="509" spans="5:71">
      <c r="E509" s="9">
        <v>78.690802785923751</v>
      </c>
      <c r="F509" s="9">
        <v>245</v>
      </c>
      <c r="J509" s="254">
        <v>2.5249999999999684</v>
      </c>
      <c r="K509" s="8">
        <v>-56.200000000074411</v>
      </c>
      <c r="Q509" s="291">
        <v>60</v>
      </c>
      <c r="R509" s="290">
        <v>65.5</v>
      </c>
      <c r="S509" s="290">
        <v>77</v>
      </c>
      <c r="T509" s="290">
        <v>99.5</v>
      </c>
      <c r="U509" s="291">
        <v>77</v>
      </c>
      <c r="V509" s="8">
        <v>61.2</v>
      </c>
      <c r="W509" s="8">
        <v>82.521500000000003</v>
      </c>
      <c r="AH509" s="6">
        <v>59.7</v>
      </c>
      <c r="AI509" s="290">
        <v>35.520000000000003</v>
      </c>
      <c r="AJ509" s="290">
        <v>35.520000000000003</v>
      </c>
      <c r="AK509" s="290">
        <v>20.96</v>
      </c>
      <c r="AL509" s="6">
        <v>50.07</v>
      </c>
      <c r="AM509" s="6">
        <v>49.66</v>
      </c>
      <c r="AN509" s="6">
        <v>42.36</v>
      </c>
      <c r="BO509" s="224">
        <v>0.505</v>
      </c>
      <c r="BP509" s="226">
        <v>-41.999999999999993</v>
      </c>
      <c r="BR509" s="311">
        <v>2.5249999999999684</v>
      </c>
      <c r="BS509" s="312">
        <v>-56.200000000074411</v>
      </c>
    </row>
    <row r="510" spans="5:71">
      <c r="E510" s="9">
        <v>78.78815340909091</v>
      </c>
      <c r="F510" s="9">
        <v>245</v>
      </c>
      <c r="J510" s="254">
        <v>2.5299999999999683</v>
      </c>
      <c r="K510" s="8">
        <v>-53.200000000023991</v>
      </c>
      <c r="Q510" s="291">
        <v>60.1</v>
      </c>
      <c r="R510" s="290"/>
      <c r="S510" s="290"/>
      <c r="T510" s="290"/>
      <c r="U510" s="291">
        <v>76</v>
      </c>
      <c r="V510" s="8">
        <v>61.3</v>
      </c>
      <c r="W510" s="8">
        <v>70</v>
      </c>
      <c r="AH510" s="6">
        <v>59.8</v>
      </c>
      <c r="AI510" s="290">
        <v>35.880000000000003</v>
      </c>
      <c r="AJ510" s="290">
        <v>35.880000000000003</v>
      </c>
      <c r="AK510" s="290">
        <v>21.48</v>
      </c>
      <c r="AL510" s="6">
        <v>50.17</v>
      </c>
      <c r="AM510" s="6">
        <v>49.67</v>
      </c>
      <c r="AN510" s="6">
        <v>42.38</v>
      </c>
      <c r="BO510" s="224">
        <v>0.50600000000000001</v>
      </c>
      <c r="BP510" s="226">
        <v>-51.999999999999993</v>
      </c>
      <c r="BR510" s="311">
        <v>2.5299999999999683</v>
      </c>
      <c r="BS510" s="312">
        <v>-53.200000000023991</v>
      </c>
    </row>
    <row r="511" spans="5:71">
      <c r="E511" s="9">
        <v>78.885504032258055</v>
      </c>
      <c r="F511" s="9">
        <v>245</v>
      </c>
      <c r="J511" s="254">
        <v>2.5349999999999682</v>
      </c>
      <c r="K511" s="8">
        <v>-36.600000000328983</v>
      </c>
      <c r="Q511" s="291">
        <v>60.2</v>
      </c>
      <c r="R511" s="290"/>
      <c r="S511" s="290"/>
      <c r="T511" s="290"/>
      <c r="U511" s="291">
        <v>73</v>
      </c>
      <c r="V511" s="8">
        <v>61.4</v>
      </c>
      <c r="W511" s="8">
        <v>60</v>
      </c>
      <c r="AH511" s="6">
        <v>59.9</v>
      </c>
      <c r="AI511" s="290">
        <v>37.22</v>
      </c>
      <c r="AJ511" s="290">
        <v>37.22</v>
      </c>
      <c r="AK511" s="290">
        <v>23.48</v>
      </c>
      <c r="AL511" s="6">
        <v>50.27</v>
      </c>
      <c r="AM511" s="6">
        <v>49.7</v>
      </c>
      <c r="AN511" s="6">
        <v>42.42</v>
      </c>
      <c r="BO511" s="224">
        <v>0.50700000000000001</v>
      </c>
      <c r="BP511" s="226">
        <v>-46.666666666666679</v>
      </c>
      <c r="BR511" s="311">
        <v>2.5349999999999682</v>
      </c>
      <c r="BS511" s="312">
        <v>-36.600000000328983</v>
      </c>
    </row>
    <row r="512" spans="5:71">
      <c r="E512" s="9">
        <v>78.982854655425228</v>
      </c>
      <c r="F512" s="9">
        <v>243.1</v>
      </c>
      <c r="J512" s="254">
        <v>2.5399999999999681</v>
      </c>
      <c r="K512" s="8">
        <v>-2.4000000002033772</v>
      </c>
      <c r="Q512" s="291">
        <v>60.3</v>
      </c>
      <c r="R512" s="290"/>
      <c r="S512" s="290"/>
      <c r="T512" s="290"/>
      <c r="U512" s="291">
        <v>66</v>
      </c>
      <c r="V512" s="8">
        <v>61.5</v>
      </c>
      <c r="W512" s="8">
        <v>52</v>
      </c>
      <c r="AH512" s="6">
        <v>60</v>
      </c>
      <c r="AI512" s="290">
        <v>39.49</v>
      </c>
      <c r="AJ512" s="290">
        <v>39.49</v>
      </c>
      <c r="AK512" s="290">
        <v>26.87</v>
      </c>
      <c r="AL512" s="6">
        <v>50.4</v>
      </c>
      <c r="AM512" s="6">
        <v>49.76</v>
      </c>
      <c r="AN512" s="6">
        <v>42.52</v>
      </c>
      <c r="BO512" s="224">
        <v>0.50800000000000001</v>
      </c>
      <c r="BP512" s="226">
        <v>-62.000000000000007</v>
      </c>
      <c r="BR512" s="311">
        <v>2.5399999999999681</v>
      </c>
      <c r="BS512" s="312">
        <v>-2.4000000002033772</v>
      </c>
    </row>
    <row r="513" spans="5:71">
      <c r="E513" s="9">
        <v>79.080205278592388</v>
      </c>
      <c r="F513" s="9">
        <v>241.1</v>
      </c>
      <c r="J513" s="254">
        <v>2.544999999999968</v>
      </c>
      <c r="K513" s="8">
        <v>17.79999999993731</v>
      </c>
      <c r="Q513" s="291">
        <v>60.4</v>
      </c>
      <c r="R513" s="290"/>
      <c r="S513" s="290"/>
      <c r="T513" s="290"/>
      <c r="U513" s="291">
        <v>60</v>
      </c>
      <c r="V513" s="8">
        <v>61.6</v>
      </c>
      <c r="W513" s="8">
        <v>48</v>
      </c>
      <c r="AH513" s="6">
        <v>60.1</v>
      </c>
      <c r="AI513" s="290">
        <v>42.53</v>
      </c>
      <c r="AJ513" s="290">
        <v>42.53</v>
      </c>
      <c r="AK513" s="290">
        <v>31.44</v>
      </c>
      <c r="AL513" s="6">
        <v>50.56</v>
      </c>
      <c r="AM513" s="6">
        <v>49.89</v>
      </c>
      <c r="AN513" s="6">
        <v>42.69</v>
      </c>
      <c r="BO513" s="224">
        <v>0.50900000000000001</v>
      </c>
      <c r="BP513" s="226">
        <v>-55.333333333333307</v>
      </c>
      <c r="BR513" s="311">
        <v>2.544999999999968</v>
      </c>
      <c r="BS513" s="312">
        <v>17.79999999993731</v>
      </c>
    </row>
    <row r="514" spans="5:71">
      <c r="E514" s="9">
        <v>79.177555901759533</v>
      </c>
      <c r="F514" s="9">
        <v>239.2</v>
      </c>
      <c r="J514" s="254">
        <v>2.5499999999999678</v>
      </c>
      <c r="K514" s="8">
        <v>-21.200000000050139</v>
      </c>
      <c r="Q514" s="291">
        <v>60.5</v>
      </c>
      <c r="R514" s="290"/>
      <c r="S514" s="290"/>
      <c r="T514" s="290"/>
      <c r="U514" s="291">
        <v>59</v>
      </c>
      <c r="V514" s="8">
        <v>61.7</v>
      </c>
      <c r="W514" s="8">
        <v>46</v>
      </c>
      <c r="AH514" s="6">
        <v>60.2</v>
      </c>
      <c r="AI514" s="290">
        <v>45.99</v>
      </c>
      <c r="AJ514" s="290">
        <v>45.99</v>
      </c>
      <c r="AK514" s="290">
        <v>36.64</v>
      </c>
      <c r="AL514" s="6">
        <v>50.76</v>
      </c>
      <c r="AM514" s="6">
        <v>50.09</v>
      </c>
      <c r="AN514" s="6">
        <v>42.97</v>
      </c>
      <c r="BO514" s="224">
        <v>0.51</v>
      </c>
      <c r="BP514" s="226">
        <v>-60.66666666666665</v>
      </c>
      <c r="BR514" s="311">
        <v>2.5499999999999678</v>
      </c>
      <c r="BS514" s="312">
        <v>-21.200000000050139</v>
      </c>
    </row>
    <row r="515" spans="5:71">
      <c r="E515" s="9">
        <v>79.274906524926692</v>
      </c>
      <c r="F515" s="9">
        <v>237.3</v>
      </c>
      <c r="J515" s="254">
        <v>2.5549999999999677</v>
      </c>
      <c r="K515" s="8">
        <v>-15.800000000024639</v>
      </c>
      <c r="Q515" s="291">
        <v>60.6</v>
      </c>
      <c r="R515" s="290"/>
      <c r="S515" s="290"/>
      <c r="T515" s="290"/>
      <c r="U515" s="291">
        <v>60</v>
      </c>
      <c r="V515" s="8">
        <v>61.8</v>
      </c>
      <c r="W515" s="8">
        <v>48</v>
      </c>
      <c r="AH515" s="6">
        <v>60.3</v>
      </c>
      <c r="AI515" s="290">
        <v>49.38</v>
      </c>
      <c r="AJ515" s="290">
        <v>49.38</v>
      </c>
      <c r="AK515" s="290">
        <v>41.75</v>
      </c>
      <c r="AL515" s="6">
        <v>51.01</v>
      </c>
      <c r="AM515" s="6">
        <v>50.39</v>
      </c>
      <c r="AN515" s="6">
        <v>43.35</v>
      </c>
      <c r="BO515" s="224">
        <v>0.51100000000000001</v>
      </c>
      <c r="BP515" s="226">
        <v>-55.333333333333307</v>
      </c>
      <c r="BR515" s="311">
        <v>2.5549999999999677</v>
      </c>
      <c r="BS515" s="312">
        <v>-15.800000000024639</v>
      </c>
    </row>
    <row r="516" spans="5:71">
      <c r="E516" s="9">
        <v>79.372257148093851</v>
      </c>
      <c r="F516" s="9">
        <v>237.3</v>
      </c>
      <c r="J516" s="254">
        <v>2.5599999999999676</v>
      </c>
      <c r="K516" s="8">
        <v>-5.9999999999944009</v>
      </c>
      <c r="Q516" s="291">
        <v>60.7</v>
      </c>
      <c r="R516" s="290"/>
      <c r="S516" s="290"/>
      <c r="T516" s="290"/>
      <c r="U516" s="291">
        <v>65</v>
      </c>
      <c r="V516" s="8">
        <v>61.9</v>
      </c>
      <c r="W516" s="8">
        <v>52</v>
      </c>
      <c r="AH516" s="6">
        <v>60.4</v>
      </c>
      <c r="AI516" s="290">
        <v>52.25</v>
      </c>
      <c r="AJ516" s="290">
        <v>52.25</v>
      </c>
      <c r="AK516" s="290">
        <v>46.11</v>
      </c>
      <c r="AL516" s="6">
        <v>51.31</v>
      </c>
      <c r="AM516" s="6">
        <v>50.79</v>
      </c>
      <c r="AN516" s="6">
        <v>43.87</v>
      </c>
      <c r="BO516" s="224">
        <v>0.51200000000000001</v>
      </c>
      <c r="BP516" s="226">
        <v>-65.999999999999986</v>
      </c>
      <c r="BR516" s="311">
        <v>2.5599999999999676</v>
      </c>
      <c r="BS516" s="312">
        <v>-5.9999999999944009</v>
      </c>
    </row>
    <row r="517" spans="5:71">
      <c r="E517" s="9">
        <v>79.469607771260996</v>
      </c>
      <c r="F517" s="9">
        <v>237.3</v>
      </c>
      <c r="J517" s="254">
        <v>2.5649999999999675</v>
      </c>
      <c r="K517" s="8">
        <v>-7.1333333333233995</v>
      </c>
      <c r="Q517" s="291">
        <v>60.8</v>
      </c>
      <c r="R517" s="290"/>
      <c r="S517" s="290"/>
      <c r="T517" s="290"/>
      <c r="U517" s="291">
        <v>76</v>
      </c>
      <c r="V517" s="8">
        <v>62</v>
      </c>
      <c r="W517" s="8">
        <v>60</v>
      </c>
      <c r="AH517" s="6">
        <v>60.5</v>
      </c>
      <c r="AI517" s="290">
        <v>54.41</v>
      </c>
      <c r="AJ517" s="290">
        <v>54.41</v>
      </c>
      <c r="AK517" s="290">
        <v>49.4</v>
      </c>
      <c r="AL517" s="6">
        <v>51.65</v>
      </c>
      <c r="AM517" s="6">
        <v>51.28</v>
      </c>
      <c r="AN517" s="6">
        <v>44.52</v>
      </c>
      <c r="BO517" s="224">
        <v>0.51300000000000001</v>
      </c>
      <c r="BP517" s="226">
        <v>-68</v>
      </c>
      <c r="BR517" s="311">
        <v>2.5649999999999675</v>
      </c>
      <c r="BS517" s="312">
        <v>-7.1333333333233995</v>
      </c>
    </row>
    <row r="518" spans="5:71">
      <c r="E518" s="9">
        <v>79.566958394428156</v>
      </c>
      <c r="F518" s="9">
        <v>239.2</v>
      </c>
      <c r="J518" s="254">
        <v>2.5699999999999674</v>
      </c>
      <c r="K518" s="8">
        <v>-2.800000000102898</v>
      </c>
      <c r="Q518" s="291">
        <v>60.9</v>
      </c>
      <c r="R518" s="290"/>
      <c r="S518" s="290"/>
      <c r="T518" s="290"/>
      <c r="U518" s="291">
        <v>82</v>
      </c>
      <c r="V518" s="8">
        <v>62.2</v>
      </c>
      <c r="W518" s="8">
        <v>70</v>
      </c>
      <c r="AH518" s="6">
        <v>60.6</v>
      </c>
      <c r="AI518" s="290">
        <v>55.83</v>
      </c>
      <c r="AJ518" s="290">
        <v>55.83</v>
      </c>
      <c r="AK518" s="290">
        <v>51.59</v>
      </c>
      <c r="AL518" s="6">
        <v>52.03</v>
      </c>
      <c r="AM518" s="6">
        <v>51.87</v>
      </c>
      <c r="AN518" s="6">
        <v>45.29</v>
      </c>
      <c r="BO518" s="224">
        <v>0.51400000000000001</v>
      </c>
      <c r="BP518" s="226">
        <v>-57.999999999999979</v>
      </c>
      <c r="BR518" s="311">
        <v>2.5699999999999674</v>
      </c>
      <c r="BS518" s="312">
        <v>-2.800000000102898</v>
      </c>
    </row>
    <row r="519" spans="5:71">
      <c r="E519" s="9">
        <v>79.664309017595315</v>
      </c>
      <c r="F519" s="9">
        <v>239.2</v>
      </c>
      <c r="J519" s="254">
        <v>2.5749999999999673</v>
      </c>
      <c r="K519" s="8">
        <v>3.3999999998189168</v>
      </c>
      <c r="Q519" s="291">
        <v>61</v>
      </c>
      <c r="R519" s="290"/>
      <c r="S519" s="290"/>
      <c r="T519" s="290"/>
      <c r="U519" s="291">
        <v>85</v>
      </c>
      <c r="V519" s="8">
        <v>62.2</v>
      </c>
      <c r="W519" s="8">
        <v>85</v>
      </c>
      <c r="AH519" s="6">
        <v>60.7</v>
      </c>
      <c r="AI519" s="290">
        <v>56.53</v>
      </c>
      <c r="AJ519" s="290">
        <v>56.53</v>
      </c>
      <c r="AK519" s="290">
        <v>52.73</v>
      </c>
      <c r="AL519" s="6">
        <v>52.43</v>
      </c>
      <c r="AM519" s="6">
        <v>52.52</v>
      </c>
      <c r="AN519" s="6">
        <v>46.17</v>
      </c>
      <c r="BO519" s="224">
        <v>0.51500000000000001</v>
      </c>
      <c r="BP519" s="226">
        <v>-57.999999999999979</v>
      </c>
      <c r="BR519" s="311">
        <v>2.5749999999999673</v>
      </c>
      <c r="BS519" s="312">
        <v>3.3999999998189168</v>
      </c>
    </row>
    <row r="520" spans="5:71">
      <c r="E520" s="9">
        <v>79.76165964076246</v>
      </c>
      <c r="F520" s="9">
        <v>241.1</v>
      </c>
      <c r="J520" s="254">
        <v>2.5799999999999672</v>
      </c>
      <c r="K520" s="8">
        <v>11.200000000036354</v>
      </c>
      <c r="Q520" s="291">
        <v>61.1</v>
      </c>
      <c r="R520" s="290">
        <v>58.5</v>
      </c>
      <c r="S520" s="290">
        <v>85.5</v>
      </c>
      <c r="T520" s="290">
        <v>117.5</v>
      </c>
      <c r="U520" s="291">
        <v>85.5</v>
      </c>
      <c r="V520" s="8">
        <v>62.3</v>
      </c>
      <c r="W520" s="8">
        <v>88.028149999999997</v>
      </c>
      <c r="AH520" s="6">
        <v>60.8</v>
      </c>
      <c r="AI520" s="290">
        <v>56.51</v>
      </c>
      <c r="AJ520" s="290">
        <v>56.51</v>
      </c>
      <c r="AK520" s="290">
        <v>52.8</v>
      </c>
      <c r="AL520" s="6">
        <v>52.84</v>
      </c>
      <c r="AM520" s="6">
        <v>53.21</v>
      </c>
      <c r="AN520" s="6">
        <v>47.11</v>
      </c>
      <c r="BO520" s="224">
        <v>0.51600000000000001</v>
      </c>
      <c r="BP520" s="226">
        <v>-51.999999999999993</v>
      </c>
      <c r="BR520" s="311">
        <v>2.5799999999999672</v>
      </c>
      <c r="BS520" s="312">
        <v>11.200000000036354</v>
      </c>
    </row>
    <row r="521" spans="5:71">
      <c r="E521" s="9">
        <v>79.859010263929619</v>
      </c>
      <c r="F521" s="9">
        <v>243</v>
      </c>
      <c r="J521" s="254">
        <v>2.5849999999999671</v>
      </c>
      <c r="K521" s="8">
        <v>10.733333333273301</v>
      </c>
      <c r="Q521" s="291">
        <v>61.2</v>
      </c>
      <c r="R521" s="290">
        <v>59.8</v>
      </c>
      <c r="S521" s="290">
        <v>82.6</v>
      </c>
      <c r="T521" s="290">
        <v>102.2</v>
      </c>
      <c r="U521" s="291">
        <v>82.6</v>
      </c>
      <c r="V521" s="8">
        <v>62.4</v>
      </c>
      <c r="W521" s="8">
        <v>80.988249999999994</v>
      </c>
      <c r="AH521" s="6">
        <v>60.9</v>
      </c>
      <c r="AI521" s="290">
        <v>55.82</v>
      </c>
      <c r="AJ521" s="290">
        <v>55.82</v>
      </c>
      <c r="AK521" s="290">
        <v>51.87</v>
      </c>
      <c r="AL521" s="6">
        <v>53.24</v>
      </c>
      <c r="AM521" s="6">
        <v>53.91</v>
      </c>
      <c r="AN521" s="6">
        <v>48.07</v>
      </c>
      <c r="BO521" s="224">
        <v>0.51700000000000002</v>
      </c>
      <c r="BP521" s="226">
        <v>-48.666666666666664</v>
      </c>
      <c r="BR521" s="311">
        <v>2.5849999999999671</v>
      </c>
      <c r="BS521" s="312">
        <v>10.733333333273301</v>
      </c>
    </row>
    <row r="522" spans="5:71">
      <c r="E522" s="9">
        <v>79.951847133757965</v>
      </c>
      <c r="F522" s="9">
        <v>244.9</v>
      </c>
      <c r="J522" s="254">
        <v>2.589999999999967</v>
      </c>
      <c r="K522" s="8">
        <v>6.2666666667384163</v>
      </c>
      <c r="Q522" s="291">
        <v>61.3</v>
      </c>
      <c r="R522" s="290">
        <v>61.4</v>
      </c>
      <c r="S522" s="290">
        <v>83.5</v>
      </c>
      <c r="T522" s="290">
        <v>106.2</v>
      </c>
      <c r="U522" s="291">
        <v>83.5</v>
      </c>
      <c r="V522" s="8">
        <v>62.5</v>
      </c>
      <c r="W522" s="8">
        <v>83.755200000000002</v>
      </c>
      <c r="AH522" s="6">
        <v>61</v>
      </c>
      <c r="AI522" s="290">
        <v>54.7</v>
      </c>
      <c r="AJ522" s="290">
        <v>54.7</v>
      </c>
      <c r="AK522" s="290">
        <v>50.3</v>
      </c>
      <c r="AL522" s="6">
        <v>53.63</v>
      </c>
      <c r="AM522" s="6">
        <v>54.58</v>
      </c>
      <c r="AN522" s="6">
        <v>49.01</v>
      </c>
      <c r="BO522" s="224">
        <v>0.51800000000000002</v>
      </c>
      <c r="BP522" s="226">
        <v>-56.000000000000021</v>
      </c>
      <c r="BR522" s="311">
        <v>2.589999999999967</v>
      </c>
      <c r="BS522" s="312">
        <v>6.2666666667384163</v>
      </c>
    </row>
    <row r="523" spans="5:71">
      <c r="E523" s="9">
        <v>80.041401273885342</v>
      </c>
      <c r="F523" s="9">
        <v>243</v>
      </c>
      <c r="J523" s="254">
        <v>2.5949999999999669</v>
      </c>
      <c r="K523" s="8">
        <v>-3.3999999996942876</v>
      </c>
      <c r="Q523" s="291">
        <v>61.4</v>
      </c>
      <c r="R523" s="290">
        <v>62.9</v>
      </c>
      <c r="S523" s="290">
        <v>84.6</v>
      </c>
      <c r="T523" s="290">
        <v>110.2</v>
      </c>
      <c r="U523" s="291">
        <v>84.6</v>
      </c>
      <c r="V523" s="8">
        <v>62.6</v>
      </c>
      <c r="W523" s="8">
        <v>86.521699999999996</v>
      </c>
      <c r="AH523" s="6">
        <v>61.1</v>
      </c>
      <c r="AI523" s="290">
        <v>53.63</v>
      </c>
      <c r="AJ523" s="290">
        <v>53.63</v>
      </c>
      <c r="AK523" s="290">
        <v>48.82</v>
      </c>
      <c r="AL523" s="6">
        <v>53.98</v>
      </c>
      <c r="AM523" s="6">
        <v>55.2</v>
      </c>
      <c r="AN523" s="6">
        <v>49.88</v>
      </c>
      <c r="BO523" s="224">
        <v>0.51900000000000002</v>
      </c>
      <c r="BP523" s="226">
        <v>-48.666666666666664</v>
      </c>
      <c r="BR523" s="311">
        <v>2.5949999999999669</v>
      </c>
      <c r="BS523" s="312">
        <v>-3.3999999996942876</v>
      </c>
    </row>
    <row r="524" spans="5:71">
      <c r="E524" s="9">
        <v>80.130955414012732</v>
      </c>
      <c r="F524" s="9">
        <v>241.1</v>
      </c>
      <c r="J524" s="254">
        <v>2.5999999999999668</v>
      </c>
      <c r="K524" s="8">
        <v>-35.1999999998921</v>
      </c>
      <c r="Q524" s="291">
        <v>61.5</v>
      </c>
      <c r="R524" s="290">
        <v>64.400000000000006</v>
      </c>
      <c r="S524" s="290">
        <v>86</v>
      </c>
      <c r="T524" s="290">
        <v>114.2</v>
      </c>
      <c r="U524" s="291">
        <v>86</v>
      </c>
      <c r="V524" s="8">
        <v>62.7</v>
      </c>
      <c r="W524" s="8">
        <v>89.288650000000004</v>
      </c>
      <c r="AH524" s="6">
        <v>61.2</v>
      </c>
      <c r="AI524" s="290">
        <v>53.21</v>
      </c>
      <c r="AJ524" s="290">
        <v>53.21</v>
      </c>
      <c r="AK524" s="290">
        <v>48.32</v>
      </c>
      <c r="AL524" s="6">
        <v>54.28</v>
      </c>
      <c r="AM524" s="6">
        <v>55.72</v>
      </c>
      <c r="AN524" s="6">
        <v>50.63</v>
      </c>
      <c r="BO524" s="224">
        <v>0.52</v>
      </c>
      <c r="BP524" s="226">
        <v>-48.000000000000007</v>
      </c>
      <c r="BR524" s="311">
        <v>2.5999999999999668</v>
      </c>
      <c r="BS524" s="312">
        <v>-35.1999999998921</v>
      </c>
    </row>
    <row r="525" spans="5:71">
      <c r="E525" s="9">
        <v>80.220509554140136</v>
      </c>
      <c r="F525" s="9">
        <v>236.82499999999999</v>
      </c>
      <c r="J525" s="254">
        <v>2.6049999999999667</v>
      </c>
      <c r="K525" s="8">
        <v>-55.399999999585638</v>
      </c>
      <c r="Q525" s="291">
        <v>61.6</v>
      </c>
      <c r="R525" s="290">
        <v>66</v>
      </c>
      <c r="S525" s="290">
        <v>89</v>
      </c>
      <c r="T525" s="290">
        <v>118.1</v>
      </c>
      <c r="U525" s="291">
        <v>89</v>
      </c>
      <c r="V525" s="8">
        <v>62.8</v>
      </c>
      <c r="W525" s="8">
        <v>92.05510000000001</v>
      </c>
      <c r="AH525" s="6">
        <v>61.3</v>
      </c>
      <c r="AI525" s="290">
        <v>53.88</v>
      </c>
      <c r="AJ525" s="290">
        <v>53.88</v>
      </c>
      <c r="AK525" s="290">
        <v>49.46</v>
      </c>
      <c r="AL525" s="6">
        <v>54.53</v>
      </c>
      <c r="AM525" s="6">
        <v>56.13</v>
      </c>
      <c r="AN525" s="6">
        <v>51.24</v>
      </c>
      <c r="BO525" s="224">
        <v>0.52100000000000002</v>
      </c>
      <c r="BP525" s="226">
        <v>-45.333333333333343</v>
      </c>
      <c r="BR525" s="311">
        <v>2.6049999999999667</v>
      </c>
      <c r="BS525" s="312">
        <v>-55.399999999585638</v>
      </c>
    </row>
    <row r="526" spans="5:71">
      <c r="E526" s="9">
        <v>80.310063694267527</v>
      </c>
      <c r="F526" s="9">
        <v>223.9</v>
      </c>
      <c r="J526" s="254">
        <v>2.6099999999999666</v>
      </c>
      <c r="K526" s="8">
        <v>-42.799999999918228</v>
      </c>
      <c r="Q526" s="291">
        <v>61.7</v>
      </c>
      <c r="R526" s="290">
        <v>67.5</v>
      </c>
      <c r="S526" s="290">
        <v>91.6</v>
      </c>
      <c r="T526" s="290">
        <v>122.1</v>
      </c>
      <c r="U526" s="291">
        <v>91.6</v>
      </c>
      <c r="V526" s="8">
        <v>62.9</v>
      </c>
      <c r="W526" s="8">
        <v>94.822100000000006</v>
      </c>
      <c r="AH526" s="6">
        <v>61.4</v>
      </c>
      <c r="AI526" s="290">
        <v>55.71</v>
      </c>
      <c r="AJ526" s="290">
        <v>55.71</v>
      </c>
      <c r="AK526" s="290">
        <v>52.35</v>
      </c>
      <c r="AL526" s="6">
        <v>54.7</v>
      </c>
      <c r="AM526" s="6">
        <v>56.41</v>
      </c>
      <c r="AN526" s="6">
        <v>51.68</v>
      </c>
      <c r="BO526" s="224">
        <v>0.52200000000000002</v>
      </c>
      <c r="BP526" s="226">
        <v>-43.333333333333321</v>
      </c>
      <c r="BR526" s="311">
        <v>2.6099999999999666</v>
      </c>
      <c r="BS526" s="312">
        <v>-42.799999999918228</v>
      </c>
    </row>
    <row r="527" spans="5:71">
      <c r="E527" s="9">
        <v>80.399617834394917</v>
      </c>
      <c r="F527" s="9">
        <v>193.2</v>
      </c>
      <c r="J527" s="254">
        <v>2.6149999999999665</v>
      </c>
      <c r="K527" s="8">
        <v>-40.999999999851127</v>
      </c>
      <c r="Q527" s="291">
        <v>61.8</v>
      </c>
      <c r="R527" s="290"/>
      <c r="S527" s="290"/>
      <c r="T527" s="290"/>
      <c r="U527" s="291">
        <v>89</v>
      </c>
      <c r="V527" s="8">
        <v>63</v>
      </c>
      <c r="W527" s="8">
        <v>78</v>
      </c>
      <c r="AH527" s="6">
        <v>61.5</v>
      </c>
      <c r="AI527" s="290">
        <v>58.32</v>
      </c>
      <c r="AJ527" s="290">
        <v>58.32</v>
      </c>
      <c r="AK527" s="290">
        <v>56.4</v>
      </c>
      <c r="AL527" s="6">
        <v>54.8</v>
      </c>
      <c r="AM527" s="6">
        <v>56.56</v>
      </c>
      <c r="AN527" s="6">
        <v>51.93</v>
      </c>
      <c r="BO527" s="224">
        <v>0.52300000000000002</v>
      </c>
      <c r="BP527" s="226">
        <v>-46.666666666666679</v>
      </c>
      <c r="BR527" s="311">
        <v>2.6149999999999665</v>
      </c>
      <c r="BS527" s="312">
        <v>-40.999999999851127</v>
      </c>
    </row>
    <row r="528" spans="5:71">
      <c r="E528" s="9">
        <v>80.489171974522293</v>
      </c>
      <c r="F528" s="9">
        <v>186.233</v>
      </c>
      <c r="J528" s="254">
        <v>2.6199999999999664</v>
      </c>
      <c r="K528" s="8">
        <v>-28.799999999985175</v>
      </c>
      <c r="Q528" s="291">
        <v>61.9</v>
      </c>
      <c r="R528" s="290"/>
      <c r="S528" s="290"/>
      <c r="T528" s="290"/>
      <c r="U528" s="291">
        <v>44</v>
      </c>
      <c r="V528" s="8">
        <v>63.1</v>
      </c>
      <c r="W528" s="8">
        <v>40</v>
      </c>
      <c r="AH528" s="6">
        <v>61.6</v>
      </c>
      <c r="AI528" s="290">
        <v>61.08</v>
      </c>
      <c r="AJ528" s="290">
        <v>61.08</v>
      </c>
      <c r="AK528" s="290">
        <v>60.68</v>
      </c>
      <c r="AL528" s="6">
        <v>54.81</v>
      </c>
      <c r="AM528" s="6">
        <v>56.57</v>
      </c>
      <c r="AN528" s="6">
        <v>52.01</v>
      </c>
      <c r="BO528" s="224">
        <v>0.52400000000000002</v>
      </c>
      <c r="BP528" s="226">
        <v>-40.000000000000007</v>
      </c>
      <c r="BR528" s="311">
        <v>2.6199999999999664</v>
      </c>
      <c r="BS528" s="312">
        <v>-28.799999999985175</v>
      </c>
    </row>
    <row r="529" spans="5:71">
      <c r="E529" s="9">
        <v>80.578726114649683</v>
      </c>
      <c r="F529" s="9">
        <v>202.8</v>
      </c>
      <c r="J529" s="254">
        <v>2.6249999999999662</v>
      </c>
      <c r="K529" s="8">
        <v>-6.8666666667373377</v>
      </c>
      <c r="Q529" s="291">
        <v>62</v>
      </c>
      <c r="R529" s="290"/>
      <c r="S529" s="290"/>
      <c r="T529" s="290"/>
      <c r="U529" s="291">
        <v>40</v>
      </c>
      <c r="V529" s="8">
        <v>63.1</v>
      </c>
      <c r="W529" s="8">
        <v>35</v>
      </c>
      <c r="AH529" s="6">
        <v>61.7</v>
      </c>
      <c r="AI529" s="290">
        <v>63.42</v>
      </c>
      <c r="AJ529" s="290">
        <v>64.34</v>
      </c>
      <c r="AK529" s="290">
        <v>63.42</v>
      </c>
      <c r="AL529" s="6">
        <v>54.74</v>
      </c>
      <c r="AM529" s="6">
        <v>56.46</v>
      </c>
      <c r="AN529" s="6">
        <v>51.91</v>
      </c>
      <c r="BO529" s="224">
        <v>0.52500000000000002</v>
      </c>
      <c r="BP529" s="226">
        <v>-46</v>
      </c>
      <c r="BR529" s="311">
        <v>2.6249999999999662</v>
      </c>
      <c r="BS529" s="312">
        <v>-6.8666666667373377</v>
      </c>
    </row>
    <row r="530" spans="5:71">
      <c r="E530" s="9">
        <v>80.668280254777073</v>
      </c>
      <c r="F530" s="9">
        <v>217.15</v>
      </c>
      <c r="J530" s="254">
        <v>2.6299999999999661</v>
      </c>
      <c r="K530" s="8">
        <v>-4.7999999999581533</v>
      </c>
      <c r="Q530" s="291">
        <v>62.1</v>
      </c>
      <c r="R530" s="290"/>
      <c r="S530" s="290"/>
      <c r="T530" s="290"/>
      <c r="U530" s="291">
        <v>44</v>
      </c>
      <c r="V530" s="8">
        <v>63.2</v>
      </c>
      <c r="W530" s="8">
        <v>40</v>
      </c>
      <c r="AH530" s="6">
        <v>61.8</v>
      </c>
      <c r="AI530" s="290">
        <v>65.13</v>
      </c>
      <c r="AJ530" s="290">
        <v>67.05</v>
      </c>
      <c r="AK530" s="290">
        <v>65.13</v>
      </c>
      <c r="AL530" s="6">
        <v>54.59</v>
      </c>
      <c r="AM530" s="6">
        <v>56.24</v>
      </c>
      <c r="AN530" s="6">
        <v>51.66</v>
      </c>
      <c r="BO530" s="224">
        <v>0.52600000000000002</v>
      </c>
      <c r="BP530" s="226">
        <v>-49.33333333333335</v>
      </c>
      <c r="BR530" s="311">
        <v>2.6299999999999661</v>
      </c>
      <c r="BS530" s="312">
        <v>-4.7999999999581533</v>
      </c>
    </row>
    <row r="531" spans="5:71">
      <c r="E531" s="9">
        <v>80.757834394904464</v>
      </c>
      <c r="F531" s="9">
        <v>221.9</v>
      </c>
      <c r="J531" s="254">
        <v>2.634999999999966</v>
      </c>
      <c r="K531" s="8">
        <v>4.1999999998123627</v>
      </c>
      <c r="Q531" s="291">
        <v>62.2</v>
      </c>
      <c r="R531" s="290">
        <v>33.1</v>
      </c>
      <c r="S531" s="290">
        <v>52</v>
      </c>
      <c r="T531" s="290">
        <v>68.599999999999994</v>
      </c>
      <c r="U531" s="291">
        <v>52</v>
      </c>
      <c r="V531" s="8">
        <v>63.3</v>
      </c>
      <c r="W531" s="8">
        <v>50.831850000000003</v>
      </c>
      <c r="AH531" s="6">
        <v>61.9</v>
      </c>
      <c r="AI531" s="290">
        <v>66.36</v>
      </c>
      <c r="AJ531" s="290">
        <v>69.03</v>
      </c>
      <c r="AK531" s="290">
        <v>66.36</v>
      </c>
      <c r="AL531" s="6">
        <v>54.35</v>
      </c>
      <c r="AM531" s="6">
        <v>55.93</v>
      </c>
      <c r="AN531" s="6">
        <v>51.28</v>
      </c>
      <c r="BO531" s="224">
        <v>0.52700000000000002</v>
      </c>
      <c r="BP531" s="226">
        <v>-48.666666666666664</v>
      </c>
      <c r="BR531" s="311">
        <v>2.634999999999966</v>
      </c>
      <c r="BS531" s="312">
        <v>4.1999999998123627</v>
      </c>
    </row>
    <row r="532" spans="5:71">
      <c r="E532" s="9">
        <v>80.84738853503184</v>
      </c>
      <c r="F532" s="9">
        <v>225.8</v>
      </c>
      <c r="J532" s="254">
        <v>2.6399999999999659</v>
      </c>
      <c r="K532" s="8">
        <v>-1.599999999962165</v>
      </c>
      <c r="Q532" s="291">
        <v>62.3</v>
      </c>
      <c r="R532" s="290">
        <v>33.4</v>
      </c>
      <c r="S532" s="290">
        <v>52.6</v>
      </c>
      <c r="T532" s="290">
        <v>69.5</v>
      </c>
      <c r="U532" s="291">
        <v>52.6</v>
      </c>
      <c r="V532" s="8">
        <v>63.4</v>
      </c>
      <c r="W532" s="8">
        <v>51.464300000000009</v>
      </c>
      <c r="AH532" s="6">
        <v>62</v>
      </c>
      <c r="AI532" s="290">
        <v>67.41</v>
      </c>
      <c r="AJ532" s="290">
        <v>70.739999999999995</v>
      </c>
      <c r="AK532" s="290">
        <v>67.41</v>
      </c>
      <c r="AL532" s="6">
        <v>54.04</v>
      </c>
      <c r="AM532" s="6">
        <v>55.53</v>
      </c>
      <c r="AN532" s="6">
        <v>50.79</v>
      </c>
      <c r="BO532" s="224">
        <v>0.52800000000000002</v>
      </c>
      <c r="BP532" s="226">
        <v>-46</v>
      </c>
      <c r="BR532" s="311">
        <v>2.6399999999999659</v>
      </c>
      <c r="BS532" s="312">
        <v>-1.599999999962165</v>
      </c>
    </row>
    <row r="533" spans="5:71">
      <c r="E533" s="9">
        <v>80.93694267515923</v>
      </c>
      <c r="F533" s="9">
        <v>227.7</v>
      </c>
      <c r="J533" s="254">
        <v>2.6449999999999658</v>
      </c>
      <c r="K533" s="8">
        <v>-29.53333333284867</v>
      </c>
      <c r="Q533" s="291">
        <v>62.4</v>
      </c>
      <c r="R533" s="290">
        <v>33.799999999999997</v>
      </c>
      <c r="S533" s="290">
        <v>53.2</v>
      </c>
      <c r="T533" s="290">
        <v>70.400000000000006</v>
      </c>
      <c r="U533" s="291">
        <v>53.2</v>
      </c>
      <c r="V533" s="8">
        <v>63.5</v>
      </c>
      <c r="W533" s="8">
        <v>52.096800000000002</v>
      </c>
      <c r="AH533" s="6">
        <v>62.1</v>
      </c>
      <c r="AI533" s="290">
        <v>68.22</v>
      </c>
      <c r="AJ533" s="290">
        <v>72.08</v>
      </c>
      <c r="AK533" s="290">
        <v>68.22</v>
      </c>
      <c r="AL533" s="6">
        <v>53.66</v>
      </c>
      <c r="AM533" s="6">
        <v>55.07</v>
      </c>
      <c r="AN533" s="6">
        <v>50.19</v>
      </c>
      <c r="BO533" s="224">
        <v>0.52900000000000003</v>
      </c>
      <c r="BP533" s="226">
        <v>-50.666666666666686</v>
      </c>
      <c r="BR533" s="311">
        <v>2.6449999999999658</v>
      </c>
      <c r="BS533" s="312">
        <v>-29.53333333284867</v>
      </c>
    </row>
    <row r="534" spans="5:71">
      <c r="E534" s="9">
        <v>81.02649681528662</v>
      </c>
      <c r="F534" s="9">
        <v>231.5</v>
      </c>
      <c r="J534" s="254">
        <v>2.6499999999999657</v>
      </c>
      <c r="K534" s="8">
        <v>-26.399999999684031</v>
      </c>
      <c r="Q534" s="291">
        <v>62.5</v>
      </c>
      <c r="R534" s="290">
        <v>34.200000000000003</v>
      </c>
      <c r="S534" s="290">
        <v>53.8</v>
      </c>
      <c r="T534" s="290">
        <v>71.3</v>
      </c>
      <c r="U534" s="291">
        <v>53.8</v>
      </c>
      <c r="V534" s="8">
        <v>63.6</v>
      </c>
      <c r="W534" s="8">
        <v>52.729199999999992</v>
      </c>
      <c r="AH534" s="6">
        <v>62.2</v>
      </c>
      <c r="AI534" s="290">
        <v>68.099999999999994</v>
      </c>
      <c r="AJ534" s="290">
        <v>72.02</v>
      </c>
      <c r="AK534" s="290">
        <v>68.099999999999994</v>
      </c>
      <c r="AL534" s="6">
        <v>53.23</v>
      </c>
      <c r="AM534" s="6">
        <v>54.56</v>
      </c>
      <c r="AN534" s="6">
        <v>49.52</v>
      </c>
      <c r="BO534" s="224">
        <v>0.53</v>
      </c>
      <c r="BP534" s="226">
        <v>-49.33333333333335</v>
      </c>
      <c r="BR534" s="311">
        <v>2.6499999999999657</v>
      </c>
      <c r="BS534" s="312">
        <v>-26.399999999684031</v>
      </c>
    </row>
    <row r="535" spans="5:71">
      <c r="E535" s="9">
        <v>81.116050955414011</v>
      </c>
      <c r="F535" s="9">
        <v>233.4</v>
      </c>
      <c r="J535" s="254">
        <v>2.6549999999999656</v>
      </c>
      <c r="K535" s="8">
        <v>-36.199999999957306</v>
      </c>
      <c r="Q535" s="291">
        <v>62.6</v>
      </c>
      <c r="R535" s="290">
        <v>34.6</v>
      </c>
      <c r="S535" s="290">
        <v>54.4</v>
      </c>
      <c r="T535" s="290">
        <v>72.099999999999994</v>
      </c>
      <c r="U535" s="291">
        <v>54.4</v>
      </c>
      <c r="V535" s="8">
        <v>63.7</v>
      </c>
      <c r="W535" s="8">
        <v>53.361699999999999</v>
      </c>
      <c r="AH535" s="6">
        <v>62.3</v>
      </c>
      <c r="AI535" s="290">
        <v>66.05</v>
      </c>
      <c r="AJ535" s="290">
        <v>69.069999999999993</v>
      </c>
      <c r="AK535" s="290">
        <v>66.05</v>
      </c>
      <c r="AL535" s="6">
        <v>52.74</v>
      </c>
      <c r="AM535" s="6">
        <v>53.99</v>
      </c>
      <c r="AN535" s="6">
        <v>48.78</v>
      </c>
      <c r="BO535" s="224">
        <v>0.53100000000000003</v>
      </c>
      <c r="BP535" s="226">
        <v>-46</v>
      </c>
      <c r="BR535" s="311">
        <v>2.6549999999999656</v>
      </c>
      <c r="BS535" s="312">
        <v>-36.199999999957306</v>
      </c>
    </row>
    <row r="536" spans="5:71">
      <c r="E536" s="9">
        <v>81.205605095541401</v>
      </c>
      <c r="F536" s="9">
        <v>233.4</v>
      </c>
      <c r="J536" s="254">
        <v>2.6599999999999655</v>
      </c>
      <c r="K536" s="8">
        <v>-16.000000000109477</v>
      </c>
      <c r="Q536" s="291">
        <v>62.7</v>
      </c>
      <c r="R536" s="290">
        <v>35</v>
      </c>
      <c r="S536" s="290">
        <v>55</v>
      </c>
      <c r="T536" s="290">
        <v>73</v>
      </c>
      <c r="U536" s="291">
        <v>55</v>
      </c>
      <c r="V536" s="8">
        <v>63.8</v>
      </c>
      <c r="W536" s="8">
        <v>53.994149999999998</v>
      </c>
      <c r="AH536" s="6">
        <v>62.4</v>
      </c>
      <c r="AI536" s="290">
        <v>61.51</v>
      </c>
      <c r="AJ536" s="290">
        <v>62.37</v>
      </c>
      <c r="AK536" s="290">
        <v>61.51</v>
      </c>
      <c r="AL536" s="6">
        <v>52.2</v>
      </c>
      <c r="AM536" s="6">
        <v>53.39</v>
      </c>
      <c r="AN536" s="6">
        <v>47.98</v>
      </c>
      <c r="BO536" s="224">
        <v>0.53200000000000003</v>
      </c>
      <c r="BP536" s="226">
        <v>-51.999999999999993</v>
      </c>
      <c r="BR536" s="311">
        <v>2.6599999999999655</v>
      </c>
      <c r="BS536" s="312">
        <v>-16.000000000109477</v>
      </c>
    </row>
    <row r="537" spans="5:71">
      <c r="E537" s="9">
        <v>81.295159235668791</v>
      </c>
      <c r="F537" s="9">
        <v>235.3</v>
      </c>
      <c r="J537" s="254">
        <v>2.6649999999999654</v>
      </c>
      <c r="K537" s="8">
        <v>6.9999999996688445</v>
      </c>
      <c r="Q537" s="291">
        <v>62.8</v>
      </c>
      <c r="R537" s="290">
        <v>35.5</v>
      </c>
      <c r="S537" s="290">
        <v>55.8</v>
      </c>
      <c r="T537" s="290">
        <v>74.2</v>
      </c>
      <c r="U537" s="291">
        <v>55.8</v>
      </c>
      <c r="V537" s="8">
        <v>63.9</v>
      </c>
      <c r="W537" s="8">
        <v>54.820650000000001</v>
      </c>
      <c r="AH537" s="6">
        <v>62.5</v>
      </c>
      <c r="AI537" s="290">
        <v>55.01</v>
      </c>
      <c r="AJ537" s="290">
        <v>55.01</v>
      </c>
      <c r="AK537" s="290">
        <v>52.71</v>
      </c>
      <c r="AL537" s="6">
        <v>51.64</v>
      </c>
      <c r="AM537" s="6">
        <v>52.74</v>
      </c>
      <c r="AN537" s="6">
        <v>47.13</v>
      </c>
      <c r="BO537" s="224">
        <v>0.53300000000000003</v>
      </c>
      <c r="BP537" s="226">
        <v>-58.666666666666686</v>
      </c>
      <c r="BR537" s="311">
        <v>2.6649999999999654</v>
      </c>
      <c r="BS537" s="312">
        <v>6.9999999996688445</v>
      </c>
    </row>
    <row r="538" spans="5:71">
      <c r="E538" s="9">
        <v>81.384713375796181</v>
      </c>
      <c r="F538" s="9">
        <v>235.93299999999999</v>
      </c>
      <c r="J538" s="254">
        <v>2.6699999999999653</v>
      </c>
      <c r="K538" s="8">
        <v>11.600000000112232</v>
      </c>
      <c r="Q538" s="291">
        <v>62.9</v>
      </c>
      <c r="R538" s="290">
        <v>36.4</v>
      </c>
      <c r="S538" s="290">
        <v>57.4</v>
      </c>
      <c r="T538" s="290">
        <v>76.5</v>
      </c>
      <c r="U538" s="291">
        <v>57.4</v>
      </c>
      <c r="V538" s="8">
        <v>64</v>
      </c>
      <c r="W538" s="8">
        <v>56.485549999999996</v>
      </c>
      <c r="AH538" s="6">
        <v>62.6</v>
      </c>
      <c r="AI538" s="290">
        <v>48.11</v>
      </c>
      <c r="AJ538" s="290">
        <v>48.11</v>
      </c>
      <c r="AK538" s="290">
        <v>42.46</v>
      </c>
      <c r="AL538" s="6">
        <v>51.04</v>
      </c>
      <c r="AM538" s="6">
        <v>52.05</v>
      </c>
      <c r="AN538" s="6">
        <v>46.21</v>
      </c>
      <c r="BO538" s="224">
        <v>0.53400000000000003</v>
      </c>
      <c r="BP538" s="226">
        <v>-69.3333333333333</v>
      </c>
      <c r="BR538" s="311">
        <v>2.6699999999999653</v>
      </c>
      <c r="BS538" s="312">
        <v>11.600000000112232</v>
      </c>
    </row>
    <row r="539" spans="5:71">
      <c r="E539" s="9">
        <v>81.474267515923572</v>
      </c>
      <c r="F539" s="9">
        <v>237.2</v>
      </c>
      <c r="J539" s="254">
        <v>2.6749999999999652</v>
      </c>
      <c r="K539" s="8">
        <v>6.8666666665474452</v>
      </c>
      <c r="Q539" s="291">
        <v>63</v>
      </c>
      <c r="R539" s="290">
        <v>37.4</v>
      </c>
      <c r="S539" s="290">
        <v>59</v>
      </c>
      <c r="T539" s="290">
        <v>78.900000000000006</v>
      </c>
      <c r="U539" s="291">
        <v>59</v>
      </c>
      <c r="V539" s="8">
        <v>64.099999999999994</v>
      </c>
      <c r="W539" s="8">
        <v>58.150300000000001</v>
      </c>
      <c r="AH539" s="6">
        <v>62.7</v>
      </c>
      <c r="AI539" s="290">
        <v>42.58</v>
      </c>
      <c r="AJ539" s="290">
        <v>42.58</v>
      </c>
      <c r="AK539" s="290">
        <v>34.25</v>
      </c>
      <c r="AL539" s="6">
        <v>50.43</v>
      </c>
      <c r="AM539" s="6">
        <v>51.33</v>
      </c>
      <c r="AN539" s="6">
        <v>45.25</v>
      </c>
      <c r="BO539" s="224">
        <v>0.53500000000000003</v>
      </c>
      <c r="BP539" s="226">
        <v>-70.666666666666671</v>
      </c>
      <c r="BR539" s="311">
        <v>2.6749999999999652</v>
      </c>
      <c r="BS539" s="312">
        <v>6.8666666665474452</v>
      </c>
    </row>
    <row r="540" spans="5:71">
      <c r="E540" s="9">
        <v>81.563821656050962</v>
      </c>
      <c r="F540" s="9">
        <v>237.2</v>
      </c>
      <c r="J540" s="254">
        <v>2.6799999999999651</v>
      </c>
      <c r="K540" s="8">
        <v>-1.2000000000962174</v>
      </c>
      <c r="Q540" s="291">
        <v>63.1</v>
      </c>
      <c r="R540" s="290"/>
      <c r="S540" s="290"/>
      <c r="T540" s="290"/>
      <c r="U540" s="291">
        <v>59</v>
      </c>
      <c r="V540" s="8">
        <v>64.099999999999994</v>
      </c>
      <c r="W540" s="8">
        <v>58</v>
      </c>
      <c r="AH540" s="6">
        <v>62.8</v>
      </c>
      <c r="AI540" s="290">
        <v>39.36</v>
      </c>
      <c r="AJ540" s="290">
        <v>39.36</v>
      </c>
      <c r="AK540" s="290">
        <v>29.49</v>
      </c>
      <c r="AL540" s="6">
        <v>49.81</v>
      </c>
      <c r="AM540" s="6">
        <v>50.56</v>
      </c>
      <c r="AN540" s="6">
        <v>44.25</v>
      </c>
      <c r="BO540" s="224">
        <v>0.53600000000000003</v>
      </c>
      <c r="BP540" s="226">
        <v>-87.999999999999986</v>
      </c>
      <c r="BR540" s="311">
        <v>2.6799999999999651</v>
      </c>
      <c r="BS540" s="312">
        <v>-1.2000000000962174</v>
      </c>
    </row>
    <row r="541" spans="5:71">
      <c r="E541" s="9">
        <v>81.653375796178338</v>
      </c>
      <c r="F541" s="9">
        <v>237.2</v>
      </c>
      <c r="J541" s="254">
        <v>2.684999999999965</v>
      </c>
      <c r="K541" s="8">
        <v>-14.600000000167023</v>
      </c>
      <c r="Q541" s="291">
        <v>63.2</v>
      </c>
      <c r="R541" s="290"/>
      <c r="S541" s="290"/>
      <c r="T541" s="290"/>
      <c r="U541" s="291">
        <v>57</v>
      </c>
      <c r="V541" s="8">
        <v>64.2</v>
      </c>
      <c r="W541" s="8">
        <v>56</v>
      </c>
      <c r="AH541" s="6">
        <v>62.9</v>
      </c>
      <c r="AI541" s="290">
        <v>38.29</v>
      </c>
      <c r="AJ541" s="290">
        <v>38.29</v>
      </c>
      <c r="AK541" s="290">
        <v>27.96</v>
      </c>
      <c r="AL541" s="6">
        <v>49.18</v>
      </c>
      <c r="AM541" s="6">
        <v>49.77</v>
      </c>
      <c r="AN541" s="6">
        <v>43.22</v>
      </c>
      <c r="BO541" s="224">
        <v>0.53700000000000003</v>
      </c>
      <c r="BP541" s="226">
        <v>-79.999999999999986</v>
      </c>
      <c r="BR541" s="311">
        <v>2.684999999999965</v>
      </c>
      <c r="BS541" s="312">
        <v>-14.600000000167023</v>
      </c>
    </row>
    <row r="542" spans="5:71">
      <c r="E542" s="9">
        <v>81.742929936305728</v>
      </c>
      <c r="F542" s="9">
        <v>237.2</v>
      </c>
      <c r="J542" s="254">
        <v>2.6899999999999649</v>
      </c>
      <c r="K542" s="8">
        <v>-41.999999999802142</v>
      </c>
      <c r="Q542" s="291">
        <v>63.3</v>
      </c>
      <c r="R542" s="290"/>
      <c r="S542" s="290"/>
      <c r="T542" s="290"/>
      <c r="U542" s="291">
        <v>52</v>
      </c>
      <c r="V542" s="8">
        <v>64.3</v>
      </c>
      <c r="W542" s="8">
        <v>50</v>
      </c>
      <c r="AH542" s="6">
        <v>63</v>
      </c>
      <c r="AI542" s="290">
        <v>38.590000000000003</v>
      </c>
      <c r="AJ542" s="290">
        <v>38.590000000000003</v>
      </c>
      <c r="AK542" s="290">
        <v>28.46</v>
      </c>
      <c r="AL542" s="6">
        <v>48.56</v>
      </c>
      <c r="AM542" s="6">
        <v>48.95</v>
      </c>
      <c r="AN542" s="6">
        <v>42.17</v>
      </c>
      <c r="BO542" s="224">
        <v>0.53800000000000003</v>
      </c>
      <c r="BP542" s="226">
        <v>-87.333333333333329</v>
      </c>
      <c r="BR542" s="311">
        <v>2.6899999999999649</v>
      </c>
      <c r="BS542" s="312">
        <v>-41.999999999802142</v>
      </c>
    </row>
    <row r="543" spans="5:71">
      <c r="E543" s="9">
        <v>81.832484076433119</v>
      </c>
      <c r="F543" s="9">
        <v>235.3</v>
      </c>
      <c r="J543" s="254">
        <v>2.6949999999999648</v>
      </c>
      <c r="K543" s="8">
        <v>-39.800000000111567</v>
      </c>
      <c r="Q543" s="291">
        <v>63.4</v>
      </c>
      <c r="R543" s="290"/>
      <c r="S543" s="290"/>
      <c r="T543" s="290"/>
      <c r="U543" s="291">
        <v>45</v>
      </c>
      <c r="V543" s="8">
        <v>64.400000000000006</v>
      </c>
      <c r="W543" s="8">
        <v>40</v>
      </c>
      <c r="AH543" s="6">
        <v>63.1</v>
      </c>
      <c r="AI543" s="290">
        <v>39.450000000000003</v>
      </c>
      <c r="AJ543" s="290">
        <v>39.450000000000003</v>
      </c>
      <c r="AK543" s="290">
        <v>29.81</v>
      </c>
      <c r="AL543" s="6">
        <v>47.96</v>
      </c>
      <c r="AM543" s="6">
        <v>48.14</v>
      </c>
      <c r="AN543" s="6">
        <v>41.12</v>
      </c>
      <c r="BO543" s="224">
        <v>0.53900000000000003</v>
      </c>
      <c r="BP543" s="226">
        <v>-83.333333333333357</v>
      </c>
      <c r="BR543" s="311">
        <v>2.6949999999999648</v>
      </c>
      <c r="BS543" s="312">
        <v>-39.800000000111567</v>
      </c>
    </row>
    <row r="544" spans="5:71">
      <c r="E544" s="9">
        <v>81.922038216560509</v>
      </c>
      <c r="F544" s="9">
        <v>235.3</v>
      </c>
      <c r="J544" s="254">
        <v>2.6999999999999647</v>
      </c>
      <c r="K544" s="8">
        <v>-18.800000000210417</v>
      </c>
      <c r="Q544" s="291">
        <v>63.5</v>
      </c>
      <c r="R544" s="290"/>
      <c r="S544" s="290"/>
      <c r="T544" s="290"/>
      <c r="U544" s="291">
        <v>40</v>
      </c>
      <c r="V544" s="8">
        <v>64.5</v>
      </c>
      <c r="W544" s="8">
        <v>35</v>
      </c>
      <c r="AH544" s="6">
        <v>63.2</v>
      </c>
      <c r="AI544" s="290">
        <v>40.49</v>
      </c>
      <c r="AJ544" s="290">
        <v>40.49</v>
      </c>
      <c r="AK544" s="290">
        <v>31.41</v>
      </c>
      <c r="AL544" s="6">
        <v>47.38</v>
      </c>
      <c r="AM544" s="6">
        <v>47.34</v>
      </c>
      <c r="AN544" s="6">
        <v>40.119999999999997</v>
      </c>
      <c r="BO544" s="224">
        <v>0.54</v>
      </c>
      <c r="BP544" s="226">
        <v>-86.666666666666686</v>
      </c>
      <c r="BR544" s="311">
        <v>2.6999999999999647</v>
      </c>
      <c r="BS544" s="312">
        <v>-18.800000000210417</v>
      </c>
    </row>
    <row r="545" spans="5:71">
      <c r="E545" s="9">
        <v>82.011592356687899</v>
      </c>
      <c r="F545" s="9">
        <v>235.3</v>
      </c>
      <c r="J545" s="254">
        <v>2.7049999999999645</v>
      </c>
      <c r="K545" s="8">
        <v>-18.99999999992755</v>
      </c>
      <c r="Q545" s="291">
        <v>63.6</v>
      </c>
      <c r="R545" s="290"/>
      <c r="S545" s="290"/>
      <c r="T545" s="290"/>
      <c r="U545" s="291">
        <v>37</v>
      </c>
      <c r="V545" s="8">
        <v>64.599999999999994</v>
      </c>
      <c r="W545" s="8">
        <v>30</v>
      </c>
      <c r="AH545" s="6">
        <v>63.3</v>
      </c>
      <c r="AI545" s="290">
        <v>41.6</v>
      </c>
      <c r="AJ545" s="290">
        <v>41.6</v>
      </c>
      <c r="AK545" s="290">
        <v>33.1</v>
      </c>
      <c r="AL545" s="6">
        <v>46.84</v>
      </c>
      <c r="AM545" s="6">
        <v>46.59</v>
      </c>
      <c r="AN545" s="6">
        <v>39.18</v>
      </c>
      <c r="BO545" s="224">
        <v>0.54100000000000004</v>
      </c>
      <c r="BP545" s="226">
        <v>-84.666666666666671</v>
      </c>
      <c r="BR545" s="311">
        <v>2.7049999999999645</v>
      </c>
      <c r="BS545" s="312">
        <v>-18.99999999992755</v>
      </c>
    </row>
    <row r="546" spans="5:71">
      <c r="E546" s="9">
        <v>82.101146496815275</v>
      </c>
      <c r="F546" s="9">
        <v>233.4</v>
      </c>
      <c r="J546" s="254">
        <v>2.7099999999999644</v>
      </c>
      <c r="K546" s="8">
        <v>-40.399999999643299</v>
      </c>
      <c r="Q546" s="291">
        <v>63.7</v>
      </c>
      <c r="R546" s="290"/>
      <c r="S546" s="290"/>
      <c r="T546" s="290"/>
      <c r="U546" s="291">
        <v>35</v>
      </c>
      <c r="V546" s="8">
        <v>64.7</v>
      </c>
      <c r="W546" s="8">
        <v>25</v>
      </c>
      <c r="AH546" s="6">
        <v>63.4</v>
      </c>
      <c r="AI546" s="290">
        <v>42.68</v>
      </c>
      <c r="AJ546" s="290">
        <v>42.68</v>
      </c>
      <c r="AK546" s="290">
        <v>34.74</v>
      </c>
      <c r="AL546" s="6">
        <v>46.36</v>
      </c>
      <c r="AM546" s="6">
        <v>45.9</v>
      </c>
      <c r="AN546" s="6">
        <v>38.340000000000003</v>
      </c>
      <c r="BO546" s="224">
        <v>0.54200000000000004</v>
      </c>
      <c r="BP546" s="226">
        <v>-81.333333333333343</v>
      </c>
      <c r="BR546" s="311">
        <v>2.7099999999999644</v>
      </c>
      <c r="BS546" s="312">
        <v>-40.399999999643299</v>
      </c>
    </row>
    <row r="547" spans="5:71">
      <c r="E547" s="9">
        <v>82.190700636942665</v>
      </c>
      <c r="F547" s="9">
        <v>233.4</v>
      </c>
      <c r="J547" s="254">
        <v>2.7149999999999643</v>
      </c>
      <c r="K547" s="8">
        <v>-38.199999999826986</v>
      </c>
      <c r="Q547" s="291">
        <v>63.8</v>
      </c>
      <c r="R547" s="290"/>
      <c r="S547" s="290"/>
      <c r="T547" s="290"/>
      <c r="U547" s="291">
        <v>34</v>
      </c>
      <c r="V547" s="8">
        <v>64.8</v>
      </c>
      <c r="W547" s="8">
        <v>22</v>
      </c>
      <c r="AH547" s="6">
        <v>63.5</v>
      </c>
      <c r="AI547" s="290">
        <v>43.51</v>
      </c>
      <c r="AJ547" s="290">
        <v>43.51</v>
      </c>
      <c r="AK547" s="290">
        <v>36</v>
      </c>
      <c r="AL547" s="6">
        <v>45.94</v>
      </c>
      <c r="AM547" s="6">
        <v>45.31</v>
      </c>
      <c r="AN547" s="6">
        <v>37.630000000000003</v>
      </c>
      <c r="BO547" s="224">
        <v>0.54300000000000004</v>
      </c>
      <c r="BP547" s="226">
        <v>-81.333333333333343</v>
      </c>
      <c r="BR547" s="311">
        <v>2.7149999999999643</v>
      </c>
      <c r="BS547" s="312">
        <v>-38.199999999826986</v>
      </c>
    </row>
    <row r="548" spans="5:71">
      <c r="E548" s="9">
        <v>82.280254777070056</v>
      </c>
      <c r="F548" s="9">
        <v>233.4</v>
      </c>
      <c r="J548" s="254">
        <v>2.7199999999999642</v>
      </c>
      <c r="K548" s="8">
        <v>-45.199999999927059</v>
      </c>
      <c r="Q548" s="291">
        <v>63.9</v>
      </c>
      <c r="R548" s="290"/>
      <c r="S548" s="290"/>
      <c r="T548" s="290"/>
      <c r="U548" s="291">
        <v>35</v>
      </c>
      <c r="V548" s="8">
        <v>64.900000000000006</v>
      </c>
      <c r="W548" s="8">
        <v>22</v>
      </c>
      <c r="AH548" s="6">
        <v>63.6</v>
      </c>
      <c r="AI548" s="290">
        <v>43.8</v>
      </c>
      <c r="AJ548" s="290">
        <v>43.8</v>
      </c>
      <c r="AK548" s="290">
        <v>36.450000000000003</v>
      </c>
      <c r="AL548" s="6">
        <v>45.61</v>
      </c>
      <c r="AM548" s="6">
        <v>44.83</v>
      </c>
      <c r="AN548" s="6">
        <v>37.090000000000003</v>
      </c>
      <c r="BO548" s="224">
        <v>0.54400000000000004</v>
      </c>
      <c r="BP548" s="226">
        <v>-82</v>
      </c>
      <c r="BR548" s="311">
        <v>2.7199999999999642</v>
      </c>
      <c r="BS548" s="312">
        <v>-45.199999999927059</v>
      </c>
    </row>
    <row r="549" spans="5:71">
      <c r="E549" s="9">
        <v>82.369808917197446</v>
      </c>
      <c r="F549" s="9">
        <v>231.4</v>
      </c>
      <c r="J549" s="254">
        <v>2.7249999999999641</v>
      </c>
      <c r="K549" s="8">
        <v>-28.999999999941011</v>
      </c>
      <c r="Q549" s="291">
        <v>64</v>
      </c>
      <c r="R549" s="290"/>
      <c r="S549" s="290"/>
      <c r="T549" s="290"/>
      <c r="U549" s="291">
        <v>37</v>
      </c>
      <c r="V549" s="8">
        <v>65</v>
      </c>
      <c r="W549" s="8">
        <v>24</v>
      </c>
      <c r="AH549" s="6">
        <v>63.7</v>
      </c>
      <c r="AI549" s="290">
        <v>43.36</v>
      </c>
      <c r="AJ549" s="290">
        <v>43.36</v>
      </c>
      <c r="AK549" s="290">
        <v>35.79</v>
      </c>
      <c r="AL549" s="6">
        <v>45.38</v>
      </c>
      <c r="AM549" s="6">
        <v>44.49</v>
      </c>
      <c r="AN549" s="6">
        <v>36.74</v>
      </c>
      <c r="BO549" s="224">
        <v>0.54500000000000004</v>
      </c>
      <c r="BP549" s="226">
        <v>-79.999999999999986</v>
      </c>
      <c r="BR549" s="311">
        <v>2.7249999999999641</v>
      </c>
      <c r="BS549" s="312">
        <v>-28.999999999941011</v>
      </c>
    </row>
    <row r="550" spans="5:71">
      <c r="E550" s="9">
        <v>82.45936305732485</v>
      </c>
      <c r="F550" s="9">
        <v>229.02500000000001</v>
      </c>
      <c r="J550" s="254">
        <v>2.729999999999964</v>
      </c>
      <c r="K550" s="8">
        <v>-54.799999999279159</v>
      </c>
      <c r="Q550" s="291">
        <v>64.099999999999994</v>
      </c>
      <c r="R550" s="290"/>
      <c r="S550" s="290"/>
      <c r="T550" s="290"/>
      <c r="U550" s="291">
        <v>40</v>
      </c>
      <c r="V550" s="8">
        <v>65.099999999999994</v>
      </c>
      <c r="W550" s="8">
        <v>30</v>
      </c>
      <c r="AH550" s="6">
        <v>63.8</v>
      </c>
      <c r="AI550" s="290">
        <v>42.19</v>
      </c>
      <c r="AJ550" s="290">
        <v>42.19</v>
      </c>
      <c r="AK550" s="290">
        <v>34.03</v>
      </c>
      <c r="AL550" s="6">
        <v>45.26</v>
      </c>
      <c r="AM550" s="6">
        <v>44.32</v>
      </c>
      <c r="AN550" s="6">
        <v>36.590000000000003</v>
      </c>
      <c r="BO550" s="224">
        <v>0.54600000000000004</v>
      </c>
      <c r="BP550" s="226">
        <v>-85.333333333333329</v>
      </c>
      <c r="BR550" s="311">
        <v>2.729999999999964</v>
      </c>
      <c r="BS550" s="312">
        <v>-54.799999999279159</v>
      </c>
    </row>
    <row r="551" spans="5:71">
      <c r="E551" s="9">
        <v>82.548917197452226</v>
      </c>
      <c r="F551" s="9">
        <v>225.7</v>
      </c>
      <c r="J551" s="254">
        <v>2.7349999999999639</v>
      </c>
      <c r="K551" s="8">
        <v>-30.19999999975397</v>
      </c>
      <c r="Q551" s="291">
        <v>64.2</v>
      </c>
      <c r="R551" s="290"/>
      <c r="S551" s="290"/>
      <c r="T551" s="290"/>
      <c r="U551" s="291">
        <v>45</v>
      </c>
      <c r="V551" s="8">
        <v>65.099999999999994</v>
      </c>
      <c r="W551" s="8">
        <v>45</v>
      </c>
      <c r="AH551" s="6">
        <v>63.9</v>
      </c>
      <c r="AI551" s="290">
        <v>40.58</v>
      </c>
      <c r="AJ551" s="290">
        <v>40.58</v>
      </c>
      <c r="AK551" s="290">
        <v>31.59</v>
      </c>
      <c r="AL551" s="6">
        <v>45.26</v>
      </c>
      <c r="AM551" s="6">
        <v>44.3</v>
      </c>
      <c r="AN551" s="6">
        <v>36.659999999999997</v>
      </c>
      <c r="BO551" s="224">
        <v>0.54700000000000004</v>
      </c>
      <c r="BP551" s="226">
        <v>-86.666666666666686</v>
      </c>
      <c r="BR551" s="311">
        <v>2.7349999999999639</v>
      </c>
      <c r="BS551" s="312">
        <v>-30.19999999975397</v>
      </c>
    </row>
    <row r="552" spans="5:71">
      <c r="E552" s="9">
        <v>82.638471337579617</v>
      </c>
      <c r="F552" s="9">
        <v>219.52</v>
      </c>
      <c r="J552" s="254">
        <v>2.7399999999999638</v>
      </c>
      <c r="K552" s="8">
        <v>-25.600000000144231</v>
      </c>
      <c r="Q552" s="291">
        <v>64.3</v>
      </c>
      <c r="R552" s="290"/>
      <c r="S552" s="290"/>
      <c r="T552" s="290"/>
      <c r="U552" s="291">
        <v>52</v>
      </c>
      <c r="V552" s="8">
        <v>65.2</v>
      </c>
      <c r="W552" s="8">
        <v>55</v>
      </c>
      <c r="AH552" s="6">
        <v>64</v>
      </c>
      <c r="AI552" s="290">
        <v>38.93</v>
      </c>
      <c r="AJ552" s="290">
        <v>38.93</v>
      </c>
      <c r="AK552" s="290">
        <v>29.1</v>
      </c>
      <c r="AL552" s="6">
        <v>45.36</v>
      </c>
      <c r="AM552" s="6">
        <v>44.45</v>
      </c>
      <c r="AN552" s="6">
        <v>36.94</v>
      </c>
      <c r="BO552" s="224">
        <v>0.54800000000000004</v>
      </c>
      <c r="BP552" s="226">
        <v>-87.999999999999986</v>
      </c>
      <c r="BR552" s="311">
        <v>2.7399999999999638</v>
      </c>
      <c r="BS552" s="312">
        <v>-25.600000000144231</v>
      </c>
    </row>
    <row r="553" spans="5:71">
      <c r="E553" s="9">
        <v>82.728025477707007</v>
      </c>
      <c r="F553" s="9">
        <v>215.34</v>
      </c>
      <c r="J553" s="254">
        <v>2.7449999999999637</v>
      </c>
      <c r="K553" s="8">
        <v>-29.800000000639457</v>
      </c>
      <c r="Q553" s="291">
        <v>64.400000000000006</v>
      </c>
      <c r="R553" s="290"/>
      <c r="S553" s="290"/>
      <c r="T553" s="290"/>
      <c r="U553" s="291">
        <v>57</v>
      </c>
      <c r="V553" s="8">
        <v>65.3</v>
      </c>
      <c r="W553" s="8">
        <v>60</v>
      </c>
      <c r="AH553" s="6">
        <v>64.099999999999994</v>
      </c>
      <c r="AI553" s="290">
        <v>37.659999999999997</v>
      </c>
      <c r="AJ553" s="290">
        <v>37.659999999999997</v>
      </c>
      <c r="AK553" s="290">
        <v>27.16</v>
      </c>
      <c r="AL553" s="6">
        <v>45.58</v>
      </c>
      <c r="AM553" s="6">
        <v>44.76</v>
      </c>
      <c r="AN553" s="6">
        <v>37.409999999999997</v>
      </c>
      <c r="BO553" s="224">
        <v>0.54900000000000004</v>
      </c>
      <c r="BP553" s="226">
        <v>-86.666666666666686</v>
      </c>
      <c r="BR553" s="311">
        <v>2.7449999999999637</v>
      </c>
      <c r="BS553" s="312">
        <v>-29.800000000639457</v>
      </c>
    </row>
    <row r="554" spans="5:71">
      <c r="E554" s="9">
        <v>82.817579617834397</v>
      </c>
      <c r="F554" s="9">
        <v>212.3</v>
      </c>
      <c r="J554" s="254">
        <v>2.7499999999999636</v>
      </c>
      <c r="K554" s="8">
        <v>20.400000000409303</v>
      </c>
      <c r="Q554" s="291">
        <v>64.5</v>
      </c>
      <c r="R554" s="290">
        <v>53</v>
      </c>
      <c r="S554" s="290">
        <v>59.9</v>
      </c>
      <c r="T554" s="290">
        <v>72.3</v>
      </c>
      <c r="U554" s="291">
        <v>59.9</v>
      </c>
      <c r="V554" s="8">
        <v>65.400000000000006</v>
      </c>
      <c r="W554" s="8">
        <v>62.665149999999997</v>
      </c>
      <c r="AH554" s="6">
        <v>64.2</v>
      </c>
      <c r="AI554" s="290">
        <v>37.049999999999997</v>
      </c>
      <c r="AJ554" s="290">
        <v>37.049999999999997</v>
      </c>
      <c r="AK554" s="290">
        <v>26.2</v>
      </c>
      <c r="AL554" s="6">
        <v>45.89</v>
      </c>
      <c r="AM554" s="6">
        <v>45.19</v>
      </c>
      <c r="AN554" s="6">
        <v>38.049999999999997</v>
      </c>
      <c r="BO554" s="224">
        <v>0.55000000000000004</v>
      </c>
      <c r="BP554" s="226">
        <v>-84.666666666666671</v>
      </c>
      <c r="BR554" s="311">
        <v>2.7499999999999636</v>
      </c>
      <c r="BS554" s="312">
        <v>20.400000000409303</v>
      </c>
    </row>
    <row r="555" spans="5:71">
      <c r="E555" s="9">
        <v>82.907133757961773</v>
      </c>
      <c r="F555" s="9">
        <v>210.4</v>
      </c>
      <c r="J555" s="254">
        <v>2.7549999999999635</v>
      </c>
      <c r="K555" s="8">
        <v>21.799999999943193</v>
      </c>
      <c r="Q555" s="291">
        <v>64.599999999999994</v>
      </c>
      <c r="R555" s="290">
        <v>56.8</v>
      </c>
      <c r="S555" s="290">
        <v>63</v>
      </c>
      <c r="T555" s="290">
        <v>74.5</v>
      </c>
      <c r="U555" s="291">
        <v>63</v>
      </c>
      <c r="V555" s="8">
        <v>65.5</v>
      </c>
      <c r="W555" s="8">
        <v>65.654449999999997</v>
      </c>
      <c r="AH555" s="6">
        <v>64.3</v>
      </c>
      <c r="AI555" s="290">
        <v>37.229999999999997</v>
      </c>
      <c r="AJ555" s="290">
        <v>37.229999999999997</v>
      </c>
      <c r="AK555" s="290">
        <v>26.42</v>
      </c>
      <c r="AL555" s="6">
        <v>46.28</v>
      </c>
      <c r="AM555" s="6">
        <v>45.74</v>
      </c>
      <c r="AN555" s="6">
        <v>38.81</v>
      </c>
      <c r="BO555" s="224">
        <v>0.55100000000000005</v>
      </c>
      <c r="BP555" s="226">
        <v>-81.333333333333343</v>
      </c>
      <c r="BR555" s="311">
        <v>2.7549999999999635</v>
      </c>
      <c r="BS555" s="312">
        <v>21.799999999943193</v>
      </c>
    </row>
    <row r="556" spans="5:71">
      <c r="E556" s="9">
        <v>82.996687898089164</v>
      </c>
      <c r="F556" s="9">
        <v>210.4</v>
      </c>
      <c r="J556" s="254">
        <v>2.7599999999999634</v>
      </c>
      <c r="K556" s="8">
        <v>14.399999999854884</v>
      </c>
      <c r="Q556" s="291">
        <v>64.7</v>
      </c>
      <c r="R556" s="290">
        <v>60.5</v>
      </c>
      <c r="S556" s="290">
        <v>66.099999999999994</v>
      </c>
      <c r="T556" s="290">
        <v>76.8</v>
      </c>
      <c r="U556" s="291">
        <v>66.099999999999994</v>
      </c>
      <c r="V556" s="8">
        <v>65.599999999999994</v>
      </c>
      <c r="W556" s="8">
        <v>68.643799999999999</v>
      </c>
      <c r="AH556" s="6">
        <v>64.400000000000006</v>
      </c>
      <c r="AI556" s="290">
        <v>38.22</v>
      </c>
      <c r="AJ556" s="290">
        <v>38.22</v>
      </c>
      <c r="AK556" s="290">
        <v>27.84</v>
      </c>
      <c r="AL556" s="6">
        <v>46.72</v>
      </c>
      <c r="AM556" s="6">
        <v>46.35</v>
      </c>
      <c r="AN556" s="6">
        <v>39.67</v>
      </c>
      <c r="BO556" s="224">
        <v>0.55200000000000005</v>
      </c>
      <c r="BP556" s="226">
        <v>-85.999999999999986</v>
      </c>
      <c r="BR556" s="311">
        <v>2.7599999999999634</v>
      </c>
      <c r="BS556" s="312">
        <v>14.399999999854884</v>
      </c>
    </row>
    <row r="557" spans="5:71">
      <c r="E557" s="9">
        <v>83.086242038216554</v>
      </c>
      <c r="F557" s="9">
        <v>210.3</v>
      </c>
      <c r="J557" s="254">
        <v>2.7649999999999633</v>
      </c>
      <c r="K557" s="8">
        <v>4.6000000001268049</v>
      </c>
      <c r="Q557" s="291">
        <v>64.8</v>
      </c>
      <c r="R557" s="290">
        <v>64.2</v>
      </c>
      <c r="S557" s="290">
        <v>69.099999999999994</v>
      </c>
      <c r="T557" s="290">
        <v>79</v>
      </c>
      <c r="U557" s="291">
        <v>69.099999999999994</v>
      </c>
      <c r="V557" s="8">
        <v>65.7</v>
      </c>
      <c r="W557" s="8">
        <v>71.633299999999991</v>
      </c>
      <c r="AH557" s="6">
        <v>64.5</v>
      </c>
      <c r="AI557" s="290">
        <v>39.93</v>
      </c>
      <c r="AJ557" s="290">
        <v>39.93</v>
      </c>
      <c r="AK557" s="290">
        <v>30.35</v>
      </c>
      <c r="AL557" s="6">
        <v>47.21</v>
      </c>
      <c r="AM557" s="6">
        <v>47</v>
      </c>
      <c r="AN557" s="6">
        <v>40.57</v>
      </c>
      <c r="BO557" s="224">
        <v>0.55300000000000005</v>
      </c>
      <c r="BP557" s="226">
        <v>-82</v>
      </c>
      <c r="BR557" s="311">
        <v>2.7649999999999633</v>
      </c>
      <c r="BS557" s="312">
        <v>4.6000000001268049</v>
      </c>
    </row>
    <row r="558" spans="5:71">
      <c r="E558" s="9">
        <v>83.175796178343944</v>
      </c>
      <c r="F558" s="9">
        <v>212.3</v>
      </c>
      <c r="J558" s="254">
        <v>2.7699999999999632</v>
      </c>
      <c r="K558" s="8">
        <v>-5.2000000000722579</v>
      </c>
      <c r="Q558" s="291">
        <v>64.900000000000006</v>
      </c>
      <c r="R558" s="290">
        <v>25.1</v>
      </c>
      <c r="S558" s="290">
        <v>63.9</v>
      </c>
      <c r="T558" s="290">
        <v>115.4</v>
      </c>
      <c r="U558" s="291">
        <v>63.9</v>
      </c>
      <c r="V558" s="8">
        <v>65.8</v>
      </c>
      <c r="W558" s="8">
        <v>62.823700000000002</v>
      </c>
      <c r="AH558" s="6">
        <v>64.599999999999994</v>
      </c>
      <c r="AI558" s="290">
        <v>42.24</v>
      </c>
      <c r="AJ558" s="290">
        <v>42.24</v>
      </c>
      <c r="AK558" s="290">
        <v>33.72</v>
      </c>
      <c r="AL558" s="6">
        <v>47.71</v>
      </c>
      <c r="AM558" s="6">
        <v>47.66</v>
      </c>
      <c r="AN558" s="6">
        <v>41.47</v>
      </c>
      <c r="BO558" s="224">
        <v>0.55400000000000005</v>
      </c>
      <c r="BP558" s="226">
        <v>-70.666666666666671</v>
      </c>
      <c r="BR558" s="311">
        <v>2.7699999999999632</v>
      </c>
      <c r="BS558" s="312">
        <v>-5.2000000000722579</v>
      </c>
    </row>
    <row r="559" spans="5:71">
      <c r="E559" s="9">
        <v>83.265350318471334</v>
      </c>
      <c r="F559" s="9">
        <v>213.25</v>
      </c>
      <c r="J559" s="254">
        <v>2.7749999999999631</v>
      </c>
      <c r="K559" s="8">
        <v>-18.199999999762646</v>
      </c>
      <c r="Q559" s="291">
        <v>65</v>
      </c>
      <c r="R559" s="290">
        <v>29</v>
      </c>
      <c r="S559" s="290">
        <v>67.400000000000006</v>
      </c>
      <c r="T559" s="290">
        <v>122</v>
      </c>
      <c r="U559" s="291">
        <v>67.400000000000006</v>
      </c>
      <c r="V559" s="8">
        <v>65.900000000000006</v>
      </c>
      <c r="W559" s="8">
        <v>68.768599999999992</v>
      </c>
      <c r="AH559" s="6">
        <v>64.7</v>
      </c>
      <c r="AI559" s="290">
        <v>44.92</v>
      </c>
      <c r="AJ559" s="290">
        <v>44.92</v>
      </c>
      <c r="AK559" s="290">
        <v>37.67</v>
      </c>
      <c r="AL559" s="6">
        <v>48.21</v>
      </c>
      <c r="AM559" s="6">
        <v>48.29</v>
      </c>
      <c r="AN559" s="6">
        <v>42.34</v>
      </c>
      <c r="BO559" s="224">
        <v>0.55500000000000005</v>
      </c>
      <c r="BP559" s="226">
        <v>-68</v>
      </c>
      <c r="BR559" s="311">
        <v>2.7749999999999631</v>
      </c>
      <c r="BS559" s="312">
        <v>-18.199999999762646</v>
      </c>
    </row>
    <row r="560" spans="5:71">
      <c r="E560" s="9">
        <v>83.35490445859871</v>
      </c>
      <c r="F560" s="9">
        <v>216.1</v>
      </c>
      <c r="J560" s="254">
        <v>2.7799999999999629</v>
      </c>
      <c r="K560" s="8">
        <v>-4.7999999999985121</v>
      </c>
      <c r="Q560" s="291">
        <v>65.099999999999994</v>
      </c>
      <c r="R560" s="290">
        <v>70.8</v>
      </c>
      <c r="S560" s="290">
        <v>70.8</v>
      </c>
      <c r="T560" s="290">
        <v>78.099999999999994</v>
      </c>
      <c r="U560" s="291">
        <v>70.8</v>
      </c>
      <c r="V560" s="8">
        <v>66</v>
      </c>
      <c r="W560" s="8">
        <v>74.447112500000003</v>
      </c>
      <c r="AH560" s="6">
        <v>64.8</v>
      </c>
      <c r="AI560" s="290">
        <v>47.77</v>
      </c>
      <c r="AJ560" s="290">
        <v>47.77</v>
      </c>
      <c r="AK560" s="290">
        <v>41.85</v>
      </c>
      <c r="AL560" s="6">
        <v>48.68</v>
      </c>
      <c r="AM560" s="6">
        <v>48.89</v>
      </c>
      <c r="AN560" s="6">
        <v>43.14</v>
      </c>
      <c r="BO560" s="224">
        <v>0.55600000000000005</v>
      </c>
      <c r="BP560" s="226">
        <v>-77.333333333333314</v>
      </c>
      <c r="BR560" s="311">
        <v>2.7799999999999629</v>
      </c>
      <c r="BS560" s="312">
        <v>-4.7999999999985121</v>
      </c>
    </row>
    <row r="561" spans="5:71">
      <c r="E561" s="9">
        <v>83.444458598726101</v>
      </c>
      <c r="F561" s="9">
        <v>217.05</v>
      </c>
      <c r="J561" s="254">
        <v>2.7849999999999628</v>
      </c>
      <c r="K561" s="8">
        <v>5.3999999998075054</v>
      </c>
      <c r="Q561" s="291">
        <v>65.2</v>
      </c>
      <c r="R561" s="290">
        <v>75.3</v>
      </c>
      <c r="S561" s="290">
        <v>79.400000000000006</v>
      </c>
      <c r="T561" s="290">
        <v>88</v>
      </c>
      <c r="U561" s="291">
        <v>79.400000000000006</v>
      </c>
      <c r="V561" s="8">
        <v>66.099999999999994</v>
      </c>
      <c r="W561" s="8">
        <v>81.662350000000004</v>
      </c>
      <c r="AH561" s="6">
        <v>64.900000000000006</v>
      </c>
      <c r="AI561" s="290">
        <v>50.54</v>
      </c>
      <c r="AJ561" s="290">
        <v>50.54</v>
      </c>
      <c r="AK561" s="290">
        <v>45.9</v>
      </c>
      <c r="AL561" s="6">
        <v>49.12</v>
      </c>
      <c r="AM561" s="6">
        <v>49.44</v>
      </c>
      <c r="AN561" s="6">
        <v>43.87</v>
      </c>
      <c r="BO561" s="224">
        <v>0.55700000000000005</v>
      </c>
      <c r="BP561" s="226">
        <v>-74.666666666666643</v>
      </c>
      <c r="BR561" s="311">
        <v>2.7849999999999628</v>
      </c>
      <c r="BS561" s="312">
        <v>5.3999999998075054</v>
      </c>
    </row>
    <row r="562" spans="5:71">
      <c r="E562" s="9">
        <v>83.534012738853505</v>
      </c>
      <c r="F562" s="9">
        <v>219.9</v>
      </c>
      <c r="J562" s="254">
        <v>2.7899999999999627</v>
      </c>
      <c r="K562" s="8">
        <v>6.5333333334044497</v>
      </c>
      <c r="Q562" s="291">
        <v>65.3</v>
      </c>
      <c r="R562" s="290">
        <v>77.900000000000006</v>
      </c>
      <c r="S562" s="290">
        <v>81.8</v>
      </c>
      <c r="T562" s="290">
        <v>90.2</v>
      </c>
      <c r="U562" s="291">
        <v>81.8</v>
      </c>
      <c r="V562" s="8">
        <v>66.099999999999994</v>
      </c>
      <c r="W562" s="8">
        <v>84.069299999999998</v>
      </c>
      <c r="AH562" s="6">
        <v>65</v>
      </c>
      <c r="AI562" s="290">
        <v>52.95</v>
      </c>
      <c r="AJ562" s="290">
        <v>52.95</v>
      </c>
      <c r="AK562" s="290">
        <v>49.39</v>
      </c>
      <c r="AL562" s="6">
        <v>49.51</v>
      </c>
      <c r="AM562" s="6">
        <v>49.93</v>
      </c>
      <c r="AN562" s="6">
        <v>44.51</v>
      </c>
      <c r="BO562" s="224">
        <v>0.55800000000000005</v>
      </c>
      <c r="BP562" s="226">
        <v>-68</v>
      </c>
      <c r="BR562" s="311">
        <v>2.7899999999999627</v>
      </c>
      <c r="BS562" s="312">
        <v>6.5333333334044497</v>
      </c>
    </row>
    <row r="563" spans="5:71">
      <c r="E563" s="9">
        <v>83.624107142857142</v>
      </c>
      <c r="F563" s="9">
        <v>221.8</v>
      </c>
      <c r="J563" s="254">
        <v>2.7949999999999626</v>
      </c>
      <c r="K563" s="8">
        <v>-8.5999999998592358</v>
      </c>
      <c r="Q563" s="291">
        <v>65.400000000000006</v>
      </c>
      <c r="R563" s="290">
        <v>80.5</v>
      </c>
      <c r="S563" s="290">
        <v>84.3</v>
      </c>
      <c r="T563" s="290">
        <v>92.5</v>
      </c>
      <c r="U563" s="291">
        <v>84.3</v>
      </c>
      <c r="V563" s="8">
        <v>66.2</v>
      </c>
      <c r="W563" s="8">
        <v>86.476050000000001</v>
      </c>
      <c r="AH563" s="6">
        <v>65.099999999999994</v>
      </c>
      <c r="AI563" s="290">
        <v>54.74</v>
      </c>
      <c r="AJ563" s="290">
        <v>54.74</v>
      </c>
      <c r="AK563" s="290">
        <v>51.96</v>
      </c>
      <c r="AL563" s="6">
        <v>49.84</v>
      </c>
      <c r="AM563" s="6">
        <v>50.37</v>
      </c>
      <c r="AN563" s="6">
        <v>45.06</v>
      </c>
      <c r="BO563" s="224">
        <v>0.55900000000000005</v>
      </c>
      <c r="BP563" s="226">
        <v>-62.666666666666664</v>
      </c>
      <c r="BR563" s="311">
        <v>2.7949999999999626</v>
      </c>
      <c r="BS563" s="312">
        <v>-8.5999999998592358</v>
      </c>
    </row>
    <row r="564" spans="5:71">
      <c r="E564" s="9">
        <v>83.715714285714284</v>
      </c>
      <c r="F564" s="9">
        <v>223.7</v>
      </c>
      <c r="J564" s="254">
        <v>2.7999999999999625</v>
      </c>
      <c r="K564" s="8">
        <v>-1.9999999999159712</v>
      </c>
      <c r="Q564" s="291">
        <v>65.5</v>
      </c>
      <c r="R564" s="290">
        <v>76.099999999999994</v>
      </c>
      <c r="S564" s="290">
        <v>76.099999999999994</v>
      </c>
      <c r="T564" s="290">
        <v>78.8</v>
      </c>
      <c r="U564" s="291">
        <v>76.099999999999994</v>
      </c>
      <c r="V564" s="8">
        <v>66.3</v>
      </c>
      <c r="W564" s="8">
        <v>77.479862499999996</v>
      </c>
      <c r="AH564" s="6">
        <v>65.2</v>
      </c>
      <c r="AI564" s="290">
        <v>55.93</v>
      </c>
      <c r="AJ564" s="290">
        <v>55.93</v>
      </c>
      <c r="AK564" s="290">
        <v>53.62</v>
      </c>
      <c r="AL564" s="6">
        <v>50.11</v>
      </c>
      <c r="AM564" s="6">
        <v>50.74</v>
      </c>
      <c r="AN564" s="6">
        <v>45.52</v>
      </c>
      <c r="BO564" s="224">
        <v>0.56000000000000005</v>
      </c>
      <c r="BP564" s="226">
        <v>-60.66666666666665</v>
      </c>
      <c r="BR564" s="311">
        <v>2.7999999999999625</v>
      </c>
      <c r="BS564" s="312">
        <v>-1.9999999999159712</v>
      </c>
    </row>
    <row r="565" spans="5:71">
      <c r="E565" s="9">
        <v>83.807321428571427</v>
      </c>
      <c r="F565" s="9">
        <v>225.6</v>
      </c>
      <c r="J565" s="254">
        <v>2.8049999999999624</v>
      </c>
      <c r="K565" s="8">
        <v>-8.0399999999804805</v>
      </c>
      <c r="Q565" s="291">
        <v>65.599999999999994</v>
      </c>
      <c r="R565" s="290">
        <v>74.900000000000006</v>
      </c>
      <c r="S565" s="290">
        <v>76.3</v>
      </c>
      <c r="T565" s="290">
        <v>82.1</v>
      </c>
      <c r="U565" s="291">
        <v>76.3</v>
      </c>
      <c r="V565" s="8">
        <v>66.400000000000006</v>
      </c>
      <c r="W565" s="8">
        <v>78.511349999999993</v>
      </c>
      <c r="AH565" s="6">
        <v>65.3</v>
      </c>
      <c r="AI565" s="290">
        <v>56.9</v>
      </c>
      <c r="AJ565" s="290">
        <v>56.9</v>
      </c>
      <c r="AK565" s="290">
        <v>54.94</v>
      </c>
      <c r="AL565" s="6">
        <v>50.33</v>
      </c>
      <c r="AM565" s="6">
        <v>51.05</v>
      </c>
      <c r="AN565" s="6">
        <v>45.88</v>
      </c>
      <c r="BO565" s="224">
        <v>0.56100000000000005</v>
      </c>
      <c r="BP565" s="226">
        <v>-65.333333333333329</v>
      </c>
      <c r="BR565" s="311">
        <v>2.8049999999999624</v>
      </c>
      <c r="BS565" s="312">
        <v>-8.0399999999804805</v>
      </c>
    </row>
    <row r="566" spans="5:71">
      <c r="E566" s="9">
        <v>83.89892857142857</v>
      </c>
      <c r="F566" s="9">
        <v>224.08</v>
      </c>
      <c r="J566" s="254">
        <v>2.8099999999999623</v>
      </c>
      <c r="K566" s="8">
        <v>-32.399999999706566</v>
      </c>
      <c r="Q566" s="291">
        <v>65.7</v>
      </c>
      <c r="R566" s="290">
        <v>72.2</v>
      </c>
      <c r="S566" s="290">
        <v>76.400000000000006</v>
      </c>
      <c r="T566" s="290">
        <v>85.4</v>
      </c>
      <c r="U566" s="291">
        <v>76.400000000000006</v>
      </c>
      <c r="V566" s="8">
        <v>66.5</v>
      </c>
      <c r="W566" s="8">
        <v>78.75855</v>
      </c>
      <c r="AH566" s="6">
        <v>65.400000000000006</v>
      </c>
      <c r="AI566" s="290">
        <v>58.2</v>
      </c>
      <c r="AJ566" s="290">
        <v>58.2</v>
      </c>
      <c r="AK566" s="290">
        <v>56.77</v>
      </c>
      <c r="AL566" s="6">
        <v>50.49</v>
      </c>
      <c r="AM566" s="6">
        <v>51.3</v>
      </c>
      <c r="AN566" s="6">
        <v>46.15</v>
      </c>
      <c r="BO566" s="224">
        <v>0.56200000000000006</v>
      </c>
      <c r="BP566" s="226">
        <v>-60.66666666666665</v>
      </c>
      <c r="BR566" s="311">
        <v>2.8099999999999623</v>
      </c>
      <c r="BS566" s="312">
        <v>-32.399999999706566</v>
      </c>
    </row>
    <row r="567" spans="5:71">
      <c r="E567" s="9">
        <v>83.990535714285713</v>
      </c>
      <c r="F567" s="9">
        <v>222.56</v>
      </c>
      <c r="J567" s="254">
        <v>2.8149999999999622</v>
      </c>
      <c r="K567" s="8">
        <v>-39.799999999379452</v>
      </c>
      <c r="Q567" s="291">
        <v>65.8</v>
      </c>
      <c r="R567" s="290">
        <v>55.7</v>
      </c>
      <c r="S567" s="290">
        <v>71.3</v>
      </c>
      <c r="T567" s="290">
        <v>88.6</v>
      </c>
      <c r="U567" s="291">
        <v>71.3</v>
      </c>
      <c r="V567" s="8">
        <v>66.599999999999994</v>
      </c>
      <c r="W567" s="8">
        <v>72.151849999999996</v>
      </c>
      <c r="AH567" s="6">
        <v>65.5</v>
      </c>
      <c r="AI567" s="290">
        <v>60.06</v>
      </c>
      <c r="AJ567" s="290">
        <v>60.06</v>
      </c>
      <c r="AK567" s="290">
        <v>59.41</v>
      </c>
      <c r="AL567" s="6">
        <v>50.6</v>
      </c>
      <c r="AM567" s="6">
        <v>51.48</v>
      </c>
      <c r="AN567" s="6">
        <v>46.31</v>
      </c>
      <c r="BO567" s="224">
        <v>0.56300000000000006</v>
      </c>
      <c r="BP567" s="226">
        <v>-62.666666666666664</v>
      </c>
      <c r="BR567" s="311">
        <v>2.8149999999999622</v>
      </c>
      <c r="BS567" s="312">
        <v>-39.799999999379452</v>
      </c>
    </row>
    <row r="568" spans="5:71">
      <c r="E568" s="9">
        <v>84.082142857142856</v>
      </c>
      <c r="F568" s="9">
        <v>220.28</v>
      </c>
      <c r="J568" s="254">
        <v>2.8199999999999621</v>
      </c>
      <c r="K568" s="8">
        <v>-43.199999999998482</v>
      </c>
      <c r="Q568" s="291">
        <v>65.900000000000006</v>
      </c>
      <c r="R568" s="290">
        <v>56.5</v>
      </c>
      <c r="S568" s="290">
        <v>73</v>
      </c>
      <c r="T568" s="290">
        <v>91.9</v>
      </c>
      <c r="U568" s="291">
        <v>73</v>
      </c>
      <c r="V568" s="8">
        <v>66.7</v>
      </c>
      <c r="W568" s="8">
        <v>74.201049999999995</v>
      </c>
      <c r="AH568" s="6">
        <v>65.599999999999994</v>
      </c>
      <c r="AI568" s="290">
        <v>62.09</v>
      </c>
      <c r="AJ568" s="290">
        <v>62.31</v>
      </c>
      <c r="AK568" s="290">
        <v>62.09</v>
      </c>
      <c r="AL568" s="6">
        <v>50.66</v>
      </c>
      <c r="AM568" s="6">
        <v>51.59</v>
      </c>
      <c r="AN568" s="6">
        <v>46.37</v>
      </c>
      <c r="BO568" s="224">
        <v>0.56400000000000006</v>
      </c>
      <c r="BP568" s="226">
        <v>-51.999999999999993</v>
      </c>
      <c r="BR568" s="311">
        <v>2.8199999999999621</v>
      </c>
      <c r="BS568" s="312">
        <v>-43.199999999998482</v>
      </c>
    </row>
    <row r="569" spans="5:71">
      <c r="E569" s="9">
        <v>84.137589285714284</v>
      </c>
      <c r="F569" s="9">
        <v>216</v>
      </c>
      <c r="J569" s="254">
        <v>2.824999999999962</v>
      </c>
      <c r="K569" s="8">
        <v>-17.000000000120004</v>
      </c>
      <c r="Q569" s="291">
        <v>66</v>
      </c>
      <c r="R569" s="290">
        <v>57.4</v>
      </c>
      <c r="S569" s="290">
        <v>74.7</v>
      </c>
      <c r="T569" s="290">
        <v>95.1</v>
      </c>
      <c r="U569" s="291">
        <v>74.7</v>
      </c>
      <c r="V569" s="8">
        <v>66.8</v>
      </c>
      <c r="W569" s="8">
        <v>76.250349999999997</v>
      </c>
      <c r="AH569" s="6">
        <v>65.7</v>
      </c>
      <c r="AI569" s="290">
        <v>63.5</v>
      </c>
      <c r="AJ569" s="290">
        <v>64.28</v>
      </c>
      <c r="AK569" s="290">
        <v>63.5</v>
      </c>
      <c r="AL569" s="6">
        <v>50.67</v>
      </c>
      <c r="AM569" s="6">
        <v>51.63</v>
      </c>
      <c r="AN569" s="6">
        <v>46.33</v>
      </c>
      <c r="BO569" s="224">
        <v>0.56500000000000006</v>
      </c>
      <c r="BP569" s="226">
        <v>-48.666666666666664</v>
      </c>
      <c r="BR569" s="311">
        <v>2.824999999999962</v>
      </c>
      <c r="BS569" s="312">
        <v>-17.000000000120004</v>
      </c>
    </row>
    <row r="570" spans="5:71">
      <c r="E570" s="9">
        <v>84.193035714285699</v>
      </c>
      <c r="F570" s="9">
        <v>211.82</v>
      </c>
      <c r="J570" s="254">
        <v>2.8299999999999619</v>
      </c>
      <c r="K570" s="8">
        <v>-12.400000000151259</v>
      </c>
      <c r="Q570" s="291">
        <v>66.099999999999994</v>
      </c>
      <c r="R570" s="290">
        <v>40.9</v>
      </c>
      <c r="S570" s="290">
        <v>66</v>
      </c>
      <c r="T570" s="290">
        <v>98.4</v>
      </c>
      <c r="U570" s="291">
        <v>66</v>
      </c>
      <c r="V570" s="8">
        <v>66.900000000000006</v>
      </c>
      <c r="W570" s="8">
        <v>69.639399999999995</v>
      </c>
      <c r="AH570" s="6">
        <v>65.8</v>
      </c>
      <c r="AI570" s="290">
        <v>63.65</v>
      </c>
      <c r="AJ570" s="290">
        <v>64.38</v>
      </c>
      <c r="AK570" s="290">
        <v>63.65</v>
      </c>
      <c r="AL570" s="6">
        <v>50.65</v>
      </c>
      <c r="AM570" s="6">
        <v>51.6</v>
      </c>
      <c r="AN570" s="6">
        <v>46.18</v>
      </c>
      <c r="BO570" s="224">
        <v>0.56600000000000006</v>
      </c>
      <c r="BP570" s="226">
        <v>-41.999999999999993</v>
      </c>
      <c r="BR570" s="311">
        <v>2.8299999999999619</v>
      </c>
      <c r="BS570" s="312">
        <v>-12.400000000151259</v>
      </c>
    </row>
    <row r="571" spans="5:71">
      <c r="E571" s="9">
        <v>84.248482142857142</v>
      </c>
      <c r="F571" s="9">
        <v>207.64</v>
      </c>
      <c r="J571" s="254">
        <v>2.8349999999999618</v>
      </c>
      <c r="K571" s="8">
        <v>-4.0000000000060965</v>
      </c>
      <c r="Q571" s="291">
        <v>66.2</v>
      </c>
      <c r="R571" s="290"/>
      <c r="S571" s="290"/>
      <c r="T571" s="290"/>
      <c r="U571" s="291">
        <v>48</v>
      </c>
      <c r="V571" s="8">
        <v>67</v>
      </c>
      <c r="W571" s="8">
        <v>32</v>
      </c>
      <c r="AH571" s="6">
        <v>65.900000000000006</v>
      </c>
      <c r="AI571" s="290">
        <v>62.54</v>
      </c>
      <c r="AJ571" s="290">
        <v>62.56</v>
      </c>
      <c r="AK571" s="290">
        <v>62.54</v>
      </c>
      <c r="AL571" s="6">
        <v>50.57</v>
      </c>
      <c r="AM571" s="6">
        <v>51.49</v>
      </c>
      <c r="AN571" s="6">
        <v>45.92</v>
      </c>
      <c r="BO571" s="224">
        <v>0.56700000000000006</v>
      </c>
      <c r="BP571" s="226">
        <v>-47.333333333333336</v>
      </c>
      <c r="BR571" s="311">
        <v>2.8349999999999618</v>
      </c>
      <c r="BS571" s="312">
        <v>-4.0000000000060965</v>
      </c>
    </row>
    <row r="572" spans="5:71">
      <c r="E572" s="9">
        <v>84.303928571428571</v>
      </c>
      <c r="F572" s="9">
        <v>202.22</v>
      </c>
      <c r="J572" s="254">
        <v>2.8399999999999617</v>
      </c>
      <c r="K572" s="8">
        <v>-5.6000000000442895</v>
      </c>
      <c r="Q572" s="291">
        <v>66.3</v>
      </c>
      <c r="R572" s="290"/>
      <c r="S572" s="290"/>
      <c r="T572" s="290"/>
      <c r="U572" s="291">
        <v>48</v>
      </c>
      <c r="V572" s="8">
        <v>67.099999999999994</v>
      </c>
      <c r="W572" s="8">
        <v>33</v>
      </c>
      <c r="AH572" s="6">
        <v>66</v>
      </c>
      <c r="AI572" s="290">
        <v>60.43</v>
      </c>
      <c r="AJ572" s="290">
        <v>60.43</v>
      </c>
      <c r="AK572" s="290">
        <v>59.26</v>
      </c>
      <c r="AL572" s="6">
        <v>50.46</v>
      </c>
      <c r="AM572" s="6">
        <v>51.31</v>
      </c>
      <c r="AN572" s="6">
        <v>45.55</v>
      </c>
      <c r="BO572" s="224">
        <v>0.56800000000000006</v>
      </c>
      <c r="BP572" s="226">
        <v>-51.333333333333336</v>
      </c>
      <c r="BR572" s="311">
        <v>2.8399999999999617</v>
      </c>
      <c r="BS572" s="312">
        <v>-5.6000000000442895</v>
      </c>
    </row>
    <row r="573" spans="5:71">
      <c r="E573" s="9">
        <v>84.359374999999986</v>
      </c>
      <c r="F573" s="9">
        <v>189.7</v>
      </c>
      <c r="J573" s="254">
        <v>2.8449999999999616</v>
      </c>
      <c r="K573" s="8">
        <v>-22.599999999859364</v>
      </c>
      <c r="Q573" s="291">
        <v>66.400000000000006</v>
      </c>
      <c r="R573" s="290">
        <v>42</v>
      </c>
      <c r="S573" s="290">
        <v>67.8</v>
      </c>
      <c r="T573" s="290">
        <v>100.8</v>
      </c>
      <c r="U573" s="291">
        <v>67.8</v>
      </c>
      <c r="V573" s="8">
        <v>67.099999999999994</v>
      </c>
      <c r="W573" s="8">
        <v>71.432099999999991</v>
      </c>
      <c r="AH573" s="6">
        <v>66.099999999999994</v>
      </c>
      <c r="AI573" s="290">
        <v>57.63</v>
      </c>
      <c r="AJ573" s="290">
        <v>57.63</v>
      </c>
      <c r="AK573" s="290">
        <v>54.93</v>
      </c>
      <c r="AL573" s="6">
        <v>50.31</v>
      </c>
      <c r="AM573" s="6">
        <v>51.05</v>
      </c>
      <c r="AN573" s="6">
        <v>45.07</v>
      </c>
      <c r="BO573" s="224">
        <v>0.56900000000000006</v>
      </c>
      <c r="BP573" s="226">
        <v>-49.33333333333335</v>
      </c>
      <c r="BR573" s="311">
        <v>2.8449999999999616</v>
      </c>
      <c r="BS573" s="312">
        <v>-22.599999999859364</v>
      </c>
    </row>
    <row r="574" spans="5:71">
      <c r="E574" s="9">
        <v>84.414821428571429</v>
      </c>
      <c r="F574" s="9">
        <v>184.64</v>
      </c>
      <c r="J574" s="254">
        <v>2.8499999999999615</v>
      </c>
      <c r="K574" s="8">
        <v>-17.200000000276642</v>
      </c>
      <c r="Q574" s="291">
        <v>66.5</v>
      </c>
      <c r="R574" s="290">
        <v>43.5</v>
      </c>
      <c r="S574" s="290">
        <v>70.3</v>
      </c>
      <c r="T574" s="290">
        <v>104.7</v>
      </c>
      <c r="U574" s="291">
        <v>70.3</v>
      </c>
      <c r="V574" s="8">
        <v>67.2</v>
      </c>
      <c r="W574" s="8">
        <v>74.082350000000005</v>
      </c>
      <c r="AH574" s="6">
        <v>66.2</v>
      </c>
      <c r="AI574" s="290">
        <v>54.44</v>
      </c>
      <c r="AJ574" s="290">
        <v>54.44</v>
      </c>
      <c r="AK574" s="290">
        <v>50.01</v>
      </c>
      <c r="AL574" s="6">
        <v>50.12</v>
      </c>
      <c r="AM574" s="6">
        <v>50.74</v>
      </c>
      <c r="AN574" s="6">
        <v>44.5</v>
      </c>
      <c r="BO574" s="224">
        <v>0.57000000000000006</v>
      </c>
      <c r="BP574" s="226">
        <v>-45.333333333333343</v>
      </c>
      <c r="BR574" s="311">
        <v>2.8499999999999615</v>
      </c>
      <c r="BS574" s="312">
        <v>-17.200000000276642</v>
      </c>
    </row>
    <row r="575" spans="5:71">
      <c r="E575" s="9">
        <v>84.470267857142858</v>
      </c>
      <c r="F575" s="9">
        <v>181.6</v>
      </c>
      <c r="J575" s="254">
        <v>2.8549999999999613</v>
      </c>
      <c r="K575" s="8">
        <v>-29.39999999999845</v>
      </c>
      <c r="Q575" s="291">
        <v>66.599999999999994</v>
      </c>
      <c r="R575" s="290">
        <v>44.9</v>
      </c>
      <c r="S575" s="290">
        <v>72.8</v>
      </c>
      <c r="T575" s="290">
        <v>108.5</v>
      </c>
      <c r="U575" s="291">
        <v>72.8</v>
      </c>
      <c r="V575" s="8">
        <v>67.3</v>
      </c>
      <c r="W575" s="8">
        <v>76.732550000000003</v>
      </c>
      <c r="AH575" s="6">
        <v>66.3</v>
      </c>
      <c r="AI575" s="290">
        <v>51.25</v>
      </c>
      <c r="AJ575" s="290">
        <v>51.25</v>
      </c>
      <c r="AK575" s="290">
        <v>45.1</v>
      </c>
      <c r="AL575" s="6">
        <v>49.91</v>
      </c>
      <c r="AM575" s="6">
        <v>50.36</v>
      </c>
      <c r="AN575" s="6">
        <v>43.86</v>
      </c>
      <c r="BO575" s="224">
        <v>0.57100000000000006</v>
      </c>
      <c r="BP575" s="226">
        <v>-44.000000000000007</v>
      </c>
      <c r="BR575" s="311">
        <v>2.8549999999999613</v>
      </c>
      <c r="BS575" s="312">
        <v>-29.39999999999845</v>
      </c>
    </row>
    <row r="576" spans="5:71">
      <c r="E576" s="9">
        <v>84.525714285714272</v>
      </c>
      <c r="F576" s="9">
        <v>181.6</v>
      </c>
      <c r="J576" s="254">
        <v>2.8599999999999612</v>
      </c>
      <c r="K576" s="8">
        <v>-26.400000000370767</v>
      </c>
      <c r="Q576" s="291">
        <v>66.7</v>
      </c>
      <c r="R576" s="290">
        <v>42.9</v>
      </c>
      <c r="S576" s="290">
        <v>69.5</v>
      </c>
      <c r="T576" s="290">
        <v>103.6</v>
      </c>
      <c r="U576" s="291">
        <v>69.5</v>
      </c>
      <c r="V576" s="8">
        <v>67.400000000000006</v>
      </c>
      <c r="W576" s="8">
        <v>73.250150000000005</v>
      </c>
      <c r="AH576" s="6">
        <v>66.400000000000006</v>
      </c>
      <c r="AI576" s="290">
        <v>48.66</v>
      </c>
      <c r="AJ576" s="290">
        <v>48.66</v>
      </c>
      <c r="AK576" s="290">
        <v>41.1</v>
      </c>
      <c r="AL576" s="6">
        <v>49.68</v>
      </c>
      <c r="AM576" s="6">
        <v>49.95</v>
      </c>
      <c r="AN576" s="6">
        <v>43.16</v>
      </c>
      <c r="BO576" s="224">
        <v>0.57200000000000006</v>
      </c>
      <c r="BP576" s="226">
        <v>-23.999999999999989</v>
      </c>
      <c r="BR576" s="311">
        <v>2.8599999999999612</v>
      </c>
      <c r="BS576" s="312">
        <v>-26.400000000370767</v>
      </c>
    </row>
    <row r="577" spans="5:71">
      <c r="E577" s="9">
        <v>84.581160714285716</v>
      </c>
      <c r="F577" s="9">
        <v>185.4</v>
      </c>
      <c r="J577" s="254">
        <v>2.8649999999999611</v>
      </c>
      <c r="K577" s="8">
        <v>-7.8000000001072678</v>
      </c>
      <c r="Q577" s="291">
        <v>66.8</v>
      </c>
      <c r="R577" s="290">
        <v>40.6</v>
      </c>
      <c r="S577" s="290">
        <v>65.8</v>
      </c>
      <c r="T577" s="290">
        <v>98.3</v>
      </c>
      <c r="U577" s="291">
        <v>65.8</v>
      </c>
      <c r="V577" s="8">
        <v>67.5</v>
      </c>
      <c r="W577" s="8">
        <v>69.451549999999997</v>
      </c>
      <c r="AH577" s="6">
        <v>66.5</v>
      </c>
      <c r="AI577" s="290">
        <v>47.23</v>
      </c>
      <c r="AJ577" s="290">
        <v>47.23</v>
      </c>
      <c r="AK577" s="290">
        <v>38.86</v>
      </c>
      <c r="AL577" s="6">
        <v>49.44</v>
      </c>
      <c r="AM577" s="6">
        <v>49.51</v>
      </c>
      <c r="AN577" s="6">
        <v>42.44</v>
      </c>
      <c r="BO577" s="224">
        <v>0.57300000000000006</v>
      </c>
      <c r="BP577" s="226">
        <v>-27.999999999999996</v>
      </c>
      <c r="BR577" s="311">
        <v>2.8649999999999611</v>
      </c>
      <c r="BS577" s="312">
        <v>-7.8000000001072678</v>
      </c>
    </row>
    <row r="578" spans="5:71">
      <c r="E578" s="9">
        <v>84.636607142857144</v>
      </c>
      <c r="F578" s="9">
        <v>194.333</v>
      </c>
      <c r="J578" s="254">
        <v>2.869999999999961</v>
      </c>
      <c r="K578" s="8">
        <v>-5.4666666666132002</v>
      </c>
      <c r="Q578" s="291">
        <v>66.900000000000006</v>
      </c>
      <c r="R578" s="290"/>
      <c r="S578" s="290"/>
      <c r="T578" s="290"/>
      <c r="U578" s="291">
        <v>45</v>
      </c>
      <c r="V578" s="8">
        <v>67.599999999999994</v>
      </c>
      <c r="W578" s="8">
        <v>33</v>
      </c>
      <c r="AH578" s="6">
        <v>66.599999999999994</v>
      </c>
      <c r="AI578" s="290">
        <v>46.8</v>
      </c>
      <c r="AJ578" s="290">
        <v>46.8</v>
      </c>
      <c r="AK578" s="290">
        <v>38.119999999999997</v>
      </c>
      <c r="AL578" s="6">
        <v>49.2</v>
      </c>
      <c r="AM578" s="6">
        <v>49.08</v>
      </c>
      <c r="AN578" s="6">
        <v>41.72</v>
      </c>
      <c r="BO578" s="224">
        <v>0.57400000000000007</v>
      </c>
      <c r="BP578" s="226">
        <v>-33.333333333333336</v>
      </c>
      <c r="BR578" s="311">
        <v>2.869999999999961</v>
      </c>
      <c r="BS578" s="312">
        <v>-5.4666666666132002</v>
      </c>
    </row>
    <row r="579" spans="5:71">
      <c r="E579" s="9">
        <v>84.692053571428559</v>
      </c>
      <c r="F579" s="9">
        <v>204.5</v>
      </c>
      <c r="J579" s="254">
        <v>2.8749999999999609</v>
      </c>
      <c r="K579" s="8">
        <v>-14.999999999545111</v>
      </c>
      <c r="Q579" s="291">
        <v>67</v>
      </c>
      <c r="R579" s="290">
        <v>46.8</v>
      </c>
      <c r="S579" s="290">
        <v>62.6</v>
      </c>
      <c r="T579" s="290">
        <v>80.599999999999994</v>
      </c>
      <c r="U579" s="291">
        <v>62.6</v>
      </c>
      <c r="V579" s="8">
        <v>67.7</v>
      </c>
      <c r="W579" s="8">
        <v>63.693100000000001</v>
      </c>
      <c r="AH579" s="6">
        <v>66.7</v>
      </c>
      <c r="AI579" s="290">
        <v>46.49</v>
      </c>
      <c r="AJ579" s="290">
        <v>46.49</v>
      </c>
      <c r="AK579" s="290">
        <v>37.57</v>
      </c>
      <c r="AL579" s="6">
        <v>48.98</v>
      </c>
      <c r="AM579" s="6">
        <v>48.66</v>
      </c>
      <c r="AN579" s="6">
        <v>41.04</v>
      </c>
      <c r="BO579" s="224">
        <v>0.57500000000000007</v>
      </c>
      <c r="BP579" s="226">
        <v>-10.666666666666677</v>
      </c>
      <c r="BR579" s="311">
        <v>2.8749999999999609</v>
      </c>
      <c r="BS579" s="312">
        <v>-14.999999999545111</v>
      </c>
    </row>
    <row r="580" spans="5:71">
      <c r="E580" s="9">
        <v>84.747499999999988</v>
      </c>
      <c r="F580" s="9">
        <v>212.2</v>
      </c>
      <c r="J580" s="254">
        <v>2.8799999999999608</v>
      </c>
      <c r="K580" s="8">
        <v>-6.3999999999046508</v>
      </c>
      <c r="Q580" s="291">
        <v>67.099999999999994</v>
      </c>
      <c r="R580" s="290">
        <v>47.6</v>
      </c>
      <c r="S580" s="290">
        <v>62.9</v>
      </c>
      <c r="T580" s="290">
        <v>78.7</v>
      </c>
      <c r="U580" s="291">
        <v>62.9</v>
      </c>
      <c r="V580" s="8">
        <v>67.8</v>
      </c>
      <c r="W580" s="8">
        <v>63.142200000000003</v>
      </c>
      <c r="AH580" s="6">
        <v>66.8</v>
      </c>
      <c r="AI580" s="290">
        <v>45.41</v>
      </c>
      <c r="AJ580" s="290">
        <v>45.41</v>
      </c>
      <c r="AK580" s="290">
        <v>35.89</v>
      </c>
      <c r="AL580" s="6">
        <v>48.8</v>
      </c>
      <c r="AM580" s="6">
        <v>48.29</v>
      </c>
      <c r="AN580" s="6">
        <v>40.43</v>
      </c>
      <c r="BO580" s="224">
        <v>0.57600000000000007</v>
      </c>
      <c r="BP580" s="226">
        <v>-15.333333333333334</v>
      </c>
      <c r="BR580" s="311">
        <v>2.8799999999999608</v>
      </c>
      <c r="BS580" s="312">
        <v>-6.3999999999046508</v>
      </c>
    </row>
    <row r="581" spans="5:71">
      <c r="E581" s="9">
        <v>84.802946428571431</v>
      </c>
      <c r="F581" s="9">
        <v>217.9</v>
      </c>
      <c r="J581" s="254">
        <v>2.8849999999999607</v>
      </c>
      <c r="K581" s="8">
        <v>-32.999999999795229</v>
      </c>
      <c r="Q581" s="291">
        <v>67.2</v>
      </c>
      <c r="R581" s="290">
        <v>48.3</v>
      </c>
      <c r="S581" s="290">
        <v>64.2</v>
      </c>
      <c r="T581" s="290">
        <v>80.5</v>
      </c>
      <c r="U581" s="291">
        <v>64.2</v>
      </c>
      <c r="V581" s="8">
        <v>67.900000000000006</v>
      </c>
      <c r="W581" s="8">
        <v>64.432100000000005</v>
      </c>
      <c r="AH581" s="6">
        <v>66.900000000000006</v>
      </c>
      <c r="AI581" s="290">
        <v>43.31</v>
      </c>
      <c r="AJ581" s="290">
        <v>43.31</v>
      </c>
      <c r="AK581" s="290">
        <v>32.68</v>
      </c>
      <c r="AL581" s="6">
        <v>48.65</v>
      </c>
      <c r="AM581" s="6">
        <v>47.98</v>
      </c>
      <c r="AN581" s="6">
        <v>39.92</v>
      </c>
      <c r="BO581" s="224">
        <v>0.57699999999999996</v>
      </c>
      <c r="BP581" s="226">
        <v>-16.666666666666668</v>
      </c>
      <c r="BR581" s="311">
        <v>2.8849999999999607</v>
      </c>
      <c r="BS581" s="312">
        <v>-32.999999999795229</v>
      </c>
    </row>
    <row r="582" spans="5:71">
      <c r="E582" s="9">
        <v>84.85839285714286</v>
      </c>
      <c r="F582" s="9">
        <v>221.7</v>
      </c>
      <c r="J582" s="254">
        <v>2.8899999999999606</v>
      </c>
      <c r="K582" s="8">
        <v>-40.000000000045617</v>
      </c>
      <c r="Q582" s="291">
        <v>67.3</v>
      </c>
      <c r="R582" s="290">
        <v>49.1</v>
      </c>
      <c r="S582" s="290">
        <v>65.400000000000006</v>
      </c>
      <c r="T582" s="290">
        <v>82.3</v>
      </c>
      <c r="U582" s="291">
        <v>65.400000000000006</v>
      </c>
      <c r="V582" s="8">
        <v>68</v>
      </c>
      <c r="W582" s="8">
        <v>65.722149999999999</v>
      </c>
      <c r="AH582" s="6">
        <v>67</v>
      </c>
      <c r="AI582" s="290">
        <v>40.71</v>
      </c>
      <c r="AJ582" s="290">
        <v>40.71</v>
      </c>
      <c r="AK582" s="290">
        <v>28.75</v>
      </c>
      <c r="AL582" s="6">
        <v>48.55</v>
      </c>
      <c r="AM582" s="6">
        <v>47.75</v>
      </c>
      <c r="AN582" s="6">
        <v>39.53</v>
      </c>
      <c r="BO582" s="224">
        <v>0.57799999999999996</v>
      </c>
      <c r="BP582" s="226">
        <v>-18</v>
      </c>
      <c r="BR582" s="311">
        <v>2.8899999999999606</v>
      </c>
      <c r="BS582" s="312">
        <v>-40.000000000045617</v>
      </c>
    </row>
    <row r="583" spans="5:71">
      <c r="E583" s="9">
        <v>84.913839285714275</v>
      </c>
      <c r="F583" s="9">
        <v>223.6</v>
      </c>
      <c r="J583" s="254">
        <v>2.8949999999999605</v>
      </c>
      <c r="K583" s="8">
        <v>-22.600000000045846</v>
      </c>
      <c r="Q583" s="291">
        <v>67.400000000000006</v>
      </c>
      <c r="R583" s="290">
        <v>49.9</v>
      </c>
      <c r="S583" s="290">
        <v>66.7</v>
      </c>
      <c r="T583" s="290">
        <v>84.1</v>
      </c>
      <c r="U583" s="291">
        <v>66.7</v>
      </c>
      <c r="V583" s="8">
        <v>68.099999999999994</v>
      </c>
      <c r="W583" s="8">
        <v>67.012050000000002</v>
      </c>
      <c r="AH583" s="6">
        <v>67.099999999999994</v>
      </c>
      <c r="AI583" s="290">
        <v>38.57</v>
      </c>
      <c r="AJ583" s="290">
        <v>38.57</v>
      </c>
      <c r="AK583" s="290">
        <v>25.5</v>
      </c>
      <c r="AL583" s="6">
        <v>48.5</v>
      </c>
      <c r="AM583" s="6">
        <v>47.61</v>
      </c>
      <c r="AN583" s="6">
        <v>39.26</v>
      </c>
      <c r="BO583" s="224">
        <v>0.57899999999999996</v>
      </c>
      <c r="BP583" s="226">
        <v>-22.666666666666657</v>
      </c>
      <c r="BR583" s="311">
        <v>2.8949999999999605</v>
      </c>
      <c r="BS583" s="312">
        <v>-22.600000000045846</v>
      </c>
    </row>
    <row r="584" spans="5:71">
      <c r="E584" s="9">
        <v>84.969285714285718</v>
      </c>
      <c r="F584" s="9">
        <v>223.6</v>
      </c>
      <c r="J584" s="254">
        <v>2.8999999999999604</v>
      </c>
      <c r="K584" s="8">
        <v>-13.599999999951002</v>
      </c>
      <c r="Q584" s="291">
        <v>67.5</v>
      </c>
      <c r="R584" s="290">
        <v>50.7</v>
      </c>
      <c r="S584" s="290">
        <v>68</v>
      </c>
      <c r="T584" s="290">
        <v>85.9</v>
      </c>
      <c r="U584" s="291">
        <v>68</v>
      </c>
      <c r="V584" s="8">
        <v>68.099999999999994</v>
      </c>
      <c r="W584" s="8">
        <v>68.301950000000005</v>
      </c>
      <c r="AH584" s="6">
        <v>67.2</v>
      </c>
      <c r="AI584" s="290">
        <v>37.44</v>
      </c>
      <c r="AJ584" s="290">
        <v>37.44</v>
      </c>
      <c r="AK584" s="290">
        <v>23.8</v>
      </c>
      <c r="AL584" s="6">
        <v>48.51</v>
      </c>
      <c r="AM584" s="6">
        <v>47.57</v>
      </c>
      <c r="AN584" s="6">
        <v>39.15</v>
      </c>
      <c r="BO584" s="224">
        <v>0.57999999999999996</v>
      </c>
      <c r="BP584" s="226">
        <v>-30.666666666666668</v>
      </c>
      <c r="BR584" s="311">
        <v>2.8999999999999604</v>
      </c>
      <c r="BS584" s="312">
        <v>-13.599999999951002</v>
      </c>
    </row>
    <row r="585" spans="5:71">
      <c r="E585" s="9">
        <v>85.024732142857147</v>
      </c>
      <c r="F585" s="9">
        <v>223.6</v>
      </c>
      <c r="J585" s="254">
        <v>2.9049999999999603</v>
      </c>
      <c r="K585" s="8">
        <v>-5.8000000000300389</v>
      </c>
      <c r="Q585" s="291">
        <v>67.599999999999994</v>
      </c>
      <c r="R585" s="290">
        <v>51.5</v>
      </c>
      <c r="S585" s="290">
        <v>69.2</v>
      </c>
      <c r="T585" s="290">
        <v>87.7</v>
      </c>
      <c r="U585" s="291">
        <v>69.2</v>
      </c>
      <c r="V585" s="8">
        <v>68.2</v>
      </c>
      <c r="W585" s="8">
        <v>69.59190000000001</v>
      </c>
      <c r="AH585" s="6">
        <v>67.3</v>
      </c>
      <c r="AI585" s="290">
        <v>37.29</v>
      </c>
      <c r="AJ585" s="290">
        <v>37.29</v>
      </c>
      <c r="AK585" s="290">
        <v>23.57</v>
      </c>
      <c r="AL585" s="6">
        <v>48.55</v>
      </c>
      <c r="AM585" s="6">
        <v>47.62</v>
      </c>
      <c r="AN585" s="6">
        <v>39.17</v>
      </c>
      <c r="BO585" s="224">
        <v>0.58099999999999996</v>
      </c>
      <c r="BP585" s="226">
        <v>-51.333333333333336</v>
      </c>
      <c r="BR585" s="311">
        <v>2.9049999999999603</v>
      </c>
      <c r="BS585" s="312">
        <v>-5.8000000000300389</v>
      </c>
    </row>
    <row r="586" spans="5:71">
      <c r="E586" s="9">
        <v>85.080178571428561</v>
      </c>
      <c r="F586" s="9">
        <v>223.6</v>
      </c>
      <c r="J586" s="254">
        <v>2.9099999999999602</v>
      </c>
      <c r="K586" s="8">
        <v>-5.599999999855747</v>
      </c>
      <c r="Q586" s="291">
        <v>67.7</v>
      </c>
      <c r="R586" s="290">
        <v>52.3</v>
      </c>
      <c r="S586" s="290">
        <v>70.5</v>
      </c>
      <c r="T586" s="290">
        <v>89.5</v>
      </c>
      <c r="U586" s="291">
        <v>70.5</v>
      </c>
      <c r="V586" s="8">
        <v>68.3</v>
      </c>
      <c r="W586" s="8">
        <v>70.881799999999998</v>
      </c>
      <c r="AH586" s="6">
        <v>67.400000000000006</v>
      </c>
      <c r="AI586" s="290">
        <v>37.76</v>
      </c>
      <c r="AJ586" s="290">
        <v>37.76</v>
      </c>
      <c r="AK586" s="290">
        <v>24.28</v>
      </c>
      <c r="AL586" s="6">
        <v>48.64</v>
      </c>
      <c r="AM586" s="6">
        <v>47.76</v>
      </c>
      <c r="AN586" s="6">
        <v>39.32</v>
      </c>
      <c r="BO586" s="224">
        <v>0.58199999999999996</v>
      </c>
      <c r="BP586" s="226">
        <v>-59.999999999999993</v>
      </c>
      <c r="BR586" s="311">
        <v>2.9099999999999602</v>
      </c>
      <c r="BS586" s="312">
        <v>-5.599999999855747</v>
      </c>
    </row>
    <row r="587" spans="5:71">
      <c r="E587" s="9">
        <v>85.135625000000005</v>
      </c>
      <c r="F587" s="9">
        <v>225.35</v>
      </c>
      <c r="J587" s="254">
        <v>2.9149999999999601</v>
      </c>
      <c r="K587" s="8">
        <v>-14.466666666707546</v>
      </c>
      <c r="Q587" s="291">
        <v>67.8</v>
      </c>
      <c r="R587" s="290">
        <v>53.1</v>
      </c>
      <c r="S587" s="290">
        <v>71.8</v>
      </c>
      <c r="T587" s="290">
        <v>91.3</v>
      </c>
      <c r="U587" s="291">
        <v>71.8</v>
      </c>
      <c r="V587" s="8">
        <v>68.400000000000006</v>
      </c>
      <c r="W587" s="8">
        <v>72.17179999999999</v>
      </c>
      <c r="AH587" s="6">
        <v>67.5</v>
      </c>
      <c r="AI587" s="290">
        <v>38.47</v>
      </c>
      <c r="AJ587" s="290">
        <v>38.47</v>
      </c>
      <c r="AK587" s="290">
        <v>25.37</v>
      </c>
      <c r="AL587" s="6">
        <v>48.75</v>
      </c>
      <c r="AM587" s="6">
        <v>47.97</v>
      </c>
      <c r="AN587" s="6">
        <v>39.590000000000003</v>
      </c>
      <c r="BO587" s="224">
        <v>0.58299999999999996</v>
      </c>
      <c r="BP587" s="226">
        <v>-70.666666666666671</v>
      </c>
      <c r="BR587" s="311">
        <v>2.9149999999999601</v>
      </c>
      <c r="BS587" s="312">
        <v>-14.466666666707546</v>
      </c>
    </row>
    <row r="588" spans="5:71">
      <c r="E588" s="9">
        <v>85.191071428571433</v>
      </c>
      <c r="F588" s="9">
        <v>225.7</v>
      </c>
      <c r="J588" s="254">
        <v>2.91999999999996</v>
      </c>
      <c r="K588" s="8">
        <v>-8.800000000046353</v>
      </c>
      <c r="Q588" s="291">
        <v>67.900000000000006</v>
      </c>
      <c r="R588" s="290">
        <v>53.8</v>
      </c>
      <c r="S588" s="290">
        <v>73.099999999999994</v>
      </c>
      <c r="T588" s="290">
        <v>93.1</v>
      </c>
      <c r="U588" s="291">
        <v>73.099999999999994</v>
      </c>
      <c r="V588" s="8">
        <v>68.5</v>
      </c>
      <c r="W588" s="8">
        <v>73.461749999999995</v>
      </c>
      <c r="AH588" s="6">
        <v>67.599999999999994</v>
      </c>
      <c r="AI588" s="290">
        <v>39.229999999999997</v>
      </c>
      <c r="AJ588" s="290">
        <v>39.229999999999997</v>
      </c>
      <c r="AK588" s="290">
        <v>26.53</v>
      </c>
      <c r="AL588" s="6">
        <v>48.9</v>
      </c>
      <c r="AM588" s="6">
        <v>48.26</v>
      </c>
      <c r="AN588" s="6">
        <v>39.96</v>
      </c>
      <c r="BO588" s="224">
        <v>0.58399999999999996</v>
      </c>
      <c r="BP588" s="226">
        <v>-71.999999999999972</v>
      </c>
      <c r="BR588" s="311">
        <v>2.91999999999996</v>
      </c>
      <c r="BS588" s="312">
        <v>-8.800000000046353</v>
      </c>
    </row>
    <row r="589" spans="5:71">
      <c r="E589" s="9">
        <v>85.246517857142848</v>
      </c>
      <c r="F589" s="9">
        <v>224.41399999999999</v>
      </c>
      <c r="J589" s="254">
        <v>2.9249999999999599</v>
      </c>
      <c r="K589" s="8">
        <v>-8.9999999998054747</v>
      </c>
      <c r="Q589" s="291">
        <v>68</v>
      </c>
      <c r="R589" s="290">
        <v>54.6</v>
      </c>
      <c r="S589" s="290">
        <v>74.3</v>
      </c>
      <c r="T589" s="290">
        <v>94.9</v>
      </c>
      <c r="U589" s="291">
        <v>74.3</v>
      </c>
      <c r="V589" s="8">
        <v>68.599999999999994</v>
      </c>
      <c r="W589" s="8">
        <v>74.7517</v>
      </c>
      <c r="AH589" s="6">
        <v>67.7</v>
      </c>
      <c r="AI589" s="290">
        <v>40.049999999999997</v>
      </c>
      <c r="AJ589" s="290">
        <v>40.049999999999997</v>
      </c>
      <c r="AK589" s="290">
        <v>27.79</v>
      </c>
      <c r="AL589" s="6">
        <v>49.07</v>
      </c>
      <c r="AM589" s="6">
        <v>48.59</v>
      </c>
      <c r="AN589" s="6">
        <v>40.409999999999997</v>
      </c>
      <c r="BO589" s="224">
        <v>0.58499999999999996</v>
      </c>
      <c r="BP589" s="226">
        <v>-73.333333333333343</v>
      </c>
      <c r="BR589" s="311">
        <v>2.9249999999999599</v>
      </c>
      <c r="BS589" s="312">
        <v>-8.9999999998054747</v>
      </c>
    </row>
    <row r="590" spans="5:71">
      <c r="E590" s="9">
        <v>85.301964285714291</v>
      </c>
      <c r="F590" s="9">
        <v>221.72900000000001</v>
      </c>
      <c r="J590" s="254">
        <v>2.9299999999999597</v>
      </c>
      <c r="K590" s="8">
        <v>-26.00000000003071</v>
      </c>
      <c r="Q590" s="291">
        <v>68.099999999999994</v>
      </c>
      <c r="R590" s="290">
        <v>55.4</v>
      </c>
      <c r="S590" s="290">
        <v>75.599999999999994</v>
      </c>
      <c r="T590" s="290">
        <v>96.7</v>
      </c>
      <c r="U590" s="291">
        <v>75.599999999999994</v>
      </c>
      <c r="V590" s="8">
        <v>68.7</v>
      </c>
      <c r="W590" s="8">
        <v>76.041550000000001</v>
      </c>
      <c r="AH590" s="6">
        <v>67.8</v>
      </c>
      <c r="AI590" s="290">
        <v>41.04</v>
      </c>
      <c r="AJ590" s="290">
        <v>41.04</v>
      </c>
      <c r="AK590" s="290">
        <v>29.31</v>
      </c>
      <c r="AL590" s="6">
        <v>49.27</v>
      </c>
      <c r="AM590" s="6">
        <v>48.96</v>
      </c>
      <c r="AN590" s="6">
        <v>40.92</v>
      </c>
      <c r="BO590" s="224">
        <v>0.58599999999999997</v>
      </c>
      <c r="BP590" s="226">
        <v>-63.333333333333314</v>
      </c>
      <c r="BR590" s="311">
        <v>2.9299999999999597</v>
      </c>
      <c r="BS590" s="312">
        <v>-26.00000000003071</v>
      </c>
    </row>
    <row r="591" spans="5:71">
      <c r="E591" s="9">
        <v>85.35741071428572</v>
      </c>
      <c r="F591" s="9">
        <v>220.1</v>
      </c>
      <c r="J591" s="254">
        <v>2.9349999999999596</v>
      </c>
      <c r="K591" s="8">
        <v>-40.599999999707421</v>
      </c>
      <c r="Q591" s="291">
        <v>68.2</v>
      </c>
      <c r="R591" s="290">
        <v>81.7</v>
      </c>
      <c r="S591" s="290">
        <v>87.7</v>
      </c>
      <c r="T591" s="290">
        <v>98.5</v>
      </c>
      <c r="U591" s="291">
        <v>87.7</v>
      </c>
      <c r="V591" s="8">
        <v>68.8</v>
      </c>
      <c r="W591" s="8">
        <v>90.091849999999994</v>
      </c>
      <c r="AH591" s="6">
        <v>67.900000000000006</v>
      </c>
      <c r="AI591" s="290">
        <v>42.45</v>
      </c>
      <c r="AJ591" s="290">
        <v>42.45</v>
      </c>
      <c r="AK591" s="290">
        <v>31.46</v>
      </c>
      <c r="AL591" s="6">
        <v>49.5</v>
      </c>
      <c r="AM591" s="6">
        <v>49.37</v>
      </c>
      <c r="AN591" s="6">
        <v>41.49</v>
      </c>
      <c r="BO591" s="224">
        <v>0.58699999999999997</v>
      </c>
      <c r="BP591" s="226">
        <v>-58.666666666666686</v>
      </c>
      <c r="BR591" s="311">
        <v>2.9349999999999596</v>
      </c>
      <c r="BS591" s="312">
        <v>-40.599999999707421</v>
      </c>
    </row>
    <row r="592" spans="5:71">
      <c r="E592" s="9">
        <v>85.412857142857135</v>
      </c>
      <c r="F592" s="9">
        <v>220.1</v>
      </c>
      <c r="J592" s="254">
        <v>2.9399999999999595</v>
      </c>
      <c r="K592" s="8">
        <v>-5.6000000008066309</v>
      </c>
      <c r="Q592" s="291">
        <v>68.3</v>
      </c>
      <c r="R592" s="290">
        <v>83.2</v>
      </c>
      <c r="S592" s="290">
        <v>89.4</v>
      </c>
      <c r="T592" s="290">
        <v>100.3</v>
      </c>
      <c r="U592" s="291">
        <v>89.4</v>
      </c>
      <c r="V592" s="8">
        <v>68.900000000000006</v>
      </c>
      <c r="W592" s="8">
        <v>91.737449999999995</v>
      </c>
      <c r="AH592" s="6">
        <v>68</v>
      </c>
      <c r="AI592" s="290">
        <v>44.53</v>
      </c>
      <c r="AJ592" s="290">
        <v>44.53</v>
      </c>
      <c r="AK592" s="290">
        <v>34.619999999999997</v>
      </c>
      <c r="AL592" s="6">
        <v>49.75</v>
      </c>
      <c r="AM592" s="6">
        <v>49.79</v>
      </c>
      <c r="AN592" s="6">
        <v>42.08</v>
      </c>
      <c r="BO592" s="224">
        <v>0.58799999999999997</v>
      </c>
      <c r="BP592" s="226">
        <v>-64.000000000000028</v>
      </c>
      <c r="BR592" s="311">
        <v>2.9399999999999595</v>
      </c>
      <c r="BS592" s="312">
        <v>-5.6000000008066309</v>
      </c>
    </row>
    <row r="593" spans="5:71">
      <c r="E593" s="9">
        <v>85.468303571428564</v>
      </c>
      <c r="F593" s="9">
        <v>218.2</v>
      </c>
      <c r="J593" s="254">
        <v>2.9449999999999594</v>
      </c>
      <c r="K593" s="8">
        <v>-0.19999999990087503</v>
      </c>
      <c r="Q593" s="291">
        <v>68.400000000000006</v>
      </c>
      <c r="R593" s="290">
        <v>84.7</v>
      </c>
      <c r="S593" s="290">
        <v>91.1</v>
      </c>
      <c r="T593" s="290">
        <v>102.1</v>
      </c>
      <c r="U593" s="291">
        <v>91.1</v>
      </c>
      <c r="V593" s="8">
        <v>69</v>
      </c>
      <c r="W593" s="8">
        <v>93.383399999999995</v>
      </c>
      <c r="AH593" s="6">
        <v>68.099999999999994</v>
      </c>
      <c r="AI593" s="290">
        <v>47.38</v>
      </c>
      <c r="AJ593" s="290">
        <v>47.38</v>
      </c>
      <c r="AK593" s="290">
        <v>38.93</v>
      </c>
      <c r="AL593" s="6">
        <v>50.03</v>
      </c>
      <c r="AM593" s="6">
        <v>50.22</v>
      </c>
      <c r="AN593" s="6">
        <v>42.71</v>
      </c>
      <c r="BO593" s="224">
        <v>0.58899999999999997</v>
      </c>
      <c r="BP593" s="226">
        <v>-56.000000000000021</v>
      </c>
      <c r="BR593" s="311">
        <v>2.9449999999999594</v>
      </c>
      <c r="BS593" s="312">
        <v>-0.19999999990087503</v>
      </c>
    </row>
    <row r="594" spans="5:71">
      <c r="E594" s="9">
        <v>85.523750000000007</v>
      </c>
      <c r="F594" s="9">
        <v>218.2</v>
      </c>
      <c r="J594" s="254">
        <v>2.9499999999999593</v>
      </c>
      <c r="K594" s="8">
        <v>15.600000000229599</v>
      </c>
      <c r="Q594" s="291">
        <v>68.5</v>
      </c>
      <c r="R594" s="290">
        <v>86.2</v>
      </c>
      <c r="S594" s="290">
        <v>92.9</v>
      </c>
      <c r="T594" s="290">
        <v>103.8</v>
      </c>
      <c r="U594" s="291">
        <v>92.9</v>
      </c>
      <c r="V594" s="8">
        <v>69.099999999999994</v>
      </c>
      <c r="W594" s="8">
        <v>95.02879999999999</v>
      </c>
      <c r="AH594" s="6">
        <v>68.2</v>
      </c>
      <c r="AI594" s="290">
        <v>50.81</v>
      </c>
      <c r="AJ594" s="290">
        <v>50.81</v>
      </c>
      <c r="AK594" s="290">
        <v>44.11</v>
      </c>
      <c r="AL594" s="6">
        <v>50.32</v>
      </c>
      <c r="AM594" s="6">
        <v>50.66</v>
      </c>
      <c r="AN594" s="6">
        <v>43.35</v>
      </c>
      <c r="BO594" s="224">
        <v>0.59</v>
      </c>
      <c r="BP594" s="226">
        <v>-57.333333333333321</v>
      </c>
      <c r="BR594" s="311">
        <v>2.9499999999999593</v>
      </c>
      <c r="BS594" s="312">
        <v>15.600000000229599</v>
      </c>
    </row>
    <row r="595" spans="5:71">
      <c r="E595" s="9">
        <v>85.579196428571422</v>
      </c>
      <c r="F595" s="9">
        <v>216.3</v>
      </c>
      <c r="J595" s="254">
        <v>2.9549999999999592</v>
      </c>
      <c r="K595" s="8">
        <v>14.599999999740129</v>
      </c>
      <c r="Q595" s="291">
        <v>68.599999999999994</v>
      </c>
      <c r="R595" s="290">
        <v>87.7</v>
      </c>
      <c r="S595" s="290">
        <v>94.6</v>
      </c>
      <c r="T595" s="290">
        <v>105.6</v>
      </c>
      <c r="U595" s="291">
        <v>94.6</v>
      </c>
      <c r="V595" s="8">
        <v>69.099999999999994</v>
      </c>
      <c r="W595" s="8">
        <v>96.674250000000001</v>
      </c>
      <c r="AH595" s="6">
        <v>68.3</v>
      </c>
      <c r="AI595" s="290">
        <v>54.35</v>
      </c>
      <c r="AJ595" s="290">
        <v>54.35</v>
      </c>
      <c r="AK595" s="290">
        <v>49.45</v>
      </c>
      <c r="AL595" s="6">
        <v>50.61</v>
      </c>
      <c r="AM595" s="6">
        <v>51.1</v>
      </c>
      <c r="AN595" s="6">
        <v>43.99</v>
      </c>
      <c r="BO595" s="224">
        <v>0.59099999999999997</v>
      </c>
      <c r="BP595" s="226">
        <v>-56.000000000000021</v>
      </c>
      <c r="BR595" s="311">
        <v>2.9549999999999592</v>
      </c>
      <c r="BS595" s="312">
        <v>14.599999999740129</v>
      </c>
    </row>
    <row r="596" spans="5:71">
      <c r="E596" s="9">
        <v>85.63464285714285</v>
      </c>
      <c r="F596" s="9">
        <v>216.3</v>
      </c>
      <c r="J596" s="254">
        <v>2.9599999999999591</v>
      </c>
      <c r="K596" s="8">
        <v>-1.6000000002271619</v>
      </c>
      <c r="Q596" s="291">
        <v>68.7</v>
      </c>
      <c r="R596" s="290">
        <v>89.2</v>
      </c>
      <c r="S596" s="290">
        <v>96.3</v>
      </c>
      <c r="T596" s="290">
        <v>107.4</v>
      </c>
      <c r="U596" s="291">
        <v>96.3</v>
      </c>
      <c r="V596" s="8">
        <v>69.2</v>
      </c>
      <c r="W596" s="8">
        <v>98.320149999999998</v>
      </c>
      <c r="AH596" s="6">
        <v>68.400000000000006</v>
      </c>
      <c r="AI596" s="290">
        <v>57.59</v>
      </c>
      <c r="AJ596" s="290">
        <v>57.59</v>
      </c>
      <c r="AK596" s="290">
        <v>54.33</v>
      </c>
      <c r="AL596" s="6">
        <v>50.9</v>
      </c>
      <c r="AM596" s="6">
        <v>51.52</v>
      </c>
      <c r="AN596" s="6">
        <v>44.62</v>
      </c>
      <c r="BO596" s="224">
        <v>0.59199999999999997</v>
      </c>
      <c r="BP596" s="226">
        <v>-52.666666666666636</v>
      </c>
      <c r="BR596" s="311">
        <v>2.9599999999999591</v>
      </c>
      <c r="BS596" s="312">
        <v>-1.6000000002271619</v>
      </c>
    </row>
    <row r="597" spans="5:71">
      <c r="E597" s="9">
        <v>85.690089285714294</v>
      </c>
      <c r="F597" s="9">
        <v>216.3</v>
      </c>
      <c r="J597" s="254">
        <v>2.964999999999959</v>
      </c>
      <c r="K597" s="8">
        <v>2.9999999996094218</v>
      </c>
      <c r="Q597" s="291">
        <v>68.8</v>
      </c>
      <c r="R597" s="290">
        <v>87.8</v>
      </c>
      <c r="S597" s="290">
        <v>101.7</v>
      </c>
      <c r="T597" s="290">
        <v>109.2</v>
      </c>
      <c r="U597" s="291">
        <v>101.7</v>
      </c>
      <c r="V597" s="8">
        <v>69.3</v>
      </c>
      <c r="W597" s="8">
        <v>98.504850000000005</v>
      </c>
      <c r="AH597" s="6">
        <v>68.5</v>
      </c>
      <c r="AI597" s="290">
        <v>60.39</v>
      </c>
      <c r="AJ597" s="290">
        <v>60.39</v>
      </c>
      <c r="AK597" s="290">
        <v>58.54</v>
      </c>
      <c r="AL597" s="6">
        <v>51.18</v>
      </c>
      <c r="AM597" s="6">
        <v>51.92</v>
      </c>
      <c r="AN597" s="6">
        <v>45.22</v>
      </c>
      <c r="BO597" s="224">
        <v>0.59299999999999997</v>
      </c>
      <c r="BP597" s="226">
        <v>-50.666666666666686</v>
      </c>
      <c r="BR597" s="311">
        <v>2.964999999999959</v>
      </c>
      <c r="BS597" s="312">
        <v>2.9999999996094218</v>
      </c>
    </row>
    <row r="598" spans="5:71">
      <c r="E598" s="9">
        <v>85.745535714285708</v>
      </c>
      <c r="F598" s="9">
        <v>216.321</v>
      </c>
      <c r="J598" s="254">
        <v>2.9699999999999589</v>
      </c>
      <c r="K598" s="8">
        <v>-13.733333333584099</v>
      </c>
      <c r="Q598" s="291">
        <v>68.900000000000006</v>
      </c>
      <c r="R598" s="290">
        <v>86.4</v>
      </c>
      <c r="S598" s="290">
        <v>101.2</v>
      </c>
      <c r="T598" s="290">
        <v>111</v>
      </c>
      <c r="U598" s="291">
        <v>101.2</v>
      </c>
      <c r="V598" s="8">
        <v>69.400000000000006</v>
      </c>
      <c r="W598" s="8">
        <v>98.690149999999988</v>
      </c>
      <c r="AH598" s="6">
        <v>68.599999999999994</v>
      </c>
      <c r="AI598" s="290">
        <v>62.82</v>
      </c>
      <c r="AJ598" s="290">
        <v>62.82</v>
      </c>
      <c r="AK598" s="290">
        <v>62.2</v>
      </c>
      <c r="AL598" s="6">
        <v>51.43</v>
      </c>
      <c r="AM598" s="6">
        <v>52.29</v>
      </c>
      <c r="AN598" s="6">
        <v>45.78</v>
      </c>
      <c r="BO598" s="224">
        <v>0.59399999999999997</v>
      </c>
      <c r="BP598" s="226">
        <v>-44.666666666666664</v>
      </c>
      <c r="BR598" s="311">
        <v>2.9699999999999589</v>
      </c>
      <c r="BS598" s="312">
        <v>-13.733333333584099</v>
      </c>
    </row>
    <row r="599" spans="5:71">
      <c r="E599" s="9">
        <v>85.800982142857137</v>
      </c>
      <c r="F599" s="9">
        <v>216.393</v>
      </c>
      <c r="J599" s="254">
        <v>2.9749999999999588</v>
      </c>
      <c r="K599" s="8">
        <v>-22.199999999700992</v>
      </c>
      <c r="Q599" s="291">
        <v>69</v>
      </c>
      <c r="R599" s="290">
        <v>84.9</v>
      </c>
      <c r="S599" s="290">
        <v>100.6</v>
      </c>
      <c r="T599" s="290">
        <v>112.8</v>
      </c>
      <c r="U599" s="291">
        <v>100.6</v>
      </c>
      <c r="V599" s="8">
        <v>69.5</v>
      </c>
      <c r="W599" s="8">
        <v>98.874899999999997</v>
      </c>
      <c r="AH599" s="6">
        <v>68.7</v>
      </c>
      <c r="AI599" s="290">
        <v>65</v>
      </c>
      <c r="AJ599" s="290">
        <v>65.489999999999995</v>
      </c>
      <c r="AK599" s="290">
        <v>65</v>
      </c>
      <c r="AL599" s="6">
        <v>51.66</v>
      </c>
      <c r="AM599" s="6">
        <v>52.62</v>
      </c>
      <c r="AN599" s="6">
        <v>46.28</v>
      </c>
      <c r="BO599" s="224">
        <v>0.59499999999999997</v>
      </c>
      <c r="BP599" s="226">
        <v>-43.333333333333321</v>
      </c>
      <c r="BR599" s="311">
        <v>2.9749999999999588</v>
      </c>
      <c r="BS599" s="312">
        <v>-22.199999999700992</v>
      </c>
    </row>
    <row r="600" spans="5:71">
      <c r="E600" s="9">
        <v>85.85642857142858</v>
      </c>
      <c r="F600" s="9">
        <v>217.62100000000001</v>
      </c>
      <c r="J600" s="254">
        <v>2.9799999999999587</v>
      </c>
      <c r="K600" s="8">
        <v>-6.4000000002957336</v>
      </c>
      <c r="Q600" s="291">
        <v>69.099999999999994</v>
      </c>
      <c r="R600" s="290">
        <v>79.5</v>
      </c>
      <c r="S600" s="290">
        <v>106.2</v>
      </c>
      <c r="T600" s="290">
        <v>140.19999999999999</v>
      </c>
      <c r="U600" s="291">
        <v>106.2</v>
      </c>
      <c r="V600" s="8">
        <v>69.599999999999994</v>
      </c>
      <c r="W600" s="8">
        <v>109.84639999999999</v>
      </c>
      <c r="AH600" s="6">
        <v>68.8</v>
      </c>
      <c r="AI600" s="290">
        <v>66.819999999999993</v>
      </c>
      <c r="AJ600" s="290">
        <v>68.22</v>
      </c>
      <c r="AK600" s="290">
        <v>66.819999999999993</v>
      </c>
      <c r="AL600" s="6">
        <v>51.86</v>
      </c>
      <c r="AM600" s="6">
        <v>52.89</v>
      </c>
      <c r="AN600" s="6">
        <v>46.7</v>
      </c>
      <c r="BO600" s="224">
        <v>0.59599999999999997</v>
      </c>
      <c r="BP600" s="226">
        <v>-44.000000000000007</v>
      </c>
      <c r="BR600" s="311">
        <v>2.9799999999999587</v>
      </c>
      <c r="BS600" s="312">
        <v>-6.4000000002957336</v>
      </c>
    </row>
    <row r="601" spans="5:71">
      <c r="E601" s="9">
        <v>85.911874999999995</v>
      </c>
      <c r="F601" s="9">
        <v>218.97900000000001</v>
      </c>
      <c r="J601" s="254">
        <v>2.9849999999999586</v>
      </c>
      <c r="K601" s="8">
        <v>12.333333332914975</v>
      </c>
      <c r="Q601" s="291">
        <v>69.2</v>
      </c>
      <c r="R601" s="290">
        <v>74</v>
      </c>
      <c r="S601" s="290">
        <v>97</v>
      </c>
      <c r="T601" s="290">
        <v>126.3</v>
      </c>
      <c r="U601" s="291">
        <v>97</v>
      </c>
      <c r="V601" s="8">
        <v>69.7</v>
      </c>
      <c r="W601" s="8">
        <v>100.15790000000001</v>
      </c>
      <c r="AH601" s="6">
        <v>68.900000000000006</v>
      </c>
      <c r="AI601" s="290">
        <v>67.77</v>
      </c>
      <c r="AJ601" s="290">
        <v>69.650000000000006</v>
      </c>
      <c r="AK601" s="290">
        <v>67.77</v>
      </c>
      <c r="AL601" s="6">
        <v>52.02</v>
      </c>
      <c r="AM601" s="6">
        <v>53.1</v>
      </c>
      <c r="AN601" s="6">
        <v>47.02</v>
      </c>
      <c r="BO601" s="224">
        <v>0.59699999999999998</v>
      </c>
      <c r="BP601" s="226">
        <v>-37.999999999999993</v>
      </c>
      <c r="BR601" s="311">
        <v>2.9849999999999586</v>
      </c>
      <c r="BS601" s="312">
        <v>12.333333332914975</v>
      </c>
    </row>
    <row r="602" spans="5:71">
      <c r="E602" s="9">
        <v>85.967321428571424</v>
      </c>
      <c r="F602" s="9">
        <v>220.471</v>
      </c>
      <c r="J602" s="254">
        <v>2.9899999999999585</v>
      </c>
      <c r="K602" s="8">
        <v>13.19999999956984</v>
      </c>
      <c r="Q602" s="291">
        <v>69.3</v>
      </c>
      <c r="R602" s="290">
        <v>68.599999999999994</v>
      </c>
      <c r="S602" s="290">
        <v>87.8</v>
      </c>
      <c r="T602" s="290">
        <v>112.4</v>
      </c>
      <c r="U602" s="291">
        <v>87.8</v>
      </c>
      <c r="V602" s="8">
        <v>69.8</v>
      </c>
      <c r="W602" s="8">
        <v>90.469200000000001</v>
      </c>
      <c r="AH602" s="6">
        <v>69</v>
      </c>
      <c r="AI602" s="290">
        <v>67.209999999999994</v>
      </c>
      <c r="AJ602" s="290">
        <v>68.81</v>
      </c>
      <c r="AK602" s="290">
        <v>67.209999999999994</v>
      </c>
      <c r="AL602" s="6">
        <v>52.14</v>
      </c>
      <c r="AM602" s="6">
        <v>53.23</v>
      </c>
      <c r="AN602" s="6">
        <v>47.24</v>
      </c>
      <c r="BO602" s="224">
        <v>0.59799999999999998</v>
      </c>
      <c r="BP602" s="226">
        <v>-50.666666666666686</v>
      </c>
      <c r="BR602" s="311">
        <v>2.9899999999999585</v>
      </c>
      <c r="BS602" s="312">
        <v>13.19999999956984</v>
      </c>
    </row>
    <row r="603" spans="5:71">
      <c r="E603" s="9">
        <v>86.022767857142853</v>
      </c>
      <c r="F603" s="9">
        <v>223.18600000000001</v>
      </c>
      <c r="J603" s="254">
        <v>2.9949999999999584</v>
      </c>
      <c r="K603" s="8">
        <v>17.000000000168605</v>
      </c>
      <c r="Q603" s="291">
        <v>69.400000000000006</v>
      </c>
      <c r="R603" s="290">
        <v>63.1</v>
      </c>
      <c r="S603" s="290">
        <v>78.599999999999994</v>
      </c>
      <c r="T603" s="290">
        <v>98.4</v>
      </c>
      <c r="U603" s="291">
        <v>78.599999999999994</v>
      </c>
      <c r="V603" s="8">
        <v>69.900000000000006</v>
      </c>
      <c r="W603" s="8">
        <v>80.780600000000007</v>
      </c>
      <c r="AH603" s="6">
        <v>69.099999999999994</v>
      </c>
      <c r="AI603" s="290">
        <v>64.66</v>
      </c>
      <c r="AJ603" s="290">
        <v>64.989999999999995</v>
      </c>
      <c r="AK603" s="290">
        <v>64.66</v>
      </c>
      <c r="AL603" s="6">
        <v>52.22</v>
      </c>
      <c r="AM603" s="6">
        <v>53.29</v>
      </c>
      <c r="AN603" s="6">
        <v>47.34</v>
      </c>
      <c r="BO603" s="224">
        <v>0.59899999999999998</v>
      </c>
      <c r="BP603" s="226">
        <v>-52.666666666666636</v>
      </c>
      <c r="BR603" s="311">
        <v>2.9949999999999584</v>
      </c>
      <c r="BS603" s="312">
        <v>17.000000000168605</v>
      </c>
    </row>
    <row r="604" spans="5:71">
      <c r="E604" s="9">
        <v>86.078214285714282</v>
      </c>
      <c r="F604" s="9">
        <v>225.95</v>
      </c>
      <c r="J604" s="254">
        <v>2.9999999999999583</v>
      </c>
      <c r="K604" s="8">
        <v>2.4000000001352362</v>
      </c>
      <c r="Q604" s="291">
        <v>69.5</v>
      </c>
      <c r="R604" s="290">
        <v>57.7</v>
      </c>
      <c r="S604" s="290">
        <v>69.400000000000006</v>
      </c>
      <c r="T604" s="290">
        <v>84.5</v>
      </c>
      <c r="U604" s="291">
        <v>69.400000000000006</v>
      </c>
      <c r="V604" s="8">
        <v>70</v>
      </c>
      <c r="W604" s="8">
        <v>71.092200000000005</v>
      </c>
      <c r="AH604" s="6">
        <v>69.2</v>
      </c>
      <c r="AI604" s="290">
        <v>60.25</v>
      </c>
      <c r="AJ604" s="290">
        <v>60.25</v>
      </c>
      <c r="AK604" s="290">
        <v>58.37</v>
      </c>
      <c r="AL604" s="6">
        <v>52.25</v>
      </c>
      <c r="AM604" s="6">
        <v>53.28</v>
      </c>
      <c r="AN604" s="6">
        <v>47.32</v>
      </c>
      <c r="BO604" s="224">
        <v>0.6</v>
      </c>
      <c r="BP604" s="226">
        <v>-56.000000000000021</v>
      </c>
      <c r="BR604" s="311">
        <v>2.9999999999999583</v>
      </c>
      <c r="BS604" s="312">
        <v>2.4000000001352362</v>
      </c>
    </row>
    <row r="605" spans="5:71">
      <c r="E605" s="9">
        <v>86.13366071428571</v>
      </c>
      <c r="F605" s="9">
        <v>227.86199999999999</v>
      </c>
      <c r="J605" s="254">
        <v>3.0049999999999581</v>
      </c>
      <c r="K605" s="8">
        <v>-13.266666666609339</v>
      </c>
      <c r="Q605" s="291">
        <v>69.599999999999994</v>
      </c>
      <c r="R605" s="290">
        <v>59.5</v>
      </c>
      <c r="S605" s="290">
        <v>72.3</v>
      </c>
      <c r="T605" s="290">
        <v>88.8</v>
      </c>
      <c r="U605" s="291">
        <v>72.3</v>
      </c>
      <c r="V605" s="8">
        <v>70.099999999999994</v>
      </c>
      <c r="W605" s="8">
        <v>74.167649999999995</v>
      </c>
      <c r="AH605" s="6">
        <v>69.3</v>
      </c>
      <c r="AI605" s="290">
        <v>54.95</v>
      </c>
      <c r="AJ605" s="290">
        <v>54.95</v>
      </c>
      <c r="AK605" s="290">
        <v>50.42</v>
      </c>
      <c r="AL605" s="6">
        <v>52.25</v>
      </c>
      <c r="AM605" s="6">
        <v>53.18</v>
      </c>
      <c r="AN605" s="6">
        <v>47.19</v>
      </c>
      <c r="BO605" s="224">
        <v>0.60199999999999998</v>
      </c>
      <c r="BP605" s="226">
        <v>-49.33333333333335</v>
      </c>
      <c r="BR605" s="311">
        <v>3.0049999999999581</v>
      </c>
      <c r="BS605" s="312">
        <v>-13.266666666609339</v>
      </c>
    </row>
    <row r="606" spans="5:71">
      <c r="E606" s="9">
        <v>86.189107142857139</v>
      </c>
      <c r="F606" s="9">
        <v>229.7</v>
      </c>
      <c r="J606" s="254">
        <v>3.009999999999958</v>
      </c>
      <c r="K606" s="8">
        <v>-20.133333333376342</v>
      </c>
      <c r="Q606" s="291">
        <v>69.7</v>
      </c>
      <c r="R606" s="290">
        <v>61.4</v>
      </c>
      <c r="S606" s="290">
        <v>75.2</v>
      </c>
      <c r="T606" s="290">
        <v>93.1</v>
      </c>
      <c r="U606" s="291">
        <v>75.2</v>
      </c>
      <c r="V606" s="8">
        <v>70.2</v>
      </c>
      <c r="W606" s="8">
        <v>77.243200000000002</v>
      </c>
      <c r="AH606" s="6">
        <v>69.400000000000006</v>
      </c>
      <c r="AI606" s="290">
        <v>50.21</v>
      </c>
      <c r="AJ606" s="290">
        <v>50.21</v>
      </c>
      <c r="AK606" s="290">
        <v>43.31</v>
      </c>
      <c r="AL606" s="6">
        <v>52.2</v>
      </c>
      <c r="AM606" s="6">
        <v>53.01</v>
      </c>
      <c r="AN606" s="6">
        <v>46.95</v>
      </c>
      <c r="BO606" s="224">
        <v>0.60399999999999998</v>
      </c>
      <c r="BP606" s="226">
        <v>-36</v>
      </c>
      <c r="BR606" s="311">
        <v>3.009999999999958</v>
      </c>
      <c r="BS606" s="312">
        <v>-20.133333333376342</v>
      </c>
    </row>
    <row r="607" spans="5:71">
      <c r="E607" s="9">
        <v>86.244553571428582</v>
      </c>
      <c r="F607" s="9">
        <v>229.7</v>
      </c>
      <c r="J607" s="254">
        <v>3.0149999999999579</v>
      </c>
      <c r="K607" s="8">
        <v>-32.200000000552258</v>
      </c>
      <c r="Q607" s="291">
        <v>69.8</v>
      </c>
      <c r="R607" s="290">
        <v>63.2</v>
      </c>
      <c r="S607" s="290">
        <v>78.2</v>
      </c>
      <c r="T607" s="290">
        <v>97.4</v>
      </c>
      <c r="U607" s="291">
        <v>78.2</v>
      </c>
      <c r="V607" s="8">
        <v>70.2</v>
      </c>
      <c r="W607" s="8">
        <v>80.318849999999998</v>
      </c>
      <c r="AH607" s="6">
        <v>69.5</v>
      </c>
      <c r="AI607" s="290">
        <v>47.3</v>
      </c>
      <c r="AJ607" s="290">
        <v>47.3</v>
      </c>
      <c r="AK607" s="290">
        <v>38.950000000000003</v>
      </c>
      <c r="AL607" s="6">
        <v>52.11</v>
      </c>
      <c r="AM607" s="6">
        <v>52.77</v>
      </c>
      <c r="AN607" s="6">
        <v>46.61</v>
      </c>
      <c r="BO607" s="224">
        <v>0.60599999999999998</v>
      </c>
      <c r="BP607" s="226">
        <v>-37.999999999999993</v>
      </c>
      <c r="BR607" s="311">
        <v>3.0149999999999579</v>
      </c>
      <c r="BS607" s="312">
        <v>-32.200000000552258</v>
      </c>
    </row>
    <row r="608" spans="5:71">
      <c r="E608" s="9">
        <v>86.3</v>
      </c>
      <c r="F608" s="9">
        <v>229.8</v>
      </c>
      <c r="J608" s="254">
        <v>3.0199999999999578</v>
      </c>
      <c r="K608" s="8">
        <v>-17.600000000420195</v>
      </c>
      <c r="Q608" s="291">
        <v>69.900000000000006</v>
      </c>
      <c r="R608" s="290">
        <v>65</v>
      </c>
      <c r="S608" s="290">
        <v>81.099999999999994</v>
      </c>
      <c r="T608" s="290">
        <v>101.7</v>
      </c>
      <c r="U608" s="291">
        <v>81.099999999999994</v>
      </c>
      <c r="V608" s="8">
        <v>70.3</v>
      </c>
      <c r="W608" s="8">
        <v>83.394149999999996</v>
      </c>
      <c r="AH608" s="6">
        <v>69.599999999999994</v>
      </c>
      <c r="AI608" s="290">
        <v>46.73</v>
      </c>
      <c r="AJ608" s="290">
        <v>46.73</v>
      </c>
      <c r="AK608" s="290">
        <v>38.090000000000003</v>
      </c>
      <c r="AL608" s="6">
        <v>51.98</v>
      </c>
      <c r="AM608" s="6">
        <v>52.47</v>
      </c>
      <c r="AN608" s="6">
        <v>46.19</v>
      </c>
      <c r="BO608" s="224">
        <v>0.60799999999999998</v>
      </c>
      <c r="BP608" s="226">
        <v>-37.999999999999993</v>
      </c>
      <c r="BR608" s="311">
        <v>3.0199999999999578</v>
      </c>
      <c r="BS608" s="312">
        <v>-17.600000000420195</v>
      </c>
    </row>
    <row r="609" spans="5:71">
      <c r="E609" s="9">
        <v>86.65</v>
      </c>
      <c r="F609" s="9">
        <v>227.9</v>
      </c>
      <c r="J609" s="254">
        <v>3.0249999999999577</v>
      </c>
      <c r="K609" s="8">
        <v>-17.799999999964555</v>
      </c>
      <c r="Q609" s="291">
        <v>70</v>
      </c>
      <c r="R609" s="290">
        <v>66.900000000000006</v>
      </c>
      <c r="S609" s="290">
        <v>84.1</v>
      </c>
      <c r="T609" s="290">
        <v>106.1</v>
      </c>
      <c r="U609" s="291">
        <v>84.1</v>
      </c>
      <c r="V609" s="8">
        <v>70.400000000000006</v>
      </c>
      <c r="W609" s="8">
        <v>86.469850000000008</v>
      </c>
      <c r="AH609" s="6">
        <v>69.7</v>
      </c>
      <c r="AI609" s="290">
        <v>48.02</v>
      </c>
      <c r="AJ609" s="290">
        <v>48.02</v>
      </c>
      <c r="AK609" s="290">
        <v>40.020000000000003</v>
      </c>
      <c r="AL609" s="6">
        <v>51.83</v>
      </c>
      <c r="AM609" s="6">
        <v>52.13</v>
      </c>
      <c r="AN609" s="6">
        <v>45.71</v>
      </c>
      <c r="BO609" s="224">
        <v>0.61</v>
      </c>
      <c r="BP609" s="226">
        <v>-17.333333333333346</v>
      </c>
      <c r="BR609" s="311">
        <v>3.0249999999999577</v>
      </c>
      <c r="BS609" s="312">
        <v>-17.799999999964555</v>
      </c>
    </row>
    <row r="610" spans="5:71">
      <c r="E610" s="9">
        <v>87</v>
      </c>
      <c r="F610" s="9">
        <v>224.1</v>
      </c>
      <c r="J610" s="254">
        <v>3.0299999999999576</v>
      </c>
      <c r="K610" s="8">
        <v>-15.60000000016764</v>
      </c>
      <c r="Q610" s="291">
        <v>70.099999999999994</v>
      </c>
      <c r="R610" s="290"/>
      <c r="S610" s="290"/>
      <c r="T610" s="290"/>
      <c r="U610" s="291">
        <v>84</v>
      </c>
      <c r="V610" s="8">
        <v>70.5</v>
      </c>
      <c r="W610" s="8">
        <v>86</v>
      </c>
      <c r="AH610" s="6">
        <v>69.8</v>
      </c>
      <c r="AI610" s="290">
        <v>50.1</v>
      </c>
      <c r="AJ610" s="290">
        <v>50.1</v>
      </c>
      <c r="AK610" s="290">
        <v>43.14</v>
      </c>
      <c r="AL610" s="6">
        <v>51.65</v>
      </c>
      <c r="AM610" s="6">
        <v>51.76</v>
      </c>
      <c r="AN610" s="6">
        <v>45.19</v>
      </c>
      <c r="BO610" s="224">
        <v>0.61199999999999999</v>
      </c>
      <c r="BP610" s="226">
        <v>-19.333333333333336</v>
      </c>
      <c r="BR610" s="311">
        <v>3.0299999999999576</v>
      </c>
      <c r="BS610" s="312">
        <v>-15.60000000016764</v>
      </c>
    </row>
    <row r="611" spans="5:71">
      <c r="E611" s="9">
        <v>87.350000000000009</v>
      </c>
      <c r="F611" s="9">
        <v>222.2</v>
      </c>
      <c r="J611" s="254">
        <v>3.0349999999999575</v>
      </c>
      <c r="K611" s="8">
        <v>3.7999999992722522</v>
      </c>
      <c r="Q611" s="291">
        <v>70.2</v>
      </c>
      <c r="R611" s="290"/>
      <c r="S611" s="290"/>
      <c r="T611" s="290"/>
      <c r="U611" s="291">
        <v>82</v>
      </c>
      <c r="V611" s="8">
        <v>70.599999999999994</v>
      </c>
      <c r="W611" s="8">
        <v>84</v>
      </c>
      <c r="AH611" s="6">
        <v>69.900000000000006</v>
      </c>
      <c r="AI611" s="290">
        <v>51.85</v>
      </c>
      <c r="AJ611" s="290">
        <v>51.85</v>
      </c>
      <c r="AK611" s="290">
        <v>45.77</v>
      </c>
      <c r="AL611" s="6">
        <v>51.46</v>
      </c>
      <c r="AM611" s="6">
        <v>51.38</v>
      </c>
      <c r="AN611" s="6">
        <v>44.66</v>
      </c>
      <c r="BO611" s="224">
        <v>0.61399999999999999</v>
      </c>
      <c r="BP611" s="226">
        <v>-19.999999999999989</v>
      </c>
      <c r="BR611" s="311">
        <v>3.0349999999999575</v>
      </c>
      <c r="BS611" s="312">
        <v>3.7999999992722522</v>
      </c>
    </row>
    <row r="612" spans="5:71">
      <c r="E612" s="9">
        <v>87.7</v>
      </c>
      <c r="F612" s="9">
        <v>224.1</v>
      </c>
      <c r="J612" s="254">
        <v>3.0399999999999574</v>
      </c>
      <c r="K612" s="8">
        <v>9.6000000000356778</v>
      </c>
      <c r="Q612" s="291">
        <v>70.3</v>
      </c>
      <c r="R612" s="290"/>
      <c r="S612" s="290"/>
      <c r="T612" s="290"/>
      <c r="U612" s="291">
        <v>74</v>
      </c>
      <c r="V612" s="8">
        <v>70.7</v>
      </c>
      <c r="W612" s="8">
        <v>80</v>
      </c>
      <c r="AH612" s="6">
        <v>70</v>
      </c>
      <c r="AI612" s="290">
        <v>52.43</v>
      </c>
      <c r="AJ612" s="290">
        <v>52.43</v>
      </c>
      <c r="AK612" s="290">
        <v>46.65</v>
      </c>
      <c r="AL612" s="6">
        <v>51.27</v>
      </c>
      <c r="AM612" s="6">
        <v>51.01</v>
      </c>
      <c r="AN612" s="6">
        <v>44.14</v>
      </c>
      <c r="BO612" s="224">
        <v>0.61599999999999999</v>
      </c>
      <c r="BP612" s="226">
        <v>-28.666666666666675</v>
      </c>
      <c r="BR612" s="311">
        <v>3.0399999999999574</v>
      </c>
      <c r="BS612" s="312">
        <v>9.6000000000356778</v>
      </c>
    </row>
    <row r="613" spans="5:71">
      <c r="E613" s="9">
        <v>88.050000000000011</v>
      </c>
      <c r="F613" s="9">
        <v>226</v>
      </c>
      <c r="J613" s="254">
        <v>3.0449999999999573</v>
      </c>
      <c r="K613" s="8">
        <v>8.0666666667138287</v>
      </c>
      <c r="Q613" s="291">
        <v>70.400000000000006</v>
      </c>
      <c r="R613" s="290"/>
      <c r="S613" s="290"/>
      <c r="T613" s="290"/>
      <c r="U613" s="291">
        <v>65</v>
      </c>
      <c r="V613" s="8">
        <v>70.8</v>
      </c>
      <c r="W613" s="8">
        <v>60</v>
      </c>
      <c r="AH613" s="6">
        <v>70.099999999999994</v>
      </c>
      <c r="AI613" s="290">
        <v>51.47</v>
      </c>
      <c r="AJ613" s="290">
        <v>51.47</v>
      </c>
      <c r="AK613" s="290">
        <v>45.2</v>
      </c>
      <c r="AL613" s="6">
        <v>51.08</v>
      </c>
      <c r="AM613" s="6">
        <v>50.66</v>
      </c>
      <c r="AN613" s="6">
        <v>43.66</v>
      </c>
      <c r="BO613" s="224">
        <v>0.61799999999999999</v>
      </c>
      <c r="BP613" s="226">
        <v>-38.666666666666671</v>
      </c>
      <c r="BR613" s="311">
        <v>3.0449999999999573</v>
      </c>
      <c r="BS613" s="312">
        <v>8.0666666667138287</v>
      </c>
    </row>
    <row r="614" spans="5:71">
      <c r="E614" s="9">
        <v>88.399999999999991</v>
      </c>
      <c r="F614" s="9">
        <v>231.7</v>
      </c>
      <c r="J614" s="254">
        <v>3.0499999999999572</v>
      </c>
      <c r="K614" s="8">
        <v>-2.5333333333888675</v>
      </c>
      <c r="Q614" s="291">
        <v>70.5</v>
      </c>
      <c r="R614" s="290"/>
      <c r="S614" s="290"/>
      <c r="T614" s="290"/>
      <c r="U614" s="291">
        <v>50</v>
      </c>
      <c r="V614" s="8">
        <v>70.900000000000006</v>
      </c>
      <c r="W614" s="8">
        <v>46</v>
      </c>
      <c r="AH614" s="6">
        <v>70.2</v>
      </c>
      <c r="AI614" s="290">
        <v>49.03</v>
      </c>
      <c r="AJ614" s="290">
        <v>49.03</v>
      </c>
      <c r="AK614" s="290">
        <v>41.54</v>
      </c>
      <c r="AL614" s="6">
        <v>50.91</v>
      </c>
      <c r="AM614" s="6">
        <v>50.36</v>
      </c>
      <c r="AN614" s="6">
        <v>43.26</v>
      </c>
      <c r="BO614" s="224">
        <v>0.62</v>
      </c>
      <c r="BP614" s="226">
        <v>-57.333333333333321</v>
      </c>
      <c r="BR614" s="311">
        <v>3.0499999999999572</v>
      </c>
      <c r="BS614" s="312">
        <v>-2.5333333333888675</v>
      </c>
    </row>
    <row r="615" spans="5:71">
      <c r="E615" s="9">
        <v>88.75</v>
      </c>
      <c r="F615" s="9">
        <v>235.6</v>
      </c>
      <c r="J615" s="254">
        <v>3.0549999999999571</v>
      </c>
      <c r="K615" s="8">
        <v>-3.8000000003773593</v>
      </c>
      <c r="Q615" s="291">
        <v>70.599999999999994</v>
      </c>
      <c r="R615" s="290"/>
      <c r="S615" s="290"/>
      <c r="T615" s="290"/>
      <c r="U615" s="291">
        <v>43</v>
      </c>
      <c r="V615" s="8">
        <v>71</v>
      </c>
      <c r="W615" s="8">
        <v>40</v>
      </c>
      <c r="AH615" s="6">
        <v>70.3</v>
      </c>
      <c r="AI615" s="290">
        <v>45.65</v>
      </c>
      <c r="AJ615" s="290">
        <v>45.65</v>
      </c>
      <c r="AK615" s="290">
        <v>36.47</v>
      </c>
      <c r="AL615" s="6">
        <v>50.77</v>
      </c>
      <c r="AM615" s="6">
        <v>50.11</v>
      </c>
      <c r="AN615" s="6">
        <v>42.94</v>
      </c>
      <c r="BO615" s="224">
        <v>0.622</v>
      </c>
      <c r="BP615" s="226">
        <v>-71.999999999999972</v>
      </c>
      <c r="BR615" s="311">
        <v>3.0549999999999571</v>
      </c>
      <c r="BS615" s="312">
        <v>-3.8000000003773593</v>
      </c>
    </row>
    <row r="616" spans="5:71">
      <c r="E616" s="9">
        <v>89.1</v>
      </c>
      <c r="F616" s="9">
        <v>237.5</v>
      </c>
      <c r="J616" s="254">
        <v>3.059999999999957</v>
      </c>
      <c r="K616" s="8">
        <v>-11.200000000411805</v>
      </c>
      <c r="Q616" s="291">
        <v>70.7</v>
      </c>
      <c r="R616" s="290"/>
      <c r="S616" s="290"/>
      <c r="T616" s="290"/>
      <c r="U616" s="291">
        <v>42</v>
      </c>
      <c r="V616" s="8">
        <v>71.099999999999994</v>
      </c>
      <c r="W616" s="8">
        <v>37</v>
      </c>
      <c r="AH616" s="6">
        <v>70.400000000000006</v>
      </c>
      <c r="AI616" s="290">
        <v>42.16</v>
      </c>
      <c r="AJ616" s="290">
        <v>42.16</v>
      </c>
      <c r="AK616" s="290">
        <v>31.24</v>
      </c>
      <c r="AL616" s="6">
        <v>50.67</v>
      </c>
      <c r="AM616" s="6">
        <v>49.94</v>
      </c>
      <c r="AN616" s="6">
        <v>42.72</v>
      </c>
      <c r="BO616" s="224">
        <v>0.624</v>
      </c>
      <c r="BP616" s="226">
        <v>-93.333333333333329</v>
      </c>
      <c r="BR616" s="311">
        <v>3.059999999999957</v>
      </c>
      <c r="BS616" s="312">
        <v>-11.200000000411805</v>
      </c>
    </row>
    <row r="617" spans="5:71">
      <c r="E617" s="9">
        <v>89.45</v>
      </c>
      <c r="F617" s="9">
        <v>237.5</v>
      </c>
      <c r="J617" s="254">
        <v>3.0649999999999569</v>
      </c>
      <c r="K617" s="8">
        <v>7.0000000001051177</v>
      </c>
      <c r="Q617" s="291">
        <v>70.8</v>
      </c>
      <c r="R617" s="290"/>
      <c r="S617" s="290"/>
      <c r="T617" s="290"/>
      <c r="U617" s="291">
        <v>44</v>
      </c>
      <c r="V617" s="8">
        <v>71.2</v>
      </c>
      <c r="W617" s="8">
        <v>37</v>
      </c>
      <c r="AH617" s="6">
        <v>70.5</v>
      </c>
      <c r="AI617" s="290">
        <v>39.5</v>
      </c>
      <c r="AJ617" s="290">
        <v>39.5</v>
      </c>
      <c r="AK617" s="290">
        <v>27.25</v>
      </c>
      <c r="AL617" s="6">
        <v>50.61</v>
      </c>
      <c r="AM617" s="6">
        <v>49.84</v>
      </c>
      <c r="AN617" s="6">
        <v>42.63</v>
      </c>
      <c r="BO617" s="224">
        <v>0.626</v>
      </c>
      <c r="BP617" s="226">
        <v>-111.33333333333336</v>
      </c>
      <c r="BR617" s="311">
        <v>3.0649999999999569</v>
      </c>
      <c r="BS617" s="312">
        <v>7.0000000001051177</v>
      </c>
    </row>
    <row r="618" spans="5:71">
      <c r="E618" s="9">
        <v>89.8</v>
      </c>
      <c r="F618" s="9">
        <v>237.5</v>
      </c>
      <c r="J618" s="254">
        <v>3.0699999999999568</v>
      </c>
      <c r="K618" s="8">
        <v>14.000000000105111</v>
      </c>
      <c r="Q618" s="291">
        <v>70.900000000000006</v>
      </c>
      <c r="R618" s="290"/>
      <c r="S618" s="290"/>
      <c r="T618" s="290"/>
      <c r="U618" s="291">
        <v>50</v>
      </c>
      <c r="V618" s="8">
        <v>71.2</v>
      </c>
      <c r="W618" s="8">
        <v>40</v>
      </c>
      <c r="AH618" s="6">
        <v>70.599999999999994</v>
      </c>
      <c r="AI618" s="290">
        <v>38.31</v>
      </c>
      <c r="AJ618" s="290">
        <v>38.31</v>
      </c>
      <c r="AK618" s="290">
        <v>25.47</v>
      </c>
      <c r="AL618" s="6">
        <v>50.61</v>
      </c>
      <c r="AM618" s="6">
        <v>49.83</v>
      </c>
      <c r="AN618" s="6">
        <v>42.66</v>
      </c>
      <c r="BO618" s="224">
        <v>0.628</v>
      </c>
      <c r="BP618" s="226">
        <v>-118.66666666666664</v>
      </c>
      <c r="BR618" s="311">
        <v>3.0699999999999568</v>
      </c>
      <c r="BS618" s="312">
        <v>14.000000000105111</v>
      </c>
    </row>
    <row r="619" spans="5:71">
      <c r="E619" s="9">
        <v>89.936666666666667</v>
      </c>
      <c r="F619" s="9">
        <v>234.96700000000001</v>
      </c>
      <c r="J619" s="254">
        <v>3.0749999999999567</v>
      </c>
      <c r="K619" s="8">
        <v>20.199999999845062</v>
      </c>
      <c r="Q619" s="291">
        <v>71</v>
      </c>
      <c r="R619" s="290"/>
      <c r="S619" s="290"/>
      <c r="T619" s="290"/>
      <c r="U619" s="291">
        <v>58</v>
      </c>
      <c r="V619" s="8">
        <v>71.3</v>
      </c>
      <c r="W619" s="8">
        <v>46</v>
      </c>
      <c r="AH619" s="6">
        <v>70.7</v>
      </c>
      <c r="AI619" s="290">
        <v>38.75</v>
      </c>
      <c r="AJ619" s="290">
        <v>38.75</v>
      </c>
      <c r="AK619" s="290">
        <v>26.13</v>
      </c>
      <c r="AL619" s="6">
        <v>50.67</v>
      </c>
      <c r="AM619" s="6">
        <v>49.92</v>
      </c>
      <c r="AN619" s="6">
        <v>42.82</v>
      </c>
      <c r="BO619" s="224">
        <v>0.63</v>
      </c>
      <c r="BP619" s="226">
        <v>-123.33333333333333</v>
      </c>
      <c r="BR619" s="311">
        <v>3.0749999999999567</v>
      </c>
      <c r="BS619" s="312">
        <v>20.199999999845062</v>
      </c>
    </row>
    <row r="620" spans="5:71">
      <c r="E620" s="9">
        <v>90.073333333333323</v>
      </c>
      <c r="F620" s="9">
        <v>229.9</v>
      </c>
      <c r="J620" s="254">
        <v>3.0799999999999566</v>
      </c>
      <c r="K620" s="8">
        <v>7.2000000000365461</v>
      </c>
      <c r="Q620" s="291">
        <v>71.099999999999994</v>
      </c>
      <c r="R620" s="290"/>
      <c r="S620" s="290"/>
      <c r="T620" s="290"/>
      <c r="U620" s="291">
        <v>63</v>
      </c>
      <c r="V620" s="8">
        <v>71.400000000000006</v>
      </c>
      <c r="W620" s="8">
        <v>55</v>
      </c>
      <c r="AH620" s="6">
        <v>70.8</v>
      </c>
      <c r="AI620" s="290">
        <v>40.5</v>
      </c>
      <c r="AJ620" s="290">
        <v>40.5</v>
      </c>
      <c r="AK620" s="290">
        <v>28.75</v>
      </c>
      <c r="AL620" s="6">
        <v>50.79</v>
      </c>
      <c r="AM620" s="6">
        <v>50.1</v>
      </c>
      <c r="AN620" s="6">
        <v>43.11</v>
      </c>
      <c r="BO620" s="224">
        <v>0.63200000000000001</v>
      </c>
      <c r="BP620" s="226">
        <v>-121.33333333333331</v>
      </c>
      <c r="BR620" s="311">
        <v>3.0799999999999566</v>
      </c>
      <c r="BS620" s="312">
        <v>7.2000000000365461</v>
      </c>
    </row>
    <row r="621" spans="5:71">
      <c r="E621" s="9">
        <v>90.21</v>
      </c>
      <c r="F621" s="9">
        <v>214.7</v>
      </c>
      <c r="J621" s="254">
        <v>3.0849999999999564</v>
      </c>
      <c r="K621" s="8">
        <v>-10.200000000189782</v>
      </c>
      <c r="Q621" s="291">
        <v>71.2</v>
      </c>
      <c r="R621" s="290">
        <v>39.5</v>
      </c>
      <c r="S621" s="290">
        <v>65.5</v>
      </c>
      <c r="T621" s="290">
        <v>79</v>
      </c>
      <c r="U621" s="291">
        <v>65.5</v>
      </c>
      <c r="V621" s="8">
        <v>71.5</v>
      </c>
      <c r="W621" s="8">
        <v>59.232100000000003</v>
      </c>
      <c r="AH621" s="6">
        <v>70.900000000000006</v>
      </c>
      <c r="AI621" s="290">
        <v>42.95</v>
      </c>
      <c r="AJ621" s="290">
        <v>42.95</v>
      </c>
      <c r="AK621" s="290">
        <v>32.43</v>
      </c>
      <c r="AL621" s="6">
        <v>50.98</v>
      </c>
      <c r="AM621" s="6">
        <v>50.36</v>
      </c>
      <c r="AN621" s="6">
        <v>43.53</v>
      </c>
      <c r="BO621" s="224">
        <v>0.63400000000000001</v>
      </c>
      <c r="BP621" s="226">
        <v>-113.33333333333331</v>
      </c>
      <c r="BR621" s="311">
        <v>3.0849999999999564</v>
      </c>
      <c r="BS621" s="312">
        <v>-10.200000000189782</v>
      </c>
    </row>
    <row r="622" spans="5:71">
      <c r="E622" s="9">
        <v>90.346666666666664</v>
      </c>
      <c r="F622" s="9">
        <v>176.5</v>
      </c>
      <c r="J622" s="254">
        <v>3.0899999999999563</v>
      </c>
      <c r="K622" s="8">
        <v>-11.333333333238436</v>
      </c>
      <c r="Q622" s="291">
        <v>71.3</v>
      </c>
      <c r="R622" s="290">
        <v>40</v>
      </c>
      <c r="S622" s="290">
        <v>66.3</v>
      </c>
      <c r="T622" s="290">
        <v>80.2</v>
      </c>
      <c r="U622" s="291">
        <v>66.3</v>
      </c>
      <c r="V622" s="8">
        <v>71.7</v>
      </c>
      <c r="W622" s="8">
        <v>60.075299999999999</v>
      </c>
      <c r="AH622" s="6">
        <v>71</v>
      </c>
      <c r="AI622" s="290">
        <v>45.55</v>
      </c>
      <c r="AJ622" s="290">
        <v>45.55</v>
      </c>
      <c r="AK622" s="290">
        <v>36.32</v>
      </c>
      <c r="AL622" s="6">
        <v>51.23</v>
      </c>
      <c r="AM622" s="6">
        <v>50.7</v>
      </c>
      <c r="AN622" s="6">
        <v>44.05</v>
      </c>
      <c r="BO622" s="224">
        <v>0.63600000000000001</v>
      </c>
      <c r="BP622" s="226">
        <v>-118</v>
      </c>
      <c r="BR622" s="311">
        <v>3.0899999999999563</v>
      </c>
      <c r="BS622" s="312">
        <v>-11.333333333238436</v>
      </c>
    </row>
    <row r="623" spans="5:71">
      <c r="E623" s="9">
        <v>90.483333333333334</v>
      </c>
      <c r="F623" s="9">
        <v>135.5</v>
      </c>
      <c r="J623" s="254">
        <v>3.0949999999999562</v>
      </c>
      <c r="K623" s="8">
        <v>-6.2000000001389566</v>
      </c>
      <c r="Q623" s="291">
        <v>71.400000000000006</v>
      </c>
      <c r="R623" s="290">
        <v>40.4</v>
      </c>
      <c r="S623" s="290">
        <v>67.099999999999994</v>
      </c>
      <c r="T623" s="290">
        <v>81.400000000000006</v>
      </c>
      <c r="U623" s="291">
        <v>67.099999999999994</v>
      </c>
      <c r="V623" s="8">
        <v>71.8</v>
      </c>
      <c r="W623" s="8">
        <v>60.918449999999993</v>
      </c>
      <c r="AH623" s="6">
        <v>71.099999999999994</v>
      </c>
      <c r="AI623" s="290">
        <v>47.94</v>
      </c>
      <c r="AJ623" s="290">
        <v>47.94</v>
      </c>
      <c r="AK623" s="290">
        <v>39.909999999999997</v>
      </c>
      <c r="AL623" s="6">
        <v>51.54</v>
      </c>
      <c r="AM623" s="6">
        <v>51.11</v>
      </c>
      <c r="AN623" s="6">
        <v>44.67</v>
      </c>
      <c r="BO623" s="224">
        <v>0.63800000000000001</v>
      </c>
      <c r="BP623" s="226">
        <v>-104.66666666666664</v>
      </c>
      <c r="BR623" s="311">
        <v>3.0949999999999562</v>
      </c>
      <c r="BS623" s="312">
        <v>-6.2000000001389566</v>
      </c>
    </row>
    <row r="624" spans="5:71">
      <c r="E624" s="9">
        <v>90.62</v>
      </c>
      <c r="F624" s="9">
        <v>128.80000000000001</v>
      </c>
      <c r="J624" s="254">
        <v>3.0999999999999561</v>
      </c>
      <c r="K624" s="8">
        <v>-6.4000000002786805</v>
      </c>
      <c r="Q624" s="291">
        <v>71.5</v>
      </c>
      <c r="R624" s="290">
        <v>40.9</v>
      </c>
      <c r="S624" s="290">
        <v>67.900000000000006</v>
      </c>
      <c r="T624" s="290">
        <v>82.6</v>
      </c>
      <c r="U624" s="291">
        <v>67.900000000000006</v>
      </c>
      <c r="V624" s="8">
        <v>71.900000000000006</v>
      </c>
      <c r="W624" s="8">
        <v>61.761600000000001</v>
      </c>
      <c r="AH624" s="6">
        <v>71.2</v>
      </c>
      <c r="AI624" s="290">
        <v>50.04</v>
      </c>
      <c r="AJ624" s="290">
        <v>50.04</v>
      </c>
      <c r="AK624" s="290">
        <v>43.06</v>
      </c>
      <c r="AL624" s="6">
        <v>51.91</v>
      </c>
      <c r="AM624" s="6">
        <v>51.57</v>
      </c>
      <c r="AN624" s="6">
        <v>45.36</v>
      </c>
      <c r="BO624" s="224">
        <v>0.64</v>
      </c>
      <c r="BP624" s="226">
        <v>-118.66666666666664</v>
      </c>
      <c r="BR624" s="311">
        <v>3.0999999999999561</v>
      </c>
      <c r="BS624" s="312">
        <v>-6.4000000002786805</v>
      </c>
    </row>
    <row r="625" spans="5:71">
      <c r="E625" s="9">
        <v>90.756666666666661</v>
      </c>
      <c r="F625" s="9">
        <v>130.69999999999999</v>
      </c>
      <c r="J625" s="254">
        <v>3.104999999999956</v>
      </c>
      <c r="K625" s="8">
        <v>2.7333333336291687</v>
      </c>
      <c r="Q625" s="291">
        <v>71.599999999999994</v>
      </c>
      <c r="R625" s="290">
        <v>41.4</v>
      </c>
      <c r="S625" s="290">
        <v>68.7</v>
      </c>
      <c r="T625" s="290">
        <v>83.8</v>
      </c>
      <c r="U625" s="291">
        <v>68.7</v>
      </c>
      <c r="V625" s="8">
        <v>72</v>
      </c>
      <c r="W625" s="8">
        <v>62.604749999999996</v>
      </c>
      <c r="AH625" s="6">
        <v>71.3</v>
      </c>
      <c r="AI625" s="290">
        <v>51.89</v>
      </c>
      <c r="AJ625" s="290">
        <v>51.89</v>
      </c>
      <c r="AK625" s="290">
        <v>45.83</v>
      </c>
      <c r="AL625" s="6">
        <v>52.32</v>
      </c>
      <c r="AM625" s="6">
        <v>52.08</v>
      </c>
      <c r="AN625" s="6">
        <v>46.11</v>
      </c>
      <c r="BO625" s="224">
        <v>0.64200000000000002</v>
      </c>
      <c r="BP625" s="226">
        <v>-101.33333333333333</v>
      </c>
      <c r="BR625" s="311">
        <v>3.104999999999956</v>
      </c>
      <c r="BS625" s="312">
        <v>2.7333333336291687</v>
      </c>
    </row>
    <row r="626" spans="5:71">
      <c r="E626" s="9">
        <v>90.893333333333331</v>
      </c>
      <c r="F626" s="9">
        <v>163.19999999999999</v>
      </c>
      <c r="J626" s="254">
        <v>3.1099999999999559</v>
      </c>
      <c r="K626" s="8">
        <v>1.999999999814186</v>
      </c>
      <c r="Q626" s="291">
        <v>71.7</v>
      </c>
      <c r="R626" s="290">
        <v>41.8</v>
      </c>
      <c r="S626" s="290">
        <v>69.599999999999994</v>
      </c>
      <c r="T626" s="290">
        <v>85.1</v>
      </c>
      <c r="U626" s="291">
        <v>69.599999999999994</v>
      </c>
      <c r="V626" s="8">
        <v>72.099999999999994</v>
      </c>
      <c r="W626" s="8">
        <v>63.447900000000004</v>
      </c>
      <c r="AH626" s="6">
        <v>71.400000000000006</v>
      </c>
      <c r="AI626" s="290">
        <v>53.58</v>
      </c>
      <c r="AJ626" s="290">
        <v>53.58</v>
      </c>
      <c r="AK626" s="290">
        <v>48.37</v>
      </c>
      <c r="AL626" s="6">
        <v>52.76</v>
      </c>
      <c r="AM626" s="6">
        <v>52.61</v>
      </c>
      <c r="AN626" s="6">
        <v>46.91</v>
      </c>
      <c r="BO626" s="224">
        <v>0.64400000000000002</v>
      </c>
      <c r="BP626" s="226">
        <v>-96.666666666666643</v>
      </c>
      <c r="BR626" s="311">
        <v>3.1099999999999559</v>
      </c>
      <c r="BS626" s="312">
        <v>1.999999999814186</v>
      </c>
    </row>
    <row r="627" spans="5:71">
      <c r="E627" s="9">
        <v>91.03</v>
      </c>
      <c r="F627" s="9">
        <v>209</v>
      </c>
      <c r="J627" s="254">
        <v>3.1149999999999558</v>
      </c>
      <c r="K627" s="8">
        <v>-7.800000000352334</v>
      </c>
      <c r="Q627" s="291">
        <v>71.8</v>
      </c>
      <c r="R627" s="290">
        <v>42.3</v>
      </c>
      <c r="S627" s="290">
        <v>70.400000000000006</v>
      </c>
      <c r="T627" s="290">
        <v>86.3</v>
      </c>
      <c r="U627" s="291">
        <v>70.400000000000006</v>
      </c>
      <c r="V627" s="8">
        <v>72.2</v>
      </c>
      <c r="W627" s="8">
        <v>64.291150000000002</v>
      </c>
      <c r="AH627" s="6">
        <v>71.5</v>
      </c>
      <c r="AI627" s="290">
        <v>55.18</v>
      </c>
      <c r="AJ627" s="290">
        <v>55.18</v>
      </c>
      <c r="AK627" s="290">
        <v>50.77</v>
      </c>
      <c r="AL627" s="6">
        <v>53.23</v>
      </c>
      <c r="AM627" s="6">
        <v>53.16</v>
      </c>
      <c r="AN627" s="6">
        <v>47.74</v>
      </c>
      <c r="BO627" s="224">
        <v>0.64600000000000002</v>
      </c>
      <c r="BP627" s="226">
        <v>-99.333333333333314</v>
      </c>
      <c r="BR627" s="311">
        <v>3.1149999999999558</v>
      </c>
      <c r="BS627" s="312">
        <v>-7.800000000352334</v>
      </c>
    </row>
    <row r="628" spans="5:71">
      <c r="E628" s="9">
        <v>91.166666666666671</v>
      </c>
      <c r="F628" s="9">
        <v>241.5</v>
      </c>
      <c r="J628" s="254">
        <v>3.1199999999999557</v>
      </c>
      <c r="K628" s="8">
        <v>-18.933333333521034</v>
      </c>
      <c r="Q628" s="291">
        <v>71.900000000000006</v>
      </c>
      <c r="R628" s="290">
        <v>42.8</v>
      </c>
      <c r="S628" s="290">
        <v>71.2</v>
      </c>
      <c r="T628" s="290">
        <v>87.5</v>
      </c>
      <c r="U628" s="291">
        <v>71.2</v>
      </c>
      <c r="V628" s="8">
        <v>72.3</v>
      </c>
      <c r="W628" s="8">
        <v>65.134299999999996</v>
      </c>
      <c r="AH628" s="6">
        <v>71.599999999999994</v>
      </c>
      <c r="AI628" s="290">
        <v>56.7</v>
      </c>
      <c r="AJ628" s="290">
        <v>56.7</v>
      </c>
      <c r="AK628" s="290">
        <v>53.05</v>
      </c>
      <c r="AL628" s="6">
        <v>53.71</v>
      </c>
      <c r="AM628" s="6">
        <v>53.72</v>
      </c>
      <c r="AN628" s="6">
        <v>48.58</v>
      </c>
      <c r="BO628" s="224">
        <v>0.64800000000000002</v>
      </c>
      <c r="BP628" s="226">
        <v>-101.33333333333333</v>
      </c>
      <c r="BR628" s="311">
        <v>3.1199999999999557</v>
      </c>
      <c r="BS628" s="312">
        <v>-18.933333333521034</v>
      </c>
    </row>
    <row r="629" spans="5:71">
      <c r="E629" s="9">
        <v>91.303333333333342</v>
      </c>
      <c r="F629" s="9">
        <v>238.96700000000001</v>
      </c>
      <c r="J629" s="254">
        <v>3.1249999999999556</v>
      </c>
      <c r="K629" s="8">
        <v>-40.999999999548216</v>
      </c>
      <c r="Q629" s="291">
        <v>72</v>
      </c>
      <c r="R629" s="290">
        <v>43.2</v>
      </c>
      <c r="S629" s="290">
        <v>72</v>
      </c>
      <c r="T629" s="290">
        <v>88.7</v>
      </c>
      <c r="U629" s="291">
        <v>72</v>
      </c>
      <c r="V629" s="8">
        <v>72.400000000000006</v>
      </c>
      <c r="W629" s="8">
        <v>65.977450000000005</v>
      </c>
      <c r="AH629" s="6">
        <v>71.7</v>
      </c>
      <c r="AI629" s="290">
        <v>58.12</v>
      </c>
      <c r="AJ629" s="290">
        <v>58.12</v>
      </c>
      <c r="AK629" s="290">
        <v>55.18</v>
      </c>
      <c r="AL629" s="6">
        <v>54.19</v>
      </c>
      <c r="AM629" s="6">
        <v>54.3</v>
      </c>
      <c r="AN629" s="6">
        <v>49.44</v>
      </c>
      <c r="BO629" s="224">
        <v>0.65</v>
      </c>
      <c r="BP629" s="226">
        <v>-98.666666666666671</v>
      </c>
      <c r="BR629" s="311">
        <v>3.1249999999999556</v>
      </c>
      <c r="BS629" s="312">
        <v>-40.999999999548216</v>
      </c>
    </row>
    <row r="630" spans="5:71">
      <c r="E630" s="9">
        <v>91.44</v>
      </c>
      <c r="F630" s="9">
        <v>224.3</v>
      </c>
      <c r="J630" s="254">
        <v>3.1299999999999555</v>
      </c>
      <c r="K630" s="8">
        <v>-10.533333333319739</v>
      </c>
      <c r="Q630" s="291">
        <v>72.099999999999994</v>
      </c>
      <c r="R630" s="290">
        <v>43.7</v>
      </c>
      <c r="S630" s="290">
        <v>72.900000000000006</v>
      </c>
      <c r="T630" s="290">
        <v>89.9</v>
      </c>
      <c r="U630" s="291">
        <v>72.900000000000006</v>
      </c>
      <c r="V630" s="8">
        <v>72.599999999999994</v>
      </c>
      <c r="W630" s="8">
        <v>66.82050000000001</v>
      </c>
      <c r="AH630" s="6">
        <v>71.8</v>
      </c>
      <c r="AI630" s="290">
        <v>59.37</v>
      </c>
      <c r="AJ630" s="290">
        <v>59.37</v>
      </c>
      <c r="AK630" s="290">
        <v>57.06</v>
      </c>
      <c r="AL630" s="6">
        <v>54.68</v>
      </c>
      <c r="AM630" s="6">
        <v>54.88</v>
      </c>
      <c r="AN630" s="6">
        <v>50.31</v>
      </c>
      <c r="BO630" s="224">
        <v>0.65200000000000002</v>
      </c>
      <c r="BP630" s="226">
        <v>-104</v>
      </c>
      <c r="BR630" s="311">
        <v>3.1299999999999555</v>
      </c>
      <c r="BS630" s="312">
        <v>-10.533333333319739</v>
      </c>
    </row>
    <row r="631" spans="5:71">
      <c r="E631" s="9">
        <v>91.576666666666668</v>
      </c>
      <c r="F631" s="9">
        <v>220.5</v>
      </c>
      <c r="J631" s="254">
        <v>3.1349999999999554</v>
      </c>
      <c r="K631" s="8">
        <v>-33.800000000016048</v>
      </c>
      <c r="Q631" s="291">
        <v>72.2</v>
      </c>
      <c r="R631" s="290">
        <v>44.2</v>
      </c>
      <c r="S631" s="290">
        <v>73.7</v>
      </c>
      <c r="T631" s="290">
        <v>91.2</v>
      </c>
      <c r="U631" s="291">
        <v>73.7</v>
      </c>
      <c r="V631" s="8">
        <v>72.7</v>
      </c>
      <c r="W631" s="8">
        <v>67.663650000000004</v>
      </c>
      <c r="AH631" s="6">
        <v>71.900000000000006</v>
      </c>
      <c r="AI631" s="290">
        <v>60.3</v>
      </c>
      <c r="AJ631" s="290">
        <v>60.3</v>
      </c>
      <c r="AK631" s="290">
        <v>58.45</v>
      </c>
      <c r="AL631" s="6">
        <v>55.17</v>
      </c>
      <c r="AM631" s="6">
        <v>55.45</v>
      </c>
      <c r="AN631" s="6">
        <v>51.18</v>
      </c>
      <c r="BO631" s="224">
        <v>0.65400000000000003</v>
      </c>
      <c r="BP631" s="226">
        <v>-102.66666666666664</v>
      </c>
      <c r="BR631" s="311">
        <v>3.1349999999999554</v>
      </c>
      <c r="BS631" s="312">
        <v>-33.800000000016048</v>
      </c>
    </row>
    <row r="632" spans="5:71">
      <c r="E632" s="9">
        <v>91.713333333333324</v>
      </c>
      <c r="F632" s="9">
        <v>251.1</v>
      </c>
      <c r="J632" s="254">
        <v>3.1399999999999553</v>
      </c>
      <c r="K632" s="8">
        <v>-48.799999999641166</v>
      </c>
      <c r="Q632" s="291">
        <v>72.3</v>
      </c>
      <c r="R632" s="290">
        <v>44.6</v>
      </c>
      <c r="S632" s="290">
        <v>68.8</v>
      </c>
      <c r="T632" s="290">
        <v>89.6</v>
      </c>
      <c r="U632" s="291">
        <v>68.8</v>
      </c>
      <c r="V632" s="8">
        <v>72.8</v>
      </c>
      <c r="W632" s="8">
        <v>67.113950000000003</v>
      </c>
      <c r="AH632" s="6">
        <v>72</v>
      </c>
      <c r="AI632" s="290">
        <v>60.81</v>
      </c>
      <c r="AJ632" s="290">
        <v>60.81</v>
      </c>
      <c r="AK632" s="290">
        <v>59.21</v>
      </c>
      <c r="AL632" s="6">
        <v>55.64</v>
      </c>
      <c r="AM632" s="6">
        <v>56.02</v>
      </c>
      <c r="AN632" s="6">
        <v>52.04</v>
      </c>
      <c r="BO632" s="224">
        <v>0.65600000000000003</v>
      </c>
      <c r="BP632" s="226">
        <v>-89.333333333333357</v>
      </c>
      <c r="BR632" s="311">
        <v>3.1399999999999553</v>
      </c>
      <c r="BS632" s="312">
        <v>-48.799999999641166</v>
      </c>
    </row>
    <row r="633" spans="5:71">
      <c r="E633" s="9">
        <v>91.85</v>
      </c>
      <c r="F633" s="9">
        <v>254.9</v>
      </c>
      <c r="J633" s="254">
        <v>3.1449999999999552</v>
      </c>
      <c r="K633" s="8">
        <v>-50.599999999998211</v>
      </c>
      <c r="Q633" s="291">
        <v>72.400000000000006</v>
      </c>
      <c r="R633" s="290">
        <v>45.1</v>
      </c>
      <c r="S633" s="290">
        <v>70.099999999999994</v>
      </c>
      <c r="T633" s="290">
        <v>92.4</v>
      </c>
      <c r="U633" s="291">
        <v>70.099999999999994</v>
      </c>
      <c r="V633" s="8">
        <v>72.900000000000006</v>
      </c>
      <c r="W633" s="8">
        <v>68.742949999999993</v>
      </c>
      <c r="AH633" s="6">
        <v>72.099999999999994</v>
      </c>
      <c r="AI633" s="290">
        <v>60.91</v>
      </c>
      <c r="AJ633" s="290">
        <v>60.91</v>
      </c>
      <c r="AK633" s="290">
        <v>59.36</v>
      </c>
      <c r="AL633" s="6">
        <v>56.11</v>
      </c>
      <c r="AM633" s="6">
        <v>56.57</v>
      </c>
      <c r="AN633" s="6">
        <v>52.86</v>
      </c>
      <c r="BO633" s="224">
        <v>0.65800000000000003</v>
      </c>
      <c r="BP633" s="226">
        <v>-90</v>
      </c>
      <c r="BR633" s="311">
        <v>3.1449999999999552</v>
      </c>
      <c r="BS633" s="312">
        <v>-50.599999999998211</v>
      </c>
    </row>
    <row r="634" spans="5:71">
      <c r="E634" s="9">
        <v>91.986666666666679</v>
      </c>
      <c r="F634" s="9">
        <v>254.9</v>
      </c>
      <c r="J634" s="254">
        <v>3.1499999999999551</v>
      </c>
      <c r="K634" s="8">
        <v>-24.933333333355456</v>
      </c>
      <c r="Q634" s="291">
        <v>72.5</v>
      </c>
      <c r="R634" s="290">
        <v>45.6</v>
      </c>
      <c r="S634" s="290">
        <v>71.400000000000006</v>
      </c>
      <c r="T634" s="290">
        <v>94.8</v>
      </c>
      <c r="U634" s="291">
        <v>71.400000000000006</v>
      </c>
      <c r="V634" s="8">
        <v>73</v>
      </c>
      <c r="W634" s="8">
        <v>70.193200000000004</v>
      </c>
      <c r="AH634" s="6">
        <v>72.2</v>
      </c>
      <c r="AI634" s="290">
        <v>60.77</v>
      </c>
      <c r="AJ634" s="290">
        <v>60.77</v>
      </c>
      <c r="AK634" s="290">
        <v>59.16</v>
      </c>
      <c r="AL634" s="6">
        <v>56.56</v>
      </c>
      <c r="AM634" s="6">
        <v>57.08</v>
      </c>
      <c r="AN634" s="6">
        <v>53.62</v>
      </c>
      <c r="BO634" s="224">
        <v>0.66</v>
      </c>
      <c r="BP634" s="226">
        <v>-93.999999999999986</v>
      </c>
      <c r="BR634" s="311">
        <v>3.1499999999999551</v>
      </c>
      <c r="BS634" s="312">
        <v>-24.933333333355456</v>
      </c>
    </row>
    <row r="635" spans="5:71">
      <c r="E635" s="9">
        <v>92.123333333333335</v>
      </c>
      <c r="F635" s="9">
        <v>247.3</v>
      </c>
      <c r="J635" s="254">
        <v>3.154999999999955</v>
      </c>
      <c r="K635" s="8">
        <v>-13.933333333716826</v>
      </c>
      <c r="Q635" s="291">
        <v>72.599999999999994</v>
      </c>
      <c r="R635" s="290">
        <v>60.1</v>
      </c>
      <c r="S635" s="290">
        <v>71.5</v>
      </c>
      <c r="T635" s="290">
        <v>80.7</v>
      </c>
      <c r="U635" s="291">
        <v>71.5</v>
      </c>
      <c r="V635" s="8">
        <v>73.099999999999994</v>
      </c>
      <c r="W635" s="8">
        <v>70.403500000000008</v>
      </c>
      <c r="AH635" s="6">
        <v>72.3</v>
      </c>
      <c r="AI635" s="290">
        <v>60.7</v>
      </c>
      <c r="AJ635" s="290">
        <v>60.7</v>
      </c>
      <c r="AK635" s="290">
        <v>59.05</v>
      </c>
      <c r="AL635" s="6">
        <v>56.98</v>
      </c>
      <c r="AM635" s="6">
        <v>57.54</v>
      </c>
      <c r="AN635" s="6">
        <v>54.31</v>
      </c>
      <c r="BO635" s="224">
        <v>0.66200000000000003</v>
      </c>
      <c r="BP635" s="226">
        <v>-104.66666666666664</v>
      </c>
      <c r="BR635" s="311">
        <v>3.154999999999955</v>
      </c>
      <c r="BS635" s="312">
        <v>-13.933333333716826</v>
      </c>
    </row>
    <row r="636" spans="5:71">
      <c r="E636" s="9">
        <v>92.26</v>
      </c>
      <c r="F636" s="9">
        <v>243.5</v>
      </c>
      <c r="J636" s="254">
        <v>3.1599999999999548</v>
      </c>
      <c r="K636" s="8">
        <v>-4.4000000001154049</v>
      </c>
      <c r="Q636" s="291">
        <v>72.7</v>
      </c>
      <c r="R636" s="290">
        <v>60.8</v>
      </c>
      <c r="S636" s="290">
        <v>72.8</v>
      </c>
      <c r="T636" s="290">
        <v>82.7</v>
      </c>
      <c r="U636" s="291">
        <v>72.8</v>
      </c>
      <c r="V636" s="8">
        <v>73.2</v>
      </c>
      <c r="W636" s="8">
        <v>71.731500000000011</v>
      </c>
      <c r="AH636" s="6">
        <v>72.400000000000006</v>
      </c>
      <c r="AI636" s="290">
        <v>60.86</v>
      </c>
      <c r="AJ636" s="290">
        <v>60.86</v>
      </c>
      <c r="AK636" s="290">
        <v>59.3</v>
      </c>
      <c r="AL636" s="6">
        <v>57.37</v>
      </c>
      <c r="AM636" s="6">
        <v>57.94</v>
      </c>
      <c r="AN636" s="6">
        <v>54.91</v>
      </c>
      <c r="BO636" s="224">
        <v>0.66400000000000003</v>
      </c>
      <c r="BP636" s="226">
        <v>-90</v>
      </c>
      <c r="BR636" s="311">
        <v>3.1599999999999548</v>
      </c>
      <c r="BS636" s="312">
        <v>-4.4000000001154049</v>
      </c>
    </row>
    <row r="637" spans="5:71">
      <c r="E637" s="9">
        <v>92.396666666666661</v>
      </c>
      <c r="F637" s="9">
        <v>243.5</v>
      </c>
      <c r="J637" s="254">
        <v>3.1649999999999547</v>
      </c>
      <c r="K637" s="8">
        <v>-10.599999999829102</v>
      </c>
      <c r="Q637" s="291">
        <v>72.8</v>
      </c>
      <c r="R637" s="290">
        <v>60.9</v>
      </c>
      <c r="S637" s="290">
        <v>73.8</v>
      </c>
      <c r="T637" s="290">
        <v>83.2</v>
      </c>
      <c r="U637" s="291">
        <v>73.8</v>
      </c>
      <c r="V637" s="8">
        <v>73.3</v>
      </c>
      <c r="W637" s="8">
        <v>72.043300000000002</v>
      </c>
      <c r="AH637" s="6">
        <v>72.5</v>
      </c>
      <c r="AI637" s="290">
        <v>61.24</v>
      </c>
      <c r="AJ637" s="290">
        <v>61.24</v>
      </c>
      <c r="AK637" s="290">
        <v>59.86</v>
      </c>
      <c r="AL637" s="6">
        <v>57.71</v>
      </c>
      <c r="AM637" s="6">
        <v>58.27</v>
      </c>
      <c r="AN637" s="6">
        <v>55.4</v>
      </c>
      <c r="BO637" s="224">
        <v>0.66600000000000004</v>
      </c>
      <c r="BP637" s="226">
        <v>-84.666666666666671</v>
      </c>
      <c r="BR637" s="311">
        <v>3.1649999999999547</v>
      </c>
      <c r="BS637" s="312">
        <v>-10.599999999829102</v>
      </c>
    </row>
    <row r="638" spans="5:71">
      <c r="E638" s="9">
        <v>92.533333333333331</v>
      </c>
      <c r="F638" s="9">
        <v>249.3</v>
      </c>
      <c r="J638" s="254">
        <v>3.1699999999999546</v>
      </c>
      <c r="K638" s="8">
        <v>-10.533333333355692</v>
      </c>
      <c r="Q638" s="291">
        <v>72.900000000000006</v>
      </c>
      <c r="R638" s="290">
        <v>61</v>
      </c>
      <c r="S638" s="290">
        <v>74.7</v>
      </c>
      <c r="T638" s="290">
        <v>83.7</v>
      </c>
      <c r="U638" s="291">
        <v>74.7</v>
      </c>
      <c r="V638" s="8">
        <v>73.5</v>
      </c>
      <c r="W638" s="8">
        <v>72.355150000000009</v>
      </c>
      <c r="AH638" s="6">
        <v>72.599999999999994</v>
      </c>
      <c r="AI638" s="290">
        <v>61.66</v>
      </c>
      <c r="AJ638" s="290">
        <v>61.66</v>
      </c>
      <c r="AK638" s="290">
        <v>60.49</v>
      </c>
      <c r="AL638" s="6">
        <v>58.01</v>
      </c>
      <c r="AM638" s="6">
        <v>58.53</v>
      </c>
      <c r="AN638" s="6">
        <v>55.79</v>
      </c>
      <c r="BO638" s="224">
        <v>0.66800000000000004</v>
      </c>
      <c r="BP638" s="226">
        <v>-94.666666666666686</v>
      </c>
      <c r="BR638" s="311">
        <v>3.1699999999999546</v>
      </c>
      <c r="BS638" s="312">
        <v>-10.533333333355692</v>
      </c>
    </row>
    <row r="639" spans="5:71">
      <c r="E639" s="9">
        <v>92.67</v>
      </c>
      <c r="F639" s="9">
        <v>256.89999999999998</v>
      </c>
      <c r="J639" s="254">
        <v>3.1749999999999545</v>
      </c>
      <c r="K639" s="8">
        <v>-23.000000000034539</v>
      </c>
      <c r="Q639" s="291">
        <v>73</v>
      </c>
      <c r="R639" s="290">
        <v>61.1</v>
      </c>
      <c r="S639" s="290">
        <v>73</v>
      </c>
      <c r="T639" s="290">
        <v>81.3</v>
      </c>
      <c r="U639" s="291">
        <v>73</v>
      </c>
      <c r="V639" s="8">
        <v>73.599999999999994</v>
      </c>
      <c r="W639" s="8">
        <v>71.239949999999993</v>
      </c>
      <c r="AH639" s="6">
        <v>72.7</v>
      </c>
      <c r="AI639" s="290">
        <v>61.89</v>
      </c>
      <c r="AJ639" s="290">
        <v>61.89</v>
      </c>
      <c r="AK639" s="290">
        <v>60.84</v>
      </c>
      <c r="AL639" s="6">
        <v>58.25</v>
      </c>
      <c r="AM639" s="6">
        <v>58.71</v>
      </c>
      <c r="AN639" s="6">
        <v>56.07</v>
      </c>
      <c r="BO639" s="224">
        <v>0.67</v>
      </c>
      <c r="BP639" s="226">
        <v>-79.333333333333329</v>
      </c>
      <c r="BR639" s="311">
        <v>3.1749999999999545</v>
      </c>
      <c r="BS639" s="312">
        <v>-23.000000000034539</v>
      </c>
    </row>
    <row r="640" spans="5:71">
      <c r="E640" s="9">
        <v>92.806666666666672</v>
      </c>
      <c r="F640" s="9">
        <v>256.89999999999998</v>
      </c>
      <c r="J640" s="254">
        <v>3.1799999999999544</v>
      </c>
      <c r="K640" s="8">
        <v>-20.000000000022595</v>
      </c>
      <c r="Q640" s="291">
        <v>73.099999999999994</v>
      </c>
      <c r="R640" s="290">
        <v>61.3</v>
      </c>
      <c r="S640" s="290">
        <v>72.400000000000006</v>
      </c>
      <c r="T640" s="290">
        <v>81.900000000000006</v>
      </c>
      <c r="U640" s="291">
        <v>72.400000000000006</v>
      </c>
      <c r="V640" s="8">
        <v>73.7</v>
      </c>
      <c r="W640" s="8">
        <v>71.567849999999993</v>
      </c>
      <c r="AH640" s="6">
        <v>72.8</v>
      </c>
      <c r="AI640" s="290">
        <v>61.79</v>
      </c>
      <c r="AJ640" s="290">
        <v>61.79</v>
      </c>
      <c r="AK640" s="290">
        <v>60.69</v>
      </c>
      <c r="AL640" s="6">
        <v>58.44</v>
      </c>
      <c r="AM640" s="6">
        <v>58.84</v>
      </c>
      <c r="AN640" s="6">
        <v>56.26</v>
      </c>
      <c r="BO640" s="224">
        <v>0.67200000000000004</v>
      </c>
      <c r="BP640" s="226">
        <v>-85.999999999999986</v>
      </c>
      <c r="BR640" s="311">
        <v>3.1799999999999544</v>
      </c>
      <c r="BS640" s="312">
        <v>-20.000000000022595</v>
      </c>
    </row>
    <row r="641" spans="5:71">
      <c r="E641" s="9">
        <v>92.943333333333342</v>
      </c>
      <c r="F641" s="9">
        <v>257</v>
      </c>
      <c r="J641" s="254">
        <v>3.1849999999999543</v>
      </c>
      <c r="K641" s="8">
        <v>-29.53333333324629</v>
      </c>
      <c r="Q641" s="291">
        <v>73.2</v>
      </c>
      <c r="R641" s="290">
        <v>61.4</v>
      </c>
      <c r="S641" s="290">
        <v>72.7</v>
      </c>
      <c r="T641" s="290">
        <v>82.4</v>
      </c>
      <c r="U641" s="291">
        <v>72.7</v>
      </c>
      <c r="V641" s="8">
        <v>73.8</v>
      </c>
      <c r="W641" s="8">
        <v>71.895749999999992</v>
      </c>
      <c r="AH641" s="6">
        <v>72.900000000000006</v>
      </c>
      <c r="AI641" s="290">
        <v>61.38</v>
      </c>
      <c r="AJ641" s="290">
        <v>61.38</v>
      </c>
      <c r="AK641" s="290">
        <v>60.07</v>
      </c>
      <c r="AL641" s="6">
        <v>58.57</v>
      </c>
      <c r="AM641" s="6">
        <v>58.9</v>
      </c>
      <c r="AN641" s="6">
        <v>56.35</v>
      </c>
      <c r="BO641" s="224">
        <v>0.67400000000000004</v>
      </c>
      <c r="BP641" s="226">
        <v>-82</v>
      </c>
      <c r="BR641" s="311">
        <v>3.1849999999999543</v>
      </c>
      <c r="BS641" s="312">
        <v>-29.53333333324629</v>
      </c>
    </row>
    <row r="642" spans="5:71">
      <c r="E642" s="9">
        <v>93.08</v>
      </c>
      <c r="F642" s="9">
        <v>257</v>
      </c>
      <c r="J642" s="254">
        <v>3.1899999999999542</v>
      </c>
      <c r="K642" s="8">
        <v>-23.066666666726015</v>
      </c>
      <c r="Q642" s="291">
        <v>73.3</v>
      </c>
      <c r="R642" s="290">
        <v>61.5</v>
      </c>
      <c r="S642" s="290">
        <v>73</v>
      </c>
      <c r="T642" s="290">
        <v>82.9</v>
      </c>
      <c r="U642" s="291">
        <v>73</v>
      </c>
      <c r="V642" s="8">
        <v>73.900000000000006</v>
      </c>
      <c r="W642" s="8">
        <v>72.223699999999994</v>
      </c>
      <c r="AH642" s="6">
        <v>73</v>
      </c>
      <c r="AI642" s="290">
        <v>60.78</v>
      </c>
      <c r="AJ642" s="290">
        <v>60.78</v>
      </c>
      <c r="AK642" s="290">
        <v>59.16</v>
      </c>
      <c r="AL642" s="6">
        <v>58.67</v>
      </c>
      <c r="AM642" s="6">
        <v>58.92</v>
      </c>
      <c r="AN642" s="6">
        <v>56.38</v>
      </c>
      <c r="BO642" s="224">
        <v>0.67600000000000005</v>
      </c>
      <c r="BP642" s="226">
        <v>-78.000000000000028</v>
      </c>
      <c r="BR642" s="311">
        <v>3.1899999999999542</v>
      </c>
      <c r="BS642" s="312">
        <v>-23.066666666726015</v>
      </c>
    </row>
    <row r="643" spans="5:71">
      <c r="E643" s="9">
        <v>93.216666666666669</v>
      </c>
      <c r="F643" s="9">
        <v>257.98599999999999</v>
      </c>
      <c r="J643" s="254">
        <v>3.1949999999999541</v>
      </c>
      <c r="K643" s="8">
        <v>-2.2000000002787345</v>
      </c>
      <c r="Q643" s="291">
        <v>73.400000000000006</v>
      </c>
      <c r="R643" s="290">
        <v>61.6</v>
      </c>
      <c r="S643" s="290">
        <v>73.2</v>
      </c>
      <c r="T643" s="290">
        <v>83.5</v>
      </c>
      <c r="U643" s="291">
        <v>73.2</v>
      </c>
      <c r="V643" s="8">
        <v>74</v>
      </c>
      <c r="W643" s="8">
        <v>72.551649999999995</v>
      </c>
      <c r="AH643" s="6">
        <v>73.099999999999994</v>
      </c>
      <c r="AI643" s="290">
        <v>60.14</v>
      </c>
      <c r="AJ643" s="290">
        <v>60.14</v>
      </c>
      <c r="AK643" s="290">
        <v>58.21</v>
      </c>
      <c r="AL643" s="6">
        <v>58.73</v>
      </c>
      <c r="AM643" s="6">
        <v>58.9</v>
      </c>
      <c r="AN643" s="6">
        <v>56.35</v>
      </c>
      <c r="BO643" s="224">
        <v>0.67800000000000005</v>
      </c>
      <c r="BP643" s="226">
        <v>-68.666666666666657</v>
      </c>
      <c r="BR643" s="311">
        <v>3.1949999999999541</v>
      </c>
      <c r="BS643" s="312">
        <v>-2.2000000002787345</v>
      </c>
    </row>
    <row r="644" spans="5:71">
      <c r="E644" s="9">
        <v>93.353333333333339</v>
      </c>
      <c r="F644" s="9">
        <v>255.27099999999999</v>
      </c>
      <c r="J644" s="254">
        <v>3.199999999999954</v>
      </c>
      <c r="K644" s="8">
        <v>-0.16000000001287873</v>
      </c>
      <c r="Q644" s="291">
        <v>73.5</v>
      </c>
      <c r="R644" s="290">
        <v>61.8</v>
      </c>
      <c r="S644" s="290">
        <v>73.5</v>
      </c>
      <c r="T644" s="290">
        <v>84</v>
      </c>
      <c r="U644" s="291">
        <v>73.5</v>
      </c>
      <c r="V644" s="8">
        <v>74.099999999999994</v>
      </c>
      <c r="W644" s="8">
        <v>72.879549999999995</v>
      </c>
      <c r="AH644" s="6">
        <v>73.2</v>
      </c>
      <c r="AI644" s="290">
        <v>59.57</v>
      </c>
      <c r="AJ644" s="290">
        <v>59.57</v>
      </c>
      <c r="AK644" s="290">
        <v>57.35</v>
      </c>
      <c r="AL644" s="6">
        <v>58.76</v>
      </c>
      <c r="AM644" s="6">
        <v>58.86</v>
      </c>
      <c r="AN644" s="6">
        <v>56.29</v>
      </c>
      <c r="BO644" s="224">
        <v>0.68</v>
      </c>
      <c r="BP644" s="226">
        <v>-60.66666666666665</v>
      </c>
      <c r="BR644" s="311">
        <v>3.199999999999954</v>
      </c>
      <c r="BS644" s="312">
        <v>-0.16000000001287873</v>
      </c>
    </row>
    <row r="645" spans="5:71">
      <c r="E645" s="9">
        <v>93.490000000000009</v>
      </c>
      <c r="F645" s="9">
        <v>252.01400000000001</v>
      </c>
      <c r="J645" s="254">
        <v>3.2049999999999539</v>
      </c>
      <c r="K645" s="8">
        <v>-4.1999999998876802</v>
      </c>
      <c r="Q645" s="291">
        <v>73.599999999999994</v>
      </c>
      <c r="R645" s="290">
        <v>61.9</v>
      </c>
      <c r="S645" s="290">
        <v>73.8</v>
      </c>
      <c r="T645" s="290">
        <v>84.5</v>
      </c>
      <c r="U645" s="291">
        <v>73.8</v>
      </c>
      <c r="V645" s="8">
        <v>74.2</v>
      </c>
      <c r="W645" s="8">
        <v>73.207499999999996</v>
      </c>
      <c r="AH645" s="6">
        <v>73.3</v>
      </c>
      <c r="AI645" s="290">
        <v>59.06</v>
      </c>
      <c r="AJ645" s="290">
        <v>59.06</v>
      </c>
      <c r="AK645" s="290">
        <v>56.6</v>
      </c>
      <c r="AL645" s="6">
        <v>58.78</v>
      </c>
      <c r="AM645" s="6">
        <v>58.8</v>
      </c>
      <c r="AN645" s="6">
        <v>56.2</v>
      </c>
      <c r="BO645" s="224">
        <v>0.68200000000000005</v>
      </c>
      <c r="BP645" s="226">
        <v>-61.333333333333364</v>
      </c>
      <c r="BR645" s="311">
        <v>3.2049999999999539</v>
      </c>
      <c r="BS645" s="312">
        <v>-4.1999999998876802</v>
      </c>
    </row>
    <row r="646" spans="5:71">
      <c r="E646" s="9">
        <v>93.626666666666679</v>
      </c>
      <c r="F646" s="9">
        <v>246.92500000000001</v>
      </c>
      <c r="J646" s="254">
        <v>3.2099999999999538</v>
      </c>
      <c r="K646" s="8">
        <v>-12.628571428633109</v>
      </c>
      <c r="Q646" s="291">
        <v>73.7</v>
      </c>
      <c r="R646" s="290">
        <v>59.6</v>
      </c>
      <c r="S646" s="290">
        <v>72.8</v>
      </c>
      <c r="T646" s="290">
        <v>81.900000000000006</v>
      </c>
      <c r="U646" s="291">
        <v>72.8</v>
      </c>
      <c r="V646" s="8">
        <v>74.3</v>
      </c>
      <c r="W646" s="8">
        <v>70.788200000000003</v>
      </c>
      <c r="AH646" s="6">
        <v>73.400000000000006</v>
      </c>
      <c r="AI646" s="290">
        <v>58.56</v>
      </c>
      <c r="AJ646" s="290">
        <v>58.56</v>
      </c>
      <c r="AK646" s="290">
        <v>55.84</v>
      </c>
      <c r="AL646" s="6">
        <v>58.79</v>
      </c>
      <c r="AM646" s="6">
        <v>58.74</v>
      </c>
      <c r="AN646" s="6">
        <v>56.11</v>
      </c>
      <c r="BO646" s="224">
        <v>0.68400000000000005</v>
      </c>
      <c r="BP646" s="226">
        <v>-53.33333333333335</v>
      </c>
      <c r="BR646" s="311">
        <v>3.2099999999999538</v>
      </c>
      <c r="BS646" s="312">
        <v>-12.628571428633109</v>
      </c>
    </row>
    <row r="647" spans="5:71">
      <c r="E647" s="9">
        <v>93.763333333333335</v>
      </c>
      <c r="F647" s="9">
        <v>241.7</v>
      </c>
      <c r="J647" s="254">
        <v>3.2149999999999537</v>
      </c>
      <c r="K647" s="8">
        <v>-5.9714285714905202</v>
      </c>
      <c r="Q647" s="291">
        <v>73.8</v>
      </c>
      <c r="R647" s="290">
        <v>59.9</v>
      </c>
      <c r="S647" s="290">
        <v>73.2</v>
      </c>
      <c r="T647" s="290">
        <v>82.9</v>
      </c>
      <c r="U647" s="291">
        <v>73.2</v>
      </c>
      <c r="V647" s="8">
        <v>74.400000000000006</v>
      </c>
      <c r="W647" s="8">
        <v>71.3904</v>
      </c>
      <c r="AH647" s="6">
        <v>73.5</v>
      </c>
      <c r="AI647" s="290">
        <v>58</v>
      </c>
      <c r="AJ647" s="290">
        <v>58</v>
      </c>
      <c r="AK647" s="290">
        <v>55</v>
      </c>
      <c r="AL647" s="6">
        <v>58.79</v>
      </c>
      <c r="AM647" s="6">
        <v>58.69</v>
      </c>
      <c r="AN647" s="6">
        <v>56.03</v>
      </c>
      <c r="BO647" s="224">
        <v>0.68600000000000005</v>
      </c>
      <c r="BP647" s="226">
        <v>-59.999999999999993</v>
      </c>
      <c r="BR647" s="311">
        <v>3.2149999999999537</v>
      </c>
      <c r="BS647" s="312">
        <v>-5.9714285714905202</v>
      </c>
    </row>
    <row r="648" spans="5:71">
      <c r="E648" s="9">
        <v>93.9</v>
      </c>
      <c r="F648" s="9">
        <v>238.98599999999999</v>
      </c>
      <c r="J648" s="254">
        <v>3.2199999999999536</v>
      </c>
      <c r="K648" s="8">
        <v>-13.599999999895545</v>
      </c>
      <c r="Q648" s="291">
        <v>73.900000000000006</v>
      </c>
      <c r="R648" s="290">
        <v>60.2</v>
      </c>
      <c r="S648" s="290">
        <v>73.5</v>
      </c>
      <c r="T648" s="290">
        <v>83.8</v>
      </c>
      <c r="U648" s="291">
        <v>73.5</v>
      </c>
      <c r="V648" s="8">
        <v>74.5</v>
      </c>
      <c r="W648" s="8">
        <v>71.992599999999996</v>
      </c>
      <c r="AH648" s="6">
        <v>73.599999999999994</v>
      </c>
      <c r="AI648" s="290">
        <v>57.39</v>
      </c>
      <c r="AJ648" s="290">
        <v>57.39</v>
      </c>
      <c r="AK648" s="290">
        <v>54.09</v>
      </c>
      <c r="AL648" s="6">
        <v>58.78</v>
      </c>
      <c r="AM648" s="6">
        <v>58.65</v>
      </c>
      <c r="AN648" s="6">
        <v>55.96</v>
      </c>
      <c r="BO648" s="224">
        <v>0.68800000000000006</v>
      </c>
      <c r="BP648" s="226">
        <v>-48.000000000000007</v>
      </c>
      <c r="BR648" s="311">
        <v>3.2199999999999536</v>
      </c>
      <c r="BS648" s="312">
        <v>-13.599999999895545</v>
      </c>
    </row>
    <row r="649" spans="5:71">
      <c r="E649" s="9">
        <v>94.065000000000012</v>
      </c>
      <c r="F649" s="9">
        <v>234.643</v>
      </c>
      <c r="J649" s="254">
        <v>3.2249999999999535</v>
      </c>
      <c r="K649" s="8">
        <v>-23.799999999942187</v>
      </c>
      <c r="Q649" s="291">
        <v>74</v>
      </c>
      <c r="R649" s="290">
        <v>60.5</v>
      </c>
      <c r="S649" s="290">
        <v>73.900000000000006</v>
      </c>
      <c r="T649" s="290">
        <v>84.7</v>
      </c>
      <c r="U649" s="291">
        <v>73.900000000000006</v>
      </c>
      <c r="V649" s="8">
        <v>74.599999999999994</v>
      </c>
      <c r="W649" s="8">
        <v>72.594750000000005</v>
      </c>
      <c r="AH649" s="6">
        <v>73.7</v>
      </c>
      <c r="AI649" s="290">
        <v>56.8</v>
      </c>
      <c r="AJ649" s="290">
        <v>56.8</v>
      </c>
      <c r="AK649" s="290">
        <v>53.2</v>
      </c>
      <c r="AL649" s="6">
        <v>58.76</v>
      </c>
      <c r="AM649" s="6">
        <v>58.61</v>
      </c>
      <c r="AN649" s="6">
        <v>55.9</v>
      </c>
      <c r="BO649" s="224">
        <v>0.69000000000000006</v>
      </c>
      <c r="BP649" s="226">
        <v>-31.333333333333346</v>
      </c>
      <c r="BR649" s="311">
        <v>3.2249999999999535</v>
      </c>
      <c r="BS649" s="312">
        <v>-23.799999999942187</v>
      </c>
    </row>
    <row r="650" spans="5:71">
      <c r="E650" s="9">
        <v>94.23</v>
      </c>
      <c r="F650" s="9">
        <v>229.75700000000001</v>
      </c>
      <c r="J650" s="254">
        <v>3.2299999999999534</v>
      </c>
      <c r="K650" s="8">
        <v>-4.4000000002406026</v>
      </c>
      <c r="Q650" s="291">
        <v>74.099999999999994</v>
      </c>
      <c r="R650" s="290">
        <v>60.8</v>
      </c>
      <c r="S650" s="290">
        <v>74.3</v>
      </c>
      <c r="T650" s="290">
        <v>85.6</v>
      </c>
      <c r="U650" s="291">
        <v>74.3</v>
      </c>
      <c r="V650" s="8">
        <v>74.8</v>
      </c>
      <c r="W650" s="8">
        <v>73.196950000000001</v>
      </c>
      <c r="AH650" s="6">
        <v>73.8</v>
      </c>
      <c r="AI650" s="290">
        <v>56.28</v>
      </c>
      <c r="AJ650" s="290">
        <v>56.28</v>
      </c>
      <c r="AK650" s="290">
        <v>52.42</v>
      </c>
      <c r="AL650" s="6">
        <v>58.71</v>
      </c>
      <c r="AM650" s="6">
        <v>58.58</v>
      </c>
      <c r="AN650" s="6">
        <v>55.86</v>
      </c>
      <c r="BO650" s="224">
        <v>0.69200000000000006</v>
      </c>
      <c r="BP650" s="226">
        <v>-32</v>
      </c>
      <c r="BR650" s="311">
        <v>3.2299999999999534</v>
      </c>
      <c r="BS650" s="312">
        <v>-4.4000000002406026</v>
      </c>
    </row>
    <row r="651" spans="5:71">
      <c r="E651" s="9">
        <v>94.39500000000001</v>
      </c>
      <c r="F651" s="9">
        <v>227.04300000000001</v>
      </c>
      <c r="J651" s="254">
        <v>3.2349999999999532</v>
      </c>
      <c r="K651" s="8">
        <v>-15.600000000157053</v>
      </c>
      <c r="Q651" s="291">
        <v>74.2</v>
      </c>
      <c r="R651" s="290">
        <v>61</v>
      </c>
      <c r="S651" s="290">
        <v>74.599999999999994</v>
      </c>
      <c r="T651" s="290">
        <v>86.6</v>
      </c>
      <c r="U651" s="291">
        <v>74.599999999999994</v>
      </c>
      <c r="V651" s="8">
        <v>74.900000000000006</v>
      </c>
      <c r="W651" s="8">
        <v>73.799099999999996</v>
      </c>
      <c r="AH651" s="6">
        <v>73.900000000000006</v>
      </c>
      <c r="AI651" s="290">
        <v>55.88</v>
      </c>
      <c r="AJ651" s="290">
        <v>55.88</v>
      </c>
      <c r="AK651" s="290">
        <v>51.82</v>
      </c>
      <c r="AL651" s="6">
        <v>58.64</v>
      </c>
      <c r="AM651" s="6">
        <v>58.55</v>
      </c>
      <c r="AN651" s="6">
        <v>55.8</v>
      </c>
      <c r="BO651" s="224">
        <v>0.69400000000000006</v>
      </c>
      <c r="BP651" s="226">
        <v>-27.333333333333343</v>
      </c>
      <c r="BR651" s="311">
        <v>3.2349999999999532</v>
      </c>
      <c r="BS651" s="312">
        <v>-15.600000000157053</v>
      </c>
    </row>
    <row r="652" spans="5:71">
      <c r="E652" s="9">
        <v>94.560000000000016</v>
      </c>
      <c r="F652" s="9">
        <v>224.34299999999999</v>
      </c>
      <c r="J652" s="254">
        <v>3.2399999999999531</v>
      </c>
      <c r="K652" s="8">
        <v>-7.199999999960589</v>
      </c>
      <c r="Q652" s="291">
        <v>74.3</v>
      </c>
      <c r="R652" s="290">
        <v>61.3</v>
      </c>
      <c r="S652" s="290">
        <v>75.099999999999994</v>
      </c>
      <c r="T652" s="290">
        <v>87.5</v>
      </c>
      <c r="U652" s="291">
        <v>75.099999999999994</v>
      </c>
      <c r="V652" s="8">
        <v>75</v>
      </c>
      <c r="W652" s="8">
        <v>74.401349999999994</v>
      </c>
      <c r="AH652" s="6">
        <v>74</v>
      </c>
      <c r="AI652" s="290">
        <v>55.6</v>
      </c>
      <c r="AJ652" s="290">
        <v>55.6</v>
      </c>
      <c r="AK652" s="290">
        <v>51.4</v>
      </c>
      <c r="AL652" s="6">
        <v>58.52</v>
      </c>
      <c r="AM652" s="6">
        <v>58.5</v>
      </c>
      <c r="AN652" s="6">
        <v>55.72</v>
      </c>
      <c r="BO652" s="224">
        <v>0.69600000000000006</v>
      </c>
      <c r="BP652" s="226">
        <v>-18</v>
      </c>
      <c r="BR652" s="311">
        <v>3.2399999999999531</v>
      </c>
      <c r="BS652" s="312">
        <v>-7.199999999960589</v>
      </c>
    </row>
    <row r="653" spans="5:71">
      <c r="E653" s="9">
        <v>94.724999999999994</v>
      </c>
      <c r="F653" s="9">
        <v>222.8</v>
      </c>
      <c r="J653" s="254">
        <v>3.244999999999953</v>
      </c>
      <c r="K653" s="8">
        <v>-16.199999999734516</v>
      </c>
      <c r="Q653" s="291">
        <v>74.400000000000006</v>
      </c>
      <c r="R653" s="290">
        <v>61.6</v>
      </c>
      <c r="S653" s="290">
        <v>76.900000000000006</v>
      </c>
      <c r="T653" s="290">
        <v>88.4</v>
      </c>
      <c r="U653" s="291">
        <v>76.900000000000006</v>
      </c>
      <c r="V653" s="8">
        <v>75.099999999999994</v>
      </c>
      <c r="W653" s="8">
        <v>75.003500000000003</v>
      </c>
      <c r="AH653" s="6">
        <v>74.099999999999994</v>
      </c>
      <c r="AI653" s="290">
        <v>55.47</v>
      </c>
      <c r="AJ653" s="290">
        <v>55.47</v>
      </c>
      <c r="AK653" s="290">
        <v>51.2</v>
      </c>
      <c r="AL653" s="6">
        <v>58.34</v>
      </c>
      <c r="AM653" s="6">
        <v>58.41</v>
      </c>
      <c r="AN653" s="6">
        <v>55.58</v>
      </c>
      <c r="BO653" s="224">
        <v>0.69800000000000006</v>
      </c>
      <c r="BP653" s="226">
        <v>-22.666666666666657</v>
      </c>
      <c r="BR653" s="311">
        <v>3.244999999999953</v>
      </c>
      <c r="BS653" s="312">
        <v>-16.199999999734516</v>
      </c>
    </row>
    <row r="654" spans="5:71">
      <c r="E654" s="9">
        <v>94.89</v>
      </c>
      <c r="F654" s="9">
        <v>222.8</v>
      </c>
      <c r="J654" s="254">
        <v>3.2499999999999529</v>
      </c>
      <c r="K654" s="8">
        <v>-7.5999999997345213</v>
      </c>
      <c r="Q654" s="291">
        <v>74.5</v>
      </c>
      <c r="R654" s="290">
        <v>61.9</v>
      </c>
      <c r="S654" s="290">
        <v>78.7</v>
      </c>
      <c r="T654" s="290">
        <v>89.3</v>
      </c>
      <c r="U654" s="291">
        <v>78.7</v>
      </c>
      <c r="V654" s="8">
        <v>75.2</v>
      </c>
      <c r="W654" s="8">
        <v>71.221199999999996</v>
      </c>
      <c r="AH654" s="6">
        <v>74.2</v>
      </c>
      <c r="AI654" s="290">
        <v>55.54</v>
      </c>
      <c r="AJ654" s="290">
        <v>55.54</v>
      </c>
      <c r="AK654" s="290">
        <v>51.31</v>
      </c>
      <c r="AL654" s="6">
        <v>58.09</v>
      </c>
      <c r="AM654" s="6">
        <v>58.27</v>
      </c>
      <c r="AN654" s="6">
        <v>55.36</v>
      </c>
      <c r="BO654" s="224">
        <v>0.70000000000000007</v>
      </c>
      <c r="BP654" s="226">
        <v>-27.999999999999996</v>
      </c>
      <c r="BR654" s="311">
        <v>3.2499999999999529</v>
      </c>
      <c r="BS654" s="312">
        <v>-7.5999999997345213</v>
      </c>
    </row>
    <row r="655" spans="5:71">
      <c r="E655" s="9">
        <v>95.054999999999993</v>
      </c>
      <c r="F655" s="9">
        <v>220.9</v>
      </c>
      <c r="J655" s="254">
        <v>3.2549999999999528</v>
      </c>
      <c r="K655" s="8">
        <v>-14.999999999470896</v>
      </c>
      <c r="Q655" s="291">
        <v>74.599999999999994</v>
      </c>
      <c r="R655" s="290">
        <v>62.2</v>
      </c>
      <c r="S655" s="290">
        <v>80.400000000000006</v>
      </c>
      <c r="T655" s="290">
        <v>90.3</v>
      </c>
      <c r="U655" s="291">
        <v>80.400000000000006</v>
      </c>
      <c r="V655" s="8">
        <v>75.3</v>
      </c>
      <c r="W655" s="8">
        <v>72.370049999999992</v>
      </c>
      <c r="AH655" s="6">
        <v>74.3</v>
      </c>
      <c r="AI655" s="290">
        <v>55.84</v>
      </c>
      <c r="AJ655" s="290">
        <v>55.84</v>
      </c>
      <c r="AK655" s="290">
        <v>51.77</v>
      </c>
      <c r="AL655" s="6">
        <v>57.78</v>
      </c>
      <c r="AM655" s="6">
        <v>58.07</v>
      </c>
      <c r="AN655" s="6">
        <v>55.04</v>
      </c>
      <c r="BO655" s="224">
        <v>0.70200000000000007</v>
      </c>
      <c r="BP655" s="226">
        <v>-35.333333333333321</v>
      </c>
      <c r="BR655" s="311">
        <v>3.2549999999999528</v>
      </c>
      <c r="BS655" s="312">
        <v>-14.999999999470896</v>
      </c>
    </row>
    <row r="656" spans="5:71">
      <c r="E656" s="9">
        <v>95.22</v>
      </c>
      <c r="F656" s="9">
        <v>220.9</v>
      </c>
      <c r="J656" s="254">
        <v>3.2599999999999527</v>
      </c>
      <c r="K656" s="8">
        <v>-4.5999999998943153</v>
      </c>
      <c r="Q656" s="291">
        <v>74.7</v>
      </c>
      <c r="R656" s="290">
        <v>62.4</v>
      </c>
      <c r="S656" s="290">
        <v>79.599999999999994</v>
      </c>
      <c r="T656" s="290">
        <v>91.2</v>
      </c>
      <c r="U656" s="291">
        <v>79.599999999999994</v>
      </c>
      <c r="V656" s="8">
        <v>75.400000000000006</v>
      </c>
      <c r="W656" s="8">
        <v>73.518950000000004</v>
      </c>
      <c r="AH656" s="6">
        <v>74.400000000000006</v>
      </c>
      <c r="AI656" s="290">
        <v>56.37</v>
      </c>
      <c r="AJ656" s="290">
        <v>56.37</v>
      </c>
      <c r="AK656" s="290">
        <v>52.55</v>
      </c>
      <c r="AL656" s="6">
        <v>57.38</v>
      </c>
      <c r="AM656" s="6">
        <v>57.78</v>
      </c>
      <c r="AN656" s="6">
        <v>54.61</v>
      </c>
      <c r="BO656" s="224">
        <v>0.70399999999999996</v>
      </c>
      <c r="BP656" s="226">
        <v>-40.666666666666657</v>
      </c>
      <c r="BR656" s="311">
        <v>3.2599999999999527</v>
      </c>
      <c r="BS656" s="312">
        <v>-4.5999999998943153</v>
      </c>
    </row>
    <row r="657" spans="5:71">
      <c r="E657" s="9">
        <v>95.385000000000005</v>
      </c>
      <c r="F657" s="9">
        <v>218.3</v>
      </c>
      <c r="J657" s="254">
        <v>3.2649999999999526</v>
      </c>
      <c r="K657" s="8">
        <v>-11.399999999998123</v>
      </c>
      <c r="Q657" s="291">
        <v>74.8</v>
      </c>
      <c r="R657" s="290">
        <v>64.3</v>
      </c>
      <c r="S657" s="290">
        <v>79.599999999999994</v>
      </c>
      <c r="T657" s="290">
        <v>96.1</v>
      </c>
      <c r="U657" s="291">
        <v>79.599999999999994</v>
      </c>
      <c r="V657" s="8">
        <v>75.5</v>
      </c>
      <c r="W657" s="8">
        <v>75.469200000000001</v>
      </c>
      <c r="AH657" s="6">
        <v>74.5</v>
      </c>
      <c r="AI657" s="290">
        <v>56.97</v>
      </c>
      <c r="AJ657" s="290">
        <v>56.97</v>
      </c>
      <c r="AK657" s="290">
        <v>53.46</v>
      </c>
      <c r="AL657" s="6">
        <v>56.91</v>
      </c>
      <c r="AM657" s="6">
        <v>57.41</v>
      </c>
      <c r="AN657" s="6">
        <v>54.04</v>
      </c>
      <c r="BO657" s="224">
        <v>0.70599999999999996</v>
      </c>
      <c r="BP657" s="226">
        <v>-46.666666666666679</v>
      </c>
      <c r="BR657" s="311">
        <v>3.2649999999999526</v>
      </c>
      <c r="BS657" s="312">
        <v>-11.399999999998123</v>
      </c>
    </row>
    <row r="658" spans="5:71">
      <c r="E658" s="9">
        <v>95.55</v>
      </c>
      <c r="F658" s="9">
        <v>218.3</v>
      </c>
      <c r="J658" s="254">
        <v>3.2699999999999525</v>
      </c>
      <c r="K658" s="8">
        <v>-13.199999999960284</v>
      </c>
      <c r="Q658" s="291">
        <v>74.900000000000006</v>
      </c>
      <c r="R658" s="290">
        <v>66.2</v>
      </c>
      <c r="S658" s="290">
        <v>79.7</v>
      </c>
      <c r="T658" s="290">
        <v>91.2</v>
      </c>
      <c r="U658" s="291">
        <v>79.7</v>
      </c>
      <c r="V658" s="8">
        <v>75.599999999999994</v>
      </c>
      <c r="W658" s="8">
        <v>77.419399999999996</v>
      </c>
      <c r="AH658" s="6">
        <v>74.599999999999994</v>
      </c>
      <c r="AI658" s="290">
        <v>57.49</v>
      </c>
      <c r="AJ658" s="290">
        <v>57.49</v>
      </c>
      <c r="AK658" s="290">
        <v>54.23</v>
      </c>
      <c r="AL658" s="6">
        <v>56.38</v>
      </c>
      <c r="AM658" s="6">
        <v>56.95</v>
      </c>
      <c r="AN658" s="6">
        <v>53.35</v>
      </c>
      <c r="BO658" s="224">
        <v>0.70799999999999996</v>
      </c>
      <c r="BP658" s="226">
        <v>-53.33333333333335</v>
      </c>
      <c r="BR658" s="311">
        <v>3.2699999999999525</v>
      </c>
      <c r="BS658" s="312">
        <v>-13.199999999960284</v>
      </c>
    </row>
    <row r="659" spans="5:71">
      <c r="E659" s="9">
        <v>95.715000000000003</v>
      </c>
      <c r="F659" s="9">
        <v>219.25</v>
      </c>
      <c r="J659" s="254">
        <v>3.2749999999999524</v>
      </c>
      <c r="K659" s="8">
        <v>-0.60000000022565558</v>
      </c>
      <c r="Q659" s="291">
        <v>75</v>
      </c>
      <c r="R659" s="290">
        <v>68.099999999999994</v>
      </c>
      <c r="S659" s="290">
        <v>79.7</v>
      </c>
      <c r="T659" s="290">
        <v>85.8</v>
      </c>
      <c r="U659" s="291">
        <v>79.7</v>
      </c>
      <c r="V659" s="8">
        <v>75.7</v>
      </c>
      <c r="W659" s="8">
        <v>76.921099999999996</v>
      </c>
      <c r="AH659" s="6">
        <v>74.7</v>
      </c>
      <c r="AI659" s="290">
        <v>57.81</v>
      </c>
      <c r="AJ659" s="290">
        <v>57.81</v>
      </c>
      <c r="AK659" s="290">
        <v>54.72</v>
      </c>
      <c r="AL659" s="6">
        <v>55.77</v>
      </c>
      <c r="AM659" s="6">
        <v>56.4</v>
      </c>
      <c r="AN659" s="6">
        <v>52.53</v>
      </c>
      <c r="BO659" s="224">
        <v>0.71</v>
      </c>
      <c r="BP659" s="226">
        <v>-50</v>
      </c>
      <c r="BR659" s="311">
        <v>3.2749999999999524</v>
      </c>
      <c r="BS659" s="312">
        <v>-0.60000000022565558</v>
      </c>
    </row>
    <row r="660" spans="5:71">
      <c r="E660" s="9">
        <v>95.88000000000001</v>
      </c>
      <c r="F660" s="9">
        <v>221.8</v>
      </c>
      <c r="J660" s="254">
        <v>3.2799999999999523</v>
      </c>
      <c r="K660" s="8">
        <v>-10.399999999827045</v>
      </c>
      <c r="Q660" s="291">
        <v>75.099999999999994</v>
      </c>
      <c r="R660" s="290">
        <v>70</v>
      </c>
      <c r="S660" s="290">
        <v>88.5</v>
      </c>
      <c r="T660" s="290">
        <v>111</v>
      </c>
      <c r="U660" s="291">
        <v>88.5</v>
      </c>
      <c r="V660" s="8">
        <v>75.8</v>
      </c>
      <c r="W660" s="8">
        <v>90.492099999999994</v>
      </c>
      <c r="AH660" s="6">
        <v>74.8</v>
      </c>
      <c r="AI660" s="290">
        <v>58.07</v>
      </c>
      <c r="AJ660" s="290">
        <v>58.07</v>
      </c>
      <c r="AK660" s="290">
        <v>55.11</v>
      </c>
      <c r="AL660" s="6">
        <v>55.12</v>
      </c>
      <c r="AM660" s="6">
        <v>55.78</v>
      </c>
      <c r="AN660" s="6">
        <v>51.6</v>
      </c>
      <c r="BO660" s="224">
        <v>0.71199999999999997</v>
      </c>
      <c r="BP660" s="226">
        <v>-55.333333333333307</v>
      </c>
      <c r="BR660" s="311">
        <v>3.2799999999999523</v>
      </c>
      <c r="BS660" s="312">
        <v>-10.399999999827045</v>
      </c>
    </row>
    <row r="661" spans="5:71">
      <c r="E661" s="9">
        <v>96.045000000000002</v>
      </c>
      <c r="F661" s="9">
        <v>222.2</v>
      </c>
      <c r="J661" s="254">
        <v>3.2849999999999522</v>
      </c>
      <c r="K661" s="8">
        <v>0.86666666680841331</v>
      </c>
      <c r="Q661" s="291">
        <v>75.2</v>
      </c>
      <c r="R661" s="290">
        <v>71.8</v>
      </c>
      <c r="S661" s="290">
        <v>90.4</v>
      </c>
      <c r="T661" s="290">
        <v>114.6</v>
      </c>
      <c r="U661" s="291">
        <v>90.4</v>
      </c>
      <c r="V661" s="8">
        <v>75.900000000000006</v>
      </c>
      <c r="W661" s="8">
        <v>93.241050000000001</v>
      </c>
      <c r="AH661" s="6">
        <v>74.900000000000006</v>
      </c>
      <c r="AI661" s="290">
        <v>58.6</v>
      </c>
      <c r="AJ661" s="290">
        <v>58.6</v>
      </c>
      <c r="AK661" s="290">
        <v>55.9</v>
      </c>
      <c r="AL661" s="6">
        <v>54.43</v>
      </c>
      <c r="AM661" s="6">
        <v>55.09</v>
      </c>
      <c r="AN661" s="6">
        <v>50.56</v>
      </c>
      <c r="BO661" s="224">
        <v>0.71399999999999997</v>
      </c>
      <c r="BP661" s="226">
        <v>-70.666666666666671</v>
      </c>
      <c r="BR661" s="311">
        <v>3.2849999999999522</v>
      </c>
      <c r="BS661" s="312">
        <v>0.86666666680841331</v>
      </c>
    </row>
    <row r="662" spans="5:71">
      <c r="E662" s="9">
        <v>96.210000000000008</v>
      </c>
      <c r="F662" s="9">
        <v>224.1</v>
      </c>
      <c r="J662" s="254">
        <v>3.2899999999999521</v>
      </c>
      <c r="K662" s="8">
        <v>-7.5999999999597279</v>
      </c>
      <c r="Q662" s="291">
        <v>75.3</v>
      </c>
      <c r="R662" s="290">
        <v>73.7</v>
      </c>
      <c r="S662" s="290">
        <v>92.4</v>
      </c>
      <c r="T662" s="290">
        <v>115.6</v>
      </c>
      <c r="U662" s="291">
        <v>92.4</v>
      </c>
      <c r="V662" s="8">
        <v>76</v>
      </c>
      <c r="W662" s="8">
        <v>94.655049999999989</v>
      </c>
      <c r="AH662" s="6">
        <v>75</v>
      </c>
      <c r="AI662" s="290">
        <v>59.73</v>
      </c>
      <c r="AJ662" s="290">
        <v>59.73</v>
      </c>
      <c r="AK662" s="290">
        <v>57.59</v>
      </c>
      <c r="AL662" s="6">
        <v>53.72</v>
      </c>
      <c r="AM662" s="6">
        <v>54.36</v>
      </c>
      <c r="AN662" s="6">
        <v>49.46</v>
      </c>
      <c r="BO662" s="224">
        <v>0.71599999999999997</v>
      </c>
      <c r="BP662" s="226">
        <v>-92.000000000000014</v>
      </c>
      <c r="BR662" s="311">
        <v>3.2899999999999521</v>
      </c>
      <c r="BS662" s="312">
        <v>-7.5999999999597279</v>
      </c>
    </row>
    <row r="663" spans="5:71">
      <c r="E663" s="9">
        <v>96.375000000000014</v>
      </c>
      <c r="F663" s="9">
        <v>224.17500000000001</v>
      </c>
      <c r="J663" s="254">
        <v>3.294999999999952</v>
      </c>
      <c r="K663" s="8">
        <v>-3.5333333332418704</v>
      </c>
      <c r="Q663" s="291">
        <v>75.400000000000006</v>
      </c>
      <c r="R663" s="290">
        <v>68.900000000000006</v>
      </c>
      <c r="S663" s="290">
        <v>87.1</v>
      </c>
      <c r="T663" s="290">
        <v>109</v>
      </c>
      <c r="U663" s="291">
        <v>87.1</v>
      </c>
      <c r="V663" s="8">
        <v>76.099999999999994</v>
      </c>
      <c r="W663" s="8">
        <v>88.938800000000001</v>
      </c>
      <c r="AH663" s="6">
        <v>75.099999999999994</v>
      </c>
      <c r="AI663" s="290">
        <v>61.49</v>
      </c>
      <c r="AJ663" s="290">
        <v>61.49</v>
      </c>
      <c r="AK663" s="290">
        <v>60.23</v>
      </c>
      <c r="AL663" s="6">
        <v>53.01</v>
      </c>
      <c r="AM663" s="6">
        <v>53.59</v>
      </c>
      <c r="AN663" s="6">
        <v>48.3</v>
      </c>
      <c r="BO663" s="224">
        <v>0.71799999999999997</v>
      </c>
      <c r="BP663" s="226">
        <v>-101.33333333333333</v>
      </c>
      <c r="BR663" s="311">
        <v>3.294999999999952</v>
      </c>
      <c r="BS663" s="312">
        <v>-3.5333333332418704</v>
      </c>
    </row>
    <row r="664" spans="5:71">
      <c r="E664" s="9">
        <v>96.539999999999992</v>
      </c>
      <c r="F664" s="9">
        <v>226.1</v>
      </c>
      <c r="J664" s="254">
        <v>3.2999999999999519</v>
      </c>
      <c r="K664" s="8">
        <v>-11.999999999998074</v>
      </c>
      <c r="Q664" s="291">
        <v>75.5</v>
      </c>
      <c r="R664" s="290">
        <v>64</v>
      </c>
      <c r="S664" s="290">
        <v>81.900000000000006</v>
      </c>
      <c r="T664" s="290">
        <v>97.1</v>
      </c>
      <c r="U664" s="291">
        <v>81.900000000000006</v>
      </c>
      <c r="V664" s="8">
        <v>76.2</v>
      </c>
      <c r="W664" s="8">
        <v>80.544600000000003</v>
      </c>
      <c r="AH664" s="6">
        <v>75.2</v>
      </c>
      <c r="AI664" s="290">
        <v>63.44</v>
      </c>
      <c r="AJ664" s="290">
        <v>63.44</v>
      </c>
      <c r="AK664" s="290">
        <v>63.16</v>
      </c>
      <c r="AL664" s="6">
        <v>52.3</v>
      </c>
      <c r="AM664" s="6">
        <v>52.8</v>
      </c>
      <c r="AN664" s="6">
        <v>47.12</v>
      </c>
      <c r="BO664" s="224">
        <v>0.72</v>
      </c>
      <c r="BP664" s="226">
        <v>-95.333333333333357</v>
      </c>
      <c r="BR664" s="311">
        <v>3.2999999999999519</v>
      </c>
      <c r="BS664" s="312">
        <v>-11.999999999998074</v>
      </c>
    </row>
    <row r="665" spans="5:71">
      <c r="E665" s="9">
        <v>96.704999999999998</v>
      </c>
      <c r="F665" s="9">
        <v>226.1</v>
      </c>
      <c r="J665" s="254">
        <v>3.3049999999999518</v>
      </c>
      <c r="K665" s="8">
        <v>-67.399999997752033</v>
      </c>
      <c r="Q665" s="291">
        <v>75.599999999999994</v>
      </c>
      <c r="R665" s="290">
        <v>59.1</v>
      </c>
      <c r="S665" s="290">
        <v>76.7</v>
      </c>
      <c r="T665" s="290">
        <v>85.2</v>
      </c>
      <c r="U665" s="291">
        <v>76.7</v>
      </c>
      <c r="V665" s="8">
        <v>76.3</v>
      </c>
      <c r="W665" s="8">
        <v>72.150399999999991</v>
      </c>
      <c r="AH665" s="6">
        <v>75.3</v>
      </c>
      <c r="AI665" s="290">
        <v>64.790000000000006</v>
      </c>
      <c r="AJ665" s="290">
        <v>65.180000000000007</v>
      </c>
      <c r="AK665" s="290">
        <v>64.790000000000006</v>
      </c>
      <c r="AL665" s="6">
        <v>51.62</v>
      </c>
      <c r="AM665" s="6">
        <v>52.02</v>
      </c>
      <c r="AN665" s="6">
        <v>45.94</v>
      </c>
      <c r="BO665" s="224">
        <v>0.72199999999999998</v>
      </c>
      <c r="BP665" s="226">
        <v>-94.666666666666686</v>
      </c>
      <c r="BR665" s="311">
        <v>3.3049999999999518</v>
      </c>
      <c r="BS665" s="312">
        <v>-67.399999997752033</v>
      </c>
    </row>
    <row r="666" spans="5:71">
      <c r="E666" s="9">
        <v>96.87</v>
      </c>
      <c r="F666" s="9">
        <v>226.16</v>
      </c>
      <c r="J666" s="254">
        <v>3.3099999999999516</v>
      </c>
      <c r="K666" s="8">
        <v>-51.333333333588804</v>
      </c>
      <c r="Q666" s="291">
        <v>75.7</v>
      </c>
      <c r="R666" s="290">
        <v>61</v>
      </c>
      <c r="S666" s="290">
        <v>77.099999999999994</v>
      </c>
      <c r="T666" s="290">
        <v>90.1</v>
      </c>
      <c r="U666" s="291">
        <v>77.099999999999994</v>
      </c>
      <c r="V666" s="8">
        <v>76.400000000000006</v>
      </c>
      <c r="W666" s="8">
        <v>75.569850000000002</v>
      </c>
      <c r="AH666" s="6">
        <v>75.400000000000006</v>
      </c>
      <c r="AI666" s="290">
        <v>64.84</v>
      </c>
      <c r="AJ666" s="290">
        <v>65.260000000000005</v>
      </c>
      <c r="AK666" s="290">
        <v>64.84</v>
      </c>
      <c r="AL666" s="6">
        <v>50.98</v>
      </c>
      <c r="AM666" s="6">
        <v>51.25</v>
      </c>
      <c r="AN666" s="6">
        <v>44.8</v>
      </c>
      <c r="BO666" s="224">
        <v>0.72399999999999998</v>
      </c>
      <c r="BP666" s="226">
        <v>-80.6666666666667</v>
      </c>
      <c r="BR666" s="311">
        <v>3.3099999999999516</v>
      </c>
      <c r="BS666" s="312">
        <v>-51.333333333588804</v>
      </c>
    </row>
    <row r="667" spans="5:71">
      <c r="E667" s="9">
        <v>97.034999999999997</v>
      </c>
      <c r="F667" s="9">
        <v>224.3</v>
      </c>
      <c r="J667" s="254">
        <v>3.3149999999999515</v>
      </c>
      <c r="K667" s="8">
        <v>-62.199999999727041</v>
      </c>
      <c r="Q667" s="291">
        <v>75.8</v>
      </c>
      <c r="R667" s="290">
        <v>31.5</v>
      </c>
      <c r="S667" s="290">
        <v>53.8</v>
      </c>
      <c r="T667" s="290">
        <v>60.5</v>
      </c>
      <c r="U667" s="291">
        <v>53.8</v>
      </c>
      <c r="V667" s="8">
        <v>76.5</v>
      </c>
      <c r="W667" s="8">
        <v>46.005899999999997</v>
      </c>
      <c r="AH667" s="6">
        <v>75.5</v>
      </c>
      <c r="AI667" s="290">
        <v>63.28</v>
      </c>
      <c r="AJ667" s="290">
        <v>63.28</v>
      </c>
      <c r="AK667" s="290">
        <v>62.92</v>
      </c>
      <c r="AL667" s="6">
        <v>50.4</v>
      </c>
      <c r="AM667" s="6">
        <v>50.53</v>
      </c>
      <c r="AN667" s="6">
        <v>43.71</v>
      </c>
      <c r="BO667" s="224">
        <v>0.72599999999999998</v>
      </c>
      <c r="BP667" s="226">
        <v>-72.666666666666686</v>
      </c>
      <c r="BR667" s="311">
        <v>3.3149999999999515</v>
      </c>
      <c r="BS667" s="312">
        <v>-62.199999999727041</v>
      </c>
    </row>
    <row r="668" spans="5:71">
      <c r="E668" s="9">
        <v>97.2</v>
      </c>
      <c r="F668" s="9">
        <v>217.86699999999999</v>
      </c>
      <c r="J668" s="254">
        <v>3.3199999999999514</v>
      </c>
      <c r="K668" s="8">
        <v>-48.000000000231076</v>
      </c>
      <c r="Q668" s="291">
        <v>75.900000000000006</v>
      </c>
      <c r="R668" s="290">
        <v>31.5</v>
      </c>
      <c r="S668" s="290">
        <v>53.8</v>
      </c>
      <c r="T668" s="290">
        <v>60.5</v>
      </c>
      <c r="U668" s="291">
        <v>53.8</v>
      </c>
      <c r="V668" s="8">
        <v>76.599999999999994</v>
      </c>
      <c r="W668" s="8">
        <v>46.00685</v>
      </c>
      <c r="AH668" s="6">
        <v>75.599999999999994</v>
      </c>
      <c r="AI668" s="290">
        <v>60.11</v>
      </c>
      <c r="AJ668" s="290">
        <v>60.11</v>
      </c>
      <c r="AK668" s="290">
        <v>58.16</v>
      </c>
      <c r="AL668" s="6">
        <v>49.87</v>
      </c>
      <c r="AM668" s="6">
        <v>49.85</v>
      </c>
      <c r="AN668" s="6">
        <v>42.7</v>
      </c>
      <c r="BO668" s="224">
        <v>0.72799999999999998</v>
      </c>
      <c r="BP668" s="226">
        <v>-62.000000000000007</v>
      </c>
      <c r="BR668" s="311">
        <v>3.3199999999999514</v>
      </c>
      <c r="BS668" s="312">
        <v>-48.000000000231076</v>
      </c>
    </row>
    <row r="669" spans="5:71">
      <c r="E669" s="9">
        <v>97.364999999999995</v>
      </c>
      <c r="F669" s="9">
        <v>200.7</v>
      </c>
      <c r="J669" s="254">
        <v>3.3249999999999513</v>
      </c>
      <c r="K669" s="8">
        <v>-34.280000000068149</v>
      </c>
      <c r="Q669" s="291">
        <v>76</v>
      </c>
      <c r="R669" s="290">
        <v>42.4</v>
      </c>
      <c r="S669" s="290">
        <v>54.2</v>
      </c>
      <c r="T669" s="290">
        <v>60.6</v>
      </c>
      <c r="U669" s="291">
        <v>54.2</v>
      </c>
      <c r="V669" s="8">
        <v>76.7</v>
      </c>
      <c r="W669" s="8">
        <v>51.467100000000002</v>
      </c>
      <c r="AH669" s="6">
        <v>75.7</v>
      </c>
      <c r="AI669" s="290">
        <v>55.59</v>
      </c>
      <c r="AJ669" s="290">
        <v>55.59</v>
      </c>
      <c r="AK669" s="290">
        <v>51.39</v>
      </c>
      <c r="AL669" s="6">
        <v>49.4</v>
      </c>
      <c r="AM669" s="6">
        <v>49.24</v>
      </c>
      <c r="AN669" s="6">
        <v>41.78</v>
      </c>
      <c r="BO669" s="224">
        <v>0.73</v>
      </c>
      <c r="BP669" s="226">
        <v>-62.000000000000007</v>
      </c>
      <c r="BR669" s="311">
        <v>3.3249999999999513</v>
      </c>
      <c r="BS669" s="312">
        <v>-34.280000000068149</v>
      </c>
    </row>
    <row r="670" spans="5:71">
      <c r="E670" s="9">
        <v>97.53</v>
      </c>
      <c r="F670" s="9">
        <v>184.1</v>
      </c>
      <c r="J670" s="254">
        <v>3.3299999999999512</v>
      </c>
      <c r="K670" s="8">
        <v>-32.000000000095739</v>
      </c>
      <c r="Q670" s="291">
        <v>76.099999999999994</v>
      </c>
      <c r="R670" s="290">
        <v>43.5</v>
      </c>
      <c r="S670" s="290">
        <v>48.5</v>
      </c>
      <c r="T670" s="290">
        <v>48.5</v>
      </c>
      <c r="U670" s="291">
        <v>48.5</v>
      </c>
      <c r="V670" s="8">
        <v>76.8</v>
      </c>
      <c r="W670" s="8">
        <v>46.021316666666664</v>
      </c>
      <c r="AH670" s="6">
        <v>75.8</v>
      </c>
      <c r="AI670" s="290">
        <v>50.16</v>
      </c>
      <c r="AJ670" s="290">
        <v>50.16</v>
      </c>
      <c r="AK670" s="290">
        <v>43.24</v>
      </c>
      <c r="AL670" s="6">
        <v>49</v>
      </c>
      <c r="AM670" s="6">
        <v>48.69</v>
      </c>
      <c r="AN670" s="6">
        <v>40.96</v>
      </c>
      <c r="BO670" s="224">
        <v>0.73199999999999998</v>
      </c>
      <c r="BP670" s="226">
        <v>-52.666666666666636</v>
      </c>
      <c r="BR670" s="311">
        <v>3.3299999999999512</v>
      </c>
      <c r="BS670" s="312">
        <v>-32.000000000095739</v>
      </c>
    </row>
    <row r="671" spans="5:71">
      <c r="E671" s="9">
        <v>97.695000000000007</v>
      </c>
      <c r="F671" s="9">
        <v>178.4</v>
      </c>
      <c r="J671" s="254">
        <v>3.3349999999999511</v>
      </c>
      <c r="K671" s="8">
        <v>-39.799999999450932</v>
      </c>
      <c r="Q671" s="291">
        <v>76.2</v>
      </c>
      <c r="R671" s="290">
        <v>44.7</v>
      </c>
      <c r="S671" s="290">
        <v>49.5</v>
      </c>
      <c r="T671" s="290">
        <v>49.5</v>
      </c>
      <c r="U671" s="291">
        <v>49.5</v>
      </c>
      <c r="V671" s="8">
        <v>76.900000000000006</v>
      </c>
      <c r="W671" s="8">
        <v>47.072766666666666</v>
      </c>
      <c r="AH671" s="6">
        <v>75.900000000000006</v>
      </c>
      <c r="AI671" s="290">
        <v>44.37</v>
      </c>
      <c r="AJ671" s="290">
        <v>44.37</v>
      </c>
      <c r="AK671" s="290">
        <v>34.56</v>
      </c>
      <c r="AL671" s="6">
        <v>48.65</v>
      </c>
      <c r="AM671" s="6">
        <v>48.21</v>
      </c>
      <c r="AN671" s="6">
        <v>40.229999999999997</v>
      </c>
      <c r="BO671" s="224">
        <v>0.73399999999999999</v>
      </c>
      <c r="BP671" s="226">
        <v>-61.333333333333364</v>
      </c>
      <c r="BR671" s="311">
        <v>3.3349999999999511</v>
      </c>
      <c r="BS671" s="312">
        <v>-39.799999999450932</v>
      </c>
    </row>
    <row r="672" spans="5:71">
      <c r="E672" s="9">
        <v>97.859999999999985</v>
      </c>
      <c r="F672" s="9">
        <v>178.5</v>
      </c>
      <c r="J672" s="254">
        <v>3.339999999999951</v>
      </c>
      <c r="K672" s="8">
        <v>-62.000000000370974</v>
      </c>
      <c r="Q672" s="291">
        <v>76.3</v>
      </c>
      <c r="R672" s="290">
        <v>45.8</v>
      </c>
      <c r="S672" s="290">
        <v>50.4</v>
      </c>
      <c r="T672" s="290">
        <v>50.4</v>
      </c>
      <c r="U672" s="291">
        <v>50.4</v>
      </c>
      <c r="V672" s="8">
        <v>77</v>
      </c>
      <c r="W672" s="8">
        <v>48.124283333333331</v>
      </c>
      <c r="AH672" s="6">
        <v>76</v>
      </c>
      <c r="AI672" s="290">
        <v>39</v>
      </c>
      <c r="AJ672" s="290">
        <v>39</v>
      </c>
      <c r="AK672" s="290">
        <v>26.5</v>
      </c>
      <c r="AL672" s="6">
        <v>48.35</v>
      </c>
      <c r="AM672" s="6">
        <v>47.79</v>
      </c>
      <c r="AN672" s="6">
        <v>39.61</v>
      </c>
      <c r="BO672" s="224">
        <v>0.73599999999999999</v>
      </c>
      <c r="BP672" s="226">
        <v>-64.000000000000028</v>
      </c>
      <c r="BR672" s="311">
        <v>3.339999999999951</v>
      </c>
      <c r="BS672" s="312">
        <v>-62.000000000370974</v>
      </c>
    </row>
    <row r="673" spans="5:71">
      <c r="E673" s="9">
        <v>98.024999999999991</v>
      </c>
      <c r="F673" s="9">
        <v>199.5</v>
      </c>
      <c r="J673" s="254">
        <v>3.3449999999999509</v>
      </c>
      <c r="K673" s="8">
        <v>-45.800000000589563</v>
      </c>
      <c r="Q673" s="291">
        <v>76.400000000000006</v>
      </c>
      <c r="R673" s="290">
        <v>47.5</v>
      </c>
      <c r="S673" s="290">
        <v>51.7</v>
      </c>
      <c r="T673" s="290">
        <v>51.7</v>
      </c>
      <c r="U673" s="291">
        <v>51.7</v>
      </c>
      <c r="V673" s="8">
        <v>77.099999999999994</v>
      </c>
      <c r="W673" s="8">
        <v>49.628716666666662</v>
      </c>
      <c r="AH673" s="6">
        <v>76.099999999999994</v>
      </c>
      <c r="AI673" s="290">
        <v>34.770000000000003</v>
      </c>
      <c r="AJ673" s="290">
        <v>34.770000000000003</v>
      </c>
      <c r="AK673" s="290">
        <v>20.149999999999999</v>
      </c>
      <c r="AL673" s="6">
        <v>48.08</v>
      </c>
      <c r="AM673" s="6">
        <v>47.43</v>
      </c>
      <c r="AN673" s="6">
        <v>39.07</v>
      </c>
      <c r="BO673" s="224">
        <v>0.73799999999999999</v>
      </c>
      <c r="BP673" s="226">
        <v>-65.333333333333329</v>
      </c>
      <c r="BR673" s="311">
        <v>3.3449999999999509</v>
      </c>
      <c r="BS673" s="312">
        <v>-45.800000000589563</v>
      </c>
    </row>
    <row r="674" spans="5:71">
      <c r="E674" s="9">
        <v>98.19</v>
      </c>
      <c r="F674" s="9">
        <v>230.2</v>
      </c>
      <c r="J674" s="254">
        <v>3.3499999999999508</v>
      </c>
      <c r="K674" s="8">
        <v>-51.599999999998012</v>
      </c>
      <c r="Q674" s="291">
        <v>76.5</v>
      </c>
      <c r="R674" s="290">
        <v>49.2</v>
      </c>
      <c r="S674" s="290">
        <v>53</v>
      </c>
      <c r="T674" s="290">
        <v>53</v>
      </c>
      <c r="U674" s="291">
        <v>53</v>
      </c>
      <c r="V674" s="8">
        <v>77.2</v>
      </c>
      <c r="W674" s="8">
        <v>51.133133333333333</v>
      </c>
      <c r="AH674" s="6">
        <v>76.2</v>
      </c>
      <c r="AI674" s="290">
        <v>32</v>
      </c>
      <c r="AJ674" s="290">
        <v>32</v>
      </c>
      <c r="AK674" s="290">
        <v>15.99</v>
      </c>
      <c r="AL674" s="6">
        <v>47.84</v>
      </c>
      <c r="AM674" s="6">
        <v>47.12</v>
      </c>
      <c r="AN674" s="6">
        <v>38.61</v>
      </c>
      <c r="BO674" s="224">
        <v>0.74</v>
      </c>
      <c r="BP674" s="226">
        <v>-58.666666666666686</v>
      </c>
      <c r="BR674" s="311">
        <v>3.3499999999999508</v>
      </c>
      <c r="BS674" s="312">
        <v>-51.599999999998012</v>
      </c>
    </row>
    <row r="675" spans="5:71">
      <c r="E675" s="9">
        <v>98.35499999999999</v>
      </c>
      <c r="F675" s="9">
        <v>237.52</v>
      </c>
      <c r="J675" s="254">
        <v>3.3549999999999507</v>
      </c>
      <c r="K675" s="8">
        <v>-42.199999999800866</v>
      </c>
      <c r="Q675" s="291">
        <v>76.599999999999994</v>
      </c>
      <c r="R675" s="290">
        <v>50.9</v>
      </c>
      <c r="S675" s="290">
        <v>54.3</v>
      </c>
      <c r="T675" s="290">
        <v>54.3</v>
      </c>
      <c r="U675" s="291">
        <v>54.3</v>
      </c>
      <c r="V675" s="8">
        <v>77.3</v>
      </c>
      <c r="W675" s="8">
        <v>52.637566666666665</v>
      </c>
      <c r="AH675" s="6">
        <v>76.3</v>
      </c>
      <c r="AI675" s="290">
        <v>30.63</v>
      </c>
      <c r="AJ675" s="290">
        <v>30.63</v>
      </c>
      <c r="AK675" s="290">
        <v>13.95</v>
      </c>
      <c r="AL675" s="6">
        <v>47.61</v>
      </c>
      <c r="AM675" s="6">
        <v>46.84</v>
      </c>
      <c r="AN675" s="6">
        <v>38.200000000000003</v>
      </c>
      <c r="BO675" s="224">
        <v>0.74199999999999999</v>
      </c>
      <c r="BP675" s="226">
        <v>-62.666666666666664</v>
      </c>
      <c r="BR675" s="311">
        <v>3.3549999999999507</v>
      </c>
      <c r="BS675" s="312">
        <v>-42.199999999800866</v>
      </c>
    </row>
    <row r="676" spans="5:71">
      <c r="E676" s="9">
        <v>98.52</v>
      </c>
      <c r="F676" s="9">
        <v>241.7</v>
      </c>
      <c r="J676" s="254">
        <v>3.3599999999999506</v>
      </c>
      <c r="K676" s="8">
        <v>-32.800000000116327</v>
      </c>
      <c r="Q676" s="291">
        <v>76.7</v>
      </c>
      <c r="R676" s="290">
        <v>52.6</v>
      </c>
      <c r="S676" s="290">
        <v>55.7</v>
      </c>
      <c r="T676" s="290">
        <v>55.7</v>
      </c>
      <c r="U676" s="291">
        <v>55.7</v>
      </c>
      <c r="V676" s="8">
        <v>77.400000000000006</v>
      </c>
      <c r="W676" s="8">
        <v>54.141966666666661</v>
      </c>
      <c r="AH676" s="6">
        <v>76.400000000000006</v>
      </c>
      <c r="AI676" s="290">
        <v>30.43</v>
      </c>
      <c r="AJ676" s="290">
        <v>30.43</v>
      </c>
      <c r="AK676" s="290">
        <v>13.65</v>
      </c>
      <c r="AL676" s="6">
        <v>47.39</v>
      </c>
      <c r="AM676" s="6">
        <v>46.6</v>
      </c>
      <c r="AN676" s="6">
        <v>37.840000000000003</v>
      </c>
      <c r="BO676" s="224">
        <v>0.74399999999999999</v>
      </c>
      <c r="BP676" s="226">
        <v>-83.333333333333357</v>
      </c>
      <c r="BR676" s="311">
        <v>3.3599999999999506</v>
      </c>
      <c r="BS676" s="312">
        <v>-32.800000000116327</v>
      </c>
    </row>
    <row r="677" spans="5:71">
      <c r="E677" s="9">
        <v>98.685000000000002</v>
      </c>
      <c r="F677" s="9">
        <v>243.7</v>
      </c>
      <c r="J677" s="254">
        <v>3.3649999999999505</v>
      </c>
      <c r="K677" s="8">
        <v>-31.000000001126974</v>
      </c>
      <c r="Q677" s="291">
        <v>76.8</v>
      </c>
      <c r="R677" s="290"/>
      <c r="S677" s="290"/>
      <c r="T677" s="290"/>
      <c r="U677" s="291">
        <v>45</v>
      </c>
      <c r="V677" s="8">
        <v>77.5</v>
      </c>
      <c r="W677" s="8">
        <v>40</v>
      </c>
      <c r="AH677" s="6">
        <v>76.5</v>
      </c>
      <c r="AI677" s="290">
        <v>31.06</v>
      </c>
      <c r="AJ677" s="290">
        <v>31.06</v>
      </c>
      <c r="AK677" s="290">
        <v>14.58</v>
      </c>
      <c r="AL677" s="6">
        <v>47.17</v>
      </c>
      <c r="AM677" s="6">
        <v>46.38</v>
      </c>
      <c r="AN677" s="6">
        <v>37.51</v>
      </c>
      <c r="BO677" s="224">
        <v>0.746</v>
      </c>
      <c r="BP677" s="226">
        <v>-96</v>
      </c>
      <c r="BR677" s="311">
        <v>3.3649999999999505</v>
      </c>
      <c r="BS677" s="312">
        <v>-31.000000001126974</v>
      </c>
    </row>
    <row r="678" spans="5:71">
      <c r="E678" s="9">
        <v>98.85</v>
      </c>
      <c r="F678" s="9">
        <v>245.6</v>
      </c>
      <c r="J678" s="254">
        <v>3.3699999999999504</v>
      </c>
      <c r="K678" s="8">
        <v>-15.600000000236776</v>
      </c>
      <c r="Q678" s="291">
        <v>76.900000000000006</v>
      </c>
      <c r="R678" s="290">
        <v>56.8</v>
      </c>
      <c r="S678" s="290">
        <v>64.8</v>
      </c>
      <c r="T678" s="290">
        <v>75.5</v>
      </c>
      <c r="U678" s="291">
        <v>64.8</v>
      </c>
      <c r="V678" s="8">
        <v>77.599999999999994</v>
      </c>
      <c r="W678" s="8">
        <v>66.120800000000003</v>
      </c>
      <c r="AH678" s="6">
        <v>76.599999999999994</v>
      </c>
      <c r="AI678" s="290">
        <v>32.229999999999997</v>
      </c>
      <c r="AJ678" s="290">
        <v>32.229999999999997</v>
      </c>
      <c r="AK678" s="290">
        <v>16.350000000000001</v>
      </c>
      <c r="AL678" s="6">
        <v>46.95</v>
      </c>
      <c r="AM678" s="6">
        <v>46.17</v>
      </c>
      <c r="AN678" s="6">
        <v>37.22</v>
      </c>
      <c r="BO678" s="224">
        <v>0.748</v>
      </c>
      <c r="BP678" s="226">
        <v>-90.666666666666671</v>
      </c>
      <c r="BR678" s="311">
        <v>3.3699999999999504</v>
      </c>
      <c r="BS678" s="312">
        <v>-15.600000000236776</v>
      </c>
    </row>
    <row r="679" spans="5:71">
      <c r="E679" s="9">
        <v>99.015000000000001</v>
      </c>
      <c r="F679" s="9">
        <v>245.6</v>
      </c>
      <c r="J679" s="254">
        <v>3.3749999999999503</v>
      </c>
      <c r="K679" s="8">
        <v>-16.599999999971473</v>
      </c>
      <c r="Q679" s="291">
        <v>77</v>
      </c>
      <c r="R679" s="290">
        <v>57.2</v>
      </c>
      <c r="S679" s="290">
        <v>66.5</v>
      </c>
      <c r="T679" s="290">
        <v>78.7</v>
      </c>
      <c r="U679" s="291">
        <v>66.5</v>
      </c>
      <c r="V679" s="8">
        <v>77.7</v>
      </c>
      <c r="W679" s="8">
        <v>67.961250000000007</v>
      </c>
      <c r="AH679" s="6">
        <v>76.7</v>
      </c>
      <c r="AI679" s="290">
        <v>33.79</v>
      </c>
      <c r="AJ679" s="290">
        <v>33.79</v>
      </c>
      <c r="AK679" s="290">
        <v>18.68</v>
      </c>
      <c r="AL679" s="6">
        <v>46.73</v>
      </c>
      <c r="AM679" s="6">
        <v>45.99</v>
      </c>
      <c r="AN679" s="6">
        <v>36.950000000000003</v>
      </c>
      <c r="BO679" s="224">
        <v>0.75</v>
      </c>
      <c r="BP679" s="226">
        <v>-91.333333333333314</v>
      </c>
      <c r="BR679" s="311">
        <v>3.3749999999999503</v>
      </c>
      <c r="BS679" s="312">
        <v>-16.599999999971473</v>
      </c>
    </row>
    <row r="680" spans="5:71">
      <c r="E680" s="9">
        <v>99.179999999999993</v>
      </c>
      <c r="F680" s="9">
        <v>245.7</v>
      </c>
      <c r="J680" s="254">
        <v>3.3799999999999502</v>
      </c>
      <c r="K680" s="8">
        <v>-15.733333333397681</v>
      </c>
      <c r="Q680" s="291">
        <v>77.099999999999994</v>
      </c>
      <c r="R680" s="290">
        <v>57.7</v>
      </c>
      <c r="S680" s="290">
        <v>68.2</v>
      </c>
      <c r="T680" s="290">
        <v>81.900000000000006</v>
      </c>
      <c r="U680" s="291">
        <v>68.2</v>
      </c>
      <c r="V680" s="8">
        <v>77.8</v>
      </c>
      <c r="W680" s="8">
        <v>69.801749999999998</v>
      </c>
      <c r="AH680" s="6">
        <v>76.8</v>
      </c>
      <c r="AI680" s="290">
        <v>35.65</v>
      </c>
      <c r="AJ680" s="290">
        <v>35.65</v>
      </c>
      <c r="AK680" s="290">
        <v>21.48</v>
      </c>
      <c r="AL680" s="6">
        <v>46.53</v>
      </c>
      <c r="AM680" s="6">
        <v>45.84</v>
      </c>
      <c r="AN680" s="6">
        <v>36.729999999999997</v>
      </c>
      <c r="BO680" s="224">
        <v>0.752</v>
      </c>
      <c r="BP680" s="226">
        <v>-83.333333333333357</v>
      </c>
      <c r="BR680" s="311">
        <v>3.3799999999999502</v>
      </c>
      <c r="BS680" s="312">
        <v>-15.733333333397681</v>
      </c>
    </row>
    <row r="681" spans="5:71">
      <c r="E681" s="9">
        <v>99.344999999999999</v>
      </c>
      <c r="F681" s="9">
        <v>243.8</v>
      </c>
      <c r="J681" s="254">
        <v>3.38499999999995</v>
      </c>
      <c r="K681" s="8">
        <v>-19.400000000117753</v>
      </c>
      <c r="Q681" s="291">
        <v>77.2</v>
      </c>
      <c r="R681" s="290">
        <v>58.1</v>
      </c>
      <c r="S681" s="290">
        <v>69.900000000000006</v>
      </c>
      <c r="T681" s="290">
        <v>85.1</v>
      </c>
      <c r="U681" s="291">
        <v>69.900000000000006</v>
      </c>
      <c r="V681" s="8">
        <v>77.900000000000006</v>
      </c>
      <c r="W681" s="8">
        <v>71.642200000000003</v>
      </c>
      <c r="AH681" s="6">
        <v>76.900000000000006</v>
      </c>
      <c r="AI681" s="290">
        <v>37.92</v>
      </c>
      <c r="AJ681" s="290">
        <v>37.92</v>
      </c>
      <c r="AK681" s="290">
        <v>24.88</v>
      </c>
      <c r="AL681" s="6">
        <v>46.35</v>
      </c>
      <c r="AM681" s="6">
        <v>45.72</v>
      </c>
      <c r="AN681" s="6">
        <v>36.56</v>
      </c>
      <c r="BO681" s="224">
        <v>0.754</v>
      </c>
      <c r="BP681" s="226">
        <v>-87.999999999999986</v>
      </c>
      <c r="BR681" s="311">
        <v>3.38499999999995</v>
      </c>
      <c r="BS681" s="312">
        <v>-19.400000000117753</v>
      </c>
    </row>
    <row r="682" spans="5:71">
      <c r="E682" s="9">
        <v>99.51</v>
      </c>
      <c r="F682" s="9">
        <v>241.9</v>
      </c>
      <c r="J682" s="254">
        <v>3.3899999999999499</v>
      </c>
      <c r="K682" s="8">
        <v>-17.199999999957853</v>
      </c>
      <c r="Q682" s="291">
        <v>77.3</v>
      </c>
      <c r="R682" s="290">
        <v>58.6</v>
      </c>
      <c r="S682" s="290">
        <v>71.599999999999994</v>
      </c>
      <c r="T682" s="290">
        <v>88.4</v>
      </c>
      <c r="U682" s="291">
        <v>71.599999999999994</v>
      </c>
      <c r="V682" s="8">
        <v>78</v>
      </c>
      <c r="W682" s="8">
        <v>73.482849999999999</v>
      </c>
      <c r="AH682" s="6">
        <v>77</v>
      </c>
      <c r="AI682" s="290">
        <v>40.69</v>
      </c>
      <c r="AJ682" s="290">
        <v>40.69</v>
      </c>
      <c r="AK682" s="290">
        <v>29.04</v>
      </c>
      <c r="AL682" s="6">
        <v>46.21</v>
      </c>
      <c r="AM682" s="6">
        <v>45.65</v>
      </c>
      <c r="AN682" s="6">
        <v>36.46</v>
      </c>
      <c r="BO682" s="224">
        <v>0.75600000000000001</v>
      </c>
      <c r="BP682" s="226">
        <v>-90.666666666666671</v>
      </c>
      <c r="BR682" s="311">
        <v>3.3899999999999499</v>
      </c>
      <c r="BS682" s="312">
        <v>-17.199999999957853</v>
      </c>
    </row>
    <row r="683" spans="5:71">
      <c r="E683" s="9">
        <v>99.674999999999983</v>
      </c>
      <c r="F683" s="9">
        <v>240</v>
      </c>
      <c r="J683" s="254">
        <v>3.3949999999999498</v>
      </c>
      <c r="K683" s="8">
        <v>-27.533333333798318</v>
      </c>
      <c r="Q683" s="291">
        <v>77.400000000000006</v>
      </c>
      <c r="R683" s="290">
        <v>59.2</v>
      </c>
      <c r="S683" s="290">
        <v>73.5</v>
      </c>
      <c r="T683" s="290">
        <v>92.1</v>
      </c>
      <c r="U683" s="291">
        <v>73.5</v>
      </c>
      <c r="V683" s="8">
        <v>78.099999999999994</v>
      </c>
      <c r="W683" s="8">
        <v>75.641850000000005</v>
      </c>
      <c r="AH683" s="6">
        <v>77.099999999999994</v>
      </c>
      <c r="AI683" s="290">
        <v>43.93</v>
      </c>
      <c r="AJ683" s="290">
        <v>43.93</v>
      </c>
      <c r="AK683" s="290">
        <v>33.89</v>
      </c>
      <c r="AL683" s="6">
        <v>46.13</v>
      </c>
      <c r="AM683" s="6">
        <v>45.66</v>
      </c>
      <c r="AN683" s="6">
        <v>36.47</v>
      </c>
      <c r="BO683" s="224">
        <v>0.75800000000000001</v>
      </c>
      <c r="BP683" s="226">
        <v>-68.666666666666657</v>
      </c>
      <c r="BR683" s="311">
        <v>3.3949999999999498</v>
      </c>
      <c r="BS683" s="312">
        <v>-27.533333333798318</v>
      </c>
    </row>
    <row r="684" spans="5:71">
      <c r="E684" s="9">
        <v>99.839999999999989</v>
      </c>
      <c r="F684" s="9">
        <v>236.2</v>
      </c>
      <c r="J684" s="254">
        <v>3.3999999999999497</v>
      </c>
      <c r="K684" s="8">
        <v>-24.000000000159044</v>
      </c>
      <c r="Q684" s="291">
        <v>77.5</v>
      </c>
      <c r="R684" s="290">
        <v>59.8</v>
      </c>
      <c r="S684" s="290">
        <v>75.5</v>
      </c>
      <c r="T684" s="290">
        <v>95.8</v>
      </c>
      <c r="U684" s="291">
        <v>75.5</v>
      </c>
      <c r="V684" s="8">
        <v>78.2</v>
      </c>
      <c r="W684" s="8">
        <v>77.800799999999995</v>
      </c>
      <c r="AH684" s="6">
        <v>77.2</v>
      </c>
      <c r="AI684" s="290">
        <v>47.36</v>
      </c>
      <c r="AJ684" s="290">
        <v>47.36</v>
      </c>
      <c r="AK684" s="290">
        <v>39.04</v>
      </c>
      <c r="AL684" s="6">
        <v>46.11</v>
      </c>
      <c r="AM684" s="6">
        <v>45.74</v>
      </c>
      <c r="AN684" s="6">
        <v>36.6</v>
      </c>
      <c r="BO684" s="224">
        <v>0.76</v>
      </c>
      <c r="BP684" s="226">
        <v>-73.333333333333343</v>
      </c>
      <c r="BR684" s="311">
        <v>3.3999999999999497</v>
      </c>
      <c r="BS684" s="312">
        <v>-24.000000000159044</v>
      </c>
    </row>
    <row r="685" spans="5:71">
      <c r="E685" s="9">
        <v>100.005</v>
      </c>
      <c r="F685" s="9">
        <v>234.3</v>
      </c>
      <c r="J685" s="254">
        <v>3.4049999999999496</v>
      </c>
      <c r="K685" s="8">
        <v>-21.000000000239933</v>
      </c>
      <c r="Q685" s="291">
        <v>77.599999999999994</v>
      </c>
      <c r="R685" s="290">
        <v>60.5</v>
      </c>
      <c r="S685" s="290">
        <v>77.5</v>
      </c>
      <c r="T685" s="290">
        <v>99.5</v>
      </c>
      <c r="U685" s="291">
        <v>77.5</v>
      </c>
      <c r="V685" s="8">
        <v>78.3</v>
      </c>
      <c r="W685" s="8">
        <v>79.959800000000001</v>
      </c>
      <c r="AH685" s="6">
        <v>77.3</v>
      </c>
      <c r="AI685" s="290">
        <v>50.65</v>
      </c>
      <c r="AJ685" s="290">
        <v>50.65</v>
      </c>
      <c r="AK685" s="290">
        <v>43.97</v>
      </c>
      <c r="AL685" s="6">
        <v>46.18</v>
      </c>
      <c r="AM685" s="6">
        <v>45.92</v>
      </c>
      <c r="AN685" s="6">
        <v>36.869999999999997</v>
      </c>
      <c r="BO685" s="224">
        <v>0.76200000000000001</v>
      </c>
      <c r="BP685" s="226">
        <v>-58.666666666666686</v>
      </c>
      <c r="BR685" s="311">
        <v>3.4049999999999496</v>
      </c>
      <c r="BS685" s="312">
        <v>-21.000000000239933</v>
      </c>
    </row>
    <row r="686" spans="5:71">
      <c r="E686" s="9">
        <v>100.16999999999999</v>
      </c>
      <c r="F686" s="9">
        <v>234.3</v>
      </c>
      <c r="J686" s="254">
        <v>3.4099999999999495</v>
      </c>
      <c r="K686" s="8">
        <v>2.8000000001235037</v>
      </c>
      <c r="Q686" s="291">
        <v>77.7</v>
      </c>
      <c r="R686" s="290">
        <v>50.1</v>
      </c>
      <c r="S686" s="290">
        <v>61.8</v>
      </c>
      <c r="T686" s="290">
        <v>77</v>
      </c>
      <c r="U686" s="291">
        <v>61.8</v>
      </c>
      <c r="V686" s="8">
        <v>78.400000000000006</v>
      </c>
      <c r="W686" s="8">
        <v>63.553350000000002</v>
      </c>
      <c r="AH686" s="6">
        <v>77.400000000000006</v>
      </c>
      <c r="AI686" s="290">
        <v>53.59</v>
      </c>
      <c r="AJ686" s="290">
        <v>53.59</v>
      </c>
      <c r="AK686" s="290">
        <v>48.39</v>
      </c>
      <c r="AL686" s="6">
        <v>46.33</v>
      </c>
      <c r="AM686" s="6">
        <v>46.19</v>
      </c>
      <c r="AN686" s="6">
        <v>37.29</v>
      </c>
      <c r="BO686" s="224">
        <v>0.76400000000000001</v>
      </c>
      <c r="BP686" s="226">
        <v>-70.000000000000014</v>
      </c>
      <c r="BR686" s="311">
        <v>3.4099999999999495</v>
      </c>
      <c r="BS686" s="312">
        <v>2.8000000001235037</v>
      </c>
    </row>
    <row r="687" spans="5:71">
      <c r="E687" s="9">
        <v>100.33499999999999</v>
      </c>
      <c r="F687" s="9">
        <v>232.44</v>
      </c>
      <c r="J687" s="254">
        <v>3.4149999999999494</v>
      </c>
      <c r="K687" s="8">
        <v>-30.200000000240976</v>
      </c>
      <c r="Q687" s="291">
        <v>77.8</v>
      </c>
      <c r="R687" s="290"/>
      <c r="S687" s="290"/>
      <c r="T687" s="290"/>
      <c r="U687" s="291">
        <v>51</v>
      </c>
      <c r="V687" s="8">
        <v>78.5</v>
      </c>
      <c r="W687" s="8">
        <v>54</v>
      </c>
      <c r="AH687" s="6">
        <v>77.5</v>
      </c>
      <c r="AI687" s="290">
        <v>56.16</v>
      </c>
      <c r="AJ687" s="290">
        <v>56.16</v>
      </c>
      <c r="AK687" s="290">
        <v>52.25</v>
      </c>
      <c r="AL687" s="6">
        <v>46.59</v>
      </c>
      <c r="AM687" s="6">
        <v>46.56</v>
      </c>
      <c r="AN687" s="6">
        <v>37.840000000000003</v>
      </c>
      <c r="BO687" s="224">
        <v>0.76600000000000001</v>
      </c>
      <c r="BP687" s="226">
        <v>-58.666666666666686</v>
      </c>
      <c r="BR687" s="311">
        <v>3.4149999999999494</v>
      </c>
      <c r="BS687" s="312">
        <v>-30.200000000240976</v>
      </c>
    </row>
    <row r="688" spans="5:71">
      <c r="E688" s="9">
        <v>100.5</v>
      </c>
      <c r="F688" s="9">
        <v>232.5</v>
      </c>
      <c r="J688" s="254">
        <v>3.4199999999999493</v>
      </c>
      <c r="K688" s="8">
        <v>-21.200000000139738</v>
      </c>
      <c r="Q688" s="291">
        <v>77.900000000000006</v>
      </c>
      <c r="R688" s="290"/>
      <c r="S688" s="290"/>
      <c r="T688" s="290"/>
      <c r="U688" s="291">
        <v>44</v>
      </c>
      <c r="V688" s="8">
        <v>78.599999999999994</v>
      </c>
      <c r="W688" s="8">
        <v>44</v>
      </c>
      <c r="AH688" s="6">
        <v>77.599999999999994</v>
      </c>
      <c r="AI688" s="290">
        <v>58.34</v>
      </c>
      <c r="AJ688" s="290">
        <v>58.34</v>
      </c>
      <c r="AK688" s="290">
        <v>55.51</v>
      </c>
      <c r="AL688" s="6">
        <v>46.93</v>
      </c>
      <c r="AM688" s="6">
        <v>47.02</v>
      </c>
      <c r="AN688" s="6">
        <v>38.53</v>
      </c>
      <c r="BO688" s="224">
        <v>0.76800000000000002</v>
      </c>
      <c r="BP688" s="226">
        <v>-56.000000000000021</v>
      </c>
      <c r="BR688" s="311">
        <v>3.4199999999999493</v>
      </c>
      <c r="BS688" s="312">
        <v>-21.200000000139738</v>
      </c>
    </row>
    <row r="689" spans="5:71">
      <c r="E689" s="9">
        <v>100.60416666666667</v>
      </c>
      <c r="F689" s="9">
        <v>232.5</v>
      </c>
      <c r="J689" s="254">
        <v>3.4249999999999492</v>
      </c>
      <c r="K689" s="8">
        <v>-15.799999999611529</v>
      </c>
      <c r="Q689" s="291">
        <v>78</v>
      </c>
      <c r="R689" s="290"/>
      <c r="S689" s="290"/>
      <c r="T689" s="290"/>
      <c r="U689" s="291">
        <v>40</v>
      </c>
      <c r="V689" s="8">
        <v>78.7</v>
      </c>
      <c r="W689" s="8">
        <v>37</v>
      </c>
      <c r="AH689" s="6">
        <v>77.7</v>
      </c>
      <c r="AI689" s="290">
        <v>59.84</v>
      </c>
      <c r="AJ689" s="290">
        <v>59.84</v>
      </c>
      <c r="AK689" s="290">
        <v>57.76</v>
      </c>
      <c r="AL689" s="6">
        <v>47.36</v>
      </c>
      <c r="AM689" s="6">
        <v>47.54</v>
      </c>
      <c r="AN689" s="6">
        <v>39.32</v>
      </c>
      <c r="BO689" s="224">
        <v>0.77</v>
      </c>
      <c r="BP689" s="226">
        <v>-50.666666666666686</v>
      </c>
      <c r="BR689" s="311">
        <v>3.4249999999999492</v>
      </c>
      <c r="BS689" s="312">
        <v>-15.799999999611529</v>
      </c>
    </row>
    <row r="690" spans="5:71">
      <c r="E690" s="9">
        <v>100.70833333333333</v>
      </c>
      <c r="F690" s="9">
        <v>234.9</v>
      </c>
      <c r="J690" s="254">
        <v>3.4299999999999491</v>
      </c>
      <c r="K690" s="8">
        <v>-29.599999999733555</v>
      </c>
      <c r="Q690" s="291">
        <v>78.099999999999994</v>
      </c>
      <c r="R690" s="290"/>
      <c r="S690" s="290"/>
      <c r="T690" s="290"/>
      <c r="U690" s="291">
        <v>38</v>
      </c>
      <c r="V690" s="8">
        <v>78.900000000000006</v>
      </c>
      <c r="W690" s="8">
        <v>33</v>
      </c>
      <c r="AH690" s="6">
        <v>77.8</v>
      </c>
      <c r="AI690" s="290">
        <v>60.2</v>
      </c>
      <c r="AJ690" s="290">
        <v>60.2</v>
      </c>
      <c r="AK690" s="290">
        <v>58.3</v>
      </c>
      <c r="AL690" s="6">
        <v>47.86</v>
      </c>
      <c r="AM690" s="6">
        <v>48.12</v>
      </c>
      <c r="AN690" s="6">
        <v>40.18</v>
      </c>
      <c r="BO690" s="224">
        <v>0.77200000000000002</v>
      </c>
      <c r="BP690" s="226">
        <v>-42.666666666666679</v>
      </c>
      <c r="BR690" s="311">
        <v>3.4299999999999491</v>
      </c>
      <c r="BS690" s="312">
        <v>-29.599999999733555</v>
      </c>
    </row>
    <row r="691" spans="5:71">
      <c r="E691" s="9">
        <v>100.8125</v>
      </c>
      <c r="F691" s="9">
        <v>223.1</v>
      </c>
      <c r="J691" s="254">
        <v>3.434999999999949</v>
      </c>
      <c r="K691" s="8">
        <v>-35.399999999773257</v>
      </c>
      <c r="Q691" s="291">
        <v>78.2</v>
      </c>
      <c r="R691" s="290"/>
      <c r="S691" s="290"/>
      <c r="T691" s="290"/>
      <c r="U691" s="291">
        <v>38</v>
      </c>
      <c r="V691" s="8">
        <v>79</v>
      </c>
      <c r="W691" s="8">
        <v>31</v>
      </c>
      <c r="AH691" s="6">
        <v>77.900000000000006</v>
      </c>
      <c r="AI691" s="290">
        <v>59.04</v>
      </c>
      <c r="AJ691" s="290">
        <v>59.04</v>
      </c>
      <c r="AK691" s="290">
        <v>56.56</v>
      </c>
      <c r="AL691" s="6">
        <v>48.41</v>
      </c>
      <c r="AM691" s="6">
        <v>48.73</v>
      </c>
      <c r="AN691" s="6">
        <v>41.09</v>
      </c>
      <c r="BO691" s="224">
        <v>0.77400000000000002</v>
      </c>
      <c r="BP691" s="226">
        <v>-35.333333333333321</v>
      </c>
      <c r="BR691" s="311">
        <v>3.434999999999949</v>
      </c>
      <c r="BS691" s="312">
        <v>-35.399999999773257</v>
      </c>
    </row>
    <row r="692" spans="5:71">
      <c r="E692" s="9">
        <v>100.91666666666667</v>
      </c>
      <c r="F692" s="9">
        <v>229.53299999999999</v>
      </c>
      <c r="J692" s="254">
        <v>3.4399999999999489</v>
      </c>
      <c r="K692" s="8">
        <v>-28.400000000222647</v>
      </c>
      <c r="Q692" s="291">
        <v>78.3</v>
      </c>
      <c r="R692" s="290"/>
      <c r="S692" s="290"/>
      <c r="T692" s="290"/>
      <c r="U692" s="291">
        <v>40</v>
      </c>
      <c r="V692" s="8">
        <v>79.099999999999994</v>
      </c>
      <c r="W692" s="8">
        <v>30</v>
      </c>
      <c r="AH692" s="6">
        <v>78</v>
      </c>
      <c r="AI692" s="290">
        <v>56.43</v>
      </c>
      <c r="AJ692" s="290">
        <v>56.43</v>
      </c>
      <c r="AK692" s="290">
        <v>52.65</v>
      </c>
      <c r="AL692" s="6">
        <v>48.99</v>
      </c>
      <c r="AM692" s="6">
        <v>49.34</v>
      </c>
      <c r="AN692" s="6">
        <v>42.01</v>
      </c>
      <c r="BO692" s="224">
        <v>0.77600000000000002</v>
      </c>
      <c r="BP692" s="226">
        <v>-27.333333333333343</v>
      </c>
      <c r="BR692" s="311">
        <v>3.4399999999999489</v>
      </c>
      <c r="BS692" s="312">
        <v>-28.400000000222647</v>
      </c>
    </row>
    <row r="693" spans="5:71">
      <c r="E693" s="9">
        <v>101.02083333333333</v>
      </c>
      <c r="F693" s="9">
        <v>235.93299999999999</v>
      </c>
      <c r="J693" s="254">
        <v>3.4449999999999488</v>
      </c>
      <c r="K693" s="8">
        <v>-18.200000000018477</v>
      </c>
      <c r="Q693" s="291">
        <v>78.400000000000006</v>
      </c>
      <c r="R693" s="290"/>
      <c r="S693" s="290"/>
      <c r="T693" s="290"/>
      <c r="U693" s="291">
        <v>44</v>
      </c>
      <c r="V693" s="8">
        <v>79.2</v>
      </c>
      <c r="W693" s="8">
        <v>34</v>
      </c>
      <c r="AH693" s="6">
        <v>78.099999999999994</v>
      </c>
      <c r="AI693" s="290">
        <v>53.02</v>
      </c>
      <c r="AJ693" s="290">
        <v>53.02</v>
      </c>
      <c r="AK693" s="290">
        <v>47.53</v>
      </c>
      <c r="AL693" s="6">
        <v>49.59</v>
      </c>
      <c r="AM693" s="6">
        <v>49.94</v>
      </c>
      <c r="AN693" s="6">
        <v>42.91</v>
      </c>
      <c r="BO693" s="224">
        <v>0.77800000000000002</v>
      </c>
      <c r="BP693" s="226">
        <v>-22.000000000000004</v>
      </c>
      <c r="BR693" s="311">
        <v>3.4449999999999488</v>
      </c>
      <c r="BS693" s="312">
        <v>-18.200000000018477</v>
      </c>
    </row>
    <row r="694" spans="5:71">
      <c r="E694" s="9">
        <v>101.12499999999999</v>
      </c>
      <c r="F694" s="9">
        <v>240.4</v>
      </c>
      <c r="J694" s="254">
        <v>3.4499999999999487</v>
      </c>
      <c r="K694" s="8">
        <v>-8.4000000001621089</v>
      </c>
      <c r="Q694" s="291">
        <v>78.5</v>
      </c>
      <c r="R694" s="290"/>
      <c r="S694" s="290"/>
      <c r="T694" s="290"/>
      <c r="U694" s="291">
        <v>51</v>
      </c>
      <c r="V694" s="8">
        <v>79.3</v>
      </c>
      <c r="W694" s="8">
        <v>40</v>
      </c>
      <c r="AH694" s="6">
        <v>78.2</v>
      </c>
      <c r="AI694" s="290">
        <v>49.64</v>
      </c>
      <c r="AJ694" s="290">
        <v>49.64</v>
      </c>
      <c r="AK694" s="290">
        <v>42.46</v>
      </c>
      <c r="AL694" s="6">
        <v>50.18</v>
      </c>
      <c r="AM694" s="6">
        <v>50.51</v>
      </c>
      <c r="AN694" s="6">
        <v>43.76</v>
      </c>
      <c r="BO694" s="224">
        <v>0.78</v>
      </c>
      <c r="BP694" s="226">
        <v>-16.666666666666668</v>
      </c>
      <c r="BR694" s="311">
        <v>3.4499999999999487</v>
      </c>
      <c r="BS694" s="312">
        <v>-8.4000000001621089</v>
      </c>
    </row>
    <row r="695" spans="5:71">
      <c r="E695" s="9">
        <v>101.22916666666667</v>
      </c>
      <c r="F695" s="9">
        <v>242.3</v>
      </c>
      <c r="J695" s="254">
        <v>3.4549999999999486</v>
      </c>
      <c r="K695" s="8">
        <v>2.9999999999402505</v>
      </c>
      <c r="Q695" s="291">
        <v>78.599999999999994</v>
      </c>
      <c r="R695" s="290"/>
      <c r="S695" s="290"/>
      <c r="T695" s="290"/>
      <c r="U695" s="291">
        <v>57</v>
      </c>
      <c r="V695" s="8">
        <v>79.400000000000006</v>
      </c>
      <c r="W695" s="8">
        <v>54</v>
      </c>
      <c r="AH695" s="6">
        <v>78.3</v>
      </c>
      <c r="AI695" s="290">
        <v>46.95</v>
      </c>
      <c r="AJ695" s="290">
        <v>46.95</v>
      </c>
      <c r="AK695" s="290">
        <v>38.42</v>
      </c>
      <c r="AL695" s="6">
        <v>50.75</v>
      </c>
      <c r="AM695" s="6">
        <v>51.03</v>
      </c>
      <c r="AN695" s="6">
        <v>44.54</v>
      </c>
      <c r="BO695" s="224">
        <v>0.78200000000000003</v>
      </c>
      <c r="BP695" s="226">
        <v>-20.666666666666671</v>
      </c>
      <c r="BR695" s="311">
        <v>3.4549999999999486</v>
      </c>
      <c r="BS695" s="312">
        <v>2.9999999999402505</v>
      </c>
    </row>
    <row r="696" spans="5:71">
      <c r="E696" s="9">
        <v>101.33333333333334</v>
      </c>
      <c r="F696" s="9">
        <v>244.2</v>
      </c>
      <c r="J696" s="254">
        <v>3.4599999999999485</v>
      </c>
      <c r="K696" s="8">
        <v>-22.400000000368863</v>
      </c>
      <c r="Q696" s="291">
        <v>78.7</v>
      </c>
      <c r="R696" s="290"/>
      <c r="S696" s="290"/>
      <c r="T696" s="290"/>
      <c r="U696" s="291">
        <v>60</v>
      </c>
      <c r="V696" s="8">
        <v>79.5</v>
      </c>
      <c r="W696" s="8">
        <v>58</v>
      </c>
      <c r="AH696" s="6">
        <v>78.400000000000006</v>
      </c>
      <c r="AI696" s="290">
        <v>45.26</v>
      </c>
      <c r="AJ696" s="290">
        <v>45.26</v>
      </c>
      <c r="AK696" s="290">
        <v>35.89</v>
      </c>
      <c r="AL696" s="6">
        <v>51.28</v>
      </c>
      <c r="AM696" s="6">
        <v>51.5</v>
      </c>
      <c r="AN696" s="6">
        <v>45.25</v>
      </c>
      <c r="BO696" s="224">
        <v>0.78400000000000003</v>
      </c>
      <c r="BP696" s="226">
        <v>-21.333333333333325</v>
      </c>
      <c r="BR696" s="311">
        <v>3.4599999999999485</v>
      </c>
      <c r="BS696" s="312">
        <v>-22.400000000368863</v>
      </c>
    </row>
    <row r="697" spans="5:71">
      <c r="E697" s="9">
        <v>101.43749999999999</v>
      </c>
      <c r="F697" s="9">
        <v>244.2</v>
      </c>
      <c r="J697" s="254">
        <v>3.4649999999999483</v>
      </c>
      <c r="K697" s="8">
        <v>-10.600000000245906</v>
      </c>
      <c r="Q697" s="291">
        <v>78.8</v>
      </c>
      <c r="R697" s="290">
        <v>57.1</v>
      </c>
      <c r="S697" s="290">
        <v>61.3</v>
      </c>
      <c r="T697" s="290">
        <v>61.3</v>
      </c>
      <c r="U697" s="291">
        <v>61.3</v>
      </c>
      <c r="V697" s="8">
        <v>79.599999999999994</v>
      </c>
      <c r="W697" s="8">
        <v>60.714839999999995</v>
      </c>
      <c r="AH697" s="6">
        <v>78.5</v>
      </c>
      <c r="AI697" s="290">
        <v>44.56</v>
      </c>
      <c r="AJ697" s="290">
        <v>44.56</v>
      </c>
      <c r="AK697" s="290">
        <v>34.840000000000003</v>
      </c>
      <c r="AL697" s="6">
        <v>51.76</v>
      </c>
      <c r="AM697" s="6">
        <v>51.91</v>
      </c>
      <c r="AN697" s="6">
        <v>45.86</v>
      </c>
      <c r="BO697" s="224">
        <v>0.78600000000000003</v>
      </c>
      <c r="BP697" s="226">
        <v>-30.000000000000011</v>
      </c>
      <c r="BR697" s="311">
        <v>3.4649999999999483</v>
      </c>
      <c r="BS697" s="312">
        <v>-10.600000000245906</v>
      </c>
    </row>
    <row r="698" spans="5:71">
      <c r="E698" s="9">
        <v>101.54166666666667</v>
      </c>
      <c r="F698" s="9">
        <v>244.2</v>
      </c>
      <c r="J698" s="254">
        <v>3.4699999999999482</v>
      </c>
      <c r="K698" s="8">
        <v>4.3999999999050843</v>
      </c>
      <c r="Q698" s="291">
        <v>78.900000000000006</v>
      </c>
      <c r="R698" s="290">
        <v>57.1</v>
      </c>
      <c r="S698" s="290">
        <v>61.9</v>
      </c>
      <c r="T698" s="290">
        <v>61.9</v>
      </c>
      <c r="U698" s="291">
        <v>61.9</v>
      </c>
      <c r="V698" s="8">
        <v>79.7</v>
      </c>
      <c r="W698" s="8">
        <v>61.915980000000005</v>
      </c>
      <c r="AH698" s="6">
        <v>78.599999999999994</v>
      </c>
      <c r="AI698" s="290">
        <v>44.75</v>
      </c>
      <c r="AJ698" s="290">
        <v>44.75</v>
      </c>
      <c r="AK698" s="290">
        <v>35.119999999999997</v>
      </c>
      <c r="AL698" s="6">
        <v>52.19</v>
      </c>
      <c r="AM698" s="6">
        <v>52.26</v>
      </c>
      <c r="AN698" s="6">
        <v>46.39</v>
      </c>
      <c r="BO698" s="224">
        <v>0.78800000000000003</v>
      </c>
      <c r="BP698" s="226">
        <v>-31.333333333333346</v>
      </c>
      <c r="BR698" s="311">
        <v>3.4699999999999482</v>
      </c>
      <c r="BS698" s="312">
        <v>4.3999999999050843</v>
      </c>
    </row>
    <row r="699" spans="5:71">
      <c r="E699" s="9">
        <v>101.64583333333333</v>
      </c>
      <c r="F699" s="9">
        <v>242.3</v>
      </c>
      <c r="J699" s="254">
        <v>3.4749999999999481</v>
      </c>
      <c r="K699" s="8">
        <v>-6.4666666668027517</v>
      </c>
      <c r="Q699" s="291">
        <v>79</v>
      </c>
      <c r="R699" s="290">
        <v>57.1</v>
      </c>
      <c r="S699" s="290">
        <v>62.6</v>
      </c>
      <c r="T699" s="290">
        <v>62.6</v>
      </c>
      <c r="U699" s="291">
        <v>62.6</v>
      </c>
      <c r="V699" s="8">
        <v>79.8</v>
      </c>
      <c r="W699" s="8">
        <v>62.628100000000003</v>
      </c>
      <c r="AH699" s="6">
        <v>78.7</v>
      </c>
      <c r="AI699" s="290">
        <v>45.7</v>
      </c>
      <c r="AJ699" s="290">
        <v>45.7</v>
      </c>
      <c r="AK699" s="290">
        <v>36.549999999999997</v>
      </c>
      <c r="AL699" s="6">
        <v>52.58</v>
      </c>
      <c r="AM699" s="6">
        <v>52.56</v>
      </c>
      <c r="AN699" s="6">
        <v>46.85</v>
      </c>
      <c r="BO699" s="224">
        <v>0.79</v>
      </c>
      <c r="BP699" s="226">
        <v>-62.000000000000007</v>
      </c>
      <c r="BR699" s="311">
        <v>3.4749999999999481</v>
      </c>
      <c r="BS699" s="312">
        <v>-6.4666666668027517</v>
      </c>
    </row>
    <row r="700" spans="5:71">
      <c r="E700" s="9">
        <v>101.75</v>
      </c>
      <c r="F700" s="9">
        <v>240.4</v>
      </c>
      <c r="J700" s="254">
        <v>3.479999999999948</v>
      </c>
      <c r="K700" s="8">
        <v>-16.799999999872881</v>
      </c>
      <c r="Q700" s="291">
        <v>79.099999999999994</v>
      </c>
      <c r="R700" s="290">
        <v>57.2</v>
      </c>
      <c r="S700" s="290">
        <v>63.2</v>
      </c>
      <c r="T700" s="290">
        <v>64.3</v>
      </c>
      <c r="U700" s="291">
        <v>63.2</v>
      </c>
      <c r="V700" s="8">
        <v>79.900000000000006</v>
      </c>
      <c r="W700" s="8">
        <v>63.007949999999994</v>
      </c>
      <c r="AH700" s="6">
        <v>78.8</v>
      </c>
      <c r="AI700" s="290">
        <v>47.24</v>
      </c>
      <c r="AJ700" s="290">
        <v>47.24</v>
      </c>
      <c r="AK700" s="290">
        <v>38.85</v>
      </c>
      <c r="AL700" s="6">
        <v>52.91</v>
      </c>
      <c r="AM700" s="6">
        <v>52.82</v>
      </c>
      <c r="AN700" s="6">
        <v>47.23</v>
      </c>
      <c r="BO700" s="224">
        <v>0.79200000000000004</v>
      </c>
      <c r="BP700" s="226">
        <v>-69.3333333333333</v>
      </c>
      <c r="BR700" s="311">
        <v>3.479999999999948</v>
      </c>
      <c r="BS700" s="312">
        <v>-16.799999999872881</v>
      </c>
    </row>
    <row r="701" spans="5:71">
      <c r="E701" s="9">
        <v>101.85416666666666</v>
      </c>
      <c r="F701" s="9">
        <v>234.7</v>
      </c>
      <c r="J701" s="254">
        <v>3.4849999999999479</v>
      </c>
      <c r="K701" s="8">
        <v>-13.000000000150322</v>
      </c>
      <c r="Q701" s="291">
        <v>79.2</v>
      </c>
      <c r="R701" s="290">
        <v>57.2</v>
      </c>
      <c r="S701" s="290">
        <v>63.9</v>
      </c>
      <c r="T701" s="290">
        <v>66.2</v>
      </c>
      <c r="U701" s="291">
        <v>63.9</v>
      </c>
      <c r="V701" s="8">
        <v>80</v>
      </c>
      <c r="W701" s="8">
        <v>63.983800000000002</v>
      </c>
      <c r="AH701" s="6">
        <v>78.900000000000006</v>
      </c>
      <c r="AI701" s="290">
        <v>49.08</v>
      </c>
      <c r="AJ701" s="290">
        <v>49.08</v>
      </c>
      <c r="AK701" s="290">
        <v>41.63</v>
      </c>
      <c r="AL701" s="6">
        <v>53.21</v>
      </c>
      <c r="AM701" s="6">
        <v>53.05</v>
      </c>
      <c r="AN701" s="6">
        <v>47.57</v>
      </c>
      <c r="BO701" s="224">
        <v>0.79400000000000004</v>
      </c>
      <c r="BP701" s="226">
        <v>-100.66666666666669</v>
      </c>
      <c r="BR701" s="311">
        <v>3.4849999999999479</v>
      </c>
      <c r="BS701" s="312">
        <v>-13.000000000150322</v>
      </c>
    </row>
    <row r="702" spans="5:71">
      <c r="E702" s="9">
        <v>101.95833333333334</v>
      </c>
      <c r="F702" s="9">
        <v>225.1</v>
      </c>
      <c r="J702" s="254">
        <v>3.4899999999999478</v>
      </c>
      <c r="K702" s="8">
        <v>-4.9333333333173357</v>
      </c>
      <c r="Q702" s="291">
        <v>79.3</v>
      </c>
      <c r="R702" s="290">
        <v>57.3</v>
      </c>
      <c r="S702" s="290">
        <v>64.5</v>
      </c>
      <c r="T702" s="290">
        <v>68</v>
      </c>
      <c r="U702" s="291">
        <v>64.5</v>
      </c>
      <c r="V702" s="8">
        <v>80.099999999999994</v>
      </c>
      <c r="W702" s="8">
        <v>64.959800000000001</v>
      </c>
      <c r="AH702" s="6">
        <v>79</v>
      </c>
      <c r="AI702" s="290">
        <v>50.91</v>
      </c>
      <c r="AJ702" s="290">
        <v>50.91</v>
      </c>
      <c r="AK702" s="290">
        <v>44.37</v>
      </c>
      <c r="AL702" s="6">
        <v>53.48</v>
      </c>
      <c r="AM702" s="6">
        <v>53.26</v>
      </c>
      <c r="AN702" s="6">
        <v>47.89</v>
      </c>
      <c r="BO702" s="224">
        <v>0.79600000000000004</v>
      </c>
      <c r="BP702" s="226">
        <v>-96</v>
      </c>
      <c r="BR702" s="311">
        <v>3.4899999999999478</v>
      </c>
      <c r="BS702" s="312">
        <v>-4.9333333333173357</v>
      </c>
    </row>
    <row r="703" spans="5:71">
      <c r="E703" s="9">
        <v>102.0625</v>
      </c>
      <c r="F703" s="9">
        <v>210.75</v>
      </c>
      <c r="J703" s="254">
        <v>3.4949999999999477</v>
      </c>
      <c r="K703" s="8">
        <v>-1.666666667111727</v>
      </c>
      <c r="Q703" s="291">
        <v>79.400000000000006</v>
      </c>
      <c r="R703" s="290">
        <v>57.3</v>
      </c>
      <c r="S703" s="290">
        <v>65.2</v>
      </c>
      <c r="T703" s="290">
        <v>69.8</v>
      </c>
      <c r="U703" s="291">
        <v>65.2</v>
      </c>
      <c r="V703" s="8">
        <v>80.2</v>
      </c>
      <c r="W703" s="8">
        <v>65.935649999999995</v>
      </c>
      <c r="AH703" s="6">
        <v>79.099999999999994</v>
      </c>
      <c r="AI703" s="290">
        <v>52.47</v>
      </c>
      <c r="AJ703" s="290">
        <v>52.47</v>
      </c>
      <c r="AK703" s="290">
        <v>46.7</v>
      </c>
      <c r="AL703" s="6">
        <v>53.73</v>
      </c>
      <c r="AM703" s="6">
        <v>53.46</v>
      </c>
      <c r="AN703" s="6">
        <v>48.2</v>
      </c>
      <c r="BO703" s="224">
        <v>0.79800000000000004</v>
      </c>
      <c r="BP703" s="226">
        <v>-96.666666666666643</v>
      </c>
      <c r="BR703" s="311">
        <v>3.4949999999999477</v>
      </c>
      <c r="BS703" s="312">
        <v>-1.666666667111727</v>
      </c>
    </row>
    <row r="704" spans="5:71">
      <c r="E704" s="9">
        <v>102.16666666666666</v>
      </c>
      <c r="F704" s="9">
        <v>192.6</v>
      </c>
      <c r="J704" s="254">
        <v>3.4999999999999476</v>
      </c>
      <c r="K704" s="8">
        <v>5.0000000001798739</v>
      </c>
      <c r="Q704" s="291">
        <v>79.5</v>
      </c>
      <c r="R704" s="290">
        <v>57.3</v>
      </c>
      <c r="S704" s="290">
        <v>65.8</v>
      </c>
      <c r="T704" s="290">
        <v>71.599999999999994</v>
      </c>
      <c r="U704" s="291">
        <v>65.8</v>
      </c>
      <c r="V704" s="8">
        <v>80.3</v>
      </c>
      <c r="W704" s="8">
        <v>66.911550000000005</v>
      </c>
      <c r="AH704" s="6">
        <v>79.2</v>
      </c>
      <c r="AI704" s="290">
        <v>53.64</v>
      </c>
      <c r="AJ704" s="290">
        <v>53.64</v>
      </c>
      <c r="AK704" s="290">
        <v>48.46</v>
      </c>
      <c r="AL704" s="6">
        <v>53.98</v>
      </c>
      <c r="AM704" s="6">
        <v>53.68</v>
      </c>
      <c r="AN704" s="6">
        <v>48.52</v>
      </c>
      <c r="BO704" s="224">
        <v>0.8</v>
      </c>
      <c r="BP704" s="226">
        <v>-96.666666666666643</v>
      </c>
      <c r="BR704" s="311">
        <v>3.4999999999999476</v>
      </c>
      <c r="BS704" s="312">
        <v>5.0000000001798739</v>
      </c>
    </row>
    <row r="705" spans="5:71">
      <c r="E705" s="9">
        <v>102.27083333333334</v>
      </c>
      <c r="F705" s="9">
        <v>184.9</v>
      </c>
      <c r="J705" s="254">
        <v>3.5049999999999475</v>
      </c>
      <c r="K705" s="8">
        <v>-2.2399999999497666</v>
      </c>
      <c r="Q705" s="291">
        <v>79.599999999999994</v>
      </c>
      <c r="R705" s="290">
        <v>57.4</v>
      </c>
      <c r="S705" s="290">
        <v>66.5</v>
      </c>
      <c r="T705" s="290">
        <v>73.5</v>
      </c>
      <c r="U705" s="291">
        <v>66.5</v>
      </c>
      <c r="V705" s="8">
        <v>80.3</v>
      </c>
      <c r="W705" s="8">
        <v>67.8874</v>
      </c>
      <c r="AH705" s="6">
        <v>79.3</v>
      </c>
      <c r="AI705" s="290">
        <v>54.47</v>
      </c>
      <c r="AJ705" s="290">
        <v>54.47</v>
      </c>
      <c r="AK705" s="290">
        <v>49.71</v>
      </c>
      <c r="AL705" s="6">
        <v>54.23</v>
      </c>
      <c r="AM705" s="6">
        <v>53.93</v>
      </c>
      <c r="AN705" s="6">
        <v>48.89</v>
      </c>
      <c r="BO705" s="224">
        <v>0.80200000000000005</v>
      </c>
      <c r="BP705" s="226">
        <v>-100.00000000000004</v>
      </c>
      <c r="BR705" s="311">
        <v>3.5049999999999475</v>
      </c>
      <c r="BS705" s="312">
        <v>-2.2399999999497666</v>
      </c>
    </row>
    <row r="706" spans="5:71">
      <c r="E706" s="9">
        <v>102.37499999999999</v>
      </c>
      <c r="F706" s="9">
        <v>186.233</v>
      </c>
      <c r="J706" s="254">
        <v>3.5099999999999474</v>
      </c>
      <c r="K706" s="8">
        <v>2.3999999999266208</v>
      </c>
      <c r="Q706" s="291">
        <v>79.7</v>
      </c>
      <c r="R706" s="290">
        <v>57.4</v>
      </c>
      <c r="S706" s="290">
        <v>67.099999999999994</v>
      </c>
      <c r="T706" s="290">
        <v>75.3</v>
      </c>
      <c r="U706" s="291">
        <v>67.099999999999994</v>
      </c>
      <c r="V706" s="8">
        <v>80.400000000000006</v>
      </c>
      <c r="W706" s="8">
        <v>69.029600000000002</v>
      </c>
      <c r="AH706" s="6">
        <v>79.400000000000006</v>
      </c>
      <c r="AI706" s="290">
        <v>55.1</v>
      </c>
      <c r="AJ706" s="290">
        <v>55.1</v>
      </c>
      <c r="AK706" s="290">
        <v>50.65</v>
      </c>
      <c r="AL706" s="6">
        <v>54.49</v>
      </c>
      <c r="AM706" s="6">
        <v>54.21</v>
      </c>
      <c r="AN706" s="6">
        <v>49.32</v>
      </c>
      <c r="BO706" s="224">
        <v>0.80400000000000005</v>
      </c>
      <c r="BP706" s="226">
        <v>-87.999999999999986</v>
      </c>
      <c r="BR706" s="311">
        <v>3.5099999999999474</v>
      </c>
      <c r="BS706" s="312">
        <v>2.3999999999266208</v>
      </c>
    </row>
    <row r="707" spans="5:71">
      <c r="E707" s="9">
        <v>102.47916666666667</v>
      </c>
      <c r="F707" s="9">
        <v>204.733</v>
      </c>
      <c r="J707" s="254">
        <v>3.5149999999999473</v>
      </c>
      <c r="K707" s="8">
        <v>-1.0666666665265367</v>
      </c>
      <c r="Q707" s="291">
        <v>79.8</v>
      </c>
      <c r="R707" s="290">
        <v>57.5</v>
      </c>
      <c r="S707" s="290">
        <v>67.8</v>
      </c>
      <c r="T707" s="290">
        <v>77.099999999999994</v>
      </c>
      <c r="U707" s="291">
        <v>67.8</v>
      </c>
      <c r="V707" s="8">
        <v>80.5</v>
      </c>
      <c r="W707" s="8">
        <v>70.171949999999995</v>
      </c>
      <c r="AH707" s="6">
        <v>79.5</v>
      </c>
      <c r="AI707" s="290">
        <v>55.62</v>
      </c>
      <c r="AJ707" s="290">
        <v>55.62</v>
      </c>
      <c r="AK707" s="290">
        <v>51.43</v>
      </c>
      <c r="AL707" s="6">
        <v>54.78</v>
      </c>
      <c r="AM707" s="6">
        <v>54.54</v>
      </c>
      <c r="AN707" s="6">
        <v>49.81</v>
      </c>
      <c r="BO707" s="224">
        <v>0.80600000000000005</v>
      </c>
      <c r="BP707" s="226">
        <v>-86.666666666666686</v>
      </c>
      <c r="BR707" s="311">
        <v>3.5149999999999473</v>
      </c>
      <c r="BS707" s="312">
        <v>-1.0666666665265367</v>
      </c>
    </row>
    <row r="708" spans="5:71">
      <c r="E708" s="9">
        <v>102.58333333333334</v>
      </c>
      <c r="F708" s="9">
        <v>219.4</v>
      </c>
      <c r="J708" s="254">
        <v>3.5199999999999472</v>
      </c>
      <c r="K708" s="8">
        <v>-12.799999999887284</v>
      </c>
      <c r="Q708" s="291">
        <v>79.900000000000006</v>
      </c>
      <c r="R708" s="290">
        <v>57.6</v>
      </c>
      <c r="S708" s="290">
        <v>68.5</v>
      </c>
      <c r="T708" s="290">
        <v>78.599999999999994</v>
      </c>
      <c r="U708" s="291">
        <v>68.5</v>
      </c>
      <c r="V708" s="8">
        <v>80.599999999999994</v>
      </c>
      <c r="W708" s="8">
        <v>71.142150000000001</v>
      </c>
      <c r="AH708" s="6">
        <v>79.599999999999994</v>
      </c>
      <c r="AI708" s="290">
        <v>56.1</v>
      </c>
      <c r="AJ708" s="290">
        <v>56.1</v>
      </c>
      <c r="AK708" s="290">
        <v>52.15</v>
      </c>
      <c r="AL708" s="6">
        <v>55.1</v>
      </c>
      <c r="AM708" s="6">
        <v>54.91</v>
      </c>
      <c r="AN708" s="6">
        <v>50.37</v>
      </c>
      <c r="BO708" s="224">
        <v>0.80800000000000005</v>
      </c>
      <c r="BP708" s="226">
        <v>-84.000000000000014</v>
      </c>
      <c r="BR708" s="311">
        <v>3.5199999999999472</v>
      </c>
      <c r="BS708" s="312">
        <v>-12.799999999887284</v>
      </c>
    </row>
    <row r="709" spans="5:71">
      <c r="E709" s="9">
        <v>102.6875</v>
      </c>
      <c r="F709" s="9">
        <v>230.9</v>
      </c>
      <c r="J709" s="254">
        <v>3.5249999999999471</v>
      </c>
      <c r="K709" s="8">
        <v>-1.600000000112729</v>
      </c>
      <c r="Q709" s="291">
        <v>80</v>
      </c>
      <c r="R709" s="290">
        <v>57.6</v>
      </c>
      <c r="S709" s="290">
        <v>69.099999999999994</v>
      </c>
      <c r="T709" s="290">
        <v>79.099999999999994</v>
      </c>
      <c r="U709" s="291">
        <v>69.099999999999994</v>
      </c>
      <c r="V709" s="8">
        <v>80.7</v>
      </c>
      <c r="W709" s="8">
        <v>71.628649999999993</v>
      </c>
      <c r="AH709" s="6">
        <v>79.7</v>
      </c>
      <c r="AI709" s="290">
        <v>56.56</v>
      </c>
      <c r="AJ709" s="290">
        <v>56.56</v>
      </c>
      <c r="AK709" s="290">
        <v>52.83</v>
      </c>
      <c r="AL709" s="6">
        <v>55.46</v>
      </c>
      <c r="AM709" s="6">
        <v>55.34</v>
      </c>
      <c r="AN709" s="6">
        <v>51.01</v>
      </c>
      <c r="BO709" s="224">
        <v>0.81</v>
      </c>
      <c r="BP709" s="226">
        <v>-71.999999999999972</v>
      </c>
      <c r="BR709" s="311">
        <v>3.5249999999999471</v>
      </c>
      <c r="BS709" s="312">
        <v>-1.600000000112729</v>
      </c>
    </row>
    <row r="710" spans="5:71">
      <c r="E710" s="9">
        <v>102.79166666666667</v>
      </c>
      <c r="F710" s="9">
        <v>229</v>
      </c>
      <c r="J710" s="254">
        <v>3.529999999999947</v>
      </c>
      <c r="K710" s="8">
        <v>-4.799999999957727</v>
      </c>
      <c r="Q710" s="291">
        <v>80.099999999999994</v>
      </c>
      <c r="R710" s="290">
        <v>57.7</v>
      </c>
      <c r="S710" s="290">
        <v>69.8</v>
      </c>
      <c r="T710" s="290">
        <v>79.599999999999994</v>
      </c>
      <c r="U710" s="291">
        <v>69.8</v>
      </c>
      <c r="V710" s="8">
        <v>80.8</v>
      </c>
      <c r="W710" s="8">
        <v>72.115200000000002</v>
      </c>
      <c r="AH710" s="6">
        <v>79.8</v>
      </c>
      <c r="AI710" s="290">
        <v>56.99</v>
      </c>
      <c r="AJ710" s="290">
        <v>56.99</v>
      </c>
      <c r="AK710" s="290">
        <v>53.48</v>
      </c>
      <c r="AL710" s="6">
        <v>55.85</v>
      </c>
      <c r="AM710" s="6">
        <v>55.8</v>
      </c>
      <c r="AN710" s="6">
        <v>51.7</v>
      </c>
      <c r="BO710" s="224">
        <v>0.81200000000000006</v>
      </c>
      <c r="BP710" s="226">
        <v>-76.666666666666657</v>
      </c>
      <c r="BR710" s="311">
        <v>3.529999999999947</v>
      </c>
      <c r="BS710" s="312">
        <v>-4.799999999957727</v>
      </c>
    </row>
    <row r="711" spans="5:71">
      <c r="E711" s="9">
        <v>102.89583333333333</v>
      </c>
      <c r="F711" s="9">
        <v>227.1</v>
      </c>
      <c r="J711" s="254">
        <v>3.5349999999999469</v>
      </c>
      <c r="K711" s="8">
        <v>8.7999999994457667</v>
      </c>
      <c r="Q711" s="291">
        <v>80.2</v>
      </c>
      <c r="R711" s="290">
        <v>57.8</v>
      </c>
      <c r="S711" s="290">
        <v>70.5</v>
      </c>
      <c r="T711" s="290">
        <v>80.099999999999994</v>
      </c>
      <c r="U711" s="291">
        <v>70.5</v>
      </c>
      <c r="V711" s="8">
        <v>80.900000000000006</v>
      </c>
      <c r="W711" s="8">
        <v>72.601699999999994</v>
      </c>
      <c r="AH711" s="6">
        <v>79.900000000000006</v>
      </c>
      <c r="AI711" s="290">
        <v>57.4</v>
      </c>
      <c r="AJ711" s="290">
        <v>57.4</v>
      </c>
      <c r="AK711" s="290">
        <v>54.11</v>
      </c>
      <c r="AL711" s="6">
        <v>56.27</v>
      </c>
      <c r="AM711" s="6">
        <v>56.3</v>
      </c>
      <c r="AN711" s="6">
        <v>52.44</v>
      </c>
      <c r="BO711" s="224">
        <v>0.81400000000000006</v>
      </c>
      <c r="BP711" s="226">
        <v>-59.333333333333343</v>
      </c>
      <c r="BR711" s="311">
        <v>3.5349999999999469</v>
      </c>
      <c r="BS711" s="312">
        <v>8.7999999994457667</v>
      </c>
    </row>
    <row r="712" spans="5:71">
      <c r="E712" s="9">
        <v>103</v>
      </c>
      <c r="F712" s="9">
        <v>221.4</v>
      </c>
      <c r="J712" s="254">
        <v>3.5399999999999467</v>
      </c>
      <c r="K712" s="8">
        <v>1.6000000001278991</v>
      </c>
      <c r="Q712" s="291">
        <v>80.3</v>
      </c>
      <c r="R712" s="290">
        <v>57.9</v>
      </c>
      <c r="S712" s="290">
        <v>71.099999999999994</v>
      </c>
      <c r="T712" s="290">
        <v>80.599999999999994</v>
      </c>
      <c r="U712" s="291">
        <v>71.099999999999994</v>
      </c>
      <c r="V712" s="8">
        <v>81</v>
      </c>
      <c r="W712" s="8">
        <v>73.088249999999988</v>
      </c>
      <c r="AH712" s="6">
        <v>80</v>
      </c>
      <c r="AI712" s="290">
        <v>57.8</v>
      </c>
      <c r="AJ712" s="290">
        <v>57.8</v>
      </c>
      <c r="AK712" s="290">
        <v>54.7</v>
      </c>
      <c r="AL712" s="6">
        <v>56.72</v>
      </c>
      <c r="AM712" s="6">
        <v>56.81</v>
      </c>
      <c r="AN712" s="6">
        <v>53.21</v>
      </c>
      <c r="BO712" s="224">
        <v>0.81600000000000006</v>
      </c>
      <c r="BP712" s="226">
        <v>-56.666666666666679</v>
      </c>
      <c r="BR712" s="311">
        <v>3.5399999999999467</v>
      </c>
      <c r="BS712" s="312">
        <v>1.6000000001278991</v>
      </c>
    </row>
    <row r="713" spans="5:71">
      <c r="E713" s="9">
        <v>103.10416666666666</v>
      </c>
      <c r="F713" s="9">
        <v>212.75</v>
      </c>
      <c r="J713" s="254">
        <v>3.5449999999999466</v>
      </c>
      <c r="K713" s="8">
        <v>-10.799999999808172</v>
      </c>
      <c r="Q713" s="291">
        <v>80.400000000000006</v>
      </c>
      <c r="R713" s="290">
        <v>58.1</v>
      </c>
      <c r="S713" s="290">
        <v>71.8</v>
      </c>
      <c r="T713" s="290">
        <v>81.099999999999994</v>
      </c>
      <c r="U713" s="291">
        <v>71.8</v>
      </c>
      <c r="V713" s="8">
        <v>81.099999999999994</v>
      </c>
      <c r="W713" s="8">
        <v>73.574700000000007</v>
      </c>
      <c r="AH713" s="6">
        <v>80.099999999999994</v>
      </c>
      <c r="AI713" s="290">
        <v>58.19</v>
      </c>
      <c r="AJ713" s="290">
        <v>58.19</v>
      </c>
      <c r="AK713" s="290">
        <v>55.29</v>
      </c>
      <c r="AL713" s="6">
        <v>57.19</v>
      </c>
      <c r="AM713" s="6">
        <v>57.32</v>
      </c>
      <c r="AN713" s="6">
        <v>53.99</v>
      </c>
      <c r="BO713" s="224">
        <v>0.81800000000000006</v>
      </c>
      <c r="BP713" s="226">
        <v>-44.666666666666664</v>
      </c>
      <c r="BR713" s="311">
        <v>3.5449999999999466</v>
      </c>
      <c r="BS713" s="312">
        <v>-10.799999999808172</v>
      </c>
    </row>
    <row r="714" spans="5:71">
      <c r="E714" s="9">
        <v>103.20833333333333</v>
      </c>
      <c r="F714" s="9">
        <v>208</v>
      </c>
      <c r="J714" s="254">
        <v>3.5499999999999465</v>
      </c>
      <c r="K714" s="8">
        <v>-17.600000000299652</v>
      </c>
      <c r="Q714" s="291">
        <v>80.5</v>
      </c>
      <c r="R714" s="290">
        <v>58.7</v>
      </c>
      <c r="S714" s="290">
        <v>72.5</v>
      </c>
      <c r="T714" s="290">
        <v>81.599999999999994</v>
      </c>
      <c r="U714" s="291">
        <v>72.5</v>
      </c>
      <c r="V714" s="8">
        <v>81.2</v>
      </c>
      <c r="W714" s="8">
        <v>74.061199999999999</v>
      </c>
      <c r="AH714" s="6">
        <v>80.2</v>
      </c>
      <c r="AI714" s="290">
        <v>58.57</v>
      </c>
      <c r="AJ714" s="290">
        <v>58.57</v>
      </c>
      <c r="AK714" s="290">
        <v>55.86</v>
      </c>
      <c r="AL714" s="6">
        <v>57.66</v>
      </c>
      <c r="AM714" s="6">
        <v>57.83</v>
      </c>
      <c r="AN714" s="6">
        <v>54.75</v>
      </c>
      <c r="BO714" s="224">
        <v>0.82000000000000006</v>
      </c>
      <c r="BP714" s="226">
        <v>-48.666666666666664</v>
      </c>
      <c r="BR714" s="311">
        <v>3.5499999999999465</v>
      </c>
      <c r="BS714" s="312">
        <v>-17.600000000299652</v>
      </c>
    </row>
    <row r="715" spans="5:71">
      <c r="E715" s="9">
        <v>103.3125</v>
      </c>
      <c r="F715" s="9">
        <v>204.1</v>
      </c>
      <c r="J715" s="254">
        <v>3.5549999999999464</v>
      </c>
      <c r="K715" s="8">
        <v>3.6000000002782784</v>
      </c>
      <c r="Q715" s="291">
        <v>80.599999999999994</v>
      </c>
      <c r="R715" s="290">
        <v>59.3</v>
      </c>
      <c r="S715" s="290">
        <v>73.2</v>
      </c>
      <c r="T715" s="290">
        <v>82.1</v>
      </c>
      <c r="U715" s="291">
        <v>73.2</v>
      </c>
      <c r="V715" s="8">
        <v>81.3</v>
      </c>
      <c r="W715" s="8">
        <v>74.547699999999992</v>
      </c>
      <c r="AH715" s="6">
        <v>80.3</v>
      </c>
      <c r="AI715" s="290">
        <v>58.95</v>
      </c>
      <c r="AJ715" s="290">
        <v>58.95</v>
      </c>
      <c r="AK715" s="290">
        <v>56.43</v>
      </c>
      <c r="AL715" s="6">
        <v>58.13</v>
      </c>
      <c r="AM715" s="6">
        <v>58.32</v>
      </c>
      <c r="AN715" s="6">
        <v>55.48</v>
      </c>
      <c r="BO715" s="224">
        <v>0.82200000000000006</v>
      </c>
      <c r="BP715" s="226">
        <v>-44.666666666666664</v>
      </c>
      <c r="BR715" s="311">
        <v>3.5549999999999464</v>
      </c>
      <c r="BS715" s="312">
        <v>3.6000000002782784</v>
      </c>
    </row>
    <row r="716" spans="5:71">
      <c r="E716" s="9">
        <v>103.41666666666666</v>
      </c>
      <c r="F716" s="9">
        <v>204.2</v>
      </c>
      <c r="J716" s="254">
        <v>3.5599999999999463</v>
      </c>
      <c r="K716" s="8">
        <v>-18.399999999806553</v>
      </c>
      <c r="Q716" s="291">
        <v>80.7</v>
      </c>
      <c r="R716" s="290">
        <v>59.9</v>
      </c>
      <c r="S716" s="290">
        <v>73.900000000000006</v>
      </c>
      <c r="T716" s="290">
        <v>82.7</v>
      </c>
      <c r="U716" s="291">
        <v>73.900000000000006</v>
      </c>
      <c r="V716" s="8">
        <v>81.400000000000006</v>
      </c>
      <c r="W716" s="8">
        <v>75.03425</v>
      </c>
      <c r="AH716" s="6">
        <v>80.400000000000006</v>
      </c>
      <c r="AI716" s="290">
        <v>59.33</v>
      </c>
      <c r="AJ716" s="290">
        <v>59.33</v>
      </c>
      <c r="AK716" s="290">
        <v>56.99</v>
      </c>
      <c r="AL716" s="6">
        <v>58.58</v>
      </c>
      <c r="AM716" s="6">
        <v>58.78</v>
      </c>
      <c r="AN716" s="6">
        <v>56.17</v>
      </c>
      <c r="BO716" s="224">
        <v>0.82400000000000007</v>
      </c>
      <c r="BP716" s="226">
        <v>-46</v>
      </c>
      <c r="BR716" s="311">
        <v>3.5599999999999463</v>
      </c>
      <c r="BS716" s="312">
        <v>-18.399999999806553</v>
      </c>
    </row>
    <row r="717" spans="5:71">
      <c r="E717" s="9">
        <v>103.52083333333334</v>
      </c>
      <c r="F717" s="9">
        <v>206.1</v>
      </c>
      <c r="J717" s="254">
        <v>3.5649999999999462</v>
      </c>
      <c r="K717" s="8">
        <v>-8.0000000000644889</v>
      </c>
      <c r="Q717" s="291">
        <v>80.8</v>
      </c>
      <c r="R717" s="290">
        <v>60.5</v>
      </c>
      <c r="S717" s="290">
        <v>74.400000000000006</v>
      </c>
      <c r="T717" s="290">
        <v>83.2</v>
      </c>
      <c r="U717" s="291">
        <v>74.400000000000006</v>
      </c>
      <c r="V717" s="8">
        <v>81.5</v>
      </c>
      <c r="W717" s="8">
        <v>75.520749999999992</v>
      </c>
      <c r="AH717" s="6">
        <v>80.5</v>
      </c>
      <c r="AI717" s="290">
        <v>59.7</v>
      </c>
      <c r="AJ717" s="290">
        <v>59.7</v>
      </c>
      <c r="AK717" s="290">
        <v>57.56</v>
      </c>
      <c r="AL717" s="6">
        <v>59.01</v>
      </c>
      <c r="AM717" s="6">
        <v>59.21</v>
      </c>
      <c r="AN717" s="6">
        <v>56.81</v>
      </c>
      <c r="BO717" s="224">
        <v>0.82600000000000007</v>
      </c>
      <c r="BP717" s="226">
        <v>-58.666666666666686</v>
      </c>
      <c r="BR717" s="311">
        <v>3.5649999999999462</v>
      </c>
      <c r="BS717" s="312">
        <v>-8.0000000000644889</v>
      </c>
    </row>
    <row r="718" spans="5:71">
      <c r="E718" s="9">
        <v>103.62499999999999</v>
      </c>
      <c r="F718" s="9">
        <v>210.53299999999999</v>
      </c>
      <c r="J718" s="254">
        <v>3.5699999999999461</v>
      </c>
      <c r="K718" s="8">
        <v>-10.400000000257918</v>
      </c>
      <c r="Q718" s="291">
        <v>80.900000000000006</v>
      </c>
      <c r="R718" s="290">
        <v>61.1</v>
      </c>
      <c r="S718" s="290">
        <v>74.5</v>
      </c>
      <c r="T718" s="290">
        <v>83.7</v>
      </c>
      <c r="U718" s="291">
        <v>74.5</v>
      </c>
      <c r="V718" s="8">
        <v>81.599999999999994</v>
      </c>
      <c r="W718" s="8">
        <v>76.007300000000001</v>
      </c>
      <c r="AH718" s="6">
        <v>80.599999999999994</v>
      </c>
      <c r="AI718" s="290">
        <v>60.08</v>
      </c>
      <c r="AJ718" s="290">
        <v>60.08</v>
      </c>
      <c r="AK718" s="290">
        <v>58.12</v>
      </c>
      <c r="AL718" s="6">
        <v>59.4</v>
      </c>
      <c r="AM718" s="6">
        <v>59.6</v>
      </c>
      <c r="AN718" s="6">
        <v>57.39</v>
      </c>
      <c r="BO718" s="224">
        <v>0.82800000000000007</v>
      </c>
      <c r="BP718" s="226">
        <v>-48.000000000000007</v>
      </c>
      <c r="BR718" s="311">
        <v>3.5699999999999461</v>
      </c>
      <c r="BS718" s="312">
        <v>-10.400000000257918</v>
      </c>
    </row>
    <row r="719" spans="5:71">
      <c r="E719" s="9">
        <v>103.72916666666666</v>
      </c>
      <c r="F719" s="9">
        <v>213.7</v>
      </c>
      <c r="J719" s="254">
        <v>3.574999999999946</v>
      </c>
      <c r="K719" s="8">
        <v>4.3999999998057504</v>
      </c>
      <c r="Q719" s="291">
        <v>81</v>
      </c>
      <c r="R719" s="290">
        <v>61.7</v>
      </c>
      <c r="S719" s="290">
        <v>74.7</v>
      </c>
      <c r="T719" s="290">
        <v>84.2</v>
      </c>
      <c r="U719" s="291">
        <v>74.7</v>
      </c>
      <c r="V719" s="8">
        <v>81.7</v>
      </c>
      <c r="W719" s="8">
        <v>76.493750000000006</v>
      </c>
      <c r="AH719" s="6">
        <v>80.7</v>
      </c>
      <c r="AI719" s="290">
        <v>60.45</v>
      </c>
      <c r="AJ719" s="290">
        <v>60.45</v>
      </c>
      <c r="AK719" s="290">
        <v>58.68</v>
      </c>
      <c r="AL719" s="6">
        <v>59.77</v>
      </c>
      <c r="AM719" s="6">
        <v>59.95</v>
      </c>
      <c r="AN719" s="6">
        <v>57.93</v>
      </c>
      <c r="BO719" s="224">
        <v>0.83000000000000007</v>
      </c>
      <c r="BP719" s="226">
        <v>-54</v>
      </c>
      <c r="BR719" s="311">
        <v>3.574999999999946</v>
      </c>
      <c r="BS719" s="312">
        <v>4.3999999998057504</v>
      </c>
    </row>
    <row r="720" spans="5:71">
      <c r="E720" s="9">
        <v>103.83333333333333</v>
      </c>
      <c r="F720" s="9">
        <v>215.7</v>
      </c>
      <c r="J720" s="254">
        <v>3.5799999999999459</v>
      </c>
      <c r="K720" s="8">
        <v>-7.2000000000433673</v>
      </c>
      <c r="Q720" s="291">
        <v>81.099999999999994</v>
      </c>
      <c r="R720" s="290">
        <v>62.3</v>
      </c>
      <c r="S720" s="290">
        <v>74.8</v>
      </c>
      <c r="T720" s="290">
        <v>84.7</v>
      </c>
      <c r="U720" s="291">
        <v>74.8</v>
      </c>
      <c r="V720" s="8">
        <v>81.8</v>
      </c>
      <c r="W720" s="8">
        <v>76.185900000000004</v>
      </c>
      <c r="AH720" s="6">
        <v>80.8</v>
      </c>
      <c r="AI720" s="290">
        <v>60.83</v>
      </c>
      <c r="AJ720" s="290">
        <v>60.83</v>
      </c>
      <c r="AK720" s="290">
        <v>59.24</v>
      </c>
      <c r="AL720" s="6">
        <v>60.09</v>
      </c>
      <c r="AM720" s="6">
        <v>60.28</v>
      </c>
      <c r="AN720" s="6">
        <v>58.41</v>
      </c>
      <c r="BO720" s="224">
        <v>0.83200000000000007</v>
      </c>
      <c r="BP720" s="226">
        <v>-56.000000000000021</v>
      </c>
      <c r="BR720" s="311">
        <v>3.5799999999999459</v>
      </c>
      <c r="BS720" s="312">
        <v>-7.2000000000433673</v>
      </c>
    </row>
    <row r="721" spans="5:71">
      <c r="E721" s="9">
        <v>103.9375</v>
      </c>
      <c r="F721" s="9">
        <v>217.6</v>
      </c>
      <c r="J721" s="254">
        <v>3.5849999999999458</v>
      </c>
      <c r="K721" s="8">
        <v>-21.600000000086936</v>
      </c>
      <c r="Q721" s="291">
        <v>81.2</v>
      </c>
      <c r="R721" s="290">
        <v>62.9</v>
      </c>
      <c r="S721" s="290">
        <v>75</v>
      </c>
      <c r="T721" s="290">
        <v>84.4</v>
      </c>
      <c r="U721" s="291">
        <v>75</v>
      </c>
      <c r="V721" s="8">
        <v>81.900000000000006</v>
      </c>
      <c r="W721" s="8">
        <v>75.497199999999992</v>
      </c>
      <c r="AH721" s="6">
        <v>80.900000000000006</v>
      </c>
      <c r="AI721" s="290">
        <v>61.2</v>
      </c>
      <c r="AJ721" s="290">
        <v>61.2</v>
      </c>
      <c r="AK721" s="290">
        <v>59.8</v>
      </c>
      <c r="AL721" s="6">
        <v>60.36</v>
      </c>
      <c r="AM721" s="6">
        <v>60.56</v>
      </c>
      <c r="AN721" s="6">
        <v>58.84</v>
      </c>
      <c r="BO721" s="224">
        <v>0.83399999999999996</v>
      </c>
      <c r="BP721" s="226">
        <v>-48.000000000000007</v>
      </c>
      <c r="BR721" s="311">
        <v>3.5849999999999458</v>
      </c>
      <c r="BS721" s="312">
        <v>-21.600000000086936</v>
      </c>
    </row>
    <row r="722" spans="5:71">
      <c r="E722" s="9">
        <v>104.04166666666669</v>
      </c>
      <c r="F722" s="9">
        <v>215.7</v>
      </c>
      <c r="J722" s="254">
        <v>3.5899999999999457</v>
      </c>
      <c r="K722" s="8">
        <v>-27.999999999826635</v>
      </c>
      <c r="Q722" s="291">
        <v>81.3</v>
      </c>
      <c r="R722" s="290">
        <v>60.6</v>
      </c>
      <c r="S722" s="290">
        <v>76.7</v>
      </c>
      <c r="T722" s="290">
        <v>82.2</v>
      </c>
      <c r="U722" s="291">
        <v>76.7</v>
      </c>
      <c r="V722" s="8">
        <v>81.900000000000006</v>
      </c>
      <c r="W722" s="8">
        <v>73.827750000000009</v>
      </c>
      <c r="AH722" s="6">
        <v>81</v>
      </c>
      <c r="AI722" s="290">
        <v>61.58</v>
      </c>
      <c r="AJ722" s="290">
        <v>61.58</v>
      </c>
      <c r="AK722" s="290">
        <v>60.37</v>
      </c>
      <c r="AL722" s="6">
        <v>60.6</v>
      </c>
      <c r="AM722" s="6">
        <v>60.81</v>
      </c>
      <c r="AN722" s="6">
        <v>59.2</v>
      </c>
      <c r="BO722" s="224">
        <v>0.83599999999999997</v>
      </c>
      <c r="BP722" s="226">
        <v>-39.333333333333321</v>
      </c>
      <c r="BR722" s="311">
        <v>3.5899999999999457</v>
      </c>
      <c r="BS722" s="312">
        <v>-27.999999999826635</v>
      </c>
    </row>
    <row r="723" spans="5:71">
      <c r="E723" s="9">
        <v>104.14583333333333</v>
      </c>
      <c r="F723" s="9">
        <v>213.8</v>
      </c>
      <c r="J723" s="254">
        <v>3.5949999999999456</v>
      </c>
      <c r="K723" s="8">
        <v>-7.4666666667391013</v>
      </c>
      <c r="Q723" s="291">
        <v>81.400000000000006</v>
      </c>
      <c r="R723" s="290">
        <v>60.2</v>
      </c>
      <c r="S723" s="290">
        <v>73.599999999999994</v>
      </c>
      <c r="T723" s="290">
        <v>80</v>
      </c>
      <c r="U723" s="291">
        <v>73.599999999999994</v>
      </c>
      <c r="V723" s="8">
        <v>82</v>
      </c>
      <c r="W723" s="8">
        <v>72.158450000000002</v>
      </c>
      <c r="AH723" s="6">
        <v>81.099999999999994</v>
      </c>
      <c r="AI723" s="290">
        <v>61.95</v>
      </c>
      <c r="AJ723" s="290">
        <v>61.95</v>
      </c>
      <c r="AK723" s="290">
        <v>60.93</v>
      </c>
      <c r="AL723" s="6">
        <v>60.78</v>
      </c>
      <c r="AM723" s="6">
        <v>61.02</v>
      </c>
      <c r="AN723" s="6">
        <v>59.52</v>
      </c>
      <c r="BO723" s="224">
        <v>0.83799999999999997</v>
      </c>
      <c r="BP723" s="226">
        <v>-50.666666666666686</v>
      </c>
      <c r="BR723" s="311">
        <v>3.5949999999999456</v>
      </c>
      <c r="BS723" s="312">
        <v>-7.4666666667391013</v>
      </c>
    </row>
    <row r="724" spans="5:71">
      <c r="E724" s="9">
        <v>104.25</v>
      </c>
      <c r="F724" s="9">
        <v>208</v>
      </c>
      <c r="J724" s="254">
        <v>3.5999999999999455</v>
      </c>
      <c r="K724" s="8">
        <v>-2.4000000000436117</v>
      </c>
      <c r="Q724" s="291">
        <v>81.5</v>
      </c>
      <c r="R724" s="290">
        <v>59.8</v>
      </c>
      <c r="S724" s="290">
        <v>78.5</v>
      </c>
      <c r="T724" s="290">
        <v>102.7</v>
      </c>
      <c r="U724" s="291">
        <v>78.5</v>
      </c>
      <c r="V724" s="8">
        <v>82.1</v>
      </c>
      <c r="W724" s="8">
        <v>81.2286</v>
      </c>
      <c r="AH724" s="6">
        <v>81.2</v>
      </c>
      <c r="AI724" s="290">
        <v>62.31</v>
      </c>
      <c r="AJ724" s="290">
        <v>62.31</v>
      </c>
      <c r="AK724" s="290">
        <v>61.47</v>
      </c>
      <c r="AL724" s="6">
        <v>60.92</v>
      </c>
      <c r="AM724" s="6">
        <v>61.18</v>
      </c>
      <c r="AN724" s="6">
        <v>59.76</v>
      </c>
      <c r="BO724" s="224">
        <v>0.84</v>
      </c>
      <c r="BP724" s="226">
        <v>-52.666666666666636</v>
      </c>
      <c r="BR724" s="311">
        <v>3.5999999999999455</v>
      </c>
      <c r="BS724" s="312">
        <v>-2.4000000000436117</v>
      </c>
    </row>
    <row r="725" spans="5:71">
      <c r="E725" s="9">
        <v>104.35416666666667</v>
      </c>
      <c r="F725" s="9">
        <v>195.6</v>
      </c>
      <c r="J725" s="254">
        <v>3.6049999999999454</v>
      </c>
      <c r="K725" s="8">
        <v>-9.7999999998577181</v>
      </c>
      <c r="Q725" s="291">
        <v>81.599999999999994</v>
      </c>
      <c r="R725" s="290">
        <v>59.4</v>
      </c>
      <c r="S725" s="290">
        <v>78</v>
      </c>
      <c r="T725" s="290">
        <v>101.9</v>
      </c>
      <c r="U725" s="291">
        <v>78</v>
      </c>
      <c r="V725" s="8">
        <v>82.2</v>
      </c>
      <c r="W725" s="8">
        <v>80.630549999999999</v>
      </c>
      <c r="AH725" s="6">
        <v>81.3</v>
      </c>
      <c r="AI725" s="290">
        <v>62.63</v>
      </c>
      <c r="AJ725" s="290">
        <v>62.63</v>
      </c>
      <c r="AK725" s="290">
        <v>61.94</v>
      </c>
      <c r="AL725" s="6">
        <v>61</v>
      </c>
      <c r="AM725" s="6">
        <v>61.3</v>
      </c>
      <c r="AN725" s="6">
        <v>59.94</v>
      </c>
      <c r="BO725" s="224">
        <v>0.84199999999999997</v>
      </c>
      <c r="BP725" s="226">
        <v>-38.666666666666671</v>
      </c>
      <c r="BR725" s="311">
        <v>3.6049999999999454</v>
      </c>
      <c r="BS725" s="312">
        <v>-9.7999999998577181</v>
      </c>
    </row>
    <row r="726" spans="5:71">
      <c r="E726" s="9">
        <v>104.45833333333333</v>
      </c>
      <c r="F726" s="9">
        <v>190.8</v>
      </c>
      <c r="J726" s="254">
        <v>3.6099999999999453</v>
      </c>
      <c r="K726" s="8">
        <v>-8.5333333335823269</v>
      </c>
      <c r="Q726" s="291">
        <v>81.7</v>
      </c>
      <c r="R726" s="290">
        <v>58.6</v>
      </c>
      <c r="S726" s="290">
        <v>76.8</v>
      </c>
      <c r="T726" s="290">
        <v>100.2</v>
      </c>
      <c r="U726" s="291">
        <v>76.8</v>
      </c>
      <c r="V726" s="8">
        <v>82.3</v>
      </c>
      <c r="W726" s="8">
        <v>79.392099999999999</v>
      </c>
      <c r="AH726" s="6">
        <v>81.400000000000006</v>
      </c>
      <c r="AI726" s="290">
        <v>62.87</v>
      </c>
      <c r="AJ726" s="290">
        <v>62.87</v>
      </c>
      <c r="AK726" s="290">
        <v>62.3</v>
      </c>
      <c r="AL726" s="6">
        <v>61.04</v>
      </c>
      <c r="AM726" s="6">
        <v>61.37</v>
      </c>
      <c r="AN726" s="6">
        <v>60.03</v>
      </c>
      <c r="BO726" s="224">
        <v>0.84399999999999997</v>
      </c>
      <c r="BP726" s="226">
        <v>-29.333333333333329</v>
      </c>
      <c r="BR726" s="311">
        <v>3.6099999999999453</v>
      </c>
      <c r="BS726" s="312">
        <v>-8.5333333335823269</v>
      </c>
    </row>
    <row r="727" spans="5:71">
      <c r="E727" s="9">
        <v>104.5625</v>
      </c>
      <c r="F727" s="9">
        <v>187</v>
      </c>
      <c r="J727" s="254">
        <v>3.6149999999999451</v>
      </c>
      <c r="K727" s="8">
        <v>18.399999999691627</v>
      </c>
      <c r="Q727" s="291">
        <v>81.8</v>
      </c>
      <c r="R727" s="290">
        <v>57.8</v>
      </c>
      <c r="S727" s="290">
        <v>75.599999999999994</v>
      </c>
      <c r="T727" s="290">
        <v>98.5</v>
      </c>
      <c r="U727" s="291">
        <v>75.599999999999994</v>
      </c>
      <c r="V727" s="8">
        <v>82.4</v>
      </c>
      <c r="W727" s="8">
        <v>78.120050000000006</v>
      </c>
      <c r="AH727" s="6">
        <v>81.5</v>
      </c>
      <c r="AI727" s="290">
        <v>63.01</v>
      </c>
      <c r="AJ727" s="290">
        <v>63.01</v>
      </c>
      <c r="AK727" s="290">
        <v>62.51</v>
      </c>
      <c r="AL727" s="6">
        <v>61.02</v>
      </c>
      <c r="AM727" s="6">
        <v>61.38</v>
      </c>
      <c r="AN727" s="6">
        <v>60.05</v>
      </c>
      <c r="BO727" s="224">
        <v>0.84599999999999997</v>
      </c>
      <c r="BP727" s="226">
        <v>-23.333333333333339</v>
      </c>
      <c r="BR727" s="311">
        <v>3.6149999999999451</v>
      </c>
      <c r="BS727" s="312">
        <v>18.399999999691627</v>
      </c>
    </row>
    <row r="728" spans="5:71">
      <c r="E728" s="9">
        <v>104.66666666666667</v>
      </c>
      <c r="F728" s="9">
        <v>185.1</v>
      </c>
      <c r="J728" s="254">
        <v>3.619999999999945</v>
      </c>
      <c r="K728" s="8">
        <v>-0.7999999998682128</v>
      </c>
      <c r="Q728" s="291">
        <v>81.900000000000006</v>
      </c>
      <c r="R728" s="290">
        <v>56.7</v>
      </c>
      <c r="S728" s="290">
        <v>74</v>
      </c>
      <c r="T728" s="290">
        <v>96.2</v>
      </c>
      <c r="U728" s="291">
        <v>74</v>
      </c>
      <c r="V728" s="8">
        <v>82.5</v>
      </c>
      <c r="W728" s="8">
        <v>76.479500000000002</v>
      </c>
      <c r="AH728" s="6">
        <v>81.599999999999994</v>
      </c>
      <c r="AI728" s="290">
        <v>63.06</v>
      </c>
      <c r="AJ728" s="290">
        <v>63.06</v>
      </c>
      <c r="AK728" s="290">
        <v>62.59</v>
      </c>
      <c r="AL728" s="6">
        <v>60.96</v>
      </c>
      <c r="AM728" s="6">
        <v>61.34</v>
      </c>
      <c r="AN728" s="6">
        <v>59.98</v>
      </c>
      <c r="BO728" s="224">
        <v>0.84799999999999998</v>
      </c>
      <c r="BP728" s="226">
        <v>-26.666666666666661</v>
      </c>
      <c r="BR728" s="311">
        <v>3.619999999999945</v>
      </c>
      <c r="BS728" s="312">
        <v>-0.7999999998682128</v>
      </c>
    </row>
    <row r="729" spans="5:71">
      <c r="E729" s="9">
        <v>104.77083333333333</v>
      </c>
      <c r="F729" s="9">
        <v>185.1</v>
      </c>
      <c r="J729" s="254">
        <v>3.6249999999999449</v>
      </c>
      <c r="K729" s="8">
        <v>-23.799999999966914</v>
      </c>
      <c r="Q729" s="291">
        <v>82</v>
      </c>
      <c r="R729" s="290">
        <v>55.4</v>
      </c>
      <c r="S729" s="290">
        <v>71.900000000000006</v>
      </c>
      <c r="T729" s="290">
        <v>93.2</v>
      </c>
      <c r="U729" s="291">
        <v>71.900000000000006</v>
      </c>
      <c r="V729" s="8">
        <v>82.6</v>
      </c>
      <c r="W729" s="8">
        <v>74.314599999999999</v>
      </c>
      <c r="AH729" s="6">
        <v>81.7</v>
      </c>
      <c r="AI729" s="290">
        <v>63.05</v>
      </c>
      <c r="AJ729" s="290">
        <v>63.05</v>
      </c>
      <c r="AK729" s="290">
        <v>62.58</v>
      </c>
      <c r="AL729" s="6">
        <v>60.86</v>
      </c>
      <c r="AM729" s="6">
        <v>61.24</v>
      </c>
      <c r="AN729" s="6">
        <v>59.83</v>
      </c>
      <c r="BO729" s="224">
        <v>0.85</v>
      </c>
      <c r="BP729" s="226">
        <v>-18</v>
      </c>
      <c r="BR729" s="311">
        <v>3.6249999999999449</v>
      </c>
      <c r="BS729" s="312">
        <v>-23.799999999966914</v>
      </c>
    </row>
    <row r="730" spans="5:71">
      <c r="E730" s="9">
        <v>104.875</v>
      </c>
      <c r="F730" s="9">
        <v>185.1</v>
      </c>
      <c r="J730" s="254">
        <v>3.6299999999999448</v>
      </c>
      <c r="K730" s="8">
        <v>-25.066666666681353</v>
      </c>
      <c r="Q730" s="291">
        <v>82.1</v>
      </c>
      <c r="R730" s="290"/>
      <c r="S730" s="290"/>
      <c r="T730" s="290"/>
      <c r="U730" s="291">
        <v>70</v>
      </c>
      <c r="V730" s="8">
        <v>82.7</v>
      </c>
      <c r="W730" s="8">
        <v>70</v>
      </c>
      <c r="AH730" s="6">
        <v>81.8</v>
      </c>
      <c r="AI730" s="290">
        <v>63.02</v>
      </c>
      <c r="AJ730" s="290">
        <v>63.02</v>
      </c>
      <c r="AK730" s="290">
        <v>62.52</v>
      </c>
      <c r="AL730" s="6">
        <v>60.72</v>
      </c>
      <c r="AM730" s="6">
        <v>61.1</v>
      </c>
      <c r="AN730" s="6">
        <v>59.6</v>
      </c>
      <c r="BO730" s="224">
        <v>0.85199999999999998</v>
      </c>
      <c r="BP730" s="226">
        <v>-27.999999999999996</v>
      </c>
      <c r="BR730" s="311">
        <v>3.6299999999999448</v>
      </c>
      <c r="BS730" s="312">
        <v>-25.066666666681353</v>
      </c>
    </row>
    <row r="731" spans="5:71">
      <c r="E731" s="9">
        <v>104.97916666666667</v>
      </c>
      <c r="F731" s="9">
        <v>187</v>
      </c>
      <c r="J731" s="254">
        <v>3.6349999999999447</v>
      </c>
      <c r="K731" s="8">
        <v>-34.400000000441722</v>
      </c>
      <c r="Q731" s="291">
        <v>82.2</v>
      </c>
      <c r="R731" s="290"/>
      <c r="S731" s="290"/>
      <c r="T731" s="290"/>
      <c r="U731" s="291">
        <v>66</v>
      </c>
      <c r="V731" s="8">
        <v>82.8</v>
      </c>
      <c r="W731" s="8">
        <v>60</v>
      </c>
      <c r="AH731" s="6">
        <v>81.900000000000006</v>
      </c>
      <c r="AI731" s="290">
        <v>63</v>
      </c>
      <c r="AJ731" s="290">
        <v>63</v>
      </c>
      <c r="AK731" s="290">
        <v>62.49</v>
      </c>
      <c r="AL731" s="6">
        <v>60.55</v>
      </c>
      <c r="AM731" s="6">
        <v>60.9</v>
      </c>
      <c r="AN731" s="6">
        <v>59.31</v>
      </c>
      <c r="BO731" s="224">
        <v>0.85399999999999998</v>
      </c>
      <c r="BP731" s="226">
        <v>-26.666666666666661</v>
      </c>
      <c r="BR731" s="311">
        <v>3.6349999999999447</v>
      </c>
      <c r="BS731" s="312">
        <v>-34.400000000441722</v>
      </c>
    </row>
    <row r="732" spans="5:71">
      <c r="E732" s="9">
        <v>105.08333333333333</v>
      </c>
      <c r="F732" s="9">
        <v>190.86699999999999</v>
      </c>
      <c r="J732" s="254">
        <v>3.6399999999999446</v>
      </c>
      <c r="K732" s="8">
        <v>3.1999999996003226</v>
      </c>
      <c r="Q732" s="291">
        <v>82.3</v>
      </c>
      <c r="R732" s="290"/>
      <c r="S732" s="290"/>
      <c r="T732" s="290"/>
      <c r="U732" s="291">
        <v>58</v>
      </c>
      <c r="V732" s="8">
        <v>82.9</v>
      </c>
      <c r="W732" s="8">
        <v>52</v>
      </c>
      <c r="AH732" s="6">
        <v>82</v>
      </c>
      <c r="AI732" s="290">
        <v>63.05</v>
      </c>
      <c r="AJ732" s="290">
        <v>63.05</v>
      </c>
      <c r="AK732" s="290">
        <v>62.56</v>
      </c>
      <c r="AL732" s="6">
        <v>60.36</v>
      </c>
      <c r="AM732" s="6">
        <v>60.68</v>
      </c>
      <c r="AN732" s="6">
        <v>58.96</v>
      </c>
      <c r="BO732" s="224">
        <v>0.85599999999999998</v>
      </c>
      <c r="BP732" s="226">
        <v>-15.333333333333334</v>
      </c>
      <c r="BR732" s="311">
        <v>3.6399999999999446</v>
      </c>
      <c r="BS732" s="312">
        <v>3.1999999996003226</v>
      </c>
    </row>
    <row r="733" spans="5:71">
      <c r="E733" s="9">
        <v>105.1875</v>
      </c>
      <c r="F733" s="9">
        <v>194.7</v>
      </c>
      <c r="J733" s="254">
        <v>3.6449999999999445</v>
      </c>
      <c r="K733" s="8">
        <v>1.1999999999668276</v>
      </c>
      <c r="Q733" s="291">
        <v>82.4</v>
      </c>
      <c r="R733" s="290"/>
      <c r="S733" s="290"/>
      <c r="T733" s="290"/>
      <c r="U733" s="291">
        <v>55</v>
      </c>
      <c r="V733" s="8">
        <v>83</v>
      </c>
      <c r="W733" s="8">
        <v>47</v>
      </c>
      <c r="AH733" s="6">
        <v>82.1</v>
      </c>
      <c r="AI733" s="290">
        <v>63.19</v>
      </c>
      <c r="AJ733" s="290">
        <v>63.19</v>
      </c>
      <c r="AK733" s="290">
        <v>62.77</v>
      </c>
      <c r="AL733" s="6">
        <v>60.15</v>
      </c>
      <c r="AM733" s="6">
        <v>60.42</v>
      </c>
      <c r="AN733" s="6">
        <v>58.57</v>
      </c>
      <c r="BO733" s="224">
        <v>0.85799999999999998</v>
      </c>
      <c r="BP733" s="226">
        <v>-12.666666666666663</v>
      </c>
      <c r="BR733" s="311">
        <v>3.6449999999999445</v>
      </c>
      <c r="BS733" s="312">
        <v>1.1999999999668276</v>
      </c>
    </row>
    <row r="734" spans="5:71">
      <c r="E734" s="9">
        <v>105.29166666666666</v>
      </c>
      <c r="F734" s="9">
        <v>197.55</v>
      </c>
      <c r="J734" s="254">
        <v>3.6499999999999444</v>
      </c>
      <c r="K734" s="8">
        <v>1.6000000000148162</v>
      </c>
      <c r="Q734" s="291">
        <v>82.5</v>
      </c>
      <c r="R734" s="290"/>
      <c r="S734" s="290"/>
      <c r="T734" s="290"/>
      <c r="U734" s="291">
        <v>54</v>
      </c>
      <c r="V734" s="8">
        <v>83.1</v>
      </c>
      <c r="W734" s="8">
        <v>46</v>
      </c>
      <c r="AH734" s="6">
        <v>82.2</v>
      </c>
      <c r="AI734" s="290">
        <v>63.39</v>
      </c>
      <c r="AJ734" s="290">
        <v>63.39</v>
      </c>
      <c r="AK734" s="290">
        <v>63.05</v>
      </c>
      <c r="AL734" s="6">
        <v>59.94</v>
      </c>
      <c r="AM734" s="6">
        <v>60.15</v>
      </c>
      <c r="AN734" s="6">
        <v>58.15</v>
      </c>
      <c r="BO734" s="224">
        <v>0.86</v>
      </c>
      <c r="BP734" s="226">
        <v>-14.66666666666668</v>
      </c>
      <c r="BR734" s="311">
        <v>3.6499999999999444</v>
      </c>
      <c r="BS734" s="312">
        <v>1.6000000000148162</v>
      </c>
    </row>
    <row r="735" spans="5:71">
      <c r="E735" s="9">
        <v>105.39583333333334</v>
      </c>
      <c r="F735" s="9">
        <v>198.5</v>
      </c>
      <c r="J735" s="254">
        <v>3.6549999999999443</v>
      </c>
      <c r="K735" s="8">
        <v>7.2000000000890907</v>
      </c>
      <c r="Q735" s="291">
        <v>82.6</v>
      </c>
      <c r="R735" s="290"/>
      <c r="S735" s="290"/>
      <c r="T735" s="290"/>
      <c r="U735" s="291">
        <v>55</v>
      </c>
      <c r="V735" s="8">
        <v>83.2</v>
      </c>
      <c r="W735" s="8">
        <v>47</v>
      </c>
      <c r="AH735" s="6">
        <v>82.3</v>
      </c>
      <c r="AI735" s="290">
        <v>63.52</v>
      </c>
      <c r="AJ735" s="290">
        <v>63.52</v>
      </c>
      <c r="AK735" s="290">
        <v>63.24</v>
      </c>
      <c r="AL735" s="6">
        <v>59.72</v>
      </c>
      <c r="AM735" s="6">
        <v>59.87</v>
      </c>
      <c r="AN735" s="6">
        <v>57.72</v>
      </c>
      <c r="BO735" s="224">
        <v>0.86199999999999999</v>
      </c>
      <c r="BP735" s="226">
        <v>-30.000000000000011</v>
      </c>
      <c r="BR735" s="311">
        <v>3.6549999999999443</v>
      </c>
      <c r="BS735" s="312">
        <v>7.2000000000890907</v>
      </c>
    </row>
    <row r="736" spans="5:71">
      <c r="E736" s="9">
        <v>105.5</v>
      </c>
      <c r="F736" s="9">
        <v>198.5</v>
      </c>
      <c r="J736" s="254">
        <v>3.6599999999999442</v>
      </c>
      <c r="K736" s="8">
        <v>-2.0799999998752483</v>
      </c>
      <c r="Q736" s="291">
        <v>82.7</v>
      </c>
      <c r="R736" s="290"/>
      <c r="S736" s="290"/>
      <c r="T736" s="290"/>
      <c r="U736" s="291">
        <v>58</v>
      </c>
      <c r="V736" s="8">
        <v>83.3</v>
      </c>
      <c r="W736" s="8">
        <v>52</v>
      </c>
      <c r="AH736" s="6">
        <v>82.4</v>
      </c>
      <c r="AI736" s="290">
        <v>63.37</v>
      </c>
      <c r="AJ736" s="290">
        <v>63.37</v>
      </c>
      <c r="AK736" s="290">
        <v>63</v>
      </c>
      <c r="AL736" s="6">
        <v>59.51</v>
      </c>
      <c r="AM736" s="6">
        <v>59.59</v>
      </c>
      <c r="AN736" s="6">
        <v>57.3</v>
      </c>
      <c r="BO736" s="224">
        <v>0.86399999999999999</v>
      </c>
      <c r="BP736" s="226">
        <v>-23.333333333333339</v>
      </c>
      <c r="BR736" s="311">
        <v>3.6599999999999442</v>
      </c>
      <c r="BS736" s="312">
        <v>-2.0799999998752483</v>
      </c>
    </row>
    <row r="737" spans="5:71">
      <c r="E737" s="9">
        <v>105.60416666666667</v>
      </c>
      <c r="F737" s="9">
        <v>198.5</v>
      </c>
      <c r="J737" s="254">
        <v>3.6649999999999441</v>
      </c>
      <c r="K737" s="8">
        <v>-12.639999999892737</v>
      </c>
      <c r="Q737" s="291">
        <v>82.8</v>
      </c>
      <c r="R737" s="290"/>
      <c r="S737" s="290"/>
      <c r="T737" s="290"/>
      <c r="U737" s="291">
        <v>66</v>
      </c>
      <c r="V737" s="8">
        <v>83.4</v>
      </c>
      <c r="W737" s="8">
        <v>60</v>
      </c>
      <c r="AH737" s="6">
        <v>82.5</v>
      </c>
      <c r="AI737" s="290">
        <v>62.81</v>
      </c>
      <c r="AJ737" s="290">
        <v>62.81</v>
      </c>
      <c r="AK737" s="290">
        <v>62.14</v>
      </c>
      <c r="AL737" s="6">
        <v>59.32</v>
      </c>
      <c r="AM737" s="6">
        <v>59.33</v>
      </c>
      <c r="AN737" s="6">
        <v>56.88</v>
      </c>
      <c r="BO737" s="224">
        <v>0.86599999999999999</v>
      </c>
      <c r="BP737" s="226">
        <v>-55.333333333333307</v>
      </c>
      <c r="BR737" s="311">
        <v>3.6649999999999441</v>
      </c>
      <c r="BS737" s="312">
        <v>-12.639999999892737</v>
      </c>
    </row>
    <row r="738" spans="5:71">
      <c r="E738" s="9">
        <v>105.70833333333334</v>
      </c>
      <c r="F738" s="9">
        <v>196.6</v>
      </c>
      <c r="J738" s="254">
        <v>3.669999999999944</v>
      </c>
      <c r="K738" s="8">
        <v>-20.799999999932695</v>
      </c>
      <c r="Q738" s="291">
        <v>82.9</v>
      </c>
      <c r="R738" s="290"/>
      <c r="S738" s="290"/>
      <c r="T738" s="290"/>
      <c r="U738" s="291">
        <v>70</v>
      </c>
      <c r="V738" s="8">
        <v>83.5</v>
      </c>
      <c r="W738" s="8">
        <v>70</v>
      </c>
      <c r="AH738" s="6">
        <v>82.6</v>
      </c>
      <c r="AI738" s="290">
        <v>61.84</v>
      </c>
      <c r="AJ738" s="290">
        <v>61.84</v>
      </c>
      <c r="AK738" s="290">
        <v>60.68</v>
      </c>
      <c r="AL738" s="6">
        <v>59.13</v>
      </c>
      <c r="AM738" s="6">
        <v>59.08</v>
      </c>
      <c r="AN738" s="6">
        <v>56.49</v>
      </c>
      <c r="BO738" s="224">
        <v>0.86799999999999999</v>
      </c>
      <c r="BP738" s="226">
        <v>-72.666666666666686</v>
      </c>
      <c r="BR738" s="311">
        <v>3.669999999999944</v>
      </c>
      <c r="BS738" s="312">
        <v>-20.799999999932695</v>
      </c>
    </row>
    <row r="739" spans="5:71">
      <c r="E739" s="9">
        <v>105.81249999999999</v>
      </c>
      <c r="F739" s="9">
        <v>193.75</v>
      </c>
      <c r="J739" s="254">
        <v>3.6749999999999439</v>
      </c>
      <c r="K739" s="8">
        <v>-26.719999999937269</v>
      </c>
      <c r="Q739" s="291">
        <v>83</v>
      </c>
      <c r="R739" s="290">
        <v>58.3</v>
      </c>
      <c r="S739" s="290">
        <v>72.400000000000006</v>
      </c>
      <c r="T739" s="290">
        <v>91.4</v>
      </c>
      <c r="U739" s="291">
        <v>72.400000000000006</v>
      </c>
      <c r="V739" s="8">
        <v>83.6</v>
      </c>
      <c r="W739" s="8">
        <v>74.834399999999988</v>
      </c>
      <c r="AH739" s="6">
        <v>82.7</v>
      </c>
      <c r="AI739" s="290">
        <v>60.58</v>
      </c>
      <c r="AJ739" s="290">
        <v>60.58</v>
      </c>
      <c r="AK739" s="290">
        <v>58.77</v>
      </c>
      <c r="AL739" s="6">
        <v>58.96</v>
      </c>
      <c r="AM739" s="6">
        <v>58.84</v>
      </c>
      <c r="AN739" s="6">
        <v>56.13</v>
      </c>
      <c r="BO739" s="224">
        <v>0.87</v>
      </c>
      <c r="BP739" s="226">
        <v>-85.333333333333329</v>
      </c>
      <c r="BR739" s="311">
        <v>3.6749999999999439</v>
      </c>
      <c r="BS739" s="312">
        <v>-26.719999999937269</v>
      </c>
    </row>
    <row r="740" spans="5:71">
      <c r="E740" s="9">
        <v>105.91666666666667</v>
      </c>
      <c r="F740" s="9">
        <v>190.42500000000001</v>
      </c>
      <c r="J740" s="254">
        <v>3.6799999999999438</v>
      </c>
      <c r="K740" s="8">
        <v>-30.000000000067292</v>
      </c>
      <c r="Q740" s="291">
        <v>83.1</v>
      </c>
      <c r="R740" s="290">
        <v>58.3</v>
      </c>
      <c r="S740" s="290">
        <v>73.2</v>
      </c>
      <c r="T740" s="290">
        <v>93.3</v>
      </c>
      <c r="U740" s="291">
        <v>73.2</v>
      </c>
      <c r="V740" s="8">
        <v>83.6</v>
      </c>
      <c r="W740" s="8">
        <v>75.833650000000006</v>
      </c>
      <c r="AH740" s="6">
        <v>82.8</v>
      </c>
      <c r="AI740" s="290">
        <v>59.14</v>
      </c>
      <c r="AJ740" s="290">
        <v>59.14</v>
      </c>
      <c r="AK740" s="290">
        <v>56.6</v>
      </c>
      <c r="AL740" s="6">
        <v>58.81</v>
      </c>
      <c r="AM740" s="6">
        <v>58.63</v>
      </c>
      <c r="AN740" s="6">
        <v>55.8</v>
      </c>
      <c r="BO740" s="224">
        <v>0.872</v>
      </c>
      <c r="BP740" s="226">
        <v>-96</v>
      </c>
      <c r="BR740" s="311">
        <v>3.6799999999999438</v>
      </c>
      <c r="BS740" s="312">
        <v>-30.000000000067292</v>
      </c>
    </row>
    <row r="741" spans="5:71">
      <c r="E741" s="9">
        <v>106.02083333333333</v>
      </c>
      <c r="F741" s="9">
        <v>190</v>
      </c>
      <c r="J741" s="254">
        <v>3.6849999999999437</v>
      </c>
      <c r="K741" s="8">
        <v>-22.666666666771675</v>
      </c>
      <c r="Q741" s="291">
        <v>83.2</v>
      </c>
      <c r="R741" s="290">
        <v>58.4</v>
      </c>
      <c r="S741" s="290">
        <v>73.900000000000006</v>
      </c>
      <c r="T741" s="290">
        <v>95.3</v>
      </c>
      <c r="U741" s="291">
        <v>73.900000000000006</v>
      </c>
      <c r="V741" s="8">
        <v>83.7</v>
      </c>
      <c r="W741" s="8">
        <v>76.832899999999995</v>
      </c>
      <c r="AH741" s="6">
        <v>82.9</v>
      </c>
      <c r="AI741" s="290">
        <v>57.56</v>
      </c>
      <c r="AJ741" s="290">
        <v>57.56</v>
      </c>
      <c r="AK741" s="290">
        <v>54.21</v>
      </c>
      <c r="AL741" s="6">
        <v>58.67</v>
      </c>
      <c r="AM741" s="6">
        <v>58.45</v>
      </c>
      <c r="AN741" s="6">
        <v>55.5</v>
      </c>
      <c r="BO741" s="224">
        <v>0.874</v>
      </c>
      <c r="BP741" s="226">
        <v>-96.666666666666643</v>
      </c>
      <c r="BR741" s="311">
        <v>3.6849999999999437</v>
      </c>
      <c r="BS741" s="312">
        <v>-22.666666666771675</v>
      </c>
    </row>
    <row r="742" spans="5:71">
      <c r="E742" s="9">
        <v>106.125</v>
      </c>
      <c r="F742" s="9">
        <v>190</v>
      </c>
      <c r="J742" s="254">
        <v>3.6899999999999435</v>
      </c>
      <c r="K742" s="8">
        <v>-17.600000000045135</v>
      </c>
      <c r="Q742" s="291">
        <v>83.3</v>
      </c>
      <c r="R742" s="290">
        <v>58.5</v>
      </c>
      <c r="S742" s="290">
        <v>74.599999999999994</v>
      </c>
      <c r="T742" s="290">
        <v>97.2</v>
      </c>
      <c r="U742" s="291">
        <v>74.599999999999994</v>
      </c>
      <c r="V742" s="8">
        <v>83.8</v>
      </c>
      <c r="W742" s="8">
        <v>77.8322</v>
      </c>
      <c r="AH742" s="6">
        <v>83</v>
      </c>
      <c r="AI742" s="290">
        <v>55.82</v>
      </c>
      <c r="AJ742" s="290">
        <v>55.82</v>
      </c>
      <c r="AK742" s="290">
        <v>51.6</v>
      </c>
      <c r="AL742" s="6">
        <v>58.56</v>
      </c>
      <c r="AM742" s="6">
        <v>58.29</v>
      </c>
      <c r="AN742" s="6">
        <v>55.24</v>
      </c>
      <c r="BO742" s="224">
        <v>0.876</v>
      </c>
      <c r="BP742" s="226">
        <v>-97.333333333333357</v>
      </c>
      <c r="BR742" s="311">
        <v>3.6899999999999435</v>
      </c>
      <c r="BS742" s="312">
        <v>-17.600000000045135</v>
      </c>
    </row>
    <row r="743" spans="5:71">
      <c r="E743" s="9">
        <v>106.22916666666667</v>
      </c>
      <c r="F743" s="9">
        <v>190</v>
      </c>
      <c r="J743" s="254">
        <v>3.6949999999999434</v>
      </c>
      <c r="K743" s="8">
        <v>-0.79999999997735216</v>
      </c>
      <c r="Q743" s="291">
        <v>83.4</v>
      </c>
      <c r="R743" s="290">
        <v>58.6</v>
      </c>
      <c r="S743" s="290">
        <v>75.3</v>
      </c>
      <c r="T743" s="290">
        <v>98</v>
      </c>
      <c r="U743" s="291">
        <v>75.3</v>
      </c>
      <c r="V743" s="8">
        <v>83.9</v>
      </c>
      <c r="W743" s="8">
        <v>78.291399999999996</v>
      </c>
      <c r="AH743" s="6">
        <v>83.1</v>
      </c>
      <c r="AI743" s="290">
        <v>54</v>
      </c>
      <c r="AJ743" s="290">
        <v>54</v>
      </c>
      <c r="AK743" s="290">
        <v>48.84</v>
      </c>
      <c r="AL743" s="6">
        <v>58.47</v>
      </c>
      <c r="AM743" s="6">
        <v>58.15</v>
      </c>
      <c r="AN743" s="6">
        <v>55.02</v>
      </c>
      <c r="BO743" s="224">
        <v>0.878</v>
      </c>
      <c r="BP743" s="226">
        <v>-90.666666666666671</v>
      </c>
      <c r="BR743" s="311">
        <v>3.6949999999999434</v>
      </c>
      <c r="BS743" s="312">
        <v>-0.79999999997735216</v>
      </c>
    </row>
    <row r="744" spans="5:71">
      <c r="E744" s="9">
        <v>106.33333333333333</v>
      </c>
      <c r="F744" s="9">
        <v>189</v>
      </c>
      <c r="J744" s="254">
        <v>3.6999999999999433</v>
      </c>
      <c r="K744" s="8">
        <v>20.79999999957554</v>
      </c>
      <c r="Q744" s="291">
        <v>83.5</v>
      </c>
      <c r="R744" s="290">
        <v>59</v>
      </c>
      <c r="S744" s="290">
        <v>74.400000000000006</v>
      </c>
      <c r="T744" s="290">
        <v>85.4</v>
      </c>
      <c r="U744" s="291">
        <v>74.400000000000006</v>
      </c>
      <c r="V744" s="8">
        <v>84</v>
      </c>
      <c r="W744" s="8">
        <v>72.221000000000004</v>
      </c>
      <c r="AH744" s="6">
        <v>83.2</v>
      </c>
      <c r="AI744" s="290">
        <v>52.26</v>
      </c>
      <c r="AJ744" s="290">
        <v>52.26</v>
      </c>
      <c r="AK744" s="290">
        <v>46.22</v>
      </c>
      <c r="AL744" s="6">
        <v>58.39</v>
      </c>
      <c r="AM744" s="6">
        <v>58.05</v>
      </c>
      <c r="AN744" s="6">
        <v>54.84</v>
      </c>
      <c r="BO744" s="224">
        <v>0.88</v>
      </c>
      <c r="BP744" s="226">
        <v>-96.666666666666643</v>
      </c>
      <c r="BR744" s="311">
        <v>3.6999999999999433</v>
      </c>
      <c r="BS744" s="312">
        <v>20.79999999957554</v>
      </c>
    </row>
    <row r="745" spans="5:71">
      <c r="E745" s="9">
        <v>106.4375</v>
      </c>
      <c r="F745" s="9">
        <v>189</v>
      </c>
      <c r="J745" s="254">
        <v>3.7049999999999432</v>
      </c>
      <c r="K745" s="8">
        <v>-9.6000000000455543</v>
      </c>
      <c r="Q745" s="291">
        <v>83.6</v>
      </c>
      <c r="R745" s="290">
        <v>60.2</v>
      </c>
      <c r="S745" s="290">
        <v>75.8</v>
      </c>
      <c r="T745" s="290">
        <v>94</v>
      </c>
      <c r="U745" s="291">
        <v>75.8</v>
      </c>
      <c r="V745" s="8">
        <v>84.1</v>
      </c>
      <c r="W745" s="8">
        <v>77.070449999999994</v>
      </c>
      <c r="AH745" s="6">
        <v>83.3</v>
      </c>
      <c r="AI745" s="290">
        <v>50.92</v>
      </c>
      <c r="AJ745" s="290">
        <v>50.92</v>
      </c>
      <c r="AK745" s="290">
        <v>44.19</v>
      </c>
      <c r="AL745" s="6">
        <v>58.33</v>
      </c>
      <c r="AM745" s="6">
        <v>57.97</v>
      </c>
      <c r="AN745" s="6">
        <v>54.7</v>
      </c>
      <c r="BO745" s="224">
        <v>0.88200000000000001</v>
      </c>
      <c r="BP745" s="226">
        <v>-79.333333333333329</v>
      </c>
      <c r="BR745" s="311">
        <v>3.7049999999999432</v>
      </c>
      <c r="BS745" s="312">
        <v>-9.6000000000455543</v>
      </c>
    </row>
    <row r="746" spans="5:71">
      <c r="E746" s="9">
        <v>106.54166666666666</v>
      </c>
      <c r="F746" s="9">
        <v>188</v>
      </c>
      <c r="J746" s="254">
        <v>3.7099999999999431</v>
      </c>
      <c r="K746" s="8">
        <v>1.8666666664089604</v>
      </c>
      <c r="Q746" s="291">
        <v>83.7</v>
      </c>
      <c r="R746" s="290">
        <v>58.7</v>
      </c>
      <c r="S746" s="290">
        <v>74.3</v>
      </c>
      <c r="T746" s="290">
        <v>90.9</v>
      </c>
      <c r="U746" s="291">
        <v>74.3</v>
      </c>
      <c r="V746" s="8">
        <v>84.2</v>
      </c>
      <c r="W746" s="8">
        <v>74.7774</v>
      </c>
      <c r="AH746" s="6">
        <v>83.4</v>
      </c>
      <c r="AI746" s="290">
        <v>50.25</v>
      </c>
      <c r="AJ746" s="290">
        <v>50.25</v>
      </c>
      <c r="AK746" s="290">
        <v>43.15</v>
      </c>
      <c r="AL746" s="6">
        <v>58.28</v>
      </c>
      <c r="AM746" s="6">
        <v>57.91</v>
      </c>
      <c r="AN746" s="6">
        <v>54.6</v>
      </c>
      <c r="BO746" s="224">
        <v>0.88400000000000001</v>
      </c>
      <c r="BP746" s="226">
        <v>-82.666666666666643</v>
      </c>
      <c r="BR746" s="311">
        <v>3.7099999999999431</v>
      </c>
      <c r="BS746" s="312">
        <v>1.8666666664089604</v>
      </c>
    </row>
    <row r="747" spans="5:71">
      <c r="E747" s="9">
        <v>106.64583333333334</v>
      </c>
      <c r="F747" s="9">
        <v>188</v>
      </c>
      <c r="J747" s="254">
        <v>3.714999999999943</v>
      </c>
      <c r="K747" s="8">
        <v>-11.199999999862875</v>
      </c>
      <c r="Q747" s="291">
        <v>83.8</v>
      </c>
      <c r="R747" s="290">
        <v>57.8</v>
      </c>
      <c r="S747" s="290">
        <v>72.3</v>
      </c>
      <c r="T747" s="290">
        <v>87.8</v>
      </c>
      <c r="U747" s="291">
        <v>72.3</v>
      </c>
      <c r="V747" s="8">
        <v>84.3</v>
      </c>
      <c r="W747" s="8">
        <v>72.789349999999999</v>
      </c>
      <c r="AH747" s="6">
        <v>83.5</v>
      </c>
      <c r="AI747" s="290">
        <v>50.38</v>
      </c>
      <c r="AJ747" s="290">
        <v>50.38</v>
      </c>
      <c r="AK747" s="290">
        <v>43.33</v>
      </c>
      <c r="AL747" s="6">
        <v>58.23</v>
      </c>
      <c r="AM747" s="6">
        <v>57.87</v>
      </c>
      <c r="AN747" s="6">
        <v>54.53</v>
      </c>
      <c r="BO747" s="224">
        <v>0.88600000000000001</v>
      </c>
      <c r="BP747" s="226">
        <v>-82.666666666666643</v>
      </c>
      <c r="BR747" s="311">
        <v>3.714999999999943</v>
      </c>
      <c r="BS747" s="312">
        <v>-11.199999999862875</v>
      </c>
    </row>
    <row r="748" spans="5:71">
      <c r="E748" s="9">
        <v>106.75</v>
      </c>
      <c r="F748" s="9">
        <v>187.46700000000001</v>
      </c>
      <c r="J748" s="254">
        <v>3.7199999999999429</v>
      </c>
      <c r="K748" s="8">
        <v>-19.999999999954419</v>
      </c>
      <c r="Q748" s="291">
        <v>83.9</v>
      </c>
      <c r="R748" s="290">
        <v>56.9</v>
      </c>
      <c r="S748" s="290">
        <v>70.099999999999994</v>
      </c>
      <c r="T748" s="290">
        <v>84.7</v>
      </c>
      <c r="U748" s="291">
        <v>70.099999999999994</v>
      </c>
      <c r="V748" s="8">
        <v>84.4</v>
      </c>
      <c r="W748" s="8">
        <v>70.801450000000003</v>
      </c>
      <c r="AH748" s="6">
        <v>83.6</v>
      </c>
      <c r="AI748" s="290">
        <v>51.3</v>
      </c>
      <c r="AJ748" s="290">
        <v>51.3</v>
      </c>
      <c r="AK748" s="290">
        <v>44.67</v>
      </c>
      <c r="AL748" s="6">
        <v>58.18</v>
      </c>
      <c r="AM748" s="6">
        <v>57.86</v>
      </c>
      <c r="AN748" s="6">
        <v>54.49</v>
      </c>
      <c r="BO748" s="224">
        <v>0.88800000000000001</v>
      </c>
      <c r="BP748" s="226">
        <v>-81.333333333333343</v>
      </c>
      <c r="BR748" s="311">
        <v>3.7199999999999429</v>
      </c>
      <c r="BS748" s="312">
        <v>-19.999999999954419</v>
      </c>
    </row>
    <row r="749" spans="5:71">
      <c r="E749" s="9">
        <v>106.85416666666666</v>
      </c>
      <c r="F749" s="9">
        <v>186.2</v>
      </c>
      <c r="J749" s="254">
        <v>3.7249999999999428</v>
      </c>
      <c r="K749" s="8">
        <v>-10.400000000213865</v>
      </c>
      <c r="Q749" s="291">
        <v>84</v>
      </c>
      <c r="R749" s="290">
        <v>57.2</v>
      </c>
      <c r="S749" s="290">
        <v>75.599999999999994</v>
      </c>
      <c r="T749" s="290">
        <v>94</v>
      </c>
      <c r="U749" s="291">
        <v>75.599999999999994</v>
      </c>
      <c r="V749" s="8">
        <v>84.5</v>
      </c>
      <c r="W749" s="8">
        <v>75.598950000000002</v>
      </c>
      <c r="AH749" s="6">
        <v>83.7</v>
      </c>
      <c r="AI749" s="290">
        <v>52.79</v>
      </c>
      <c r="AJ749" s="290">
        <v>52.79</v>
      </c>
      <c r="AK749" s="290">
        <v>46.87</v>
      </c>
      <c r="AL749" s="6">
        <v>58.13</v>
      </c>
      <c r="AM749" s="6">
        <v>57.85</v>
      </c>
      <c r="AN749" s="6">
        <v>54.47</v>
      </c>
      <c r="BO749" s="224">
        <v>0.89</v>
      </c>
      <c r="BP749" s="226">
        <v>-77.333333333333314</v>
      </c>
      <c r="BR749" s="311">
        <v>3.7249999999999428</v>
      </c>
      <c r="BS749" s="312">
        <v>-10.400000000213865</v>
      </c>
    </row>
    <row r="750" spans="5:71">
      <c r="E750" s="9">
        <v>106.95833333333334</v>
      </c>
      <c r="F750" s="9">
        <v>184.93299999999999</v>
      </c>
      <c r="J750" s="254">
        <v>3.7299999999999427</v>
      </c>
      <c r="K750" s="8">
        <v>-4.4000000000688999</v>
      </c>
      <c r="Q750" s="291">
        <v>84.1</v>
      </c>
      <c r="R750" s="290">
        <v>59</v>
      </c>
      <c r="S750" s="290">
        <v>76.900000000000006</v>
      </c>
      <c r="T750" s="290">
        <v>93.2</v>
      </c>
      <c r="U750" s="291">
        <v>76.900000000000006</v>
      </c>
      <c r="V750" s="8">
        <v>84.6</v>
      </c>
      <c r="W750" s="8">
        <v>76.092650000000006</v>
      </c>
      <c r="AH750" s="6">
        <v>83.8</v>
      </c>
      <c r="AI750" s="290">
        <v>54.53</v>
      </c>
      <c r="AJ750" s="290">
        <v>54.53</v>
      </c>
      <c r="AK750" s="290">
        <v>49.45</v>
      </c>
      <c r="AL750" s="6">
        <v>58.07</v>
      </c>
      <c r="AM750" s="6">
        <v>57.84</v>
      </c>
      <c r="AN750" s="6">
        <v>54.46</v>
      </c>
      <c r="BO750" s="224">
        <v>0.89200000000000002</v>
      </c>
      <c r="BP750" s="226">
        <v>-72.666666666666686</v>
      </c>
      <c r="BR750" s="311">
        <v>3.7299999999999427</v>
      </c>
      <c r="BS750" s="312">
        <v>-4.4000000000688999</v>
      </c>
    </row>
    <row r="751" spans="5:71">
      <c r="E751" s="9">
        <v>107.06249999999999</v>
      </c>
      <c r="F751" s="9">
        <v>184.4</v>
      </c>
      <c r="J751" s="254">
        <v>3.7349999999999426</v>
      </c>
      <c r="K751" s="8">
        <v>6.7999999997814342</v>
      </c>
      <c r="Q751" s="291">
        <v>84.2</v>
      </c>
      <c r="R751" s="290">
        <v>60.3</v>
      </c>
      <c r="S751" s="290">
        <v>77.7</v>
      </c>
      <c r="T751" s="290">
        <v>92.4</v>
      </c>
      <c r="U751" s="291">
        <v>77.7</v>
      </c>
      <c r="V751" s="8">
        <v>84.7</v>
      </c>
      <c r="W751" s="8">
        <v>76.316249999999997</v>
      </c>
      <c r="AH751" s="6">
        <v>83.9</v>
      </c>
      <c r="AI751" s="290">
        <v>56.25</v>
      </c>
      <c r="AJ751" s="290">
        <v>56.25</v>
      </c>
      <c r="AK751" s="290">
        <v>51.99</v>
      </c>
      <c r="AL751" s="6">
        <v>58.01</v>
      </c>
      <c r="AM751" s="6">
        <v>57.84</v>
      </c>
      <c r="AN751" s="6">
        <v>54.46</v>
      </c>
      <c r="BO751" s="224">
        <v>0.89400000000000002</v>
      </c>
      <c r="BP751" s="226">
        <v>-78.666666666666671</v>
      </c>
      <c r="BR751" s="311">
        <v>3.7349999999999426</v>
      </c>
      <c r="BS751" s="312">
        <v>6.7999999997814342</v>
      </c>
    </row>
    <row r="752" spans="5:71">
      <c r="E752" s="9">
        <v>107.16666666666667</v>
      </c>
      <c r="F752" s="9">
        <v>184.4</v>
      </c>
      <c r="J752" s="254">
        <v>3.7399999999999425</v>
      </c>
      <c r="K752" s="8">
        <v>6.0000000001613429</v>
      </c>
      <c r="Q752" s="291">
        <v>84.3</v>
      </c>
      <c r="R752" s="290">
        <v>61.2</v>
      </c>
      <c r="S752" s="290">
        <v>78.3</v>
      </c>
      <c r="T752" s="290">
        <v>91.6</v>
      </c>
      <c r="U752" s="291">
        <v>78.3</v>
      </c>
      <c r="V752" s="8">
        <v>84.8</v>
      </c>
      <c r="W752" s="8">
        <v>76.396900000000002</v>
      </c>
      <c r="AH752" s="6">
        <v>84</v>
      </c>
      <c r="AI752" s="290">
        <v>57.75</v>
      </c>
      <c r="AJ752" s="290">
        <v>57.75</v>
      </c>
      <c r="AK752" s="290">
        <v>54.21</v>
      </c>
      <c r="AL752" s="6">
        <v>57.95</v>
      </c>
      <c r="AM752" s="6">
        <v>57.85</v>
      </c>
      <c r="AN752" s="6">
        <v>54.46</v>
      </c>
      <c r="BO752" s="224">
        <v>0.89600000000000002</v>
      </c>
      <c r="BP752" s="226">
        <v>-78.000000000000028</v>
      </c>
      <c r="BR752" s="311">
        <v>3.7399999999999425</v>
      </c>
      <c r="BS752" s="312">
        <v>6.0000000001613429</v>
      </c>
    </row>
    <row r="753" spans="5:71">
      <c r="E753" s="9">
        <v>107.27083333333333</v>
      </c>
      <c r="F753" s="9">
        <v>184.4</v>
      </c>
      <c r="J753" s="254">
        <v>3.7449999999999424</v>
      </c>
      <c r="K753" s="8">
        <v>3.9999999999884395</v>
      </c>
      <c r="Q753" s="291">
        <v>84.4</v>
      </c>
      <c r="R753" s="290">
        <v>57.2</v>
      </c>
      <c r="S753" s="290">
        <v>75.400000000000006</v>
      </c>
      <c r="T753" s="290">
        <v>90.8</v>
      </c>
      <c r="U753" s="291">
        <v>75.400000000000006</v>
      </c>
      <c r="V753" s="8">
        <v>84.9</v>
      </c>
      <c r="W753" s="8">
        <v>73.9893</v>
      </c>
      <c r="AH753" s="6">
        <v>84.1</v>
      </c>
      <c r="AI753" s="290">
        <v>58.98</v>
      </c>
      <c r="AJ753" s="290">
        <v>58.98</v>
      </c>
      <c r="AK753" s="290">
        <v>56.01</v>
      </c>
      <c r="AL753" s="6">
        <v>57.88</v>
      </c>
      <c r="AM753" s="6">
        <v>57.85</v>
      </c>
      <c r="AN753" s="6">
        <v>54.48</v>
      </c>
      <c r="BO753" s="224">
        <v>0.89800000000000002</v>
      </c>
      <c r="BP753" s="226">
        <v>-73.333333333333343</v>
      </c>
      <c r="BR753" s="311">
        <v>3.7449999999999424</v>
      </c>
      <c r="BS753" s="312">
        <v>3.9999999999884395</v>
      </c>
    </row>
    <row r="754" spans="5:71">
      <c r="E754" s="9">
        <v>107.375</v>
      </c>
      <c r="F754" s="9">
        <v>187.35</v>
      </c>
      <c r="J754" s="254">
        <v>3.7499999999999423</v>
      </c>
      <c r="K754" s="8">
        <v>3.3999999999884167</v>
      </c>
      <c r="Q754" s="291">
        <v>84.5</v>
      </c>
      <c r="R754" s="290">
        <v>52.9</v>
      </c>
      <c r="S754" s="290">
        <v>72.3</v>
      </c>
      <c r="T754" s="290">
        <v>90</v>
      </c>
      <c r="U754" s="291">
        <v>72.3</v>
      </c>
      <c r="V754" s="8">
        <v>85</v>
      </c>
      <c r="W754" s="8">
        <v>71.451149999999998</v>
      </c>
      <c r="AH754" s="6">
        <v>84.2</v>
      </c>
      <c r="AI754" s="290">
        <v>59.95</v>
      </c>
      <c r="AJ754" s="290">
        <v>59.95</v>
      </c>
      <c r="AK754" s="290">
        <v>57.43</v>
      </c>
      <c r="AL754" s="6">
        <v>57.81</v>
      </c>
      <c r="AM754" s="6">
        <v>57.85</v>
      </c>
      <c r="AN754" s="6">
        <v>54.5</v>
      </c>
      <c r="BO754" s="224">
        <v>0.9</v>
      </c>
      <c r="BP754" s="226">
        <v>-70.666666666666671</v>
      </c>
      <c r="BR754" s="311">
        <v>3.7499999999999423</v>
      </c>
      <c r="BS754" s="312">
        <v>3.3999999999884167</v>
      </c>
    </row>
    <row r="755" spans="5:71">
      <c r="E755" s="9">
        <v>107.47916666666667</v>
      </c>
      <c r="F755" s="9">
        <v>189.25</v>
      </c>
      <c r="J755" s="254">
        <v>3.7549999999999422</v>
      </c>
      <c r="K755" s="8">
        <v>-0.26666666654353577</v>
      </c>
      <c r="Q755" s="291">
        <v>84.6</v>
      </c>
      <c r="R755" s="290"/>
      <c r="S755" s="290"/>
      <c r="T755" s="290"/>
      <c r="U755" s="291">
        <v>58</v>
      </c>
      <c r="V755" s="8">
        <v>85.1</v>
      </c>
      <c r="W755" s="8">
        <v>55</v>
      </c>
      <c r="AH755" s="6">
        <v>84.3</v>
      </c>
      <c r="AI755" s="290">
        <v>60.69</v>
      </c>
      <c r="AJ755" s="290">
        <v>60.69</v>
      </c>
      <c r="AK755" s="290">
        <v>58.5</v>
      </c>
      <c r="AL755" s="6">
        <v>57.73</v>
      </c>
      <c r="AM755" s="6">
        <v>57.85</v>
      </c>
      <c r="AN755" s="6">
        <v>54.54</v>
      </c>
      <c r="BO755" s="224">
        <v>0.90200000000000002</v>
      </c>
      <c r="BP755" s="226">
        <v>-62.666666666666664</v>
      </c>
      <c r="BR755" s="311">
        <v>3.7549999999999422</v>
      </c>
      <c r="BS755" s="312">
        <v>-0.26666666654353577</v>
      </c>
    </row>
    <row r="756" spans="5:71">
      <c r="E756" s="9">
        <v>107.58333333333333</v>
      </c>
      <c r="F756" s="9">
        <v>192.167</v>
      </c>
      <c r="J756" s="254">
        <v>3.7599999999999421</v>
      </c>
      <c r="K756" s="8">
        <v>-9.3333333336266122</v>
      </c>
      <c r="Q756" s="291">
        <v>84.7</v>
      </c>
      <c r="R756" s="290"/>
      <c r="S756" s="290"/>
      <c r="T756" s="290"/>
      <c r="U756" s="291">
        <v>55</v>
      </c>
      <c r="V756" s="8">
        <v>85.2</v>
      </c>
      <c r="W756" s="8">
        <v>50</v>
      </c>
      <c r="AH756" s="6">
        <v>84.4</v>
      </c>
      <c r="AI756" s="290">
        <v>61.15</v>
      </c>
      <c r="AJ756" s="290">
        <v>61.15</v>
      </c>
      <c r="AK756" s="290">
        <v>59.17</v>
      </c>
      <c r="AL756" s="6">
        <v>57.66</v>
      </c>
      <c r="AM756" s="6">
        <v>57.86</v>
      </c>
      <c r="AN756" s="6">
        <v>54.58</v>
      </c>
      <c r="BO756" s="224">
        <v>0.90400000000000003</v>
      </c>
      <c r="BP756" s="226">
        <v>-60.66666666666665</v>
      </c>
      <c r="BR756" s="311">
        <v>3.7599999999999421</v>
      </c>
      <c r="BS756" s="312">
        <v>-9.3333333336266122</v>
      </c>
    </row>
    <row r="757" spans="5:71">
      <c r="E757" s="9">
        <v>107.6875</v>
      </c>
      <c r="F757" s="9">
        <v>196</v>
      </c>
      <c r="J757" s="254">
        <v>3.7649999999999419</v>
      </c>
      <c r="K757" s="8">
        <v>1.5999999999844761</v>
      </c>
      <c r="Q757" s="291">
        <v>84.8</v>
      </c>
      <c r="R757" s="290">
        <v>49.8</v>
      </c>
      <c r="S757" s="290">
        <v>59.2</v>
      </c>
      <c r="T757" s="290">
        <v>59.2</v>
      </c>
      <c r="U757" s="291">
        <v>59.2</v>
      </c>
      <c r="V757" s="8">
        <v>85.3</v>
      </c>
      <c r="W757" s="8">
        <v>59.158000000000001</v>
      </c>
      <c r="AH757" s="6">
        <v>84.5</v>
      </c>
      <c r="AI757" s="290">
        <v>61.32</v>
      </c>
      <c r="AJ757" s="290">
        <v>61.32</v>
      </c>
      <c r="AK757" s="290">
        <v>59.41</v>
      </c>
      <c r="AL757" s="6">
        <v>57.6</v>
      </c>
      <c r="AM757" s="6">
        <v>57.85</v>
      </c>
      <c r="AN757" s="6">
        <v>54.62</v>
      </c>
      <c r="BO757" s="224">
        <v>0.90600000000000003</v>
      </c>
      <c r="BP757" s="226">
        <v>-59.333333333333343</v>
      </c>
      <c r="BR757" s="311">
        <v>3.7649999999999419</v>
      </c>
      <c r="BS757" s="312">
        <v>1.5999999999844761</v>
      </c>
    </row>
    <row r="758" spans="5:71">
      <c r="E758" s="9">
        <v>107.79166666666666</v>
      </c>
      <c r="F758" s="9">
        <v>197.95</v>
      </c>
      <c r="J758" s="254">
        <v>3.7699999999999418</v>
      </c>
      <c r="K758" s="8">
        <v>16.799999999767294</v>
      </c>
      <c r="Q758" s="291">
        <v>84.9</v>
      </c>
      <c r="R758" s="290">
        <v>49.9</v>
      </c>
      <c r="S758" s="290">
        <v>61</v>
      </c>
      <c r="T758" s="290">
        <v>62.1</v>
      </c>
      <c r="U758" s="291">
        <v>61</v>
      </c>
      <c r="V758" s="8">
        <v>85.4</v>
      </c>
      <c r="W758" s="8">
        <v>62.447719999999997</v>
      </c>
      <c r="AH758" s="6">
        <v>84.6</v>
      </c>
      <c r="AI758" s="290">
        <v>61.32</v>
      </c>
      <c r="AJ758" s="290">
        <v>61.32</v>
      </c>
      <c r="AK758" s="290">
        <v>59.4</v>
      </c>
      <c r="AL758" s="6">
        <v>57.54</v>
      </c>
      <c r="AM758" s="6">
        <v>57.85</v>
      </c>
      <c r="AN758" s="6">
        <v>54.68</v>
      </c>
      <c r="BO758" s="224">
        <v>0.90800000000000003</v>
      </c>
      <c r="BP758" s="226">
        <v>-50.666666666666686</v>
      </c>
      <c r="BR758" s="311">
        <v>3.7699999999999418</v>
      </c>
      <c r="BS758" s="312">
        <v>16.799999999767294</v>
      </c>
    </row>
    <row r="759" spans="5:71">
      <c r="E759" s="9">
        <v>107.89583333333333</v>
      </c>
      <c r="F759" s="9">
        <v>198</v>
      </c>
      <c r="J759" s="254">
        <v>3.7749999999999417</v>
      </c>
      <c r="K759" s="8">
        <v>12.799999999906788</v>
      </c>
      <c r="Q759" s="291">
        <v>85</v>
      </c>
      <c r="R759" s="290">
        <v>50</v>
      </c>
      <c r="S759" s="290">
        <v>62</v>
      </c>
      <c r="T759" s="290">
        <v>68.599999999999994</v>
      </c>
      <c r="U759" s="291">
        <v>62</v>
      </c>
      <c r="V759" s="8">
        <v>85.5</v>
      </c>
      <c r="W759" s="8">
        <v>65.534850000000006</v>
      </c>
      <c r="AH759" s="6">
        <v>84.7</v>
      </c>
      <c r="AI759" s="290">
        <v>61.38</v>
      </c>
      <c r="AJ759" s="290">
        <v>61.38</v>
      </c>
      <c r="AK759" s="290">
        <v>59.5</v>
      </c>
      <c r="AL759" s="6">
        <v>57.48</v>
      </c>
      <c r="AM759" s="6">
        <v>57.83</v>
      </c>
      <c r="AN759" s="6">
        <v>54.73</v>
      </c>
      <c r="BO759" s="224">
        <v>0.91</v>
      </c>
      <c r="BP759" s="226">
        <v>-50.666666666666686</v>
      </c>
      <c r="BR759" s="311">
        <v>3.7749999999999417</v>
      </c>
      <c r="BS759" s="312">
        <v>12.799999999906788</v>
      </c>
    </row>
    <row r="760" spans="5:71">
      <c r="E760" s="9">
        <v>107.99999999999999</v>
      </c>
      <c r="F760" s="9">
        <v>198</v>
      </c>
      <c r="J760" s="254">
        <v>3.7799999999999416</v>
      </c>
      <c r="K760" s="8">
        <v>15.400000000221468</v>
      </c>
      <c r="Q760" s="291">
        <v>85.1</v>
      </c>
      <c r="R760" s="290">
        <v>50.1</v>
      </c>
      <c r="S760" s="290">
        <v>62.8</v>
      </c>
      <c r="T760" s="290">
        <v>75.099999999999994</v>
      </c>
      <c r="U760" s="291">
        <v>62.8</v>
      </c>
      <c r="V760" s="8">
        <v>85.6</v>
      </c>
      <c r="W760" s="8">
        <v>68.723250000000007</v>
      </c>
      <c r="AH760" s="6">
        <v>84.8</v>
      </c>
      <c r="AI760" s="290">
        <v>61.81</v>
      </c>
      <c r="AJ760" s="290">
        <v>61.81</v>
      </c>
      <c r="AK760" s="290">
        <v>60.17</v>
      </c>
      <c r="AL760" s="6">
        <v>57.42</v>
      </c>
      <c r="AM760" s="6">
        <v>57.8</v>
      </c>
      <c r="AN760" s="6">
        <v>54.77</v>
      </c>
      <c r="BO760" s="224">
        <v>0.91200000000000003</v>
      </c>
      <c r="BP760" s="226">
        <v>-57.333333333333321</v>
      </c>
      <c r="BR760" s="311">
        <v>3.7799999999999416</v>
      </c>
      <c r="BS760" s="312">
        <v>15.400000000221468</v>
      </c>
    </row>
    <row r="761" spans="5:71">
      <c r="E761" s="9">
        <v>108.10416666666667</v>
      </c>
      <c r="F761" s="9">
        <v>198</v>
      </c>
      <c r="J761" s="254">
        <v>3.7849999999999415</v>
      </c>
      <c r="K761" s="8">
        <v>-7.1999999996725705</v>
      </c>
      <c r="Q761" s="291">
        <v>85.2</v>
      </c>
      <c r="R761" s="290">
        <v>50.2</v>
      </c>
      <c r="S761" s="290">
        <v>60.8</v>
      </c>
      <c r="T761" s="290">
        <v>64.900000000000006</v>
      </c>
      <c r="U761" s="291">
        <v>60.8</v>
      </c>
      <c r="V761" s="8">
        <v>85.7</v>
      </c>
      <c r="W761" s="8">
        <v>63.572099999999999</v>
      </c>
      <c r="AH761" s="6">
        <v>84.9</v>
      </c>
      <c r="AI761" s="290">
        <v>62.7</v>
      </c>
      <c r="AJ761" s="290">
        <v>62.7</v>
      </c>
      <c r="AK761" s="290">
        <v>61.54</v>
      </c>
      <c r="AL761" s="6">
        <v>57.35</v>
      </c>
      <c r="AM761" s="6">
        <v>57.75</v>
      </c>
      <c r="AN761" s="6">
        <v>54.81</v>
      </c>
      <c r="BO761" s="224">
        <v>0.91400000000000003</v>
      </c>
      <c r="BP761" s="226">
        <v>-53.33333333333335</v>
      </c>
      <c r="BR761" s="311">
        <v>3.7849999999999415</v>
      </c>
      <c r="BS761" s="312">
        <v>-7.1999999996725705</v>
      </c>
    </row>
    <row r="762" spans="5:71">
      <c r="E762" s="9">
        <v>108.20833333333334</v>
      </c>
      <c r="F762" s="9">
        <v>196.733</v>
      </c>
      <c r="J762" s="254">
        <v>3.7899999999999414</v>
      </c>
      <c r="K762" s="8">
        <v>-20.799999999882779</v>
      </c>
      <c r="Q762" s="291">
        <v>85.3</v>
      </c>
      <c r="R762" s="290"/>
      <c r="S762" s="290"/>
      <c r="T762" s="290"/>
      <c r="U762" s="291">
        <v>56</v>
      </c>
      <c r="V762" s="8">
        <v>85.8</v>
      </c>
      <c r="W762" s="8">
        <v>50</v>
      </c>
      <c r="AH762" s="6">
        <v>85</v>
      </c>
      <c r="AI762" s="290">
        <v>63.77</v>
      </c>
      <c r="AJ762" s="290">
        <v>63.77</v>
      </c>
      <c r="AK762" s="290">
        <v>63.21</v>
      </c>
      <c r="AL762" s="6">
        <v>57.28</v>
      </c>
      <c r="AM762" s="6">
        <v>57.68</v>
      </c>
      <c r="AN762" s="6">
        <v>54.83</v>
      </c>
      <c r="BO762" s="224">
        <v>0.91600000000000004</v>
      </c>
      <c r="BP762" s="226">
        <v>-55.333333333333307</v>
      </c>
      <c r="BR762" s="311">
        <v>3.7899999999999414</v>
      </c>
      <c r="BS762" s="312">
        <v>-20.799999999882779</v>
      </c>
    </row>
    <row r="763" spans="5:71">
      <c r="E763" s="9">
        <v>108.3125</v>
      </c>
      <c r="F763" s="9">
        <v>195.56700000000001</v>
      </c>
      <c r="J763" s="254">
        <v>3.7949999999999413</v>
      </c>
      <c r="K763" s="8">
        <v>-19.040000000291215</v>
      </c>
      <c r="Q763" s="291">
        <v>85.4</v>
      </c>
      <c r="R763" s="290"/>
      <c r="S763" s="290"/>
      <c r="T763" s="290"/>
      <c r="U763" s="291">
        <v>48</v>
      </c>
      <c r="V763" s="8">
        <v>85.9</v>
      </c>
      <c r="W763" s="8">
        <v>46</v>
      </c>
      <c r="AH763" s="6">
        <v>85.1</v>
      </c>
      <c r="AI763" s="290">
        <v>64.41</v>
      </c>
      <c r="AJ763" s="290">
        <v>64.41</v>
      </c>
      <c r="AK763" s="290">
        <v>64.260000000000005</v>
      </c>
      <c r="AL763" s="6">
        <v>57.19</v>
      </c>
      <c r="AM763" s="6">
        <v>57.58</v>
      </c>
      <c r="AN763" s="6">
        <v>54.82</v>
      </c>
      <c r="BO763" s="224">
        <v>0.91800000000000004</v>
      </c>
      <c r="BP763" s="226">
        <v>-76.000000000000014</v>
      </c>
      <c r="BR763" s="311">
        <v>3.7949999999999413</v>
      </c>
      <c r="BS763" s="312">
        <v>-19.040000000291215</v>
      </c>
    </row>
    <row r="764" spans="5:71">
      <c r="E764" s="9">
        <v>108.41666666666666</v>
      </c>
      <c r="F764" s="9">
        <v>193.667</v>
      </c>
      <c r="J764" s="254">
        <v>3.7999999999999412</v>
      </c>
      <c r="K764" s="8">
        <v>0.99999999998825473</v>
      </c>
      <c r="Q764" s="291">
        <v>85.5</v>
      </c>
      <c r="R764" s="290"/>
      <c r="S764" s="290"/>
      <c r="T764" s="290"/>
      <c r="U764" s="291">
        <v>56</v>
      </c>
      <c r="V764" s="8">
        <v>86</v>
      </c>
      <c r="W764" s="8">
        <v>48</v>
      </c>
      <c r="AH764" s="6">
        <v>85.2</v>
      </c>
      <c r="AI764" s="290">
        <v>63.96</v>
      </c>
      <c r="AJ764" s="290">
        <v>63.96</v>
      </c>
      <c r="AK764" s="290">
        <v>63.7</v>
      </c>
      <c r="AL764" s="6">
        <v>57.08</v>
      </c>
      <c r="AM764" s="6">
        <v>57.44</v>
      </c>
      <c r="AN764" s="6">
        <v>54.77</v>
      </c>
      <c r="BO764" s="224">
        <v>0.92</v>
      </c>
      <c r="BP764" s="226">
        <v>-85.333333333333329</v>
      </c>
      <c r="BR764" s="311">
        <v>3.7999999999999412</v>
      </c>
      <c r="BS764" s="312">
        <v>0.99999999998825473</v>
      </c>
    </row>
    <row r="765" spans="5:71">
      <c r="E765" s="9">
        <v>108.52083333333333</v>
      </c>
      <c r="F765" s="9">
        <v>191.45</v>
      </c>
      <c r="J765" s="254">
        <v>3.8049999999999411</v>
      </c>
      <c r="K765" s="8">
        <v>-2.8799999998683035</v>
      </c>
      <c r="Q765" s="291">
        <v>85.6</v>
      </c>
      <c r="R765" s="290">
        <v>47.4</v>
      </c>
      <c r="S765" s="290">
        <v>59.1</v>
      </c>
      <c r="T765" s="290">
        <v>74.599999999999994</v>
      </c>
      <c r="U765" s="291">
        <v>59.1</v>
      </c>
      <c r="V765" s="8">
        <v>86.1</v>
      </c>
      <c r="W765" s="8">
        <v>60.986599999999996</v>
      </c>
      <c r="AH765" s="6">
        <v>85.3</v>
      </c>
      <c r="AI765" s="290">
        <v>62.11</v>
      </c>
      <c r="AJ765" s="290">
        <v>62.11</v>
      </c>
      <c r="AK765" s="290">
        <v>61.07</v>
      </c>
      <c r="AL765" s="6">
        <v>56.93</v>
      </c>
      <c r="AM765" s="6">
        <v>57.27</v>
      </c>
      <c r="AN765" s="6">
        <v>54.68</v>
      </c>
      <c r="BO765" s="224">
        <v>0.92200000000000004</v>
      </c>
      <c r="BP765" s="226">
        <v>-87.999999999999986</v>
      </c>
      <c r="BR765" s="311">
        <v>3.8049999999999411</v>
      </c>
      <c r="BS765" s="312">
        <v>-2.8799999998683035</v>
      </c>
    </row>
    <row r="766" spans="5:71">
      <c r="E766" s="9">
        <v>108.625</v>
      </c>
      <c r="F766" s="9">
        <v>188.6</v>
      </c>
      <c r="J766" s="254">
        <v>3.809999999999941</v>
      </c>
      <c r="K766" s="8">
        <v>-8.0000000000471516</v>
      </c>
      <c r="Q766" s="291">
        <v>85.7</v>
      </c>
      <c r="R766" s="290">
        <v>46.7</v>
      </c>
      <c r="S766" s="290">
        <v>58.7</v>
      </c>
      <c r="T766" s="290">
        <v>74.5</v>
      </c>
      <c r="U766" s="291">
        <v>58.7</v>
      </c>
      <c r="V766" s="8">
        <v>86.2</v>
      </c>
      <c r="W766" s="8">
        <v>60.611050000000006</v>
      </c>
      <c r="AH766" s="6">
        <v>85.4</v>
      </c>
      <c r="AI766" s="290">
        <v>59.2</v>
      </c>
      <c r="AJ766" s="290">
        <v>59.2</v>
      </c>
      <c r="AK766" s="290">
        <v>56.87</v>
      </c>
      <c r="AL766" s="6">
        <v>56.74</v>
      </c>
      <c r="AM766" s="6">
        <v>57.05</v>
      </c>
      <c r="AN766" s="6">
        <v>54.55</v>
      </c>
      <c r="BO766" s="224">
        <v>0.92400000000000004</v>
      </c>
      <c r="BP766" s="226">
        <v>-79.999999999999986</v>
      </c>
      <c r="BR766" s="311">
        <v>3.809999999999941</v>
      </c>
      <c r="BS766" s="312">
        <v>-8.0000000000471516</v>
      </c>
    </row>
    <row r="767" spans="5:71">
      <c r="E767" s="9">
        <v>108.72916666666667</v>
      </c>
      <c r="F767" s="9">
        <v>185.75</v>
      </c>
      <c r="J767" s="254">
        <v>3.8149999999999409</v>
      </c>
      <c r="K767" s="8">
        <v>-11.679999999933948</v>
      </c>
      <c r="Q767" s="291">
        <v>85.8</v>
      </c>
      <c r="R767" s="290">
        <v>46</v>
      </c>
      <c r="S767" s="290">
        <v>58.3</v>
      </c>
      <c r="T767" s="290">
        <v>74.400000000000006</v>
      </c>
      <c r="U767" s="291">
        <v>58.3</v>
      </c>
      <c r="V767" s="8">
        <v>86.3</v>
      </c>
      <c r="W767" s="8">
        <v>60.23545</v>
      </c>
      <c r="AH767" s="6">
        <v>85.5</v>
      </c>
      <c r="AI767" s="290">
        <v>56.07</v>
      </c>
      <c r="AJ767" s="290">
        <v>56.07</v>
      </c>
      <c r="AK767" s="290">
        <v>52.38</v>
      </c>
      <c r="AL767" s="6">
        <v>56.51</v>
      </c>
      <c r="AM767" s="6">
        <v>56.78</v>
      </c>
      <c r="AN767" s="6">
        <v>54.35</v>
      </c>
      <c r="BO767" s="224">
        <v>0.92600000000000005</v>
      </c>
      <c r="BP767" s="226">
        <v>-76.666666666666657</v>
      </c>
      <c r="BR767" s="311">
        <v>3.8149999999999409</v>
      </c>
      <c r="BS767" s="312">
        <v>-11.679999999933948</v>
      </c>
    </row>
    <row r="768" spans="5:71">
      <c r="E768" s="9">
        <v>108.83333333333333</v>
      </c>
      <c r="F768" s="9">
        <v>184.167</v>
      </c>
      <c r="J768" s="254">
        <v>3.8199999999999408</v>
      </c>
      <c r="K768" s="8">
        <v>-9.6000000000472596</v>
      </c>
      <c r="Q768" s="291">
        <v>85.9</v>
      </c>
      <c r="R768" s="290">
        <v>41.9</v>
      </c>
      <c r="S768" s="290">
        <v>52.2</v>
      </c>
      <c r="T768" s="290">
        <v>65.900000000000006</v>
      </c>
      <c r="U768" s="291">
        <v>52.2</v>
      </c>
      <c r="V768" s="8">
        <v>86.4</v>
      </c>
      <c r="W768" s="8">
        <v>53.900199999999998</v>
      </c>
      <c r="AH768" s="6">
        <v>85.6</v>
      </c>
      <c r="AI768" s="290">
        <v>53.68</v>
      </c>
      <c r="AJ768" s="290">
        <v>53.68</v>
      </c>
      <c r="AK768" s="290">
        <v>49.04</v>
      </c>
      <c r="AL768" s="6">
        <v>56.24</v>
      </c>
      <c r="AM768" s="6">
        <v>56.47</v>
      </c>
      <c r="AN768" s="6">
        <v>54.11</v>
      </c>
      <c r="BO768" s="224">
        <v>0.92800000000000005</v>
      </c>
      <c r="BP768" s="226">
        <v>-68.666666666666657</v>
      </c>
      <c r="BR768" s="311">
        <v>3.8199999999999408</v>
      </c>
      <c r="BS768" s="312">
        <v>-9.6000000000472596</v>
      </c>
    </row>
    <row r="769" spans="5:71">
      <c r="E769" s="9">
        <v>108.9375</v>
      </c>
      <c r="F769" s="9">
        <v>181</v>
      </c>
      <c r="J769" s="254">
        <v>3.8249999999999407</v>
      </c>
      <c r="K769" s="8">
        <v>-14.000000000165684</v>
      </c>
      <c r="Q769" s="291">
        <v>86</v>
      </c>
      <c r="R769" s="290">
        <v>45.2</v>
      </c>
      <c r="S769" s="290">
        <v>58.5</v>
      </c>
      <c r="T769" s="290">
        <v>75.7</v>
      </c>
      <c r="U769" s="291">
        <v>58.5</v>
      </c>
      <c r="V769" s="8">
        <v>86.5</v>
      </c>
      <c r="W769" s="8">
        <v>60.472549999999998</v>
      </c>
      <c r="AH769" s="6">
        <v>85.7</v>
      </c>
      <c r="AI769" s="290">
        <v>52.53</v>
      </c>
      <c r="AJ769" s="290">
        <v>52.53</v>
      </c>
      <c r="AK769" s="290">
        <v>47.57</v>
      </c>
      <c r="AL769" s="6">
        <v>55.92</v>
      </c>
      <c r="AM769" s="6">
        <v>56.11</v>
      </c>
      <c r="AN769" s="6">
        <v>53.81</v>
      </c>
      <c r="BO769" s="224">
        <v>0.93</v>
      </c>
      <c r="BP769" s="226">
        <v>-57.999999999999979</v>
      </c>
      <c r="BR769" s="311">
        <v>3.8249999999999407</v>
      </c>
      <c r="BS769" s="312">
        <v>-14.000000000165684</v>
      </c>
    </row>
    <row r="770" spans="5:71">
      <c r="E770" s="9">
        <v>109.04166666666667</v>
      </c>
      <c r="F770" s="9">
        <v>179.1</v>
      </c>
      <c r="J770" s="254">
        <v>3.8299999999999406</v>
      </c>
      <c r="K770" s="8">
        <v>-3.0400000000760841</v>
      </c>
      <c r="Q770" s="291">
        <v>86.1</v>
      </c>
      <c r="R770" s="290">
        <v>47.6</v>
      </c>
      <c r="S770" s="290">
        <v>62.1</v>
      </c>
      <c r="T770" s="290">
        <v>81.099999999999994</v>
      </c>
      <c r="U770" s="291">
        <v>62.1</v>
      </c>
      <c r="V770" s="8">
        <v>86.6</v>
      </c>
      <c r="W770" s="8">
        <v>64.340050000000005</v>
      </c>
      <c r="AH770" s="6">
        <v>85.8</v>
      </c>
      <c r="AI770" s="290">
        <v>52.35</v>
      </c>
      <c r="AJ770" s="290">
        <v>52.35</v>
      </c>
      <c r="AK770" s="290">
        <v>47.61</v>
      </c>
      <c r="AL770" s="6">
        <v>55.57</v>
      </c>
      <c r="AM770" s="6">
        <v>55.71</v>
      </c>
      <c r="AN770" s="6">
        <v>53.46</v>
      </c>
      <c r="BO770" s="224">
        <v>0.93200000000000005</v>
      </c>
      <c r="BP770" s="226">
        <v>-56.000000000000021</v>
      </c>
      <c r="BR770" s="311">
        <v>3.8299999999999406</v>
      </c>
      <c r="BS770" s="312">
        <v>-3.0400000000760841</v>
      </c>
    </row>
    <row r="771" spans="5:71">
      <c r="E771" s="9">
        <v>109.14583333333333</v>
      </c>
      <c r="F771" s="9">
        <v>177.2</v>
      </c>
      <c r="J771" s="254">
        <v>3.8349999999999405</v>
      </c>
      <c r="K771" s="8">
        <v>-0.79999999995223448</v>
      </c>
      <c r="Q771" s="291">
        <v>86.2</v>
      </c>
      <c r="R771" s="290">
        <v>44.4</v>
      </c>
      <c r="S771" s="290">
        <v>58.4</v>
      </c>
      <c r="T771" s="290">
        <v>76.3</v>
      </c>
      <c r="U771" s="291">
        <v>58.4</v>
      </c>
      <c r="V771" s="8">
        <v>86.7</v>
      </c>
      <c r="W771" s="8">
        <v>60.363549999999996</v>
      </c>
      <c r="AH771" s="6">
        <v>85.9</v>
      </c>
      <c r="AI771" s="290">
        <v>52.5</v>
      </c>
      <c r="AJ771" s="290">
        <v>52.5</v>
      </c>
      <c r="AK771" s="290">
        <v>48.17</v>
      </c>
      <c r="AL771" s="6">
        <v>55.18</v>
      </c>
      <c r="AM771" s="6">
        <v>55.28</v>
      </c>
      <c r="AN771" s="6">
        <v>53.08</v>
      </c>
      <c r="BO771" s="224">
        <v>0.93400000000000005</v>
      </c>
      <c r="BP771" s="226">
        <v>-50</v>
      </c>
      <c r="BR771" s="311">
        <v>3.8349999999999405</v>
      </c>
      <c r="BS771" s="312">
        <v>-0.79999999995223448</v>
      </c>
    </row>
    <row r="772" spans="5:71">
      <c r="E772" s="9">
        <v>109.24999999999999</v>
      </c>
      <c r="F772" s="9">
        <v>175.35</v>
      </c>
      <c r="J772" s="254">
        <v>3.8399999999999403</v>
      </c>
      <c r="K772" s="8">
        <v>-17.39999999970081</v>
      </c>
      <c r="Q772" s="291">
        <v>86.3</v>
      </c>
      <c r="R772" s="290">
        <v>41.3</v>
      </c>
      <c r="S772" s="290">
        <v>54.7</v>
      </c>
      <c r="T772" s="290">
        <v>71.400000000000006</v>
      </c>
      <c r="U772" s="291">
        <v>54.7</v>
      </c>
      <c r="V772" s="8">
        <v>86.8</v>
      </c>
      <c r="W772" s="8">
        <v>56.386700000000005</v>
      </c>
      <c r="AH772" s="6">
        <v>86</v>
      </c>
      <c r="AI772" s="290">
        <v>52.43</v>
      </c>
      <c r="AJ772" s="290">
        <v>52.43</v>
      </c>
      <c r="AK772" s="290">
        <v>48.43</v>
      </c>
      <c r="AL772" s="6">
        <v>54.77</v>
      </c>
      <c r="AM772" s="6">
        <v>54.84</v>
      </c>
      <c r="AN772" s="6">
        <v>52.68</v>
      </c>
      <c r="BO772" s="224">
        <v>0.93600000000000005</v>
      </c>
      <c r="BP772" s="226">
        <v>-52.666666666666636</v>
      </c>
      <c r="BR772" s="311">
        <v>3.8399999999999403</v>
      </c>
      <c r="BS772" s="312">
        <v>-17.39999999970081</v>
      </c>
    </row>
    <row r="773" spans="5:71">
      <c r="E773" s="9">
        <v>109.35416666666667</v>
      </c>
      <c r="F773" s="9">
        <v>174.13300000000001</v>
      </c>
      <c r="J773" s="254">
        <v>3.8449999999999402</v>
      </c>
      <c r="K773" s="8">
        <v>-28.799999999904209</v>
      </c>
      <c r="Q773" s="291">
        <v>86.4</v>
      </c>
      <c r="R773" s="290">
        <v>38.200000000000003</v>
      </c>
      <c r="S773" s="290">
        <v>50.9</v>
      </c>
      <c r="T773" s="290">
        <v>66.599999999999994</v>
      </c>
      <c r="U773" s="291">
        <v>50.9</v>
      </c>
      <c r="V773" s="8">
        <v>86.9</v>
      </c>
      <c r="W773" s="8">
        <v>52.410150000000002</v>
      </c>
      <c r="AH773" s="6">
        <v>86.1</v>
      </c>
      <c r="AI773" s="290">
        <v>52.04</v>
      </c>
      <c r="AJ773" s="290">
        <v>52.04</v>
      </c>
      <c r="AK773" s="290">
        <v>48.24</v>
      </c>
      <c r="AL773" s="6">
        <v>54.34</v>
      </c>
      <c r="AM773" s="6">
        <v>54.39</v>
      </c>
      <c r="AN773" s="6">
        <v>52.25</v>
      </c>
      <c r="BO773" s="224">
        <v>0.93800000000000006</v>
      </c>
      <c r="BP773" s="226">
        <v>-41.999999999999993</v>
      </c>
      <c r="BR773" s="311">
        <v>3.8449999999999402</v>
      </c>
      <c r="BS773" s="312">
        <v>-28.799999999904209</v>
      </c>
    </row>
    <row r="774" spans="5:71">
      <c r="E774" s="9">
        <v>109.45833333333331</v>
      </c>
      <c r="F774" s="9">
        <v>172.233</v>
      </c>
      <c r="J774" s="254">
        <v>3.8499999999999401</v>
      </c>
      <c r="K774" s="8">
        <v>7.1999999997241915</v>
      </c>
      <c r="Q774" s="291">
        <v>86.5</v>
      </c>
      <c r="R774" s="290">
        <v>35.1</v>
      </c>
      <c r="S774" s="290">
        <v>47.2</v>
      </c>
      <c r="T774" s="290">
        <v>61.8</v>
      </c>
      <c r="U774" s="291">
        <v>47.2</v>
      </c>
      <c r="V774" s="8">
        <v>87</v>
      </c>
      <c r="W774" s="8">
        <v>48.433599999999998</v>
      </c>
      <c r="AH774" s="6">
        <v>86.2</v>
      </c>
      <c r="AI774" s="290">
        <v>51.62</v>
      </c>
      <c r="AJ774" s="290">
        <v>51.62</v>
      </c>
      <c r="AK774" s="290">
        <v>48.03</v>
      </c>
      <c r="AL774" s="6">
        <v>53.91</v>
      </c>
      <c r="AM774" s="6">
        <v>53.95</v>
      </c>
      <c r="AN774" s="6">
        <v>51.83</v>
      </c>
      <c r="BO774" s="224">
        <v>0.94000000000000006</v>
      </c>
      <c r="BP774" s="226">
        <v>-44.000000000000007</v>
      </c>
      <c r="BR774" s="311">
        <v>3.8499999999999401</v>
      </c>
      <c r="BS774" s="312">
        <v>7.1999999997241915</v>
      </c>
    </row>
    <row r="775" spans="5:71">
      <c r="E775" s="9">
        <v>109.5625</v>
      </c>
      <c r="F775" s="9">
        <v>170.96700000000001</v>
      </c>
      <c r="J775" s="254">
        <v>3.85499999999994</v>
      </c>
      <c r="K775" s="8">
        <v>18.599999999939918</v>
      </c>
      <c r="Q775" s="291">
        <v>86.6</v>
      </c>
      <c r="R775" s="290">
        <v>32</v>
      </c>
      <c r="S775" s="290">
        <v>43.5</v>
      </c>
      <c r="T775" s="290">
        <v>57</v>
      </c>
      <c r="U775" s="291">
        <v>43.5</v>
      </c>
      <c r="V775" s="8">
        <v>87.1</v>
      </c>
      <c r="W775" s="8">
        <v>44.457099999999997</v>
      </c>
      <c r="AH775" s="6">
        <v>86.3</v>
      </c>
      <c r="AI775" s="290">
        <v>51.45</v>
      </c>
      <c r="AJ775" s="290">
        <v>51.45</v>
      </c>
      <c r="AK775" s="290">
        <v>48.22</v>
      </c>
      <c r="AL775" s="6">
        <v>53.48</v>
      </c>
      <c r="AM775" s="6">
        <v>53.53</v>
      </c>
      <c r="AN775" s="6">
        <v>51.41</v>
      </c>
      <c r="BO775" s="224">
        <v>0.94200000000000006</v>
      </c>
      <c r="BP775" s="226">
        <v>-30.666666666666668</v>
      </c>
      <c r="BR775" s="311">
        <v>3.85499999999994</v>
      </c>
      <c r="BS775" s="312">
        <v>18.599999999939918</v>
      </c>
    </row>
    <row r="776" spans="5:71">
      <c r="E776" s="9">
        <v>109.66666666666667</v>
      </c>
      <c r="F776" s="9">
        <v>169.06700000000001</v>
      </c>
      <c r="J776" s="254">
        <v>3.8599999999999399</v>
      </c>
      <c r="K776" s="8">
        <v>22.133333333317253</v>
      </c>
      <c r="Q776" s="291">
        <v>86.7</v>
      </c>
      <c r="R776" s="290">
        <v>38.299999999999997</v>
      </c>
      <c r="S776" s="290">
        <v>49.4</v>
      </c>
      <c r="T776" s="290">
        <v>57.3</v>
      </c>
      <c r="U776" s="291">
        <v>49.4</v>
      </c>
      <c r="V776" s="8">
        <v>87.2</v>
      </c>
      <c r="W776" s="8">
        <v>53.8827</v>
      </c>
      <c r="AH776" s="6">
        <v>86.4</v>
      </c>
      <c r="AI776" s="290">
        <v>51.54</v>
      </c>
      <c r="AJ776" s="290">
        <v>51.54</v>
      </c>
      <c r="AK776" s="290">
        <v>48.82</v>
      </c>
      <c r="AL776" s="6">
        <v>53.06</v>
      </c>
      <c r="AM776" s="6">
        <v>53.13</v>
      </c>
      <c r="AN776" s="6">
        <v>51.02</v>
      </c>
      <c r="BO776" s="224">
        <v>0.94400000000000006</v>
      </c>
      <c r="BP776" s="226">
        <v>-22.666666666666657</v>
      </c>
      <c r="BR776" s="311">
        <v>3.8599999999999399</v>
      </c>
      <c r="BS776" s="312">
        <v>22.133333333317253</v>
      </c>
    </row>
    <row r="777" spans="5:71">
      <c r="E777" s="9">
        <v>109.77083333333334</v>
      </c>
      <c r="F777" s="9">
        <v>161.5</v>
      </c>
      <c r="J777" s="254">
        <v>3.8649999999999398</v>
      </c>
      <c r="K777" s="8">
        <v>-0.80000000033635388</v>
      </c>
      <c r="Q777" s="291">
        <v>86.8</v>
      </c>
      <c r="R777" s="290">
        <v>38.200000000000003</v>
      </c>
      <c r="S777" s="290">
        <v>49.3</v>
      </c>
      <c r="T777" s="290">
        <v>57.1</v>
      </c>
      <c r="U777" s="291">
        <v>49.3</v>
      </c>
      <c r="V777" s="8">
        <v>87.3</v>
      </c>
      <c r="W777" s="8">
        <v>53.736012500000001</v>
      </c>
      <c r="AH777" s="6">
        <v>86.5</v>
      </c>
      <c r="AI777" s="290">
        <v>51.81</v>
      </c>
      <c r="AJ777" s="290">
        <v>51.81</v>
      </c>
      <c r="AK777" s="290">
        <v>49.69</v>
      </c>
      <c r="AL777" s="6">
        <v>52.66</v>
      </c>
      <c r="AM777" s="6">
        <v>52.78</v>
      </c>
      <c r="AN777" s="6">
        <v>50.65</v>
      </c>
      <c r="BO777" s="224">
        <v>0.94600000000000006</v>
      </c>
      <c r="BP777" s="226">
        <v>-26.666666666666661</v>
      </c>
      <c r="BR777" s="311">
        <v>3.8649999999999398</v>
      </c>
      <c r="BS777" s="312">
        <v>-0.80000000033635388</v>
      </c>
    </row>
    <row r="778" spans="5:71">
      <c r="E778" s="9">
        <v>109.875</v>
      </c>
      <c r="F778" s="9">
        <v>159.6</v>
      </c>
      <c r="J778" s="254">
        <v>3.8699999999999397</v>
      </c>
      <c r="K778" s="8">
        <v>14.000000000060169</v>
      </c>
      <c r="Q778" s="291">
        <v>86.9</v>
      </c>
      <c r="R778" s="290">
        <v>38.200000000000003</v>
      </c>
      <c r="S778" s="290">
        <v>49.3</v>
      </c>
      <c r="T778" s="290">
        <v>56.8</v>
      </c>
      <c r="U778" s="291">
        <v>49.3</v>
      </c>
      <c r="V778" s="8">
        <v>87.5</v>
      </c>
      <c r="W778" s="8">
        <v>53.574412499999994</v>
      </c>
      <c r="AH778" s="6">
        <v>86.6</v>
      </c>
      <c r="AI778" s="290">
        <v>52.18</v>
      </c>
      <c r="AJ778" s="290">
        <v>52.18</v>
      </c>
      <c r="AK778" s="290">
        <v>50.75</v>
      </c>
      <c r="AL778" s="6">
        <v>52.28</v>
      </c>
      <c r="AM778" s="6">
        <v>52.48</v>
      </c>
      <c r="AN778" s="6">
        <v>50.33</v>
      </c>
      <c r="BO778" s="224">
        <v>0.94800000000000006</v>
      </c>
      <c r="BP778" s="226">
        <v>-16.666666666666668</v>
      </c>
      <c r="BR778" s="311">
        <v>3.8699999999999397</v>
      </c>
      <c r="BS778" s="312">
        <v>14.000000000060169</v>
      </c>
    </row>
    <row r="779" spans="5:71">
      <c r="E779" s="9">
        <v>109.97916666666666</v>
      </c>
      <c r="F779" s="9">
        <v>159.15</v>
      </c>
      <c r="J779" s="254">
        <v>3.8749999999999396</v>
      </c>
      <c r="K779" s="8">
        <v>-2.3999999997106514</v>
      </c>
      <c r="Q779" s="291">
        <v>87</v>
      </c>
      <c r="R779" s="290">
        <v>38.200000000000003</v>
      </c>
      <c r="S779" s="290">
        <v>49.2</v>
      </c>
      <c r="T779" s="290">
        <v>56.6</v>
      </c>
      <c r="U779" s="291">
        <v>49.2</v>
      </c>
      <c r="V779" s="8">
        <v>87.6</v>
      </c>
      <c r="W779" s="8">
        <v>53.412837499999995</v>
      </c>
      <c r="AH779" s="6">
        <v>86.7</v>
      </c>
      <c r="AI779" s="290">
        <v>52.63</v>
      </c>
      <c r="AJ779" s="290">
        <v>52.63</v>
      </c>
      <c r="AK779" s="290">
        <v>51.92</v>
      </c>
      <c r="AL779" s="6">
        <v>51.94</v>
      </c>
      <c r="AM779" s="6">
        <v>52.25</v>
      </c>
      <c r="AN779" s="6">
        <v>50.06</v>
      </c>
      <c r="BO779" s="224">
        <v>0.95000000000000007</v>
      </c>
      <c r="BP779" s="226">
        <v>-13.999999999999998</v>
      </c>
      <c r="BR779" s="311">
        <v>3.8749999999999396</v>
      </c>
      <c r="BS779" s="312">
        <v>-2.3999999997106514</v>
      </c>
    </row>
    <row r="780" spans="5:71">
      <c r="E780" s="9">
        <v>110.08333333333334</v>
      </c>
      <c r="F780" s="9">
        <v>158.69999999999999</v>
      </c>
      <c r="J780" s="254">
        <v>3.8799999999999395</v>
      </c>
      <c r="K780" s="8">
        <v>-11.799999999866877</v>
      </c>
      <c r="Q780" s="291">
        <v>87.1</v>
      </c>
      <c r="R780" s="290">
        <v>38.1</v>
      </c>
      <c r="S780" s="290">
        <v>49.1</v>
      </c>
      <c r="T780" s="290">
        <v>56.3</v>
      </c>
      <c r="U780" s="291">
        <v>49.1</v>
      </c>
      <c r="V780" s="8">
        <v>87.7</v>
      </c>
      <c r="W780" s="8">
        <v>53.251249999999999</v>
      </c>
      <c r="AH780" s="6">
        <v>86.8</v>
      </c>
      <c r="AI780" s="290">
        <v>53.02</v>
      </c>
      <c r="AJ780" s="290">
        <v>53.02</v>
      </c>
      <c r="AK780" s="290">
        <v>53</v>
      </c>
      <c r="AL780" s="6">
        <v>51.63</v>
      </c>
      <c r="AM780" s="6">
        <v>52.08</v>
      </c>
      <c r="AN780" s="6">
        <v>49.84</v>
      </c>
      <c r="BO780" s="224">
        <v>0.95200000000000007</v>
      </c>
      <c r="BP780" s="226">
        <v>-4.6666666666666563</v>
      </c>
      <c r="BR780" s="311">
        <v>3.8799999999999395</v>
      </c>
      <c r="BS780" s="312">
        <v>-11.799999999866877</v>
      </c>
    </row>
    <row r="781" spans="5:71">
      <c r="E781" s="9">
        <v>110.1875</v>
      </c>
      <c r="F781" s="9">
        <v>158.25</v>
      </c>
      <c r="J781" s="254">
        <v>3.8849999999999394</v>
      </c>
      <c r="K781" s="8">
        <v>-18.799999999987875</v>
      </c>
      <c r="Q781" s="291">
        <v>87.2</v>
      </c>
      <c r="R781" s="290">
        <v>38.1</v>
      </c>
      <c r="S781" s="290">
        <v>49.1</v>
      </c>
      <c r="T781" s="290">
        <v>56.1</v>
      </c>
      <c r="U781" s="291">
        <v>49.1</v>
      </c>
      <c r="V781" s="8">
        <v>87.8</v>
      </c>
      <c r="W781" s="8">
        <v>53.089649999999999</v>
      </c>
      <c r="AH781" s="6">
        <v>86.9</v>
      </c>
      <c r="AI781" s="290">
        <v>52.93</v>
      </c>
      <c r="AJ781" s="290">
        <v>53.38</v>
      </c>
      <c r="AK781" s="290">
        <v>52.93</v>
      </c>
      <c r="AL781" s="6">
        <v>51.36</v>
      </c>
      <c r="AM781" s="6">
        <v>51.97</v>
      </c>
      <c r="AN781" s="6">
        <v>49.69</v>
      </c>
      <c r="BO781" s="224">
        <v>0.95400000000000007</v>
      </c>
      <c r="BP781" s="226">
        <v>-10.666666666666677</v>
      </c>
      <c r="BR781" s="311">
        <v>3.8849999999999394</v>
      </c>
      <c r="BS781" s="312">
        <v>-18.799999999987875</v>
      </c>
    </row>
    <row r="782" spans="5:71">
      <c r="E782" s="9">
        <v>110.29166666666667</v>
      </c>
      <c r="F782" s="9">
        <v>157.80000000000001</v>
      </c>
      <c r="J782" s="254">
        <v>3.8899999999999393</v>
      </c>
      <c r="K782" s="8">
        <v>-0.60000000037653933</v>
      </c>
      <c r="Q782" s="291">
        <v>87.3</v>
      </c>
      <c r="R782" s="290">
        <v>38.1</v>
      </c>
      <c r="S782" s="290">
        <v>49</v>
      </c>
      <c r="T782" s="290">
        <v>55.8</v>
      </c>
      <c r="U782" s="291">
        <v>49</v>
      </c>
      <c r="V782" s="8">
        <v>87.9</v>
      </c>
      <c r="W782" s="8">
        <v>52.934449999999998</v>
      </c>
      <c r="AH782" s="6">
        <v>87</v>
      </c>
      <c r="AI782" s="290">
        <v>52</v>
      </c>
      <c r="AJ782" s="290">
        <v>52.48</v>
      </c>
      <c r="AK782" s="290">
        <v>52</v>
      </c>
      <c r="AL782" s="6">
        <v>51.12</v>
      </c>
      <c r="AM782" s="6">
        <v>51.94</v>
      </c>
      <c r="AN782" s="6">
        <v>49.59</v>
      </c>
      <c r="BO782" s="224">
        <v>0.95600000000000007</v>
      </c>
      <c r="BP782" s="226">
        <v>-6.6666666666666723</v>
      </c>
      <c r="BR782" s="311">
        <v>3.8899999999999393</v>
      </c>
      <c r="BS782" s="312">
        <v>-0.60000000037653933</v>
      </c>
    </row>
    <row r="783" spans="5:71">
      <c r="E783" s="9">
        <v>110.39583333333334</v>
      </c>
      <c r="F783" s="9">
        <v>157.80000000000001</v>
      </c>
      <c r="J783" s="254">
        <v>3.8949999999999392</v>
      </c>
      <c r="K783" s="8">
        <v>-1.0666666664070945</v>
      </c>
      <c r="Q783" s="291">
        <v>87.4</v>
      </c>
      <c r="R783" s="290">
        <v>38</v>
      </c>
      <c r="S783" s="290">
        <v>49</v>
      </c>
      <c r="T783" s="290">
        <v>55.6</v>
      </c>
      <c r="U783" s="291">
        <v>49</v>
      </c>
      <c r="V783" s="8">
        <v>88</v>
      </c>
      <c r="W783" s="8">
        <v>52.779274999999998</v>
      </c>
      <c r="AH783" s="6">
        <v>87.1</v>
      </c>
      <c r="AI783" s="290">
        <v>50.31</v>
      </c>
      <c r="AJ783" s="290">
        <v>50.45</v>
      </c>
      <c r="AK783" s="290">
        <v>50.31</v>
      </c>
      <c r="AL783" s="6">
        <v>50.92</v>
      </c>
      <c r="AM783" s="6">
        <v>51.97</v>
      </c>
      <c r="AN783" s="6">
        <v>49.55</v>
      </c>
      <c r="BO783" s="224">
        <v>0.95800000000000007</v>
      </c>
      <c r="BP783" s="226">
        <v>-33.333333333333336</v>
      </c>
      <c r="BR783" s="311">
        <v>3.8949999999999392</v>
      </c>
      <c r="BS783" s="312">
        <v>-1.0666666664070945</v>
      </c>
    </row>
    <row r="784" spans="5:71">
      <c r="E784" s="9">
        <v>110.5</v>
      </c>
      <c r="F784" s="9">
        <v>157.80000000000001</v>
      </c>
      <c r="J784" s="254">
        <v>3.8999999999999391</v>
      </c>
      <c r="K784" s="8">
        <v>14.399999999513255</v>
      </c>
      <c r="Q784" s="291">
        <v>87.5</v>
      </c>
      <c r="R784" s="290">
        <v>38</v>
      </c>
      <c r="S784" s="290">
        <v>48.9</v>
      </c>
      <c r="T784" s="290">
        <v>55.3</v>
      </c>
      <c r="U784" s="291">
        <v>48.9</v>
      </c>
      <c r="V784" s="8">
        <v>88.1</v>
      </c>
      <c r="W784" s="8">
        <v>52.624087500000002</v>
      </c>
      <c r="AH784" s="6">
        <v>87.2</v>
      </c>
      <c r="AI784" s="290">
        <v>48.4</v>
      </c>
      <c r="AJ784" s="290">
        <v>48.4</v>
      </c>
      <c r="AK784" s="290">
        <v>48.08</v>
      </c>
      <c r="AL784" s="6">
        <v>50.75</v>
      </c>
      <c r="AM784" s="6">
        <v>52.05</v>
      </c>
      <c r="AN784" s="6">
        <v>49.56</v>
      </c>
      <c r="BO784" s="224">
        <v>0.96</v>
      </c>
      <c r="BP784" s="226">
        <v>-62.000000000000007</v>
      </c>
      <c r="BR784" s="311">
        <v>3.8999999999999391</v>
      </c>
      <c r="BS784" s="312">
        <v>14.399999999513255</v>
      </c>
    </row>
    <row r="785" spans="5:71">
      <c r="E785" s="9">
        <v>110.60416666666667</v>
      </c>
      <c r="F785" s="9">
        <v>157.80000000000001</v>
      </c>
      <c r="J785" s="254">
        <v>3.904999999999939</v>
      </c>
      <c r="K785" s="8">
        <v>-11.999999999870212</v>
      </c>
      <c r="Q785" s="291">
        <v>87.6</v>
      </c>
      <c r="R785" s="290">
        <v>38</v>
      </c>
      <c r="S785" s="290">
        <v>48.9</v>
      </c>
      <c r="T785" s="290">
        <v>55.1</v>
      </c>
      <c r="U785" s="291">
        <v>48.9</v>
      </c>
      <c r="V785" s="8">
        <v>88.2</v>
      </c>
      <c r="W785" s="8">
        <v>52.468899999999998</v>
      </c>
      <c r="AH785" s="6">
        <v>87.3</v>
      </c>
      <c r="AI785" s="290">
        <v>46.97</v>
      </c>
      <c r="AJ785" s="290">
        <v>46.97</v>
      </c>
      <c r="AK785" s="290">
        <v>46.43</v>
      </c>
      <c r="AL785" s="6">
        <v>50.61</v>
      </c>
      <c r="AM785" s="6">
        <v>52.17</v>
      </c>
      <c r="AN785" s="6">
        <v>49.59</v>
      </c>
      <c r="BO785" s="224">
        <v>0.96199999999999997</v>
      </c>
      <c r="BP785" s="226">
        <v>-79.333333333333329</v>
      </c>
      <c r="BR785" s="311">
        <v>3.904999999999939</v>
      </c>
      <c r="BS785" s="312">
        <v>-11.999999999870212</v>
      </c>
    </row>
    <row r="786" spans="5:71">
      <c r="E786" s="9">
        <v>110.70833333333333</v>
      </c>
      <c r="F786" s="9">
        <v>157.80000000000001</v>
      </c>
      <c r="J786" s="254">
        <v>3.9099999999999389</v>
      </c>
      <c r="K786" s="8">
        <v>-2.4000000000488697</v>
      </c>
      <c r="Q786" s="291">
        <v>87.7</v>
      </c>
      <c r="R786" s="290">
        <v>37.9</v>
      </c>
      <c r="S786" s="290">
        <v>52.3</v>
      </c>
      <c r="T786" s="290">
        <v>57.6</v>
      </c>
      <c r="U786" s="291">
        <v>52.3</v>
      </c>
      <c r="V786" s="8">
        <v>88.3</v>
      </c>
      <c r="W786" s="8">
        <v>55.021100000000004</v>
      </c>
      <c r="AH786" s="6">
        <v>87.4</v>
      </c>
      <c r="AI786" s="290">
        <v>46.45</v>
      </c>
      <c r="AJ786" s="290">
        <v>46.45</v>
      </c>
      <c r="AK786" s="290">
        <v>46.12</v>
      </c>
      <c r="AL786" s="6">
        <v>50.48</v>
      </c>
      <c r="AM786" s="6">
        <v>52.31</v>
      </c>
      <c r="AN786" s="6">
        <v>49.64</v>
      </c>
      <c r="BO786" s="224">
        <v>0.96399999999999997</v>
      </c>
      <c r="BP786" s="226">
        <v>-90</v>
      </c>
      <c r="BR786" s="311">
        <v>3.9099999999999389</v>
      </c>
      <c r="BS786" s="312">
        <v>-2.4000000000488697</v>
      </c>
    </row>
    <row r="787" spans="5:71">
      <c r="E787" s="9">
        <v>110.8125</v>
      </c>
      <c r="F787" s="9">
        <v>159.69999999999999</v>
      </c>
      <c r="J787" s="254">
        <v>3.9149999999999388</v>
      </c>
      <c r="K787" s="8">
        <v>-5.5999999999019678</v>
      </c>
      <c r="Q787" s="291">
        <v>87.8</v>
      </c>
      <c r="R787" s="290">
        <v>37.9</v>
      </c>
      <c r="S787" s="290">
        <v>52.3</v>
      </c>
      <c r="T787" s="290">
        <v>57.7</v>
      </c>
      <c r="U787" s="291">
        <v>52.3</v>
      </c>
      <c r="V787" s="8">
        <v>88.4</v>
      </c>
      <c r="W787" s="8">
        <v>54.998750000000001</v>
      </c>
      <c r="AH787" s="6">
        <v>87.5</v>
      </c>
      <c r="AI787" s="290">
        <v>46.73</v>
      </c>
      <c r="AJ787" s="290">
        <v>47</v>
      </c>
      <c r="AK787" s="290">
        <v>46.73</v>
      </c>
      <c r="AL787" s="6">
        <v>50.36</v>
      </c>
      <c r="AM787" s="6">
        <v>52.46</v>
      </c>
      <c r="AN787" s="6">
        <v>49.69</v>
      </c>
      <c r="BO787" s="224">
        <v>0.96599999999999997</v>
      </c>
      <c r="BP787" s="226">
        <v>-71.333333333333329</v>
      </c>
      <c r="BR787" s="311">
        <v>3.9149999999999388</v>
      </c>
      <c r="BS787" s="312">
        <v>-5.5999999999019678</v>
      </c>
    </row>
    <row r="788" spans="5:71">
      <c r="E788" s="9">
        <v>110.91666666666666</v>
      </c>
      <c r="F788" s="9">
        <v>159.75</v>
      </c>
      <c r="J788" s="254">
        <v>3.9199999999999386</v>
      </c>
      <c r="K788" s="8">
        <v>3.9999999999754721</v>
      </c>
      <c r="Q788" s="291">
        <v>87.9</v>
      </c>
      <c r="R788" s="290"/>
      <c r="S788" s="290"/>
      <c r="T788" s="290"/>
      <c r="U788" s="291">
        <v>50</v>
      </c>
      <c r="V788" s="8">
        <v>88.5</v>
      </c>
      <c r="W788" s="8">
        <v>45</v>
      </c>
      <c r="AH788" s="6">
        <v>87.6</v>
      </c>
      <c r="AI788" s="290">
        <v>47.38</v>
      </c>
      <c r="AJ788" s="290">
        <v>48.43</v>
      </c>
      <c r="AK788" s="290">
        <v>47.38</v>
      </c>
      <c r="AL788" s="6">
        <v>50.24</v>
      </c>
      <c r="AM788" s="6">
        <v>52.59</v>
      </c>
      <c r="AN788" s="6">
        <v>49.72</v>
      </c>
      <c r="BO788" s="224">
        <v>0.96799999999999997</v>
      </c>
      <c r="BP788" s="226">
        <v>-65.333333333333329</v>
      </c>
      <c r="BR788" s="311">
        <v>3.9199999999999386</v>
      </c>
      <c r="BS788" s="312">
        <v>3.9999999999754721</v>
      </c>
    </row>
    <row r="789" spans="5:71">
      <c r="E789" s="9">
        <v>111.02083333333333</v>
      </c>
      <c r="F789" s="9">
        <v>159.80000000000001</v>
      </c>
      <c r="J789" s="254">
        <v>3.9249999999999385</v>
      </c>
      <c r="K789" s="8">
        <v>-5.6000000004412698</v>
      </c>
      <c r="Q789" s="291">
        <v>88</v>
      </c>
      <c r="R789" s="290"/>
      <c r="S789" s="290"/>
      <c r="T789" s="290"/>
      <c r="U789" s="291">
        <v>44</v>
      </c>
      <c r="V789" s="8">
        <v>88.7</v>
      </c>
      <c r="W789" s="8">
        <v>39</v>
      </c>
      <c r="AH789" s="6">
        <v>87.7</v>
      </c>
      <c r="AI789" s="290">
        <v>48.06</v>
      </c>
      <c r="AJ789" s="290">
        <v>49.87</v>
      </c>
      <c r="AK789" s="290">
        <v>48.06</v>
      </c>
      <c r="AL789" s="6">
        <v>50.12</v>
      </c>
      <c r="AM789" s="6">
        <v>52.71</v>
      </c>
      <c r="AN789" s="6">
        <v>49.73</v>
      </c>
      <c r="BO789" s="224">
        <v>0.97</v>
      </c>
      <c r="BP789" s="226">
        <v>-57.333333333333321</v>
      </c>
      <c r="BR789" s="311">
        <v>3.9249999999999385</v>
      </c>
      <c r="BS789" s="312">
        <v>-5.6000000004412698</v>
      </c>
    </row>
    <row r="790" spans="5:71">
      <c r="E790" s="9">
        <v>111.125</v>
      </c>
      <c r="F790" s="9">
        <v>159.80000000000001</v>
      </c>
      <c r="J790" s="254">
        <v>3.9299999999999384</v>
      </c>
      <c r="K790" s="8">
        <v>-3.60000000027064</v>
      </c>
      <c r="Q790" s="291">
        <v>88.1</v>
      </c>
      <c r="R790" s="290"/>
      <c r="S790" s="290"/>
      <c r="T790" s="290"/>
      <c r="U790" s="291">
        <v>44</v>
      </c>
      <c r="V790" s="8">
        <v>88.8</v>
      </c>
      <c r="W790" s="8">
        <v>39</v>
      </c>
      <c r="AH790" s="6">
        <v>87.8</v>
      </c>
      <c r="AI790" s="290">
        <v>48.58</v>
      </c>
      <c r="AJ790" s="290">
        <v>51.06</v>
      </c>
      <c r="AK790" s="290">
        <v>48.58</v>
      </c>
      <c r="AL790" s="6">
        <v>49.99</v>
      </c>
      <c r="AM790" s="6">
        <v>52.81</v>
      </c>
      <c r="AN790" s="6">
        <v>49.71</v>
      </c>
      <c r="BO790" s="224">
        <v>0.97199999999999998</v>
      </c>
      <c r="BP790" s="226">
        <v>-50</v>
      </c>
      <c r="BR790" s="311">
        <v>3.9299999999999384</v>
      </c>
      <c r="BS790" s="312">
        <v>-3.60000000027064</v>
      </c>
    </row>
    <row r="791" spans="5:71">
      <c r="E791" s="9">
        <v>111.22916666666666</v>
      </c>
      <c r="F791" s="9">
        <v>162.9</v>
      </c>
      <c r="J791" s="254">
        <v>3.9349999999999383</v>
      </c>
      <c r="K791" s="8">
        <v>3.199999999962948</v>
      </c>
      <c r="Q791" s="291">
        <v>88.2</v>
      </c>
      <c r="R791" s="290"/>
      <c r="S791" s="290"/>
      <c r="T791" s="290"/>
      <c r="U791" s="291">
        <v>53</v>
      </c>
      <c r="V791" s="8">
        <v>88.9</v>
      </c>
      <c r="W791" s="8">
        <v>45</v>
      </c>
      <c r="AH791" s="6">
        <v>87.9</v>
      </c>
      <c r="AI791" s="290">
        <v>48.96</v>
      </c>
      <c r="AJ791" s="290">
        <v>52.02</v>
      </c>
      <c r="AK791" s="290">
        <v>48.96</v>
      </c>
      <c r="AL791" s="6">
        <v>49.85</v>
      </c>
      <c r="AM791" s="6">
        <v>52.87</v>
      </c>
      <c r="AN791" s="6">
        <v>49.65</v>
      </c>
      <c r="BO791" s="224">
        <v>0.97399999999999998</v>
      </c>
      <c r="BP791" s="226">
        <v>-42.666666666666679</v>
      </c>
      <c r="BR791" s="311">
        <v>3.9349999999999383</v>
      </c>
      <c r="BS791" s="312">
        <v>3.199999999962948</v>
      </c>
    </row>
    <row r="792" spans="5:71">
      <c r="E792" s="9">
        <v>111.33333333333334</v>
      </c>
      <c r="F792" s="9">
        <v>162.9</v>
      </c>
      <c r="J792" s="254">
        <v>3.9399999999999382</v>
      </c>
      <c r="K792" s="8">
        <v>13.333333333316872</v>
      </c>
      <c r="Q792" s="291">
        <v>88.3</v>
      </c>
      <c r="R792" s="290">
        <v>39</v>
      </c>
      <c r="S792" s="290">
        <v>55</v>
      </c>
      <c r="T792" s="290">
        <v>71.099999999999994</v>
      </c>
      <c r="U792" s="291">
        <v>55</v>
      </c>
      <c r="V792" s="8">
        <v>89</v>
      </c>
      <c r="W792" s="8">
        <v>55.043850000000006</v>
      </c>
      <c r="AH792" s="6">
        <v>88</v>
      </c>
      <c r="AI792" s="290">
        <v>49.34</v>
      </c>
      <c r="AJ792" s="290">
        <v>52.95</v>
      </c>
      <c r="AK792" s="290">
        <v>49.34</v>
      </c>
      <c r="AL792" s="6">
        <v>49.69</v>
      </c>
      <c r="AM792" s="6">
        <v>52.9</v>
      </c>
      <c r="AN792" s="6">
        <v>49.57</v>
      </c>
      <c r="BO792" s="224">
        <v>0.97599999999999998</v>
      </c>
      <c r="BP792" s="226">
        <v>-36</v>
      </c>
      <c r="BR792" s="311">
        <v>3.9399999999999382</v>
      </c>
      <c r="BS792" s="312">
        <v>13.333333333316872</v>
      </c>
    </row>
    <row r="793" spans="5:71">
      <c r="E793" s="9">
        <v>111.43749999999999</v>
      </c>
      <c r="F793" s="9">
        <v>161.94999999999999</v>
      </c>
      <c r="J793" s="254">
        <v>3.9449999999999381</v>
      </c>
      <c r="K793" s="8">
        <v>-14.666666666798671</v>
      </c>
      <c r="Q793" s="291">
        <v>88.4</v>
      </c>
      <c r="R793" s="290">
        <v>38.700000000000003</v>
      </c>
      <c r="S793" s="290">
        <v>48.7</v>
      </c>
      <c r="T793" s="290">
        <v>56.6</v>
      </c>
      <c r="U793" s="291">
        <v>48.7</v>
      </c>
      <c r="V793" s="8">
        <v>89.1</v>
      </c>
      <c r="W793" s="8">
        <v>47.663449999999997</v>
      </c>
      <c r="AH793" s="6">
        <v>88.1</v>
      </c>
      <c r="AI793" s="290">
        <v>49.84</v>
      </c>
      <c r="AJ793" s="290">
        <v>54.04</v>
      </c>
      <c r="AK793" s="290">
        <v>49.84</v>
      </c>
      <c r="AL793" s="6">
        <v>49.53</v>
      </c>
      <c r="AM793" s="6">
        <v>52.91</v>
      </c>
      <c r="AN793" s="6">
        <v>49.47</v>
      </c>
      <c r="BO793" s="224">
        <v>0.97799999999999998</v>
      </c>
      <c r="BP793" s="226">
        <v>-32.666666666666679</v>
      </c>
      <c r="BR793" s="311">
        <v>3.9449999999999381</v>
      </c>
      <c r="BS793" s="312">
        <v>-14.666666666798671</v>
      </c>
    </row>
    <row r="794" spans="5:71">
      <c r="E794" s="9">
        <v>111.54166666666666</v>
      </c>
      <c r="F794" s="9">
        <v>161</v>
      </c>
      <c r="J794" s="254">
        <v>3.949999999999938</v>
      </c>
      <c r="K794" s="8">
        <v>-14.133333333448839</v>
      </c>
      <c r="Q794" s="291">
        <v>88.5</v>
      </c>
      <c r="R794" s="290">
        <v>38.5</v>
      </c>
      <c r="S794" s="290">
        <v>44</v>
      </c>
      <c r="T794" s="290">
        <v>44</v>
      </c>
      <c r="U794" s="291">
        <v>44</v>
      </c>
      <c r="V794" s="8">
        <v>89.2</v>
      </c>
      <c r="W794" s="8">
        <v>41.251750000000001</v>
      </c>
      <c r="AH794" s="6">
        <v>88.2</v>
      </c>
      <c r="AI794" s="290">
        <v>50.49</v>
      </c>
      <c r="AJ794" s="290">
        <v>55.33</v>
      </c>
      <c r="AK794" s="290">
        <v>50.49</v>
      </c>
      <c r="AL794" s="6">
        <v>49.37</v>
      </c>
      <c r="AM794" s="6">
        <v>52.89</v>
      </c>
      <c r="AN794" s="6">
        <v>49.34</v>
      </c>
      <c r="BO794" s="224">
        <v>0.98</v>
      </c>
      <c r="BP794" s="226">
        <v>-35.333333333333321</v>
      </c>
      <c r="BR794" s="311">
        <v>3.949999999999938</v>
      </c>
      <c r="BS794" s="312">
        <v>-14.133333333448839</v>
      </c>
    </row>
    <row r="795" spans="5:71">
      <c r="E795" s="9">
        <v>111.64583333333334</v>
      </c>
      <c r="F795" s="9">
        <v>160.52500000000001</v>
      </c>
      <c r="J795" s="254">
        <v>3.9549999999999379</v>
      </c>
      <c r="K795" s="8">
        <v>5.6000000002486772</v>
      </c>
      <c r="Q795" s="291">
        <v>88.6</v>
      </c>
      <c r="R795" s="290">
        <v>38.200000000000003</v>
      </c>
      <c r="S795" s="290">
        <v>44</v>
      </c>
      <c r="T795" s="290">
        <v>44</v>
      </c>
      <c r="U795" s="291">
        <v>44</v>
      </c>
      <c r="V795" s="8">
        <v>89.3</v>
      </c>
      <c r="W795" s="8">
        <v>41.081450000000004</v>
      </c>
      <c r="AH795" s="6">
        <v>88.3</v>
      </c>
      <c r="AI795" s="290">
        <v>51.19</v>
      </c>
      <c r="AJ795" s="290">
        <v>56.67</v>
      </c>
      <c r="AK795" s="290">
        <v>51.19</v>
      </c>
      <c r="AL795" s="6">
        <v>49.21</v>
      </c>
      <c r="AM795" s="6">
        <v>52.85</v>
      </c>
      <c r="AN795" s="6">
        <v>49.2</v>
      </c>
      <c r="BO795" s="224">
        <v>0.98199999999999998</v>
      </c>
      <c r="BP795" s="226">
        <v>-50.666666666666686</v>
      </c>
      <c r="BR795" s="311">
        <v>3.9549999999999379</v>
      </c>
      <c r="BS795" s="312">
        <v>5.6000000002486772</v>
      </c>
    </row>
    <row r="796" spans="5:71">
      <c r="E796" s="9">
        <v>111.75</v>
      </c>
      <c r="F796" s="9">
        <v>159.1</v>
      </c>
      <c r="J796" s="254">
        <v>3.9599999999999378</v>
      </c>
      <c r="K796" s="8">
        <v>-10.800000000074625</v>
      </c>
      <c r="Q796" s="291">
        <v>88.7</v>
      </c>
      <c r="R796" s="290">
        <v>37.9</v>
      </c>
      <c r="S796" s="290">
        <v>43.9</v>
      </c>
      <c r="T796" s="290">
        <v>43.9</v>
      </c>
      <c r="U796" s="291">
        <v>43.9</v>
      </c>
      <c r="V796" s="8">
        <v>89.4</v>
      </c>
      <c r="W796" s="8">
        <v>40.911166666666666</v>
      </c>
      <c r="AH796" s="6">
        <v>88.4</v>
      </c>
      <c r="AI796" s="290">
        <v>51.76</v>
      </c>
      <c r="AJ796" s="290">
        <v>57.78</v>
      </c>
      <c r="AK796" s="290">
        <v>51.76</v>
      </c>
      <c r="AL796" s="6">
        <v>49.05</v>
      </c>
      <c r="AM796" s="6">
        <v>52.8</v>
      </c>
      <c r="AN796" s="6">
        <v>49.06</v>
      </c>
      <c r="BO796" s="224">
        <v>0.98399999999999999</v>
      </c>
      <c r="BP796" s="226">
        <v>-61.333333333333364</v>
      </c>
      <c r="BR796" s="311">
        <v>3.9599999999999378</v>
      </c>
      <c r="BS796" s="312">
        <v>-10.800000000074625</v>
      </c>
    </row>
    <row r="797" spans="5:71">
      <c r="E797" s="9">
        <v>111.85416666666669</v>
      </c>
      <c r="F797" s="9">
        <v>158.625</v>
      </c>
      <c r="J797" s="254">
        <v>3.9649999999999377</v>
      </c>
      <c r="K797" s="8">
        <v>-10.399999999950076</v>
      </c>
      <c r="Q797" s="291">
        <v>88.8</v>
      </c>
      <c r="R797" s="290">
        <v>37.700000000000003</v>
      </c>
      <c r="S797" s="290">
        <v>43.8</v>
      </c>
      <c r="T797" s="290">
        <v>43.8</v>
      </c>
      <c r="U797" s="291">
        <v>43.8</v>
      </c>
      <c r="V797" s="8">
        <v>89.5</v>
      </c>
      <c r="W797" s="8">
        <v>40.740816666666667</v>
      </c>
      <c r="AH797" s="6">
        <v>88.5</v>
      </c>
      <c r="AI797" s="290">
        <v>52.06</v>
      </c>
      <c r="AJ797" s="290">
        <v>58.45</v>
      </c>
      <c r="AK797" s="290">
        <v>52.06</v>
      </c>
      <c r="AL797" s="6">
        <v>48.92</v>
      </c>
      <c r="AM797" s="6">
        <v>52.75</v>
      </c>
      <c r="AN797" s="6">
        <v>48.93</v>
      </c>
      <c r="BO797" s="224">
        <v>0.98599999999999999</v>
      </c>
      <c r="BP797" s="226">
        <v>-67.333333333333357</v>
      </c>
      <c r="BR797" s="311">
        <v>3.9649999999999377</v>
      </c>
      <c r="BS797" s="312">
        <v>-10.399999999950076</v>
      </c>
    </row>
    <row r="798" spans="5:71">
      <c r="E798" s="9">
        <v>111.95833333333333</v>
      </c>
      <c r="F798" s="9">
        <v>155.30000000000001</v>
      </c>
      <c r="J798" s="254">
        <v>3.9699999999999376</v>
      </c>
      <c r="K798" s="8">
        <v>-16.799999999912355</v>
      </c>
      <c r="Q798" s="291">
        <v>88.9</v>
      </c>
      <c r="R798" s="290">
        <v>37.4</v>
      </c>
      <c r="S798" s="290">
        <v>43.7</v>
      </c>
      <c r="T798" s="290">
        <v>43.7</v>
      </c>
      <c r="U798" s="291">
        <v>43.7</v>
      </c>
      <c r="V798" s="8">
        <v>89.6</v>
      </c>
      <c r="W798" s="8">
        <v>40.570549999999997</v>
      </c>
      <c r="AH798" s="6">
        <v>88.6</v>
      </c>
      <c r="AI798" s="290">
        <v>52.15</v>
      </c>
      <c r="AJ798" s="290">
        <v>58.78</v>
      </c>
      <c r="AK798" s="290">
        <v>52.15</v>
      </c>
      <c r="AL798" s="6">
        <v>48.8</v>
      </c>
      <c r="AM798" s="6">
        <v>52.69</v>
      </c>
      <c r="AN798" s="6">
        <v>48.8</v>
      </c>
      <c r="BO798" s="224">
        <v>0.98799999999999999</v>
      </c>
      <c r="BP798" s="226">
        <v>-65.333333333333329</v>
      </c>
      <c r="BR798" s="311">
        <v>3.9699999999999376</v>
      </c>
      <c r="BS798" s="312">
        <v>-16.799999999912355</v>
      </c>
    </row>
    <row r="799" spans="5:71">
      <c r="E799" s="9">
        <v>112.0625</v>
      </c>
      <c r="F799" s="9">
        <v>151.97499999999999</v>
      </c>
      <c r="J799" s="254">
        <v>3.9749999999999375</v>
      </c>
      <c r="K799" s="8">
        <v>-18.39999999972548</v>
      </c>
      <c r="Q799" s="291">
        <v>89</v>
      </c>
      <c r="R799" s="290">
        <v>37.1</v>
      </c>
      <c r="S799" s="290">
        <v>43.7</v>
      </c>
      <c r="T799" s="290">
        <v>43.7</v>
      </c>
      <c r="U799" s="291">
        <v>43.7</v>
      </c>
      <c r="V799" s="8">
        <v>89.8</v>
      </c>
      <c r="W799" s="8">
        <v>40.400233333333333</v>
      </c>
      <c r="AH799" s="6">
        <v>88.7</v>
      </c>
      <c r="AI799" s="290">
        <v>52.14</v>
      </c>
      <c r="AJ799" s="290">
        <v>58.93</v>
      </c>
      <c r="AK799" s="290">
        <v>52.14</v>
      </c>
      <c r="AL799" s="6">
        <v>48.69</v>
      </c>
      <c r="AM799" s="6">
        <v>52.64</v>
      </c>
      <c r="AN799" s="6">
        <v>48.7</v>
      </c>
      <c r="BO799" s="224">
        <v>0.99</v>
      </c>
      <c r="BP799" s="226">
        <v>-58.666666666666686</v>
      </c>
      <c r="BR799" s="311">
        <v>3.9749999999999375</v>
      </c>
      <c r="BS799" s="312">
        <v>-18.39999999972548</v>
      </c>
    </row>
    <row r="800" spans="5:71">
      <c r="E800" s="9">
        <v>112.16666666666666</v>
      </c>
      <c r="F800" s="9">
        <v>144.21700000000001</v>
      </c>
      <c r="J800" s="254">
        <v>3.9799999999999374</v>
      </c>
      <c r="K800" s="8">
        <v>-13.600000000283856</v>
      </c>
      <c r="Q800" s="291">
        <v>89.1</v>
      </c>
      <c r="R800" s="290">
        <v>36.9</v>
      </c>
      <c r="S800" s="290">
        <v>43.6</v>
      </c>
      <c r="T800" s="290">
        <v>43.6</v>
      </c>
      <c r="U800" s="291">
        <v>43.6</v>
      </c>
      <c r="V800" s="8">
        <v>89.8</v>
      </c>
      <c r="W800" s="8">
        <v>40.229900000000001</v>
      </c>
      <c r="AH800" s="6">
        <v>88.8</v>
      </c>
      <c r="AI800" s="290">
        <v>52.02</v>
      </c>
      <c r="AJ800" s="290">
        <v>58.87</v>
      </c>
      <c r="AK800" s="290">
        <v>52.02</v>
      </c>
      <c r="AL800" s="6">
        <v>48.61</v>
      </c>
      <c r="AM800" s="6">
        <v>52.6</v>
      </c>
      <c r="AN800" s="6">
        <v>48.62</v>
      </c>
      <c r="BO800" s="224">
        <v>0.99199999999999999</v>
      </c>
      <c r="BP800" s="226">
        <v>-55.333333333333307</v>
      </c>
      <c r="BR800" s="311">
        <v>3.9799999999999374</v>
      </c>
      <c r="BS800" s="312">
        <v>-13.600000000283856</v>
      </c>
    </row>
    <row r="801" spans="5:71">
      <c r="E801" s="9">
        <v>112.27083333333333</v>
      </c>
      <c r="F801" s="9">
        <v>130.6</v>
      </c>
      <c r="J801" s="254">
        <v>3.9849999999999373</v>
      </c>
      <c r="K801" s="8">
        <v>-24.5333333334505</v>
      </c>
      <c r="Q801" s="291">
        <v>89.2</v>
      </c>
      <c r="R801" s="290">
        <v>36.6</v>
      </c>
      <c r="S801" s="290">
        <v>43.5</v>
      </c>
      <c r="T801" s="290">
        <v>43.5</v>
      </c>
      <c r="U801" s="291">
        <v>43.5</v>
      </c>
      <c r="V801" s="8">
        <v>89.9</v>
      </c>
      <c r="W801" s="8">
        <v>40.059633333333338</v>
      </c>
      <c r="AH801" s="6">
        <v>88.9</v>
      </c>
      <c r="AI801" s="290">
        <v>51.59</v>
      </c>
      <c r="AJ801" s="290">
        <v>58.3</v>
      </c>
      <c r="AK801" s="290">
        <v>51.59</v>
      </c>
      <c r="AL801" s="6">
        <v>48.55</v>
      </c>
      <c r="AM801" s="6">
        <v>52.55</v>
      </c>
      <c r="AN801" s="6">
        <v>48.55</v>
      </c>
      <c r="BO801" s="224">
        <v>0.99399999999999999</v>
      </c>
      <c r="BP801" s="226">
        <v>-47.333333333333336</v>
      </c>
      <c r="BR801" s="311">
        <v>3.9849999999999373</v>
      </c>
      <c r="BS801" s="312">
        <v>-24.5333333334505</v>
      </c>
    </row>
    <row r="802" spans="5:71">
      <c r="E802" s="9">
        <v>112.375</v>
      </c>
      <c r="F802" s="9">
        <v>120.1</v>
      </c>
      <c r="J802" s="254">
        <v>3.9899999999999372</v>
      </c>
      <c r="K802" s="8">
        <v>-23.200000000327918</v>
      </c>
      <c r="Q802" s="291">
        <v>89.3</v>
      </c>
      <c r="R802" s="290">
        <v>36.299999999999997</v>
      </c>
      <c r="S802" s="290">
        <v>43.5</v>
      </c>
      <c r="T802" s="290">
        <v>43.5</v>
      </c>
      <c r="U802" s="291">
        <v>43.5</v>
      </c>
      <c r="V802" s="8">
        <v>90</v>
      </c>
      <c r="W802" s="8">
        <v>39.889316666666666</v>
      </c>
      <c r="AH802" s="6">
        <v>89</v>
      </c>
      <c r="AI802" s="290">
        <v>50.64</v>
      </c>
      <c r="AJ802" s="290">
        <v>56.92</v>
      </c>
      <c r="AK802" s="290">
        <v>50.64</v>
      </c>
      <c r="AL802" s="6">
        <v>48.5</v>
      </c>
      <c r="AM802" s="6">
        <v>52.5</v>
      </c>
      <c r="AN802" s="6">
        <v>48.5</v>
      </c>
      <c r="BO802" s="224">
        <v>0.996</v>
      </c>
      <c r="BP802" s="226">
        <v>-40.666666666666657</v>
      </c>
      <c r="BR802" s="311">
        <v>3.9899999999999372</v>
      </c>
      <c r="BS802" s="312">
        <v>-23.200000000327918</v>
      </c>
    </row>
    <row r="803" spans="5:71">
      <c r="E803" s="9">
        <v>112.47916666666667</v>
      </c>
      <c r="F803" s="9">
        <v>121.1</v>
      </c>
      <c r="J803" s="254">
        <v>3.994999999999937</v>
      </c>
      <c r="K803" s="8">
        <v>-56.400000000277444</v>
      </c>
      <c r="Q803" s="291">
        <v>89.4</v>
      </c>
      <c r="R803" s="290">
        <v>36.1</v>
      </c>
      <c r="S803" s="290">
        <v>43.4</v>
      </c>
      <c r="T803" s="290">
        <v>43.4</v>
      </c>
      <c r="U803" s="291">
        <v>43.4</v>
      </c>
      <c r="V803" s="8">
        <v>90.1</v>
      </c>
      <c r="W803" s="8">
        <v>39.718983333333334</v>
      </c>
      <c r="AH803" s="6">
        <v>89.1</v>
      </c>
      <c r="AI803" s="290">
        <v>49.23</v>
      </c>
      <c r="AJ803" s="290">
        <v>54.82</v>
      </c>
      <c r="AK803" s="290">
        <v>49.23</v>
      </c>
      <c r="AL803" s="6">
        <v>48.46</v>
      </c>
      <c r="AM803" s="6">
        <v>52.44</v>
      </c>
      <c r="AN803" s="6">
        <v>48.46</v>
      </c>
      <c r="BO803" s="224">
        <v>0.998</v>
      </c>
      <c r="BP803" s="226">
        <v>-40.666666666666657</v>
      </c>
      <c r="BR803" s="311">
        <v>3.994999999999937</v>
      </c>
      <c r="BS803" s="312">
        <v>-56.400000000277444</v>
      </c>
    </row>
    <row r="804" spans="5:71">
      <c r="E804" s="9">
        <v>112.58333333333333</v>
      </c>
      <c r="F804" s="9">
        <v>133.92500000000001</v>
      </c>
      <c r="J804" s="254">
        <v>3.9999999999999369</v>
      </c>
      <c r="K804" s="8">
        <v>-40.799999999848104</v>
      </c>
      <c r="Q804" s="291">
        <v>89.5</v>
      </c>
      <c r="R804" s="290">
        <v>35.799999999999997</v>
      </c>
      <c r="S804" s="290">
        <v>48.4</v>
      </c>
      <c r="T804" s="290">
        <v>59.2</v>
      </c>
      <c r="U804" s="291">
        <v>48.4</v>
      </c>
      <c r="V804" s="8">
        <v>90.2</v>
      </c>
      <c r="W804" s="8">
        <v>47.473300000000002</v>
      </c>
      <c r="AH804" s="6">
        <v>89.2</v>
      </c>
      <c r="AI804" s="290">
        <v>47.71</v>
      </c>
      <c r="AJ804" s="290">
        <v>52.52</v>
      </c>
      <c r="AK804" s="290">
        <v>47.71</v>
      </c>
      <c r="AL804" s="6">
        <v>48.42</v>
      </c>
      <c r="AM804" s="6">
        <v>52.35</v>
      </c>
      <c r="AN804" s="6">
        <v>48.41</v>
      </c>
      <c r="BO804" s="224">
        <v>1</v>
      </c>
      <c r="BP804" s="226">
        <v>-47.333333333333336</v>
      </c>
      <c r="BR804" s="311">
        <v>3.9999999999999369</v>
      </c>
      <c r="BS804" s="312">
        <v>-40.799999999848104</v>
      </c>
    </row>
    <row r="805" spans="5:71">
      <c r="E805" s="9">
        <v>112.6875</v>
      </c>
      <c r="F805" s="9">
        <v>147.69999999999999</v>
      </c>
      <c r="J805" s="254">
        <v>4.0049999999999368</v>
      </c>
      <c r="K805" s="8">
        <v>-25.59999999921807</v>
      </c>
      <c r="Q805" s="291">
        <v>89.6</v>
      </c>
      <c r="R805" s="290">
        <v>35.5</v>
      </c>
      <c r="S805" s="290">
        <v>48.4</v>
      </c>
      <c r="T805" s="290">
        <v>59.4</v>
      </c>
      <c r="U805" s="291">
        <v>48.4</v>
      </c>
      <c r="V805" s="8">
        <v>90.3</v>
      </c>
      <c r="W805" s="8">
        <v>47.456000000000003</v>
      </c>
      <c r="AH805" s="6">
        <v>89.3</v>
      </c>
      <c r="AI805" s="290">
        <v>46.45</v>
      </c>
      <c r="AJ805" s="290">
        <v>50.55</v>
      </c>
      <c r="AK805" s="290">
        <v>46.45</v>
      </c>
      <c r="AL805" s="6">
        <v>48.38</v>
      </c>
      <c r="AM805" s="6">
        <v>52.22</v>
      </c>
      <c r="AN805" s="6">
        <v>48.34</v>
      </c>
      <c r="BO805" s="224">
        <v>1.002</v>
      </c>
      <c r="BP805" s="226">
        <v>-61.333333333333364</v>
      </c>
      <c r="BR805" s="311">
        <v>4.0049999999999368</v>
      </c>
      <c r="BS805" s="312">
        <v>-25.59999999921807</v>
      </c>
    </row>
    <row r="806" spans="5:71">
      <c r="E806" s="9">
        <v>112.79166666666667</v>
      </c>
      <c r="F806" s="9">
        <v>153.875</v>
      </c>
      <c r="J806" s="254">
        <v>4.0099999999999367</v>
      </c>
      <c r="K806" s="8">
        <v>-17.200000000177802</v>
      </c>
      <c r="Q806" s="291">
        <v>89.7</v>
      </c>
      <c r="R806" s="290">
        <v>35.299999999999997</v>
      </c>
      <c r="S806" s="290">
        <v>48.3</v>
      </c>
      <c r="T806" s="290">
        <v>59.6</v>
      </c>
      <c r="U806" s="291">
        <v>48.3</v>
      </c>
      <c r="V806" s="8">
        <v>90.4</v>
      </c>
      <c r="W806" s="8">
        <v>47.438699999999997</v>
      </c>
      <c r="AH806" s="6">
        <v>89.4</v>
      </c>
      <c r="AI806" s="290">
        <v>45.58</v>
      </c>
      <c r="AJ806" s="290">
        <v>49.15</v>
      </c>
      <c r="AK806" s="290">
        <v>45.58</v>
      </c>
      <c r="AL806" s="6">
        <v>48.32</v>
      </c>
      <c r="AM806" s="6">
        <v>52.06</v>
      </c>
      <c r="AN806" s="6">
        <v>48.25</v>
      </c>
      <c r="BO806" s="224">
        <v>1.004</v>
      </c>
      <c r="BP806" s="226">
        <v>-70.000000000000014</v>
      </c>
      <c r="BR806" s="311">
        <v>4.0099999999999367</v>
      </c>
      <c r="BS806" s="312">
        <v>-17.200000000177802</v>
      </c>
    </row>
    <row r="807" spans="5:71">
      <c r="E807" s="9">
        <v>112.89583333333334</v>
      </c>
      <c r="F807" s="9">
        <v>157.833</v>
      </c>
      <c r="J807" s="254">
        <v>4.0149999999999366</v>
      </c>
      <c r="K807" s="8">
        <v>3.1999999998479467</v>
      </c>
      <c r="Q807" s="291">
        <v>89.8</v>
      </c>
      <c r="R807" s="290">
        <v>35</v>
      </c>
      <c r="S807" s="290">
        <v>51.4</v>
      </c>
      <c r="T807" s="290">
        <v>67.900000000000006</v>
      </c>
      <c r="U807" s="291">
        <v>51.4</v>
      </c>
      <c r="V807" s="8">
        <v>90.5</v>
      </c>
      <c r="W807" s="8">
        <v>51.428150000000002</v>
      </c>
      <c r="AH807" s="6">
        <v>89.5</v>
      </c>
      <c r="AI807" s="290">
        <v>45.03</v>
      </c>
      <c r="AJ807" s="290">
        <v>48.17</v>
      </c>
      <c r="AK807" s="290">
        <v>45.03</v>
      </c>
      <c r="AL807" s="6">
        <v>48.25</v>
      </c>
      <c r="AM807" s="6">
        <v>51.85</v>
      </c>
      <c r="AN807" s="6">
        <v>48.13</v>
      </c>
      <c r="BO807" s="224">
        <v>1.006</v>
      </c>
      <c r="BP807" s="226">
        <v>-65.999999999999986</v>
      </c>
      <c r="BR807" s="311">
        <v>4.0149999999999366</v>
      </c>
      <c r="BS807" s="312">
        <v>3.1999999998479467</v>
      </c>
    </row>
    <row r="808" spans="5:71">
      <c r="E808" s="9">
        <v>113</v>
      </c>
      <c r="F808" s="9">
        <v>159.1</v>
      </c>
      <c r="J808" s="254">
        <v>4.0199999999999365</v>
      </c>
      <c r="K808" s="8">
        <v>-15.999999999659487</v>
      </c>
      <c r="Q808" s="291">
        <v>89.9</v>
      </c>
      <c r="R808" s="290"/>
      <c r="S808" s="290"/>
      <c r="T808" s="290"/>
      <c r="U808" s="291">
        <v>40</v>
      </c>
      <c r="V808" s="8">
        <v>90.6</v>
      </c>
      <c r="W808" s="8">
        <v>31</v>
      </c>
      <c r="AH808" s="6">
        <v>89.6</v>
      </c>
      <c r="AI808" s="290">
        <v>44.62</v>
      </c>
      <c r="AJ808" s="290">
        <v>47.38</v>
      </c>
      <c r="AK808" s="290">
        <v>44.62</v>
      </c>
      <c r="AL808" s="6">
        <v>48.16</v>
      </c>
      <c r="AM808" s="6">
        <v>51.59</v>
      </c>
      <c r="AN808" s="6">
        <v>47.98</v>
      </c>
      <c r="BO808" s="224">
        <v>1.008</v>
      </c>
      <c r="BP808" s="226">
        <v>-65.999999999999986</v>
      </c>
      <c r="BR808" s="311">
        <v>4.0199999999999365</v>
      </c>
      <c r="BS808" s="312">
        <v>-15.999999999659487</v>
      </c>
    </row>
    <row r="809" spans="5:71">
      <c r="E809" s="9">
        <v>113.26599999999998</v>
      </c>
      <c r="F809" s="9">
        <v>157.67500000000001</v>
      </c>
      <c r="J809" s="254">
        <v>4.0249999999999364</v>
      </c>
      <c r="K809" s="8">
        <v>-10.400000000228609</v>
      </c>
      <c r="Q809" s="291">
        <v>90</v>
      </c>
      <c r="R809" s="290">
        <v>33.6</v>
      </c>
      <c r="S809" s="290">
        <v>60</v>
      </c>
      <c r="T809" s="290">
        <v>66.7</v>
      </c>
      <c r="U809" s="291">
        <v>60</v>
      </c>
      <c r="V809" s="8">
        <v>90.7</v>
      </c>
      <c r="W809" s="8">
        <v>50.161949999999997</v>
      </c>
      <c r="AH809" s="6">
        <v>89.7</v>
      </c>
      <c r="AI809" s="290">
        <v>44.33</v>
      </c>
      <c r="AJ809" s="290">
        <v>46.72</v>
      </c>
      <c r="AK809" s="290">
        <v>44.33</v>
      </c>
      <c r="AL809" s="6">
        <v>48.05</v>
      </c>
      <c r="AM809" s="6">
        <v>51.3</v>
      </c>
      <c r="AN809" s="6">
        <v>47.79</v>
      </c>
      <c r="BO809" s="224">
        <v>1.01</v>
      </c>
      <c r="BP809" s="226">
        <v>-59.333333333333343</v>
      </c>
      <c r="BR809" s="311">
        <v>4.0249999999999364</v>
      </c>
      <c r="BS809" s="312">
        <v>-10.400000000228609</v>
      </c>
    </row>
    <row r="810" spans="5:71">
      <c r="E810" s="9">
        <v>113.53200000000001</v>
      </c>
      <c r="F810" s="9">
        <v>155.77500000000001</v>
      </c>
      <c r="J810" s="254">
        <v>4.0299999999999363</v>
      </c>
      <c r="K810" s="8">
        <v>-11.99999999981241</v>
      </c>
      <c r="Q810" s="291">
        <v>90.1</v>
      </c>
      <c r="R810" s="290">
        <v>33.6</v>
      </c>
      <c r="S810" s="290">
        <v>60</v>
      </c>
      <c r="T810" s="290">
        <v>66.8</v>
      </c>
      <c r="U810" s="291">
        <v>60</v>
      </c>
      <c r="V810" s="8">
        <v>90.8</v>
      </c>
      <c r="W810" s="8">
        <v>50.182049999999997</v>
      </c>
      <c r="AH810" s="6">
        <v>89.8</v>
      </c>
      <c r="AI810" s="290">
        <v>44.26</v>
      </c>
      <c r="AJ810" s="290">
        <v>46.35</v>
      </c>
      <c r="AK810" s="290">
        <v>44.26</v>
      </c>
      <c r="AL810" s="6">
        <v>47.93</v>
      </c>
      <c r="AM810" s="6">
        <v>50.98</v>
      </c>
      <c r="AN810" s="6">
        <v>47.56</v>
      </c>
      <c r="BO810" s="224">
        <v>1.012</v>
      </c>
      <c r="BP810" s="226">
        <v>-59.999999999999993</v>
      </c>
      <c r="BR810" s="311">
        <v>4.0299999999999363</v>
      </c>
      <c r="BS810" s="312">
        <v>-11.99999999981241</v>
      </c>
    </row>
    <row r="811" spans="5:71">
      <c r="E811" s="9">
        <v>113.79799999999999</v>
      </c>
      <c r="F811" s="9">
        <v>152.44999999999999</v>
      </c>
      <c r="J811" s="254">
        <v>4.0349999999999362</v>
      </c>
      <c r="K811" s="8">
        <v>-33.333333333095716</v>
      </c>
      <c r="Q811" s="291">
        <v>90.2</v>
      </c>
      <c r="R811" s="290">
        <v>36.799999999999997</v>
      </c>
      <c r="S811" s="290">
        <v>53.8</v>
      </c>
      <c r="T811" s="290">
        <v>63.5</v>
      </c>
      <c r="U811" s="291">
        <v>53.8</v>
      </c>
      <c r="V811" s="8">
        <v>90.8</v>
      </c>
      <c r="W811" s="8">
        <v>50.135649999999998</v>
      </c>
      <c r="AH811" s="6">
        <v>89.9</v>
      </c>
      <c r="AI811" s="290">
        <v>44.49</v>
      </c>
      <c r="AJ811" s="290">
        <v>46.4</v>
      </c>
      <c r="AK811" s="290">
        <v>44.49</v>
      </c>
      <c r="AL811" s="6">
        <v>47.8</v>
      </c>
      <c r="AM811" s="6">
        <v>50.63</v>
      </c>
      <c r="AN811" s="6">
        <v>47.31</v>
      </c>
      <c r="BO811" s="224">
        <v>1.014</v>
      </c>
      <c r="BP811" s="226">
        <v>-50.666666666666686</v>
      </c>
      <c r="BR811" s="311">
        <v>4.0349999999999362</v>
      </c>
      <c r="BS811" s="312">
        <v>-33.333333333095716</v>
      </c>
    </row>
    <row r="812" spans="5:71">
      <c r="E812" s="9">
        <v>114.06400000000001</v>
      </c>
      <c r="F812" s="9">
        <v>148.46</v>
      </c>
      <c r="J812" s="254">
        <v>4.0399999999999361</v>
      </c>
      <c r="K812" s="8">
        <v>-36.60000000008985</v>
      </c>
      <c r="Q812" s="291">
        <v>90.3</v>
      </c>
      <c r="R812" s="290">
        <v>36.9</v>
      </c>
      <c r="S812" s="290">
        <v>53.8</v>
      </c>
      <c r="T812" s="290">
        <v>63.6</v>
      </c>
      <c r="U812" s="291">
        <v>53.8</v>
      </c>
      <c r="V812" s="8">
        <v>90.9</v>
      </c>
      <c r="W812" s="8">
        <v>50.235199999999999</v>
      </c>
      <c r="AH812" s="6">
        <v>90</v>
      </c>
      <c r="AI812" s="290">
        <v>45.03</v>
      </c>
      <c r="AJ812" s="290">
        <v>46.88</v>
      </c>
      <c r="AK812" s="290">
        <v>45.03</v>
      </c>
      <c r="AL812" s="6">
        <v>47.67</v>
      </c>
      <c r="AM812" s="6">
        <v>50.27</v>
      </c>
      <c r="AN812" s="6">
        <v>47.03</v>
      </c>
      <c r="BO812" s="224">
        <v>1.016</v>
      </c>
      <c r="BP812" s="226">
        <v>-33.333333333333336</v>
      </c>
      <c r="BR812" s="311">
        <v>4.0399999999999361</v>
      </c>
      <c r="BS812" s="312">
        <v>-36.60000000008985</v>
      </c>
    </row>
    <row r="813" spans="5:71">
      <c r="E813" s="9">
        <v>114.33</v>
      </c>
      <c r="F813" s="9">
        <v>143.9</v>
      </c>
      <c r="J813" s="254">
        <v>4.044999999999936</v>
      </c>
      <c r="K813" s="8">
        <v>-34.800000000076494</v>
      </c>
      <c r="Q813" s="291">
        <v>90.4</v>
      </c>
      <c r="R813" s="290">
        <v>36.9</v>
      </c>
      <c r="S813" s="290">
        <v>53.9</v>
      </c>
      <c r="T813" s="290">
        <v>63.7</v>
      </c>
      <c r="U813" s="291">
        <v>53.9</v>
      </c>
      <c r="V813" s="8">
        <v>91</v>
      </c>
      <c r="W813" s="8">
        <v>50.334699999999998</v>
      </c>
      <c r="AH813" s="6">
        <v>90.1</v>
      </c>
      <c r="AI813" s="290">
        <v>45.81</v>
      </c>
      <c r="AJ813" s="290">
        <v>47.7</v>
      </c>
      <c r="AK813" s="290">
        <v>45.81</v>
      </c>
      <c r="AL813" s="6">
        <v>47.54</v>
      </c>
      <c r="AM813" s="6">
        <v>49.91</v>
      </c>
      <c r="AN813" s="6">
        <v>46.74</v>
      </c>
      <c r="BO813" s="224">
        <v>1.018</v>
      </c>
      <c r="BP813" s="226">
        <v>-36.666666666666657</v>
      </c>
      <c r="BR813" s="311">
        <v>4.044999999999936</v>
      </c>
      <c r="BS813" s="312">
        <v>-34.800000000076494</v>
      </c>
    </row>
    <row r="814" spans="5:71">
      <c r="E814" s="9">
        <v>114.59599999999998</v>
      </c>
      <c r="F814" s="9">
        <v>141.05000000000001</v>
      </c>
      <c r="J814" s="254">
        <v>4.0499999999999359</v>
      </c>
      <c r="K814" s="8">
        <v>-34.399999999897233</v>
      </c>
      <c r="Q814" s="291">
        <v>90.5</v>
      </c>
      <c r="R814" s="290">
        <v>37</v>
      </c>
      <c r="S814" s="290">
        <v>54</v>
      </c>
      <c r="T814" s="290">
        <v>63.9</v>
      </c>
      <c r="U814" s="291">
        <v>54</v>
      </c>
      <c r="V814" s="8">
        <v>91.1</v>
      </c>
      <c r="W814" s="8">
        <v>50.434200000000004</v>
      </c>
      <c r="AH814" s="6">
        <v>90.2</v>
      </c>
      <c r="AI814" s="290">
        <v>46.82</v>
      </c>
      <c r="AJ814" s="290">
        <v>48.82</v>
      </c>
      <c r="AK814" s="290">
        <v>46.82</v>
      </c>
      <c r="AL814" s="6">
        <v>47.44</v>
      </c>
      <c r="AM814" s="6">
        <v>49.56</v>
      </c>
      <c r="AN814" s="6">
        <v>46.45</v>
      </c>
      <c r="BO814" s="224">
        <v>1.02</v>
      </c>
      <c r="BP814" s="226">
        <v>-40.000000000000007</v>
      </c>
      <c r="BR814" s="311">
        <v>4.0499999999999359</v>
      </c>
      <c r="BS814" s="312">
        <v>-34.399999999897233</v>
      </c>
    </row>
    <row r="815" spans="5:71">
      <c r="E815" s="9">
        <v>114.86199999999999</v>
      </c>
      <c r="F815" s="9">
        <v>138.19999999999999</v>
      </c>
      <c r="J815" s="254">
        <v>4.0549999999999358</v>
      </c>
      <c r="K815" s="8">
        <v>-18.400000000281377</v>
      </c>
      <c r="Q815" s="291">
        <v>90.6</v>
      </c>
      <c r="R815" s="290">
        <v>37.1</v>
      </c>
      <c r="S815" s="290">
        <v>54.1</v>
      </c>
      <c r="T815" s="290">
        <v>64</v>
      </c>
      <c r="U815" s="291">
        <v>54.1</v>
      </c>
      <c r="V815" s="8">
        <v>91.2</v>
      </c>
      <c r="W815" s="8">
        <v>50.533749999999998</v>
      </c>
      <c r="AH815" s="6">
        <v>90.3</v>
      </c>
      <c r="AI815" s="290">
        <v>48.03</v>
      </c>
      <c r="AJ815" s="290">
        <v>50.22</v>
      </c>
      <c r="AK815" s="290">
        <v>48.03</v>
      </c>
      <c r="AL815" s="6">
        <v>47.37</v>
      </c>
      <c r="AM815" s="6">
        <v>49.24</v>
      </c>
      <c r="AN815" s="6">
        <v>46.18</v>
      </c>
      <c r="BO815" s="224">
        <v>1.022</v>
      </c>
      <c r="BP815" s="226">
        <v>-22.666666666666657</v>
      </c>
      <c r="BR815" s="311">
        <v>4.0549999999999358</v>
      </c>
      <c r="BS815" s="312">
        <v>-18.400000000281377</v>
      </c>
    </row>
    <row r="816" spans="5:71">
      <c r="E816" s="9">
        <v>115.128</v>
      </c>
      <c r="F816" s="9">
        <v>136.30000000000001</v>
      </c>
      <c r="J816" s="254">
        <v>4.0599999999999357</v>
      </c>
      <c r="K816" s="8">
        <v>-12.400000000193181</v>
      </c>
      <c r="Q816" s="291">
        <v>90.7</v>
      </c>
      <c r="R816" s="290">
        <v>37.200000000000003</v>
      </c>
      <c r="S816" s="290">
        <v>54.1</v>
      </c>
      <c r="T816" s="290">
        <v>64.099999999999994</v>
      </c>
      <c r="U816" s="291">
        <v>54.1</v>
      </c>
      <c r="V816" s="8">
        <v>91.3</v>
      </c>
      <c r="W816" s="8">
        <v>50.633250000000004</v>
      </c>
      <c r="AH816" s="6">
        <v>90.4</v>
      </c>
      <c r="AI816" s="290">
        <v>49.29</v>
      </c>
      <c r="AJ816" s="290">
        <v>51.67</v>
      </c>
      <c r="AK816" s="290">
        <v>49.29</v>
      </c>
      <c r="AL816" s="6">
        <v>47.34</v>
      </c>
      <c r="AM816" s="6">
        <v>48.98</v>
      </c>
      <c r="AN816" s="6">
        <v>45.94</v>
      </c>
      <c r="BO816" s="224">
        <v>1.024</v>
      </c>
      <c r="BP816" s="226">
        <v>-27.333333333333343</v>
      </c>
      <c r="BR816" s="311">
        <v>4.0599999999999357</v>
      </c>
      <c r="BS816" s="312">
        <v>-12.400000000193181</v>
      </c>
    </row>
    <row r="817" spans="5:71">
      <c r="E817" s="9">
        <v>115.39400000000001</v>
      </c>
      <c r="F817" s="9">
        <v>136.30000000000001</v>
      </c>
      <c r="J817" s="254">
        <v>4.0649999999999356</v>
      </c>
      <c r="K817" s="8">
        <v>-11.199999999896271</v>
      </c>
      <c r="Q817" s="291">
        <v>90.8</v>
      </c>
      <c r="R817" s="290">
        <v>37.200000000000003</v>
      </c>
      <c r="S817" s="290">
        <v>54.2</v>
      </c>
      <c r="T817" s="290">
        <v>64.2</v>
      </c>
      <c r="U817" s="291">
        <v>54.2</v>
      </c>
      <c r="V817" s="8">
        <v>91.4</v>
      </c>
      <c r="W817" s="8">
        <v>50.732799999999997</v>
      </c>
      <c r="AH817" s="6">
        <v>90.5</v>
      </c>
      <c r="AI817" s="290">
        <v>50.3</v>
      </c>
      <c r="AJ817" s="290">
        <v>52.73</v>
      </c>
      <c r="AK817" s="290">
        <v>50.3</v>
      </c>
      <c r="AL817" s="6">
        <v>47.36</v>
      </c>
      <c r="AM817" s="6">
        <v>48.77</v>
      </c>
      <c r="AN817" s="6">
        <v>45.75</v>
      </c>
      <c r="BO817" s="224">
        <v>1.026</v>
      </c>
      <c r="BP817" s="226">
        <v>-42.666666666666679</v>
      </c>
      <c r="BR817" s="311">
        <v>4.0649999999999356</v>
      </c>
      <c r="BS817" s="312">
        <v>-11.199999999896271</v>
      </c>
    </row>
    <row r="818" spans="5:71">
      <c r="E818" s="9">
        <v>115.65999999999998</v>
      </c>
      <c r="F818" s="9">
        <v>134.875</v>
      </c>
      <c r="J818" s="254">
        <v>4.0699999999999354</v>
      </c>
      <c r="K818" s="8">
        <v>-5.8666666664429457</v>
      </c>
      <c r="Q818" s="291">
        <v>90.9</v>
      </c>
      <c r="R818" s="290">
        <v>37.299999999999997</v>
      </c>
      <c r="S818" s="290">
        <v>54.3</v>
      </c>
      <c r="T818" s="290">
        <v>64.400000000000006</v>
      </c>
      <c r="U818" s="291">
        <v>54.3</v>
      </c>
      <c r="V818" s="8">
        <v>91.5</v>
      </c>
      <c r="W818" s="8">
        <v>50.832300000000004</v>
      </c>
      <c r="AH818" s="6">
        <v>90.6</v>
      </c>
      <c r="AI818" s="290">
        <v>50.69</v>
      </c>
      <c r="AJ818" s="290">
        <v>52.84</v>
      </c>
      <c r="AK818" s="290">
        <v>50.69</v>
      </c>
      <c r="AL818" s="6">
        <v>47.44</v>
      </c>
      <c r="AM818" s="6">
        <v>48.65</v>
      </c>
      <c r="AN818" s="6">
        <v>45.63</v>
      </c>
      <c r="BO818" s="224">
        <v>1.028</v>
      </c>
      <c r="BP818" s="226">
        <v>-40.666666666666657</v>
      </c>
      <c r="BR818" s="311">
        <v>4.0699999999999354</v>
      </c>
      <c r="BS818" s="312">
        <v>-5.8666666664429457</v>
      </c>
    </row>
    <row r="819" spans="5:71">
      <c r="E819" s="9">
        <v>115.92599999999999</v>
      </c>
      <c r="F819" s="9">
        <v>134.4</v>
      </c>
      <c r="J819" s="254">
        <v>4.0749999999999353</v>
      </c>
      <c r="K819" s="8">
        <v>-12.200000000012885</v>
      </c>
      <c r="Q819" s="291">
        <v>91</v>
      </c>
      <c r="R819" s="290">
        <v>37.4</v>
      </c>
      <c r="S819" s="290">
        <v>54.4</v>
      </c>
      <c r="T819" s="290">
        <v>64.5</v>
      </c>
      <c r="U819" s="291">
        <v>54.4</v>
      </c>
      <c r="V819" s="8">
        <v>91.6</v>
      </c>
      <c r="W819" s="8">
        <v>50.931849999999997</v>
      </c>
      <c r="AH819" s="6">
        <v>90.7</v>
      </c>
      <c r="AI819" s="290">
        <v>50.3</v>
      </c>
      <c r="AJ819" s="290">
        <v>51.76</v>
      </c>
      <c r="AK819" s="290">
        <v>50.3</v>
      </c>
      <c r="AL819" s="6">
        <v>47.59</v>
      </c>
      <c r="AM819" s="6">
        <v>48.61</v>
      </c>
      <c r="AN819" s="6">
        <v>45.59</v>
      </c>
      <c r="BO819" s="224">
        <v>1.03</v>
      </c>
      <c r="BP819" s="226">
        <v>-48.000000000000007</v>
      </c>
      <c r="BR819" s="311">
        <v>4.0749999999999353</v>
      </c>
      <c r="BS819" s="312">
        <v>-12.200000000012885</v>
      </c>
    </row>
    <row r="820" spans="5:71">
      <c r="E820" s="9">
        <v>116.19200000000001</v>
      </c>
      <c r="F820" s="9">
        <v>135.667</v>
      </c>
      <c r="J820" s="254">
        <v>4.0799999999999352</v>
      </c>
      <c r="K820" s="8">
        <v>-3.7333333331956453</v>
      </c>
      <c r="Q820" s="291">
        <v>91.1</v>
      </c>
      <c r="R820" s="290">
        <v>37.4</v>
      </c>
      <c r="S820" s="290">
        <v>54.5</v>
      </c>
      <c r="T820" s="290">
        <v>64.599999999999994</v>
      </c>
      <c r="U820" s="291">
        <v>54.5</v>
      </c>
      <c r="V820" s="8">
        <v>91.7</v>
      </c>
      <c r="W820" s="8">
        <v>51.031350000000003</v>
      </c>
      <c r="AH820" s="6">
        <v>90.8</v>
      </c>
      <c r="AI820" s="290">
        <v>49.36</v>
      </c>
      <c r="AJ820" s="290">
        <v>49.85</v>
      </c>
      <c r="AK820" s="290">
        <v>49.36</v>
      </c>
      <c r="AL820" s="6">
        <v>47.8</v>
      </c>
      <c r="AM820" s="6">
        <v>48.65</v>
      </c>
      <c r="AN820" s="6">
        <v>45.63</v>
      </c>
      <c r="BO820" s="224">
        <v>1.032</v>
      </c>
      <c r="BP820" s="226">
        <v>-56.666666666666679</v>
      </c>
      <c r="BR820" s="311">
        <v>4.0799999999999352</v>
      </c>
      <c r="BS820" s="312">
        <v>-3.7333333331956453</v>
      </c>
    </row>
    <row r="821" spans="5:71">
      <c r="E821" s="9">
        <v>116.458</v>
      </c>
      <c r="F821" s="9">
        <v>136.30000000000001</v>
      </c>
      <c r="J821" s="254">
        <v>4.0849999999999351</v>
      </c>
      <c r="K821" s="8">
        <v>-8.5999999999869914</v>
      </c>
      <c r="Q821" s="291">
        <v>91.2</v>
      </c>
      <c r="R821" s="290">
        <v>37.5</v>
      </c>
      <c r="S821" s="290">
        <v>54.6</v>
      </c>
      <c r="T821" s="290">
        <v>64.7</v>
      </c>
      <c r="U821" s="291">
        <v>54.6</v>
      </c>
      <c r="V821" s="8">
        <v>91.8</v>
      </c>
      <c r="W821" s="8">
        <v>51.130899999999997</v>
      </c>
      <c r="AH821" s="6">
        <v>90.9</v>
      </c>
      <c r="AI821" s="290">
        <v>48.26</v>
      </c>
      <c r="AJ821" s="290">
        <v>48.26</v>
      </c>
      <c r="AK821" s="290">
        <v>47.7</v>
      </c>
      <c r="AL821" s="6">
        <v>48.07</v>
      </c>
      <c r="AM821" s="6">
        <v>48.78</v>
      </c>
      <c r="AN821" s="6">
        <v>45.76</v>
      </c>
      <c r="BO821" s="224">
        <v>1.034</v>
      </c>
      <c r="BP821" s="226">
        <v>-75.333333333333357</v>
      </c>
      <c r="BR821" s="311">
        <v>4.0849999999999351</v>
      </c>
      <c r="BS821" s="312">
        <v>-8.5999999999869914</v>
      </c>
    </row>
    <row r="822" spans="5:71">
      <c r="E822" s="9">
        <v>116.72400000000002</v>
      </c>
      <c r="F822" s="9">
        <v>136.93299999999999</v>
      </c>
      <c r="J822" s="254">
        <v>4.089999999999935</v>
      </c>
      <c r="K822" s="8">
        <v>-19.799999999908632</v>
      </c>
      <c r="Q822" s="291">
        <v>91.3</v>
      </c>
      <c r="R822" s="290">
        <v>37.6</v>
      </c>
      <c r="S822" s="290">
        <v>54.7</v>
      </c>
      <c r="T822" s="290">
        <v>64.900000000000006</v>
      </c>
      <c r="U822" s="291">
        <v>54.7</v>
      </c>
      <c r="V822" s="8">
        <v>91.8</v>
      </c>
      <c r="W822" s="8">
        <v>51.230400000000003</v>
      </c>
      <c r="AH822" s="6">
        <v>91</v>
      </c>
      <c r="AI822" s="290">
        <v>47.31</v>
      </c>
      <c r="AJ822" s="290">
        <v>47.31</v>
      </c>
      <c r="AK822" s="290">
        <v>45.75</v>
      </c>
      <c r="AL822" s="6">
        <v>48.39</v>
      </c>
      <c r="AM822" s="6">
        <v>48.99</v>
      </c>
      <c r="AN822" s="6">
        <v>45.97</v>
      </c>
      <c r="BO822" s="224">
        <v>1.036</v>
      </c>
      <c r="BP822" s="226">
        <v>-73.333333333333343</v>
      </c>
      <c r="BR822" s="311">
        <v>4.089999999999935</v>
      </c>
      <c r="BS822" s="312">
        <v>-19.799999999908632</v>
      </c>
    </row>
    <row r="823" spans="5:71">
      <c r="E823" s="9">
        <v>116.99</v>
      </c>
      <c r="F823" s="9">
        <v>138.19999999999999</v>
      </c>
      <c r="J823" s="254">
        <v>4.0949999999999349</v>
      </c>
      <c r="K823" s="8">
        <v>-20.800000000104042</v>
      </c>
      <c r="Q823" s="291">
        <v>91.4</v>
      </c>
      <c r="R823" s="290">
        <v>33.799999999999997</v>
      </c>
      <c r="S823" s="290">
        <v>60.9</v>
      </c>
      <c r="T823" s="290">
        <v>67.599999999999994</v>
      </c>
      <c r="U823" s="291">
        <v>60.9</v>
      </c>
      <c r="V823" s="8">
        <v>91.9</v>
      </c>
      <c r="W823" s="8">
        <v>50.715599999999995</v>
      </c>
      <c r="AH823" s="6">
        <v>91.1</v>
      </c>
      <c r="AI823" s="290">
        <v>46.58</v>
      </c>
      <c r="AJ823" s="290">
        <v>46.58</v>
      </c>
      <c r="AK823" s="290">
        <v>44.15</v>
      </c>
      <c r="AL823" s="6">
        <v>48.76</v>
      </c>
      <c r="AM823" s="6">
        <v>49.27</v>
      </c>
      <c r="AN823" s="6">
        <v>46.25</v>
      </c>
      <c r="BO823" s="224">
        <v>1.038</v>
      </c>
      <c r="BP823" s="226">
        <v>-87.333333333333329</v>
      </c>
      <c r="BR823" s="311">
        <v>4.0949999999999349</v>
      </c>
      <c r="BS823" s="312">
        <v>-20.800000000104042</v>
      </c>
    </row>
    <row r="824" spans="5:71">
      <c r="E824" s="9">
        <v>117.25599999999999</v>
      </c>
      <c r="F824" s="9">
        <v>140.733</v>
      </c>
      <c r="J824" s="254">
        <v>4.0999999999999348</v>
      </c>
      <c r="K824" s="8">
        <v>-5.2000000003525315</v>
      </c>
      <c r="Q824" s="291">
        <v>91.5</v>
      </c>
      <c r="R824" s="290"/>
      <c r="S824" s="290"/>
      <c r="T824" s="290"/>
      <c r="U824" s="291">
        <v>60</v>
      </c>
      <c r="V824" s="8">
        <v>92</v>
      </c>
      <c r="W824" s="8">
        <v>44</v>
      </c>
      <c r="AH824" s="6">
        <v>91.2</v>
      </c>
      <c r="AI824" s="290">
        <v>46</v>
      </c>
      <c r="AJ824" s="290">
        <v>46</v>
      </c>
      <c r="AK824" s="290">
        <v>42.76</v>
      </c>
      <c r="AL824" s="6">
        <v>49.16</v>
      </c>
      <c r="AM824" s="6">
        <v>49.59</v>
      </c>
      <c r="AN824" s="6">
        <v>46.58</v>
      </c>
      <c r="BO824" s="224">
        <v>1.04</v>
      </c>
      <c r="BP824" s="226">
        <v>-73.333333333333343</v>
      </c>
      <c r="BR824" s="311">
        <v>4.0999999999999348</v>
      </c>
      <c r="BS824" s="312">
        <v>-5.2000000003525315</v>
      </c>
    </row>
    <row r="825" spans="5:71">
      <c r="E825" s="9">
        <v>117.52200000000001</v>
      </c>
      <c r="F825" s="9">
        <v>143.9</v>
      </c>
      <c r="J825" s="254">
        <v>4.1049999999999347</v>
      </c>
      <c r="K825" s="8">
        <v>10.399999999895115</v>
      </c>
      <c r="Q825" s="291">
        <v>91.6</v>
      </c>
      <c r="R825" s="290"/>
      <c r="S825" s="290"/>
      <c r="T825" s="290"/>
      <c r="U825" s="291">
        <v>55</v>
      </c>
      <c r="V825" s="8">
        <v>92.1</v>
      </c>
      <c r="W825" s="8">
        <v>40</v>
      </c>
      <c r="AH825" s="6">
        <v>91.3</v>
      </c>
      <c r="AI825" s="290">
        <v>45.47</v>
      </c>
      <c r="AJ825" s="290">
        <v>45.47</v>
      </c>
      <c r="AK825" s="290">
        <v>41.47</v>
      </c>
      <c r="AL825" s="6">
        <v>49.57</v>
      </c>
      <c r="AM825" s="6">
        <v>49.95</v>
      </c>
      <c r="AN825" s="6">
        <v>46.95</v>
      </c>
      <c r="BO825" s="224">
        <v>1.042</v>
      </c>
      <c r="BP825" s="226">
        <v>-66.6666666666667</v>
      </c>
      <c r="BR825" s="311">
        <v>4.1049999999999347</v>
      </c>
      <c r="BS825" s="312">
        <v>10.399999999895115</v>
      </c>
    </row>
    <row r="826" spans="5:71">
      <c r="E826" s="9">
        <v>117.78799999999998</v>
      </c>
      <c r="F826" s="9">
        <v>147.69999999999999</v>
      </c>
      <c r="J826" s="254">
        <v>4.1099999999999346</v>
      </c>
      <c r="K826" s="8">
        <v>4.0000000002088854</v>
      </c>
      <c r="Q826" s="291">
        <v>91.7</v>
      </c>
      <c r="R826" s="290"/>
      <c r="S826" s="290"/>
      <c r="T826" s="290"/>
      <c r="U826" s="291">
        <v>53</v>
      </c>
      <c r="V826" s="8">
        <v>92.2</v>
      </c>
      <c r="W826" s="8">
        <v>38</v>
      </c>
      <c r="AH826" s="6">
        <v>91.4</v>
      </c>
      <c r="AI826" s="290">
        <v>45.02</v>
      </c>
      <c r="AJ826" s="290">
        <v>45.02</v>
      </c>
      <c r="AK826" s="290">
        <v>40.31</v>
      </c>
      <c r="AL826" s="6">
        <v>50</v>
      </c>
      <c r="AM826" s="6">
        <v>50.33</v>
      </c>
      <c r="AN826" s="6">
        <v>47.33</v>
      </c>
      <c r="BO826" s="224">
        <v>1.044</v>
      </c>
      <c r="BP826" s="226">
        <v>-76.666666666666657</v>
      </c>
      <c r="BR826" s="311">
        <v>4.1099999999999346</v>
      </c>
      <c r="BS826" s="312">
        <v>4.0000000002088854</v>
      </c>
    </row>
    <row r="827" spans="5:71">
      <c r="E827" s="9">
        <v>118.05400000000002</v>
      </c>
      <c r="F827" s="9">
        <v>150.86699999999999</v>
      </c>
      <c r="J827" s="254">
        <v>4.1149999999999345</v>
      </c>
      <c r="K827" s="8">
        <v>-2.6666666665968819</v>
      </c>
      <c r="Q827" s="291">
        <v>91.8</v>
      </c>
      <c r="R827" s="290"/>
      <c r="S827" s="290"/>
      <c r="T827" s="290"/>
      <c r="U827" s="291">
        <v>60</v>
      </c>
      <c r="V827" s="8">
        <v>92.3</v>
      </c>
      <c r="W827" s="8">
        <v>38</v>
      </c>
      <c r="AH827" s="6">
        <v>91.5</v>
      </c>
      <c r="AI827" s="290">
        <v>44.79</v>
      </c>
      <c r="AJ827" s="290">
        <v>44.79</v>
      </c>
      <c r="AK827" s="290">
        <v>39.479999999999997</v>
      </c>
      <c r="AL827" s="6">
        <v>50.42</v>
      </c>
      <c r="AM827" s="6">
        <v>50.71</v>
      </c>
      <c r="AN827" s="6">
        <v>47.71</v>
      </c>
      <c r="BO827" s="224">
        <v>1.046</v>
      </c>
      <c r="BP827" s="226">
        <v>-65.999999999999986</v>
      </c>
      <c r="BR827" s="311">
        <v>4.1149999999999345</v>
      </c>
      <c r="BS827" s="312">
        <v>-2.6666666665968819</v>
      </c>
    </row>
    <row r="828" spans="5:71">
      <c r="E828" s="9">
        <v>118.32</v>
      </c>
      <c r="F828" s="9">
        <v>154.35</v>
      </c>
      <c r="J828" s="254">
        <v>4.1199999999999344</v>
      </c>
      <c r="K828" s="8">
        <v>-10.399999999877316</v>
      </c>
      <c r="Q828" s="291">
        <v>91.9</v>
      </c>
      <c r="R828" s="290"/>
      <c r="S828" s="290"/>
      <c r="T828" s="290"/>
      <c r="U828" s="291">
        <v>70</v>
      </c>
      <c r="V828" s="8">
        <v>92.4</v>
      </c>
      <c r="W828" s="8">
        <v>44</v>
      </c>
      <c r="AH828" s="6">
        <v>91.6</v>
      </c>
      <c r="AI828" s="290">
        <v>44.89</v>
      </c>
      <c r="AJ828" s="290">
        <v>44.89</v>
      </c>
      <c r="AK828" s="290">
        <v>39.18</v>
      </c>
      <c r="AL828" s="6">
        <v>50.83</v>
      </c>
      <c r="AM828" s="6">
        <v>51.09</v>
      </c>
      <c r="AN828" s="6">
        <v>48.08</v>
      </c>
      <c r="BO828" s="224">
        <v>1.048</v>
      </c>
      <c r="BP828" s="226">
        <v>-70.666666666666671</v>
      </c>
      <c r="BR828" s="311">
        <v>4.1199999999999344</v>
      </c>
      <c r="BS828" s="312">
        <v>-10.399999999877316</v>
      </c>
    </row>
    <row r="829" spans="5:71">
      <c r="E829" s="9">
        <v>118.58599999999997</v>
      </c>
      <c r="F829" s="9">
        <v>157.19999999999999</v>
      </c>
      <c r="J829" s="254">
        <v>4.1249999999999343</v>
      </c>
      <c r="K829" s="8">
        <v>-1.2000000008675826</v>
      </c>
      <c r="Q829" s="291">
        <v>92</v>
      </c>
      <c r="R829" s="290"/>
      <c r="S829" s="290"/>
      <c r="T829" s="290"/>
      <c r="U829" s="291">
        <v>75</v>
      </c>
      <c r="V829" s="8">
        <v>92.5</v>
      </c>
      <c r="W829" s="8">
        <v>52</v>
      </c>
      <c r="AH829" s="6">
        <v>91.7</v>
      </c>
      <c r="AI829" s="290">
        <v>45.37</v>
      </c>
      <c r="AJ829" s="290">
        <v>45.37</v>
      </c>
      <c r="AK829" s="290">
        <v>39.47</v>
      </c>
      <c r="AL829" s="6">
        <v>51.22</v>
      </c>
      <c r="AM829" s="6">
        <v>51.45</v>
      </c>
      <c r="AN829" s="6">
        <v>48.42</v>
      </c>
      <c r="BO829" s="224">
        <v>1.05</v>
      </c>
      <c r="BP829" s="226">
        <v>-63.333333333333314</v>
      </c>
      <c r="BR829" s="311">
        <v>4.1249999999999343</v>
      </c>
      <c r="BS829" s="312">
        <v>-1.2000000008675826</v>
      </c>
    </row>
    <row r="830" spans="5:71">
      <c r="E830" s="9">
        <v>118.852</v>
      </c>
      <c r="F830" s="9">
        <v>159.1</v>
      </c>
      <c r="J830" s="254">
        <v>4.1299999999999342</v>
      </c>
      <c r="K830" s="8">
        <v>-11.999999999316451</v>
      </c>
      <c r="Q830" s="291">
        <v>92.1</v>
      </c>
      <c r="R830" s="290">
        <v>47.9</v>
      </c>
      <c r="S830" s="290">
        <v>77.400000000000006</v>
      </c>
      <c r="T830" s="290">
        <v>84.2</v>
      </c>
      <c r="U830" s="291">
        <v>77.400000000000006</v>
      </c>
      <c r="V830" s="8">
        <v>92.6</v>
      </c>
      <c r="W830" s="8">
        <v>66.040700000000001</v>
      </c>
      <c r="AH830" s="6">
        <v>91.8</v>
      </c>
      <c r="AI830" s="290">
        <v>46.17</v>
      </c>
      <c r="AJ830" s="290">
        <v>46.17</v>
      </c>
      <c r="AK830" s="290">
        <v>40.26</v>
      </c>
      <c r="AL830" s="6">
        <v>51.58</v>
      </c>
      <c r="AM830" s="6">
        <v>51.8</v>
      </c>
      <c r="AN830" s="6">
        <v>48.74</v>
      </c>
      <c r="BO830" s="224">
        <v>1.052</v>
      </c>
      <c r="BP830" s="226">
        <v>-69.3333333333333</v>
      </c>
      <c r="BR830" s="311">
        <v>4.1299999999999342</v>
      </c>
      <c r="BS830" s="312">
        <v>-11.999999999316451</v>
      </c>
    </row>
    <row r="831" spans="5:71">
      <c r="E831" s="9">
        <v>119.11799999999998</v>
      </c>
      <c r="F831" s="9">
        <v>160.52500000000001</v>
      </c>
      <c r="J831" s="254">
        <v>4.1349999999999341</v>
      </c>
      <c r="K831" s="8">
        <v>-3.2000000000876483</v>
      </c>
      <c r="Q831" s="291">
        <v>92.2</v>
      </c>
      <c r="R831" s="290">
        <v>47.5</v>
      </c>
      <c r="S831" s="290">
        <v>77</v>
      </c>
      <c r="T831" s="290">
        <v>83.8</v>
      </c>
      <c r="U831" s="291">
        <v>77</v>
      </c>
      <c r="V831" s="8">
        <v>92.7</v>
      </c>
      <c r="W831" s="8">
        <v>65.656750000000002</v>
      </c>
      <c r="AH831" s="6">
        <v>91.9</v>
      </c>
      <c r="AI831" s="290">
        <v>47.24</v>
      </c>
      <c r="AJ831" s="290">
        <v>47.24</v>
      </c>
      <c r="AK831" s="290">
        <v>41.48</v>
      </c>
      <c r="AL831" s="6">
        <v>51.93</v>
      </c>
      <c r="AM831" s="6">
        <v>52.13</v>
      </c>
      <c r="AN831" s="6">
        <v>49.03</v>
      </c>
      <c r="BO831" s="224">
        <v>1.054</v>
      </c>
      <c r="BP831" s="226">
        <v>-68</v>
      </c>
      <c r="BR831" s="311">
        <v>4.1349999999999341</v>
      </c>
      <c r="BS831" s="312">
        <v>-3.2000000000876483</v>
      </c>
    </row>
    <row r="832" spans="5:71">
      <c r="E832" s="9">
        <v>119.384</v>
      </c>
      <c r="F832" s="9">
        <v>161</v>
      </c>
      <c r="J832" s="254">
        <v>4.139999999999934</v>
      </c>
      <c r="K832" s="8">
        <v>-16.799999999667001</v>
      </c>
      <c r="Q832" s="291">
        <v>92.3</v>
      </c>
      <c r="R832" s="290">
        <v>55.1</v>
      </c>
      <c r="S832" s="290">
        <v>90.1</v>
      </c>
      <c r="T832" s="290">
        <v>103.6</v>
      </c>
      <c r="U832" s="291">
        <v>90.1</v>
      </c>
      <c r="V832" s="8">
        <v>92.8</v>
      </c>
      <c r="W832" s="8">
        <v>79.34845</v>
      </c>
      <c r="AH832" s="6">
        <v>92</v>
      </c>
      <c r="AI832" s="290">
        <v>48.66</v>
      </c>
      <c r="AJ832" s="290">
        <v>48.66</v>
      </c>
      <c r="AK832" s="290">
        <v>43.26</v>
      </c>
      <c r="AL832" s="6">
        <v>52.25</v>
      </c>
      <c r="AM832" s="6">
        <v>52.44</v>
      </c>
      <c r="AN832" s="6">
        <v>49.3</v>
      </c>
      <c r="BO832" s="224">
        <v>1.056</v>
      </c>
      <c r="BP832" s="226">
        <v>-59.333333333333343</v>
      </c>
      <c r="BR832" s="311">
        <v>4.139999999999934</v>
      </c>
      <c r="BS832" s="312">
        <v>-16.799999999667001</v>
      </c>
    </row>
    <row r="833" spans="5:71">
      <c r="E833" s="9">
        <v>119.64999999999999</v>
      </c>
      <c r="F833" s="9">
        <v>162.267</v>
      </c>
      <c r="J833" s="254">
        <v>4.1449999999999338</v>
      </c>
      <c r="K833" s="8">
        <v>-20.533333333315724</v>
      </c>
      <c r="Q833" s="291">
        <v>92.4</v>
      </c>
      <c r="R833" s="290">
        <v>46.1</v>
      </c>
      <c r="S833" s="290">
        <v>75.7</v>
      </c>
      <c r="T833" s="290">
        <v>82.5</v>
      </c>
      <c r="U833" s="291">
        <v>75.7</v>
      </c>
      <c r="V833" s="8">
        <v>92.8</v>
      </c>
      <c r="W833" s="8">
        <v>64.297799999999995</v>
      </c>
      <c r="AH833" s="6">
        <v>92.1</v>
      </c>
      <c r="AI833" s="290">
        <v>50.63</v>
      </c>
      <c r="AJ833" s="290">
        <v>50.63</v>
      </c>
      <c r="AK833" s="290">
        <v>45.89</v>
      </c>
      <c r="AL833" s="6">
        <v>52.55</v>
      </c>
      <c r="AM833" s="6">
        <v>52.74</v>
      </c>
      <c r="AN833" s="6">
        <v>49.54</v>
      </c>
      <c r="BO833" s="224">
        <v>1.0580000000000001</v>
      </c>
      <c r="BP833" s="226">
        <v>-66.6666666666667</v>
      </c>
      <c r="BR833" s="311">
        <v>4.1449999999999338</v>
      </c>
      <c r="BS833" s="312">
        <v>-20.533333333315724</v>
      </c>
    </row>
    <row r="834" spans="5:71">
      <c r="E834" s="9">
        <v>119.916</v>
      </c>
      <c r="F834" s="9">
        <v>162.9</v>
      </c>
      <c r="J834" s="254">
        <v>4.1499999999999337</v>
      </c>
      <c r="K834" s="8">
        <v>-7.6000000004499668</v>
      </c>
      <c r="Q834" s="291">
        <v>92.5</v>
      </c>
      <c r="R834" s="290">
        <v>44.5</v>
      </c>
      <c r="S834" s="290">
        <v>74.2</v>
      </c>
      <c r="T834" s="290">
        <v>80.900000000000006</v>
      </c>
      <c r="U834" s="291">
        <v>74.2</v>
      </c>
      <c r="V834" s="8">
        <v>92.9</v>
      </c>
      <c r="W834" s="8">
        <v>62.726750000000003</v>
      </c>
      <c r="AH834" s="6">
        <v>92.2</v>
      </c>
      <c r="AI834" s="290">
        <v>53.21</v>
      </c>
      <c r="AJ834" s="290">
        <v>53.21</v>
      </c>
      <c r="AK834" s="290">
        <v>49.47</v>
      </c>
      <c r="AL834" s="6">
        <v>52.83</v>
      </c>
      <c r="AM834" s="6">
        <v>53.03</v>
      </c>
      <c r="AN834" s="6">
        <v>49.76</v>
      </c>
      <c r="BO834" s="224">
        <v>1.06</v>
      </c>
      <c r="BP834" s="226">
        <v>-56.666666666666679</v>
      </c>
      <c r="BR834" s="311">
        <v>4.1499999999999337</v>
      </c>
      <c r="BS834" s="312">
        <v>-7.6000000004499668</v>
      </c>
    </row>
    <row r="835" spans="5:71">
      <c r="E835" s="9">
        <v>120.18200000000002</v>
      </c>
      <c r="F835" s="9">
        <v>162.9</v>
      </c>
      <c r="J835" s="254">
        <v>4.1549999999999336</v>
      </c>
      <c r="K835" s="8">
        <v>12.000000000026461</v>
      </c>
      <c r="Q835" s="291">
        <v>92.6</v>
      </c>
      <c r="R835" s="290">
        <v>46.8</v>
      </c>
      <c r="S835" s="290">
        <v>79.2</v>
      </c>
      <c r="T835" s="290">
        <v>89.3</v>
      </c>
      <c r="U835" s="291">
        <v>79.2</v>
      </c>
      <c r="V835" s="8">
        <v>93</v>
      </c>
      <c r="W835" s="8">
        <v>68.065699999999993</v>
      </c>
      <c r="AH835" s="6">
        <v>92.3</v>
      </c>
      <c r="AI835" s="290">
        <v>56.24</v>
      </c>
      <c r="AJ835" s="290">
        <v>56.24</v>
      </c>
      <c r="AK835" s="290">
        <v>53.74</v>
      </c>
      <c r="AL835" s="6">
        <v>53.1</v>
      </c>
      <c r="AM835" s="6">
        <v>53.31</v>
      </c>
      <c r="AN835" s="6">
        <v>49.97</v>
      </c>
      <c r="BO835" s="224">
        <v>1.0620000000000001</v>
      </c>
      <c r="BP835" s="226">
        <v>-47.333333333333336</v>
      </c>
      <c r="BR835" s="311">
        <v>4.1549999999999336</v>
      </c>
      <c r="BS835" s="312">
        <v>12.000000000026461</v>
      </c>
    </row>
    <row r="836" spans="5:71">
      <c r="E836" s="9">
        <v>120.44799999999999</v>
      </c>
      <c r="F836" s="9">
        <v>162.9</v>
      </c>
      <c r="J836" s="254">
        <v>4.1599999999999335</v>
      </c>
      <c r="K836" s="8">
        <v>10.240000000021254</v>
      </c>
      <c r="Q836" s="291">
        <v>92.7</v>
      </c>
      <c r="R836" s="290">
        <v>47.1</v>
      </c>
      <c r="S836" s="290">
        <v>81</v>
      </c>
      <c r="T836" s="290">
        <v>92.8</v>
      </c>
      <c r="U836" s="291">
        <v>81</v>
      </c>
      <c r="V836" s="8">
        <v>93.1</v>
      </c>
      <c r="W836" s="8">
        <v>69.96459999999999</v>
      </c>
      <c r="AH836" s="6">
        <v>92.4</v>
      </c>
      <c r="AI836" s="290">
        <v>59.24</v>
      </c>
      <c r="AJ836" s="290">
        <v>59.24</v>
      </c>
      <c r="AK836" s="290">
        <v>58.01</v>
      </c>
      <c r="AL836" s="6">
        <v>53.36</v>
      </c>
      <c r="AM836" s="6">
        <v>53.6</v>
      </c>
      <c r="AN836" s="6">
        <v>50.18</v>
      </c>
      <c r="BO836" s="224">
        <v>1.0640000000000001</v>
      </c>
      <c r="BP836" s="226">
        <v>-28.666666666666675</v>
      </c>
      <c r="BR836" s="311">
        <v>4.1599999999999335</v>
      </c>
      <c r="BS836" s="312">
        <v>10.240000000021254</v>
      </c>
    </row>
    <row r="837" spans="5:71">
      <c r="E837" s="9">
        <v>120.71400000000003</v>
      </c>
      <c r="F837" s="9">
        <v>162.9</v>
      </c>
      <c r="J837" s="254">
        <v>4.1649999999999334</v>
      </c>
      <c r="K837" s="8">
        <v>6.2400000000744171</v>
      </c>
      <c r="Q837" s="291">
        <v>92.8</v>
      </c>
      <c r="R837" s="290">
        <v>49.5</v>
      </c>
      <c r="S837" s="290">
        <v>70.7</v>
      </c>
      <c r="T837" s="290">
        <v>82.4</v>
      </c>
      <c r="U837" s="291">
        <v>70.7</v>
      </c>
      <c r="V837" s="8">
        <v>93.2</v>
      </c>
      <c r="W837" s="8">
        <v>65.927450000000007</v>
      </c>
      <c r="AH837" s="6">
        <v>92.5</v>
      </c>
      <c r="AI837" s="290">
        <v>61.6</v>
      </c>
      <c r="AJ837" s="290">
        <v>61.6</v>
      </c>
      <c r="AK837" s="290">
        <v>61.34</v>
      </c>
      <c r="AL837" s="6">
        <v>53.62</v>
      </c>
      <c r="AM837" s="6">
        <v>53.89</v>
      </c>
      <c r="AN837" s="6">
        <v>50.4</v>
      </c>
      <c r="BO837" s="224">
        <v>1.0660000000000001</v>
      </c>
      <c r="BP837" s="226">
        <v>-16.666666666666668</v>
      </c>
      <c r="BR837" s="311">
        <v>4.1649999999999334</v>
      </c>
      <c r="BS837" s="312">
        <v>6.2400000000744171</v>
      </c>
    </row>
    <row r="838" spans="5:71">
      <c r="E838" s="9">
        <v>120.98</v>
      </c>
      <c r="F838" s="9">
        <v>162.9</v>
      </c>
      <c r="J838" s="254">
        <v>4.1699999999999333</v>
      </c>
      <c r="K838" s="8">
        <v>0.64000000007439439</v>
      </c>
      <c r="Q838" s="291">
        <v>92.9</v>
      </c>
      <c r="R838" s="290">
        <v>51.1</v>
      </c>
      <c r="S838" s="290">
        <v>70.7</v>
      </c>
      <c r="T838" s="290">
        <v>80.099999999999994</v>
      </c>
      <c r="U838" s="291">
        <v>70.7</v>
      </c>
      <c r="V838" s="8">
        <v>93.3</v>
      </c>
      <c r="W838" s="8">
        <v>65.5959</v>
      </c>
      <c r="AH838" s="6">
        <v>92.6</v>
      </c>
      <c r="AI838" s="290">
        <v>62.95</v>
      </c>
      <c r="AJ838" s="290">
        <v>63.17</v>
      </c>
      <c r="AK838" s="290">
        <v>62.95</v>
      </c>
      <c r="AL838" s="6">
        <v>53.89</v>
      </c>
      <c r="AM838" s="6">
        <v>54.18</v>
      </c>
      <c r="AN838" s="6">
        <v>50.62</v>
      </c>
      <c r="BO838" s="224">
        <v>1.0680000000000001</v>
      </c>
      <c r="BP838" s="226">
        <v>-6.6666666666666723</v>
      </c>
      <c r="BR838" s="311">
        <v>4.1699999999999333</v>
      </c>
      <c r="BS838" s="312">
        <v>0.64000000007439439</v>
      </c>
    </row>
    <row r="839" spans="5:71">
      <c r="E839" s="9">
        <v>121.24599999999998</v>
      </c>
      <c r="F839" s="9">
        <v>162.9</v>
      </c>
      <c r="J839" s="254">
        <v>4.1749999999999332</v>
      </c>
      <c r="K839" s="8">
        <v>9.5999999997513186</v>
      </c>
      <c r="Q839" s="291">
        <v>93</v>
      </c>
      <c r="R839" s="290">
        <v>52</v>
      </c>
      <c r="S839" s="290">
        <v>71.900000000000006</v>
      </c>
      <c r="T839" s="290">
        <v>81.3</v>
      </c>
      <c r="U839" s="291">
        <v>71.900000000000006</v>
      </c>
      <c r="V839" s="8">
        <v>93.4</v>
      </c>
      <c r="W839" s="8">
        <v>66.661799999999999</v>
      </c>
      <c r="AH839" s="6">
        <v>92.7</v>
      </c>
      <c r="AI839" s="290">
        <v>63.2</v>
      </c>
      <c r="AJ839" s="290">
        <v>63.39</v>
      </c>
      <c r="AK839" s="290">
        <v>63.2</v>
      </c>
      <c r="AL839" s="6">
        <v>54.15</v>
      </c>
      <c r="AM839" s="6">
        <v>54.48</v>
      </c>
      <c r="AN839" s="6">
        <v>50.86</v>
      </c>
      <c r="BO839" s="224">
        <v>1.07</v>
      </c>
      <c r="BP839" s="226">
        <v>-7.333333333333325</v>
      </c>
      <c r="BR839" s="311">
        <v>4.1749999999999332</v>
      </c>
      <c r="BS839" s="312">
        <v>9.5999999997513186</v>
      </c>
    </row>
    <row r="840" spans="5:71">
      <c r="E840" s="9">
        <v>121.51200000000001</v>
      </c>
      <c r="F840" s="9">
        <v>162.42500000000001</v>
      </c>
      <c r="J840" s="254">
        <v>4.1799999999999331</v>
      </c>
      <c r="K840" s="8">
        <v>-0.40000000045598227</v>
      </c>
      <c r="Q840" s="291">
        <v>93.1</v>
      </c>
      <c r="R840" s="290">
        <v>53.3</v>
      </c>
      <c r="S840" s="290">
        <v>73.099999999999994</v>
      </c>
      <c r="T840" s="290">
        <v>82.5</v>
      </c>
      <c r="U840" s="291">
        <v>73.099999999999994</v>
      </c>
      <c r="V840" s="8">
        <v>93.5</v>
      </c>
      <c r="W840" s="8">
        <v>67.90424999999999</v>
      </c>
      <c r="AH840" s="6">
        <v>92.8</v>
      </c>
      <c r="AI840" s="290">
        <v>62.49</v>
      </c>
      <c r="AJ840" s="290">
        <v>62.49</v>
      </c>
      <c r="AK840" s="290">
        <v>62.17</v>
      </c>
      <c r="AL840" s="6">
        <v>54.42</v>
      </c>
      <c r="AM840" s="6">
        <v>54.78</v>
      </c>
      <c r="AN840" s="6">
        <v>51.1</v>
      </c>
      <c r="BO840" s="224">
        <v>1.0720000000000001</v>
      </c>
      <c r="BP840" s="226">
        <v>1.3333333333333346</v>
      </c>
      <c r="BR840" s="311">
        <v>4.1799999999999331</v>
      </c>
      <c r="BS840" s="312">
        <v>-0.40000000045598227</v>
      </c>
    </row>
    <row r="841" spans="5:71">
      <c r="E841" s="9">
        <v>121.77799999999999</v>
      </c>
      <c r="F841" s="9">
        <v>161</v>
      </c>
      <c r="J841" s="254">
        <v>4.184999999999933</v>
      </c>
      <c r="K841" s="8">
        <v>3.1999999998934214</v>
      </c>
      <c r="Q841" s="291">
        <v>93.2</v>
      </c>
      <c r="R841" s="290">
        <v>54.6</v>
      </c>
      <c r="S841" s="290">
        <v>73.2</v>
      </c>
      <c r="T841" s="290">
        <v>83.7</v>
      </c>
      <c r="U841" s="291">
        <v>73.2</v>
      </c>
      <c r="V841" s="8">
        <v>93.6</v>
      </c>
      <c r="W841" s="8">
        <v>69.146649999999994</v>
      </c>
      <c r="AH841" s="6">
        <v>92.9</v>
      </c>
      <c r="AI841" s="290">
        <v>61.19</v>
      </c>
      <c r="AJ841" s="290">
        <v>61.19</v>
      </c>
      <c r="AK841" s="290">
        <v>60.08</v>
      </c>
      <c r="AL841" s="6">
        <v>54.68</v>
      </c>
      <c r="AM841" s="6">
        <v>55.06</v>
      </c>
      <c r="AN841" s="6">
        <v>51.34</v>
      </c>
      <c r="BO841" s="224">
        <v>1.0740000000000001</v>
      </c>
      <c r="BP841" s="226">
        <v>-12.666666666666663</v>
      </c>
      <c r="BR841" s="311">
        <v>4.184999999999933</v>
      </c>
      <c r="BS841" s="312">
        <v>3.1999999998934214</v>
      </c>
    </row>
    <row r="842" spans="5:71">
      <c r="E842" s="9">
        <v>122.04400000000001</v>
      </c>
      <c r="F842" s="9">
        <v>159.57499999999999</v>
      </c>
      <c r="J842" s="254">
        <v>4.1899999999999329</v>
      </c>
      <c r="K842" s="8">
        <v>0.7999999997659657</v>
      </c>
      <c r="Q842" s="291">
        <v>93.3</v>
      </c>
      <c r="R842" s="290">
        <v>55.9</v>
      </c>
      <c r="S842" s="290">
        <v>75.7</v>
      </c>
      <c r="T842" s="290">
        <v>84.9</v>
      </c>
      <c r="U842" s="291">
        <v>75.7</v>
      </c>
      <c r="V842" s="8">
        <v>93.7</v>
      </c>
      <c r="W842" s="8">
        <v>70.389099999999999</v>
      </c>
      <c r="AH842" s="6">
        <v>93</v>
      </c>
      <c r="AI842" s="290">
        <v>59.58</v>
      </c>
      <c r="AJ842" s="290">
        <v>59.58</v>
      </c>
      <c r="AK842" s="290">
        <v>57.55</v>
      </c>
      <c r="AL842" s="6">
        <v>54.93</v>
      </c>
      <c r="AM842" s="6">
        <v>55.32</v>
      </c>
      <c r="AN842" s="6">
        <v>51.56</v>
      </c>
      <c r="BO842" s="224">
        <v>1.0760000000000001</v>
      </c>
      <c r="BP842" s="226">
        <v>-16.666666666666668</v>
      </c>
      <c r="BR842" s="311">
        <v>4.1899999999999329</v>
      </c>
      <c r="BS842" s="312">
        <v>0.7999999997659657</v>
      </c>
    </row>
    <row r="843" spans="5:71">
      <c r="E843" s="9">
        <v>122.31</v>
      </c>
      <c r="F843" s="9">
        <v>156.06</v>
      </c>
      <c r="J843" s="254">
        <v>4.1949999999999328</v>
      </c>
      <c r="K843" s="8">
        <v>-2.0799999999033147</v>
      </c>
      <c r="Q843" s="291">
        <v>93.4</v>
      </c>
      <c r="R843" s="290">
        <v>57.2</v>
      </c>
      <c r="S843" s="290">
        <v>75.900000000000006</v>
      </c>
      <c r="T843" s="290">
        <v>83.3</v>
      </c>
      <c r="U843" s="291">
        <v>75.900000000000006</v>
      </c>
      <c r="V843" s="8">
        <v>93.8</v>
      </c>
      <c r="W843" s="8">
        <v>70.24485</v>
      </c>
      <c r="AH843" s="6">
        <v>93.1</v>
      </c>
      <c r="AI843" s="290">
        <v>57.9</v>
      </c>
      <c r="AJ843" s="290">
        <v>57.9</v>
      </c>
      <c r="AK843" s="290">
        <v>54.91</v>
      </c>
      <c r="AL843" s="6">
        <v>55.17</v>
      </c>
      <c r="AM843" s="6">
        <v>55.56</v>
      </c>
      <c r="AN843" s="6">
        <v>51.76</v>
      </c>
      <c r="BO843" s="224">
        <v>1.0780000000000001</v>
      </c>
      <c r="BP843" s="226">
        <v>-20.666666666666671</v>
      </c>
      <c r="BR843" s="311">
        <v>4.1949999999999328</v>
      </c>
      <c r="BS843" s="312">
        <v>-2.0799999999033147</v>
      </c>
    </row>
    <row r="844" spans="5:71">
      <c r="E844" s="9">
        <v>122.57599999999998</v>
      </c>
      <c r="F844" s="9">
        <v>145.529</v>
      </c>
      <c r="J844" s="254">
        <v>4.1999999999999327</v>
      </c>
      <c r="K844" s="8">
        <v>-2.6000000001286949</v>
      </c>
      <c r="Q844" s="291">
        <v>93.5</v>
      </c>
      <c r="R844" s="290">
        <v>53.5</v>
      </c>
      <c r="S844" s="290">
        <v>71.400000000000006</v>
      </c>
      <c r="T844" s="290">
        <v>83.7</v>
      </c>
      <c r="U844" s="291">
        <v>71.400000000000006</v>
      </c>
      <c r="V844" s="8">
        <v>93.9</v>
      </c>
      <c r="W844" s="8">
        <v>68.568550000000002</v>
      </c>
      <c r="AH844" s="6">
        <v>93.2</v>
      </c>
      <c r="AI844" s="290">
        <v>56.47</v>
      </c>
      <c r="AJ844" s="290">
        <v>56.47</v>
      </c>
      <c r="AK844" s="290">
        <v>52.67</v>
      </c>
      <c r="AL844" s="6">
        <v>55.38</v>
      </c>
      <c r="AM844" s="6">
        <v>55.76</v>
      </c>
      <c r="AN844" s="6">
        <v>51.91</v>
      </c>
      <c r="BO844" s="224">
        <v>1.08</v>
      </c>
      <c r="BP844" s="226">
        <v>-25.333333333333325</v>
      </c>
      <c r="BR844" s="311">
        <v>4.1999999999999327</v>
      </c>
      <c r="BS844" s="312">
        <v>-2.6000000001286949</v>
      </c>
    </row>
    <row r="845" spans="5:71">
      <c r="E845" s="9">
        <v>122.842</v>
      </c>
      <c r="F845" s="9">
        <v>127.1</v>
      </c>
      <c r="J845" s="254">
        <v>4.2049999999999326</v>
      </c>
      <c r="K845" s="8">
        <v>6.8999999998711203</v>
      </c>
      <c r="Q845" s="291">
        <v>93.6</v>
      </c>
      <c r="R845" s="290">
        <v>53.9</v>
      </c>
      <c r="S845" s="290">
        <v>68.5</v>
      </c>
      <c r="T845" s="290">
        <v>86.7</v>
      </c>
      <c r="U845" s="291">
        <v>68.5</v>
      </c>
      <c r="V845" s="8">
        <v>94</v>
      </c>
      <c r="W845" s="8">
        <v>70.302900000000008</v>
      </c>
      <c r="AH845" s="6">
        <v>93.3</v>
      </c>
      <c r="AI845" s="290">
        <v>55.57</v>
      </c>
      <c r="AJ845" s="290">
        <v>55.57</v>
      </c>
      <c r="AK845" s="290">
        <v>51.22</v>
      </c>
      <c r="AL845" s="6">
        <v>55.57</v>
      </c>
      <c r="AM845" s="6">
        <v>55.92</v>
      </c>
      <c r="AN845" s="6">
        <v>52.02</v>
      </c>
      <c r="BO845" s="224">
        <v>1.0820000000000001</v>
      </c>
      <c r="BP845" s="226">
        <v>-38.666666666666671</v>
      </c>
      <c r="BR845" s="311">
        <v>4.2049999999999326</v>
      </c>
      <c r="BS845" s="312">
        <v>6.8999999998711203</v>
      </c>
    </row>
    <row r="846" spans="5:71">
      <c r="E846" s="9">
        <v>123.10799999999998</v>
      </c>
      <c r="F846" s="9">
        <v>108.333</v>
      </c>
      <c r="J846" s="254">
        <v>4.2099999999999325</v>
      </c>
      <c r="K846" s="8">
        <v>-13.599999999095473</v>
      </c>
      <c r="Q846" s="291">
        <v>93.7</v>
      </c>
      <c r="R846" s="290">
        <v>54.3</v>
      </c>
      <c r="S846" s="290">
        <v>69.7</v>
      </c>
      <c r="T846" s="290">
        <v>89.6</v>
      </c>
      <c r="U846" s="291">
        <v>69.7</v>
      </c>
      <c r="V846" s="8">
        <v>94.1</v>
      </c>
      <c r="W846" s="8">
        <v>71.947149999999993</v>
      </c>
      <c r="AH846" s="6">
        <v>93.4</v>
      </c>
      <c r="AI846" s="290">
        <v>55.23</v>
      </c>
      <c r="AJ846" s="290">
        <v>55.23</v>
      </c>
      <c r="AK846" s="290">
        <v>50.62</v>
      </c>
      <c r="AL846" s="6">
        <v>55.72</v>
      </c>
      <c r="AM846" s="6">
        <v>56.04</v>
      </c>
      <c r="AN846" s="6">
        <v>52.07</v>
      </c>
      <c r="BO846" s="224">
        <v>1.0840000000000001</v>
      </c>
      <c r="BP846" s="226">
        <v>-31.333333333333346</v>
      </c>
      <c r="BR846" s="311">
        <v>4.2099999999999325</v>
      </c>
      <c r="BS846" s="312">
        <v>-13.599999999095473</v>
      </c>
    </row>
    <row r="847" spans="5:71">
      <c r="E847" s="9">
        <v>123.37400000000001</v>
      </c>
      <c r="F847" s="9">
        <v>97.066000000000003</v>
      </c>
      <c r="J847" s="254">
        <v>4.2149999999999324</v>
      </c>
      <c r="K847" s="8">
        <v>-18.399999999349145</v>
      </c>
      <c r="Q847" s="291">
        <v>93.8</v>
      </c>
      <c r="R847" s="290">
        <v>52.9</v>
      </c>
      <c r="S847" s="290">
        <v>72.2</v>
      </c>
      <c r="T847" s="290">
        <v>92.9</v>
      </c>
      <c r="U847" s="291">
        <v>72.2</v>
      </c>
      <c r="V847" s="8">
        <v>94.2</v>
      </c>
      <c r="W847" s="8">
        <v>72.902199999999993</v>
      </c>
      <c r="AH847" s="6">
        <v>93.5</v>
      </c>
      <c r="AI847" s="290">
        <v>55.21</v>
      </c>
      <c r="AJ847" s="290">
        <v>55.21</v>
      </c>
      <c r="AK847" s="290">
        <v>50.51</v>
      </c>
      <c r="AL847" s="6">
        <v>55.83</v>
      </c>
      <c r="AM847" s="6">
        <v>56.1</v>
      </c>
      <c r="AN847" s="6">
        <v>52.06</v>
      </c>
      <c r="BO847" s="224">
        <v>1.0860000000000001</v>
      </c>
      <c r="BP847" s="226">
        <v>-44.000000000000007</v>
      </c>
      <c r="BR847" s="311">
        <v>4.2149999999999324</v>
      </c>
      <c r="BS847" s="312">
        <v>-18.399999999349145</v>
      </c>
    </row>
    <row r="848" spans="5:71">
      <c r="E848" s="9">
        <v>123.63999999999999</v>
      </c>
      <c r="F848" s="9">
        <v>94.877499999999998</v>
      </c>
      <c r="J848" s="254">
        <v>4.2199999999999322</v>
      </c>
      <c r="K848" s="8">
        <v>5.2000000000815305</v>
      </c>
      <c r="Q848" s="291">
        <v>93.9</v>
      </c>
      <c r="R848" s="290">
        <v>54.1</v>
      </c>
      <c r="S848" s="290">
        <v>74.2</v>
      </c>
      <c r="T848" s="290">
        <v>96</v>
      </c>
      <c r="U848" s="291">
        <v>74.2</v>
      </c>
      <c r="V848" s="8">
        <v>94.3</v>
      </c>
      <c r="W848" s="8">
        <v>75.034149999999997</v>
      </c>
      <c r="AH848" s="6">
        <v>93.6</v>
      </c>
      <c r="AI848" s="290">
        <v>55.08</v>
      </c>
      <c r="AJ848" s="290">
        <v>55.08</v>
      </c>
      <c r="AK848" s="290">
        <v>50.23</v>
      </c>
      <c r="AL848" s="6">
        <v>55.91</v>
      </c>
      <c r="AM848" s="6">
        <v>56.12</v>
      </c>
      <c r="AN848" s="6">
        <v>51.98</v>
      </c>
      <c r="BO848" s="224">
        <v>1.0880000000000001</v>
      </c>
      <c r="BP848" s="226">
        <v>-45.333333333333343</v>
      </c>
      <c r="BR848" s="311">
        <v>4.2199999999999322</v>
      </c>
      <c r="BS848" s="312">
        <v>5.2000000000815305</v>
      </c>
    </row>
    <row r="849" spans="5:71">
      <c r="E849" s="9">
        <v>123.90599999999999</v>
      </c>
      <c r="F849" s="9">
        <v>103.90300000000001</v>
      </c>
      <c r="J849" s="254">
        <v>4.2249999999999321</v>
      </c>
      <c r="K849" s="8">
        <v>3.2000000001630369</v>
      </c>
      <c r="Q849" s="291">
        <v>94</v>
      </c>
      <c r="R849" s="290">
        <v>55.3</v>
      </c>
      <c r="S849" s="290">
        <v>76.3</v>
      </c>
      <c r="T849" s="290">
        <v>99</v>
      </c>
      <c r="U849" s="291">
        <v>76.3</v>
      </c>
      <c r="V849" s="8">
        <v>94.5</v>
      </c>
      <c r="W849" s="8">
        <v>77.166049999999998</v>
      </c>
      <c r="AH849" s="6">
        <v>93.7</v>
      </c>
      <c r="AI849" s="290">
        <v>54.53</v>
      </c>
      <c r="AJ849" s="290">
        <v>54.53</v>
      </c>
      <c r="AK849" s="290">
        <v>49.33</v>
      </c>
      <c r="AL849" s="6">
        <v>55.95</v>
      </c>
      <c r="AM849" s="6">
        <v>56.08</v>
      </c>
      <c r="AN849" s="6">
        <v>51.85</v>
      </c>
      <c r="BO849" s="224">
        <v>1.0900000000000001</v>
      </c>
      <c r="BP849" s="226">
        <v>-48.000000000000007</v>
      </c>
      <c r="BR849" s="311">
        <v>4.2249999999999321</v>
      </c>
      <c r="BS849" s="312">
        <v>3.2000000001630369</v>
      </c>
    </row>
    <row r="850" spans="5:71">
      <c r="E850" s="9">
        <v>124.17200000000001</v>
      </c>
      <c r="F850" s="9">
        <v>122.967</v>
      </c>
      <c r="J850" s="254">
        <v>4.229999999999932</v>
      </c>
      <c r="K850" s="8">
        <v>-7.5999999997010548</v>
      </c>
      <c r="Q850" s="291">
        <v>94.1</v>
      </c>
      <c r="R850" s="290">
        <v>56.5</v>
      </c>
      <c r="S850" s="290">
        <v>70.900000000000006</v>
      </c>
      <c r="T850" s="290">
        <v>80.7</v>
      </c>
      <c r="U850" s="291">
        <v>70.900000000000006</v>
      </c>
      <c r="V850" s="8">
        <v>94.6</v>
      </c>
      <c r="W850" s="8">
        <v>68.619550000000004</v>
      </c>
      <c r="AH850" s="6">
        <v>93.8</v>
      </c>
      <c r="AI850" s="290">
        <v>53.71</v>
      </c>
      <c r="AJ850" s="290">
        <v>53.71</v>
      </c>
      <c r="AK850" s="290">
        <v>48.01</v>
      </c>
      <c r="AL850" s="6">
        <v>55.95</v>
      </c>
      <c r="AM850" s="6">
        <v>56.01</v>
      </c>
      <c r="AN850" s="6">
        <v>51.67</v>
      </c>
      <c r="BO850" s="224">
        <v>1.0920000000000001</v>
      </c>
      <c r="BP850" s="226">
        <v>-51.999999999999993</v>
      </c>
      <c r="BR850" s="311">
        <v>4.229999999999932</v>
      </c>
      <c r="BS850" s="312">
        <v>-7.5999999997010548</v>
      </c>
    </row>
    <row r="851" spans="5:71">
      <c r="E851" s="9">
        <v>124.438</v>
      </c>
      <c r="F851" s="9">
        <v>145.32499999999999</v>
      </c>
      <c r="J851" s="254">
        <v>4.2349999999999319</v>
      </c>
      <c r="K851" s="8">
        <v>-20.000000000027178</v>
      </c>
      <c r="Q851" s="291">
        <v>94.2</v>
      </c>
      <c r="R851" s="290">
        <v>57.7</v>
      </c>
      <c r="S851" s="290">
        <v>72.900000000000006</v>
      </c>
      <c r="T851" s="290">
        <v>83.6</v>
      </c>
      <c r="U851" s="291">
        <v>72.900000000000006</v>
      </c>
      <c r="V851" s="8">
        <v>94.7</v>
      </c>
      <c r="W851" s="8">
        <v>70.645049999999998</v>
      </c>
      <c r="AH851" s="6">
        <v>93.9</v>
      </c>
      <c r="AI851" s="290">
        <v>53.09</v>
      </c>
      <c r="AJ851" s="290">
        <v>53.09</v>
      </c>
      <c r="AK851" s="290">
        <v>47.01</v>
      </c>
      <c r="AL851" s="6">
        <v>55.94</v>
      </c>
      <c r="AM851" s="6">
        <v>55.91</v>
      </c>
      <c r="AN851" s="6">
        <v>51.46</v>
      </c>
      <c r="BO851" s="224">
        <v>1.0940000000000001</v>
      </c>
      <c r="BP851" s="226">
        <v>-51.333333333333336</v>
      </c>
      <c r="BR851" s="311">
        <v>4.2349999999999319</v>
      </c>
      <c r="BS851" s="312">
        <v>-20.000000000027178</v>
      </c>
    </row>
    <row r="852" spans="5:71">
      <c r="E852" s="9">
        <v>124.70400000000002</v>
      </c>
      <c r="F852" s="9">
        <v>157.19999999999999</v>
      </c>
      <c r="J852" s="254">
        <v>4.2399999999999318</v>
      </c>
      <c r="K852" s="8">
        <v>-12.600000000149478</v>
      </c>
      <c r="Q852" s="291">
        <v>94.3</v>
      </c>
      <c r="R852" s="290">
        <v>58.9</v>
      </c>
      <c r="S852" s="290">
        <v>74.8</v>
      </c>
      <c r="T852" s="290">
        <v>86.5</v>
      </c>
      <c r="U852" s="291">
        <v>74.8</v>
      </c>
      <c r="V852" s="8">
        <v>94.8</v>
      </c>
      <c r="W852" s="8">
        <v>72.670749999999998</v>
      </c>
      <c r="AH852" s="6">
        <v>94</v>
      </c>
      <c r="AI852" s="290">
        <v>53.05</v>
      </c>
      <c r="AJ852" s="290">
        <v>53.05</v>
      </c>
      <c r="AK852" s="290">
        <v>46.87</v>
      </c>
      <c r="AL852" s="6">
        <v>55.9</v>
      </c>
      <c r="AM852" s="6">
        <v>55.79</v>
      </c>
      <c r="AN852" s="6">
        <v>51.23</v>
      </c>
      <c r="BO852" s="224">
        <v>1.0960000000000001</v>
      </c>
      <c r="BP852" s="226">
        <v>-53.33333333333335</v>
      </c>
      <c r="BR852" s="311">
        <v>4.2399999999999318</v>
      </c>
      <c r="BS852" s="312">
        <v>-12.600000000149478</v>
      </c>
    </row>
    <row r="853" spans="5:71">
      <c r="E853" s="9">
        <v>124.97</v>
      </c>
      <c r="F853" s="9">
        <v>163.375</v>
      </c>
      <c r="J853" s="254">
        <v>4.2449999999999317</v>
      </c>
      <c r="K853" s="8">
        <v>3.1999999997674777</v>
      </c>
      <c r="Q853" s="291">
        <v>94.4</v>
      </c>
      <c r="R853" s="290">
        <v>60.1</v>
      </c>
      <c r="S853" s="290">
        <v>72.900000000000006</v>
      </c>
      <c r="T853" s="290">
        <v>89.3</v>
      </c>
      <c r="U853" s="291">
        <v>72.900000000000006</v>
      </c>
      <c r="V853" s="8">
        <v>95</v>
      </c>
      <c r="W853" s="8">
        <v>74.696200000000005</v>
      </c>
      <c r="AH853" s="6">
        <v>94.1</v>
      </c>
      <c r="AI853" s="290">
        <v>53.54</v>
      </c>
      <c r="AJ853" s="290">
        <v>53.54</v>
      </c>
      <c r="AK853" s="290">
        <v>47.55</v>
      </c>
      <c r="AL853" s="6">
        <v>55.86</v>
      </c>
      <c r="AM853" s="6">
        <v>55.68</v>
      </c>
      <c r="AN853" s="6">
        <v>51.02</v>
      </c>
      <c r="BO853" s="224">
        <v>1.0980000000000001</v>
      </c>
      <c r="BP853" s="226">
        <v>-70.666666666666671</v>
      </c>
      <c r="BR853" s="311">
        <v>4.2449999999999317</v>
      </c>
      <c r="BS853" s="312">
        <v>3.1999999997674777</v>
      </c>
    </row>
    <row r="854" spans="5:71">
      <c r="E854" s="9">
        <v>125.23599999999999</v>
      </c>
      <c r="F854" s="9">
        <v>164.8</v>
      </c>
      <c r="J854" s="254">
        <v>4.2499999999999316</v>
      </c>
      <c r="K854" s="8">
        <v>-12.800000000109435</v>
      </c>
      <c r="Q854" s="291">
        <v>94.5</v>
      </c>
      <c r="R854" s="290">
        <v>61.3</v>
      </c>
      <c r="S854" s="290">
        <v>76.099999999999994</v>
      </c>
      <c r="T854" s="290">
        <v>92.2</v>
      </c>
      <c r="U854" s="291">
        <v>76.099999999999994</v>
      </c>
      <c r="V854" s="8">
        <v>95.1</v>
      </c>
      <c r="W854" s="8">
        <v>76.72175</v>
      </c>
      <c r="AH854" s="6">
        <v>94.2</v>
      </c>
      <c r="AI854" s="290">
        <v>54.27</v>
      </c>
      <c r="AJ854" s="290">
        <v>54.27</v>
      </c>
      <c r="AK854" s="290">
        <v>48.57</v>
      </c>
      <c r="AL854" s="6">
        <v>55.82</v>
      </c>
      <c r="AM854" s="6">
        <v>55.57</v>
      </c>
      <c r="AN854" s="6">
        <v>50.84</v>
      </c>
      <c r="BO854" s="224">
        <v>1.1000000000000001</v>
      </c>
      <c r="BP854" s="226">
        <v>-56.666666666666679</v>
      </c>
      <c r="BR854" s="311">
        <v>4.2499999999999316</v>
      </c>
      <c r="BS854" s="312">
        <v>-12.800000000109435</v>
      </c>
    </row>
    <row r="855" spans="5:71">
      <c r="E855" s="9">
        <v>125.50200000000001</v>
      </c>
      <c r="F855" s="9">
        <v>166.7</v>
      </c>
      <c r="J855" s="254">
        <v>4.2549999999999315</v>
      </c>
      <c r="K855" s="8">
        <v>-33.999999999917954</v>
      </c>
      <c r="Q855" s="291">
        <v>94.6</v>
      </c>
      <c r="R855" s="290">
        <v>56.7</v>
      </c>
      <c r="S855" s="290">
        <v>67.5</v>
      </c>
      <c r="T855" s="290">
        <v>84.3</v>
      </c>
      <c r="U855" s="291">
        <v>67.5</v>
      </c>
      <c r="V855" s="8">
        <v>95.2</v>
      </c>
      <c r="W855" s="8">
        <v>70.528549999999996</v>
      </c>
      <c r="AH855" s="6">
        <v>94.3</v>
      </c>
      <c r="AI855" s="290">
        <v>54.87</v>
      </c>
      <c r="AJ855" s="290">
        <v>54.87</v>
      </c>
      <c r="AK855" s="290">
        <v>49.42</v>
      </c>
      <c r="AL855" s="6">
        <v>55.78</v>
      </c>
      <c r="AM855" s="6">
        <v>55.5</v>
      </c>
      <c r="AN855" s="6">
        <v>50.71</v>
      </c>
      <c r="BO855" s="224">
        <v>1.1020000000000001</v>
      </c>
      <c r="BP855" s="226">
        <v>-53.33333333333335</v>
      </c>
      <c r="BR855" s="311">
        <v>4.2549999999999315</v>
      </c>
      <c r="BS855" s="312">
        <v>-33.999999999917954</v>
      </c>
    </row>
    <row r="856" spans="5:71">
      <c r="E856" s="9">
        <v>125.76799999999999</v>
      </c>
      <c r="F856" s="9">
        <v>165.75</v>
      </c>
      <c r="J856" s="254">
        <v>4.2599999999999314</v>
      </c>
      <c r="K856" s="8">
        <v>-16.39999999969714</v>
      </c>
      <c r="Q856" s="291">
        <v>94.7</v>
      </c>
      <c r="R856" s="290">
        <v>57.8</v>
      </c>
      <c r="S856" s="290">
        <v>66.099999999999994</v>
      </c>
      <c r="T856" s="290">
        <v>76.8</v>
      </c>
      <c r="U856" s="291">
        <v>66.099999999999994</v>
      </c>
      <c r="V856" s="8">
        <v>95.3</v>
      </c>
      <c r="W856" s="8">
        <v>67.325099999999992</v>
      </c>
      <c r="AH856" s="6">
        <v>94.4</v>
      </c>
      <c r="AI856" s="290">
        <v>55.22</v>
      </c>
      <c r="AJ856" s="290">
        <v>55.22</v>
      </c>
      <c r="AK856" s="290">
        <v>49.9</v>
      </c>
      <c r="AL856" s="6">
        <v>55.76</v>
      </c>
      <c r="AM856" s="6">
        <v>55.46</v>
      </c>
      <c r="AN856" s="6">
        <v>50.64</v>
      </c>
      <c r="BO856" s="224">
        <v>1.1040000000000001</v>
      </c>
      <c r="BP856" s="226">
        <v>-46.666666666666679</v>
      </c>
      <c r="BR856" s="311">
        <v>4.2599999999999314</v>
      </c>
      <c r="BS856" s="312">
        <v>-16.39999999969714</v>
      </c>
    </row>
    <row r="857" spans="5:71">
      <c r="E857" s="9">
        <v>126.03400000000002</v>
      </c>
      <c r="F857" s="9">
        <v>163.85</v>
      </c>
      <c r="J857" s="254">
        <v>4.2649999999999313</v>
      </c>
      <c r="K857" s="8">
        <v>-16.00000000016486</v>
      </c>
      <c r="Q857" s="291">
        <v>94.8</v>
      </c>
      <c r="R857" s="290">
        <v>58.9</v>
      </c>
      <c r="S857" s="290">
        <v>73.3</v>
      </c>
      <c r="T857" s="290">
        <v>89.5</v>
      </c>
      <c r="U857" s="291">
        <v>73.3</v>
      </c>
      <c r="V857" s="8">
        <v>95.4</v>
      </c>
      <c r="W857" s="8">
        <v>74.22</v>
      </c>
      <c r="AH857" s="6">
        <v>94.5</v>
      </c>
      <c r="AI857" s="290">
        <v>55.43</v>
      </c>
      <c r="AJ857" s="290">
        <v>55.43</v>
      </c>
      <c r="AK857" s="290">
        <v>50.19</v>
      </c>
      <c r="AL857" s="6">
        <v>55.77</v>
      </c>
      <c r="AM857" s="6">
        <v>55.47</v>
      </c>
      <c r="AN857" s="6">
        <v>50.66</v>
      </c>
      <c r="BO857" s="224">
        <v>1.1060000000000001</v>
      </c>
      <c r="BP857" s="226">
        <v>-40.000000000000007</v>
      </c>
      <c r="BR857" s="311">
        <v>4.2649999999999313</v>
      </c>
      <c r="BS857" s="312">
        <v>-16.00000000016486</v>
      </c>
    </row>
    <row r="858" spans="5:71">
      <c r="E858" s="9">
        <v>126.3</v>
      </c>
      <c r="F858" s="9">
        <v>161.94999999999999</v>
      </c>
      <c r="J858" s="254">
        <v>4.2699999999999312</v>
      </c>
      <c r="K858" s="8">
        <v>3.9999999994528679</v>
      </c>
      <c r="Q858" s="291">
        <v>94.9</v>
      </c>
      <c r="R858" s="290">
        <v>52.7</v>
      </c>
      <c r="S858" s="290">
        <v>72.2</v>
      </c>
      <c r="T858" s="290">
        <v>93</v>
      </c>
      <c r="U858" s="291">
        <v>72.2</v>
      </c>
      <c r="V858" s="8">
        <v>95.6</v>
      </c>
      <c r="W858" s="8">
        <v>72.844049999999996</v>
      </c>
      <c r="AH858" s="6">
        <v>94.6</v>
      </c>
      <c r="AI858" s="290">
        <v>55.47</v>
      </c>
      <c r="AJ858" s="290">
        <v>55.47</v>
      </c>
      <c r="AK858" s="290">
        <v>50.23</v>
      </c>
      <c r="AL858" s="6">
        <v>55.79</v>
      </c>
      <c r="AM858" s="6">
        <v>55.52</v>
      </c>
      <c r="AN858" s="6">
        <v>50.74</v>
      </c>
      <c r="BO858" s="224">
        <v>1.1080000000000001</v>
      </c>
      <c r="BP858" s="226">
        <v>-29.333333333333329</v>
      </c>
      <c r="BR858" s="311">
        <v>4.2699999999999312</v>
      </c>
      <c r="BS858" s="312">
        <v>3.9999999994528679</v>
      </c>
    </row>
    <row r="859" spans="5:71">
      <c r="E859" s="9">
        <v>126.42857142857142</v>
      </c>
      <c r="F859" s="9">
        <v>160.05000000000001</v>
      </c>
      <c r="J859" s="254">
        <v>4.2749999999999311</v>
      </c>
      <c r="K859" s="8">
        <v>10.559999999857368</v>
      </c>
      <c r="Q859" s="291">
        <v>95</v>
      </c>
      <c r="R859" s="290">
        <v>54.1</v>
      </c>
      <c r="S859" s="290">
        <v>74.400000000000006</v>
      </c>
      <c r="T859" s="290">
        <v>96.4</v>
      </c>
      <c r="U859" s="291">
        <v>74.400000000000006</v>
      </c>
      <c r="V859" s="8">
        <v>95.7</v>
      </c>
      <c r="W859" s="8">
        <v>75.225650000000002</v>
      </c>
      <c r="AH859" s="6">
        <v>94.7</v>
      </c>
      <c r="AI859" s="290">
        <v>55.26</v>
      </c>
      <c r="AJ859" s="290">
        <v>55.26</v>
      </c>
      <c r="AK859" s="290">
        <v>49.9</v>
      </c>
      <c r="AL859" s="6">
        <v>55.84</v>
      </c>
      <c r="AM859" s="6">
        <v>55.61</v>
      </c>
      <c r="AN859" s="6">
        <v>50.9</v>
      </c>
      <c r="BO859" s="224">
        <v>1.1100000000000001</v>
      </c>
      <c r="BP859" s="226">
        <v>-41.333333333333343</v>
      </c>
      <c r="BR859" s="311">
        <v>4.2749999999999311</v>
      </c>
      <c r="BS859" s="312">
        <v>10.559999999857368</v>
      </c>
    </row>
    <row r="860" spans="5:71">
      <c r="E860" s="9">
        <v>126.55714285714285</v>
      </c>
      <c r="F860" s="9">
        <v>158.80000000000001</v>
      </c>
      <c r="J860" s="254">
        <v>4.279999999999931</v>
      </c>
      <c r="K860" s="8">
        <v>9.4857142859657984</v>
      </c>
      <c r="Q860" s="291">
        <v>95.1</v>
      </c>
      <c r="R860" s="290">
        <v>55.4</v>
      </c>
      <c r="S860" s="290">
        <v>66.099999999999994</v>
      </c>
      <c r="T860" s="290">
        <v>76.400000000000006</v>
      </c>
      <c r="U860" s="291">
        <v>66.099999999999994</v>
      </c>
      <c r="V860" s="8">
        <v>95.8</v>
      </c>
      <c r="W860" s="8">
        <v>65.905000000000001</v>
      </c>
      <c r="AH860" s="6">
        <v>94.8</v>
      </c>
      <c r="AI860" s="290">
        <v>54.84</v>
      </c>
      <c r="AJ860" s="290">
        <v>54.84</v>
      </c>
      <c r="AK860" s="290">
        <v>49.29</v>
      </c>
      <c r="AL860" s="6">
        <v>55.9</v>
      </c>
      <c r="AM860" s="6">
        <v>55.72</v>
      </c>
      <c r="AN860" s="6">
        <v>51.11</v>
      </c>
      <c r="BO860" s="224">
        <v>1.1120000000000001</v>
      </c>
      <c r="BP860" s="226">
        <v>-40.666666666666657</v>
      </c>
      <c r="BR860" s="311">
        <v>4.279999999999931</v>
      </c>
      <c r="BS860" s="312">
        <v>9.4857142859657984</v>
      </c>
    </row>
    <row r="861" spans="5:71">
      <c r="E861" s="9">
        <v>126.68571428571428</v>
      </c>
      <c r="F861" s="9">
        <v>162</v>
      </c>
      <c r="J861" s="254">
        <v>4.2849999999999309</v>
      </c>
      <c r="K861" s="8">
        <v>-8.799999999746646</v>
      </c>
      <c r="Q861" s="291">
        <v>95.2</v>
      </c>
      <c r="R861" s="290">
        <v>56.8</v>
      </c>
      <c r="S861" s="290">
        <v>67.400000000000006</v>
      </c>
      <c r="T861" s="290">
        <v>76.900000000000006</v>
      </c>
      <c r="U861" s="291">
        <v>67.400000000000006</v>
      </c>
      <c r="V861" s="8">
        <v>95.9</v>
      </c>
      <c r="W861" s="8">
        <v>66.827100000000002</v>
      </c>
      <c r="AH861" s="6">
        <v>94.9</v>
      </c>
      <c r="AI861" s="290">
        <v>54.43</v>
      </c>
      <c r="AJ861" s="290">
        <v>54.43</v>
      </c>
      <c r="AK861" s="290">
        <v>48.71</v>
      </c>
      <c r="AL861" s="6">
        <v>55.97</v>
      </c>
      <c r="AM861" s="6">
        <v>55.86</v>
      </c>
      <c r="AN861" s="6">
        <v>51.37</v>
      </c>
      <c r="BO861" s="224">
        <v>1.1140000000000001</v>
      </c>
      <c r="BP861" s="226">
        <v>-59.333333333333343</v>
      </c>
      <c r="BR861" s="311">
        <v>4.2849999999999309</v>
      </c>
      <c r="BS861" s="312">
        <v>-8.799999999746646</v>
      </c>
    </row>
    <row r="862" spans="5:71">
      <c r="E862" s="9">
        <v>126.81428571428572</v>
      </c>
      <c r="F862" s="9">
        <v>164.5</v>
      </c>
      <c r="J862" s="254">
        <v>4.2899999999999308</v>
      </c>
      <c r="K862" s="8">
        <v>-16.266666667074823</v>
      </c>
      <c r="Q862" s="291">
        <v>95.3</v>
      </c>
      <c r="R862" s="290">
        <v>58.2</v>
      </c>
      <c r="S862" s="290">
        <v>68.599999999999994</v>
      </c>
      <c r="T862" s="290">
        <v>77.3</v>
      </c>
      <c r="U862" s="291">
        <v>68.599999999999994</v>
      </c>
      <c r="V862" s="8">
        <v>96.1</v>
      </c>
      <c r="W862" s="8">
        <v>67.749300000000005</v>
      </c>
      <c r="AH862" s="6">
        <v>95</v>
      </c>
      <c r="AI862" s="290">
        <v>54.37</v>
      </c>
      <c r="AJ862" s="290">
        <v>54.37</v>
      </c>
      <c r="AK862" s="290">
        <v>48.66</v>
      </c>
      <c r="AL862" s="6">
        <v>56.05</v>
      </c>
      <c r="AM862" s="6">
        <v>56.01</v>
      </c>
      <c r="AN862" s="6">
        <v>51.64</v>
      </c>
      <c r="BO862" s="224">
        <v>1.1160000000000001</v>
      </c>
      <c r="BP862" s="226">
        <v>-60.66666666666665</v>
      </c>
      <c r="BR862" s="311">
        <v>4.2899999999999308</v>
      </c>
      <c r="BS862" s="312">
        <v>-16.266666667074823</v>
      </c>
    </row>
    <row r="863" spans="5:71">
      <c r="E863" s="9">
        <v>126.94285714285715</v>
      </c>
      <c r="F863" s="9">
        <v>170.2</v>
      </c>
      <c r="J863" s="254">
        <v>4.2949999999999307</v>
      </c>
      <c r="K863" s="8">
        <v>-7.200000000110478</v>
      </c>
      <c r="Q863" s="291">
        <v>95.4</v>
      </c>
      <c r="R863" s="290">
        <v>59.6</v>
      </c>
      <c r="S863" s="290">
        <v>68.5</v>
      </c>
      <c r="T863" s="290">
        <v>79.099999999999994</v>
      </c>
      <c r="U863" s="291">
        <v>68.5</v>
      </c>
      <c r="V863" s="8">
        <v>96.2</v>
      </c>
      <c r="W863" s="8">
        <v>69.35175000000001</v>
      </c>
      <c r="AH863" s="6">
        <v>95.1</v>
      </c>
      <c r="AI863" s="290">
        <v>54.68</v>
      </c>
      <c r="AJ863" s="290">
        <v>54.68</v>
      </c>
      <c r="AK863" s="290">
        <v>49.2</v>
      </c>
      <c r="AL863" s="6">
        <v>56.12</v>
      </c>
      <c r="AM863" s="6">
        <v>56.15</v>
      </c>
      <c r="AN863" s="6">
        <v>51.92</v>
      </c>
      <c r="BO863" s="224">
        <v>1.1180000000000001</v>
      </c>
      <c r="BP863" s="226">
        <v>-64.666666666666671</v>
      </c>
      <c r="BR863" s="311">
        <v>4.2949999999999307</v>
      </c>
      <c r="BS863" s="312">
        <v>-7.200000000110478</v>
      </c>
    </row>
    <row r="864" spans="5:71">
      <c r="E864" s="9">
        <v>127.07142857142857</v>
      </c>
      <c r="F864" s="9">
        <v>171.15</v>
      </c>
      <c r="J864" s="254">
        <v>4.2999999999999305</v>
      </c>
      <c r="K864" s="8">
        <v>0.39999999990300239</v>
      </c>
      <c r="Q864" s="291">
        <v>95.5</v>
      </c>
      <c r="R864" s="290">
        <v>61</v>
      </c>
      <c r="S864" s="290">
        <v>69.8</v>
      </c>
      <c r="T864" s="290">
        <v>80.900000000000006</v>
      </c>
      <c r="U864" s="291">
        <v>69.8</v>
      </c>
      <c r="V864" s="8">
        <v>96.3</v>
      </c>
      <c r="W864" s="8">
        <v>70.954149999999998</v>
      </c>
      <c r="AH864" s="6">
        <v>95.2</v>
      </c>
      <c r="AI864" s="290">
        <v>55.04</v>
      </c>
      <c r="AJ864" s="290">
        <v>55.04</v>
      </c>
      <c r="AK864" s="290">
        <v>49.82</v>
      </c>
      <c r="AL864" s="6">
        <v>56.17</v>
      </c>
      <c r="AM864" s="6">
        <v>56.27</v>
      </c>
      <c r="AN864" s="6">
        <v>52.19</v>
      </c>
      <c r="BO864" s="224">
        <v>1.1200000000000001</v>
      </c>
      <c r="BP864" s="226">
        <v>-57.333333333333321</v>
      </c>
      <c r="BR864" s="311">
        <v>4.2999999999999305</v>
      </c>
      <c r="BS864" s="312">
        <v>0.39999999990300239</v>
      </c>
    </row>
    <row r="865" spans="5:71">
      <c r="E865" s="9">
        <v>127.2</v>
      </c>
      <c r="F865" s="9">
        <v>172.1</v>
      </c>
      <c r="J865" s="254">
        <v>4.3049999999999304</v>
      </c>
      <c r="K865" s="8">
        <v>-10.719999999676908</v>
      </c>
      <c r="Q865" s="291">
        <v>95.6</v>
      </c>
      <c r="R865" s="290">
        <v>62.4</v>
      </c>
      <c r="S865" s="290">
        <v>77.400000000000006</v>
      </c>
      <c r="T865" s="290">
        <v>84.4</v>
      </c>
      <c r="U865" s="291">
        <v>77.400000000000006</v>
      </c>
      <c r="V865" s="8">
        <v>96.4</v>
      </c>
      <c r="W865" s="8">
        <v>73.399300000000011</v>
      </c>
      <c r="AH865" s="6">
        <v>95.3</v>
      </c>
      <c r="AI865" s="290">
        <v>55.14</v>
      </c>
      <c r="AJ865" s="290">
        <v>55.14</v>
      </c>
      <c r="AK865" s="290">
        <v>50.07</v>
      </c>
      <c r="AL865" s="6">
        <v>56.21</v>
      </c>
      <c r="AM865" s="6">
        <v>56.36</v>
      </c>
      <c r="AN865" s="6">
        <v>52.43</v>
      </c>
      <c r="BO865" s="224">
        <v>1.1220000000000001</v>
      </c>
      <c r="BP865" s="226">
        <v>-82.666666666666643</v>
      </c>
      <c r="BR865" s="311">
        <v>4.3049999999999304</v>
      </c>
      <c r="BS865" s="312">
        <v>-10.719999999676908</v>
      </c>
    </row>
    <row r="866" spans="5:71">
      <c r="E866" s="9">
        <v>127.32857142857142</v>
      </c>
      <c r="F866" s="9">
        <v>174.1</v>
      </c>
      <c r="J866" s="254">
        <v>4.3099999999999303</v>
      </c>
      <c r="K866" s="8">
        <v>-17.000000000069733</v>
      </c>
      <c r="Q866" s="291">
        <v>95.7</v>
      </c>
      <c r="R866" s="290">
        <v>63.7</v>
      </c>
      <c r="S866" s="290">
        <v>78.900000000000006</v>
      </c>
      <c r="T866" s="290">
        <v>85.5</v>
      </c>
      <c r="U866" s="291">
        <v>78.900000000000006</v>
      </c>
      <c r="V866" s="8">
        <v>96.5</v>
      </c>
      <c r="W866" s="8">
        <v>74.599800000000002</v>
      </c>
      <c r="AH866" s="6">
        <v>95.4</v>
      </c>
      <c r="AI866" s="290">
        <v>54.94</v>
      </c>
      <c r="AJ866" s="290">
        <v>54.94</v>
      </c>
      <c r="AK866" s="290">
        <v>49.9</v>
      </c>
      <c r="AL866" s="6">
        <v>56.22</v>
      </c>
      <c r="AM866" s="6">
        <v>56.42</v>
      </c>
      <c r="AN866" s="6">
        <v>52.63</v>
      </c>
      <c r="BO866" s="224">
        <v>1.1240000000000001</v>
      </c>
      <c r="BP866" s="226">
        <v>-73.999999999999986</v>
      </c>
      <c r="BR866" s="311">
        <v>4.3099999999999303</v>
      </c>
      <c r="BS866" s="312">
        <v>-17.000000000069733</v>
      </c>
    </row>
    <row r="867" spans="5:71">
      <c r="E867" s="9">
        <v>127.45714285714287</v>
      </c>
      <c r="F867" s="9">
        <v>174.1</v>
      </c>
      <c r="J867" s="254">
        <v>4.3149999999999302</v>
      </c>
      <c r="K867" s="8">
        <v>3.1999999996632056</v>
      </c>
      <c r="Q867" s="291">
        <v>95.8</v>
      </c>
      <c r="R867" s="290">
        <v>65.099999999999994</v>
      </c>
      <c r="S867" s="290">
        <v>80.400000000000006</v>
      </c>
      <c r="T867" s="290">
        <v>86.5</v>
      </c>
      <c r="U867" s="291">
        <v>80.400000000000006</v>
      </c>
      <c r="V867" s="8">
        <v>96.7</v>
      </c>
      <c r="W867" s="8">
        <v>75.800399999999996</v>
      </c>
      <c r="AH867" s="6">
        <v>95.5</v>
      </c>
      <c r="AI867" s="290">
        <v>54.85</v>
      </c>
      <c r="AJ867" s="290">
        <v>54.85</v>
      </c>
      <c r="AK867" s="290">
        <v>49.88</v>
      </c>
      <c r="AL867" s="6">
        <v>56.2</v>
      </c>
      <c r="AM867" s="6">
        <v>56.44</v>
      </c>
      <c r="AN867" s="6">
        <v>52.8</v>
      </c>
      <c r="BO867" s="224">
        <v>1.1260000000000001</v>
      </c>
      <c r="BP867" s="226">
        <v>-84.666666666666671</v>
      </c>
      <c r="BR867" s="311">
        <v>4.3149999999999302</v>
      </c>
      <c r="BS867" s="312">
        <v>3.1999999996632056</v>
      </c>
    </row>
    <row r="868" spans="5:71">
      <c r="E868" s="9">
        <v>127.58571428571429</v>
      </c>
      <c r="F868" s="9">
        <v>174.1</v>
      </c>
      <c r="J868" s="254">
        <v>4.3199999999999301</v>
      </c>
      <c r="K868" s="8">
        <v>14.400000000111532</v>
      </c>
      <c r="Q868" s="291">
        <v>95.9</v>
      </c>
      <c r="R868" s="290">
        <v>54</v>
      </c>
      <c r="S868" s="290">
        <v>68.099999999999994</v>
      </c>
      <c r="T868" s="290">
        <v>87.5</v>
      </c>
      <c r="U868" s="291">
        <v>68.099999999999994</v>
      </c>
      <c r="V868" s="8">
        <v>96.8</v>
      </c>
      <c r="W868" s="8">
        <v>70.730649999999997</v>
      </c>
      <c r="AH868" s="6">
        <v>95.6</v>
      </c>
      <c r="AI868" s="290">
        <v>55.39</v>
      </c>
      <c r="AJ868" s="290">
        <v>55.39</v>
      </c>
      <c r="AK868" s="290">
        <v>50.83</v>
      </c>
      <c r="AL868" s="6">
        <v>56.16</v>
      </c>
      <c r="AM868" s="6">
        <v>56.43</v>
      </c>
      <c r="AN868" s="6">
        <v>52.93</v>
      </c>
      <c r="BO868" s="224">
        <v>1.1280000000000001</v>
      </c>
      <c r="BP868" s="226">
        <v>-76.666666666666657</v>
      </c>
      <c r="BR868" s="311">
        <v>4.3199999999999301</v>
      </c>
      <c r="BS868" s="312">
        <v>14.400000000111532</v>
      </c>
    </row>
    <row r="869" spans="5:71">
      <c r="E869" s="9">
        <v>127.71428571428571</v>
      </c>
      <c r="F869" s="9">
        <v>174.1</v>
      </c>
      <c r="J869" s="254">
        <v>4.32499999999993</v>
      </c>
      <c r="K869" s="8">
        <v>8.0000000005894023</v>
      </c>
      <c r="Q869" s="291">
        <v>96</v>
      </c>
      <c r="R869" s="290">
        <v>54.3</v>
      </c>
      <c r="S869" s="290">
        <v>68.7</v>
      </c>
      <c r="T869" s="290">
        <v>88.5</v>
      </c>
      <c r="U869" s="291">
        <v>68.7</v>
      </c>
      <c r="V869" s="8">
        <v>96.9</v>
      </c>
      <c r="W869" s="8">
        <v>71.386399999999995</v>
      </c>
      <c r="AH869" s="6">
        <v>95.7</v>
      </c>
      <c r="AI869" s="290">
        <v>56.82</v>
      </c>
      <c r="AJ869" s="290">
        <v>56.82</v>
      </c>
      <c r="AK869" s="290">
        <v>53.14</v>
      </c>
      <c r="AL869" s="6">
        <v>56.08</v>
      </c>
      <c r="AM869" s="6">
        <v>56.38</v>
      </c>
      <c r="AN869" s="6">
        <v>53.01</v>
      </c>
      <c r="BO869" s="224">
        <v>1.1300000000000001</v>
      </c>
      <c r="BP869" s="226">
        <v>-72.666666666666686</v>
      </c>
      <c r="BR869" s="311">
        <v>4.32499999999993</v>
      </c>
      <c r="BS869" s="312">
        <v>8.0000000005894023</v>
      </c>
    </row>
    <row r="870" spans="5:71">
      <c r="E870" s="9">
        <v>127.84285714285716</v>
      </c>
      <c r="F870" s="9">
        <v>171.25</v>
      </c>
      <c r="J870" s="254">
        <v>4.3299999999999299</v>
      </c>
      <c r="K870" s="8">
        <v>16.799999999326403</v>
      </c>
      <c r="Q870" s="291">
        <v>96.1</v>
      </c>
      <c r="R870" s="290">
        <v>54.6</v>
      </c>
      <c r="S870" s="290">
        <v>69.3</v>
      </c>
      <c r="T870" s="290">
        <v>89.5</v>
      </c>
      <c r="U870" s="291">
        <v>69.3</v>
      </c>
      <c r="V870" s="8">
        <v>97</v>
      </c>
      <c r="W870" s="8">
        <v>72.042200000000008</v>
      </c>
      <c r="AH870" s="6">
        <v>95.8</v>
      </c>
      <c r="AI870" s="290">
        <v>58.94</v>
      </c>
      <c r="AJ870" s="290">
        <v>58.94</v>
      </c>
      <c r="AK870" s="290">
        <v>56.49</v>
      </c>
      <c r="AL870" s="6">
        <v>55.98</v>
      </c>
      <c r="AM870" s="6">
        <v>56.29</v>
      </c>
      <c r="AN870" s="6">
        <v>53.06</v>
      </c>
      <c r="BO870" s="224">
        <v>1.1320000000000001</v>
      </c>
      <c r="BP870" s="226">
        <v>-54.666666666666657</v>
      </c>
      <c r="BR870" s="311">
        <v>4.3299999999999299</v>
      </c>
      <c r="BS870" s="312">
        <v>16.799999999326403</v>
      </c>
    </row>
    <row r="871" spans="5:71">
      <c r="E871" s="9">
        <v>127.97142857142858</v>
      </c>
      <c r="F871" s="9">
        <v>168.4</v>
      </c>
      <c r="J871" s="254">
        <v>4.3349999999999298</v>
      </c>
      <c r="K871" s="8">
        <v>4.0000000002806502</v>
      </c>
      <c r="Q871" s="291">
        <v>96.2</v>
      </c>
      <c r="R871" s="290">
        <v>54.9</v>
      </c>
      <c r="S871" s="290">
        <v>69.900000000000006</v>
      </c>
      <c r="T871" s="290">
        <v>90.5</v>
      </c>
      <c r="U871" s="291">
        <v>69.900000000000006</v>
      </c>
      <c r="V871" s="8">
        <v>97.2</v>
      </c>
      <c r="W871" s="8">
        <v>72.697950000000006</v>
      </c>
      <c r="AH871" s="6">
        <v>95.9</v>
      </c>
      <c r="AI871" s="290">
        <v>61.06</v>
      </c>
      <c r="AJ871" s="290">
        <v>61.06</v>
      </c>
      <c r="AK871" s="290">
        <v>59.85</v>
      </c>
      <c r="AL871" s="6">
        <v>55.86</v>
      </c>
      <c r="AM871" s="6">
        <v>56.17</v>
      </c>
      <c r="AN871" s="6">
        <v>53.07</v>
      </c>
      <c r="BO871" s="224">
        <v>1.1340000000000001</v>
      </c>
      <c r="BP871" s="226">
        <v>-65.999999999999986</v>
      </c>
      <c r="BR871" s="311">
        <v>4.3349999999999298</v>
      </c>
      <c r="BS871" s="312">
        <v>4.0000000002806502</v>
      </c>
    </row>
    <row r="872" spans="5:71">
      <c r="E872" s="9">
        <v>128.1</v>
      </c>
      <c r="F872" s="9">
        <v>167.92500000000001</v>
      </c>
      <c r="J872" s="254">
        <v>4.3399999999999297</v>
      </c>
      <c r="K872" s="8">
        <v>0.53333333421644369</v>
      </c>
      <c r="Q872" s="291">
        <v>96.3</v>
      </c>
      <c r="R872" s="290">
        <v>55.2</v>
      </c>
      <c r="S872" s="290">
        <v>70.5</v>
      </c>
      <c r="T872" s="290">
        <v>91.5</v>
      </c>
      <c r="U872" s="291">
        <v>70.5</v>
      </c>
      <c r="V872" s="8">
        <v>97.3</v>
      </c>
      <c r="W872" s="8">
        <v>73.353750000000005</v>
      </c>
      <c r="AH872" s="6">
        <v>96</v>
      </c>
      <c r="AI872" s="290">
        <v>62.41</v>
      </c>
      <c r="AJ872" s="290">
        <v>62.41</v>
      </c>
      <c r="AK872" s="290">
        <v>62.07</v>
      </c>
      <c r="AL872" s="6">
        <v>55.71</v>
      </c>
      <c r="AM872" s="6">
        <v>56.02</v>
      </c>
      <c r="AN872" s="6">
        <v>53.05</v>
      </c>
      <c r="BO872" s="224">
        <v>1.1360000000000001</v>
      </c>
      <c r="BP872" s="226">
        <v>-67.333333333333357</v>
      </c>
      <c r="BR872" s="311">
        <v>4.3399999999999297</v>
      </c>
      <c r="BS872" s="312">
        <v>0.53333333421644369</v>
      </c>
    </row>
    <row r="873" spans="5:71">
      <c r="E873" s="9">
        <v>128.22857142857143</v>
      </c>
      <c r="F873" s="9">
        <v>167.45</v>
      </c>
      <c r="J873" s="254">
        <v>4.3449999999999296</v>
      </c>
      <c r="K873" s="8">
        <v>3.9999999997193214</v>
      </c>
      <c r="Q873" s="291">
        <v>96.4</v>
      </c>
      <c r="R873" s="290"/>
      <c r="S873" s="290"/>
      <c r="T873" s="290"/>
      <c r="U873" s="291">
        <v>65</v>
      </c>
      <c r="V873" s="8">
        <v>97.4</v>
      </c>
      <c r="W873" s="8">
        <v>61</v>
      </c>
      <c r="AH873" s="6">
        <v>96.1</v>
      </c>
      <c r="AI873" s="290">
        <v>62.57</v>
      </c>
      <c r="AJ873" s="290">
        <v>62.57</v>
      </c>
      <c r="AK873" s="290">
        <v>62.53</v>
      </c>
      <c r="AL873" s="6">
        <v>55.55</v>
      </c>
      <c r="AM873" s="6">
        <v>55.85</v>
      </c>
      <c r="AN873" s="6">
        <v>53.01</v>
      </c>
      <c r="BO873" s="224">
        <v>1.1380000000000001</v>
      </c>
      <c r="BP873" s="226">
        <v>-52.666666666666636</v>
      </c>
      <c r="BR873" s="311">
        <v>4.3449999999999296</v>
      </c>
      <c r="BS873" s="312">
        <v>3.9999999997193214</v>
      </c>
    </row>
    <row r="874" spans="5:71">
      <c r="E874" s="9">
        <v>128.35714285714286</v>
      </c>
      <c r="F874" s="9">
        <v>164.7</v>
      </c>
      <c r="J874" s="254">
        <v>4.3499999999999295</v>
      </c>
      <c r="K874" s="8">
        <v>-14.933333333652747</v>
      </c>
      <c r="Q874" s="291">
        <v>96.5</v>
      </c>
      <c r="R874" s="290"/>
      <c r="S874" s="290"/>
      <c r="T874" s="290"/>
      <c r="U874" s="291">
        <v>55</v>
      </c>
      <c r="V874" s="8">
        <v>97.5</v>
      </c>
      <c r="W874" s="8">
        <v>52</v>
      </c>
      <c r="AH874" s="6">
        <v>96.2</v>
      </c>
      <c r="AI874" s="290">
        <v>61.75</v>
      </c>
      <c r="AJ874" s="290">
        <v>61.75</v>
      </c>
      <c r="AK874" s="290">
        <v>61.51</v>
      </c>
      <c r="AL874" s="6">
        <v>55.37</v>
      </c>
      <c r="AM874" s="6">
        <v>55.67</v>
      </c>
      <c r="AN874" s="6">
        <v>52.96</v>
      </c>
      <c r="BO874" s="224">
        <v>1.1400000000000001</v>
      </c>
      <c r="BP874" s="226">
        <v>-52.666666666666636</v>
      </c>
      <c r="BR874" s="311">
        <v>4.3499999999999295</v>
      </c>
      <c r="BS874" s="312">
        <v>-14.933333333652747</v>
      </c>
    </row>
    <row r="875" spans="5:71">
      <c r="E875" s="9">
        <v>128.48571428571429</v>
      </c>
      <c r="F875" s="9">
        <v>164.7</v>
      </c>
      <c r="J875" s="254">
        <v>4.3549999999999294</v>
      </c>
      <c r="K875" s="8">
        <v>-2.4000000001421284</v>
      </c>
      <c r="Q875" s="291">
        <v>96.6</v>
      </c>
      <c r="R875" s="290"/>
      <c r="S875" s="290"/>
      <c r="T875" s="290"/>
      <c r="U875" s="291">
        <v>51</v>
      </c>
      <c r="V875" s="8">
        <v>97.6</v>
      </c>
      <c r="W875" s="8">
        <v>49</v>
      </c>
      <c r="AH875" s="6">
        <v>96.3</v>
      </c>
      <c r="AI875" s="290">
        <v>60.57</v>
      </c>
      <c r="AJ875" s="290">
        <v>60.57</v>
      </c>
      <c r="AK875" s="290">
        <v>59.99</v>
      </c>
      <c r="AL875" s="6">
        <v>55.18</v>
      </c>
      <c r="AM875" s="6">
        <v>55.47</v>
      </c>
      <c r="AN875" s="6">
        <v>52.89</v>
      </c>
      <c r="BO875" s="224">
        <v>1.1420000000000001</v>
      </c>
      <c r="BP875" s="226">
        <v>-49.33333333333335</v>
      </c>
      <c r="BR875" s="311">
        <v>4.3549999999999294</v>
      </c>
      <c r="BS875" s="312">
        <v>-2.4000000001421284</v>
      </c>
    </row>
    <row r="876" spans="5:71">
      <c r="E876" s="9">
        <v>128.6142857142857</v>
      </c>
      <c r="F876" s="9">
        <v>165.65</v>
      </c>
      <c r="J876" s="254">
        <v>4.3599999999999293</v>
      </c>
      <c r="K876" s="8">
        <v>-10.933333333201816</v>
      </c>
      <c r="Q876" s="291">
        <v>96.7</v>
      </c>
      <c r="R876" s="290"/>
      <c r="S876" s="290"/>
      <c r="T876" s="290"/>
      <c r="U876" s="291">
        <v>51</v>
      </c>
      <c r="V876" s="8">
        <v>97.8</v>
      </c>
      <c r="W876" s="8">
        <v>51</v>
      </c>
      <c r="AH876" s="6">
        <v>96.4</v>
      </c>
      <c r="AI876" s="290">
        <v>59.55</v>
      </c>
      <c r="AJ876" s="290">
        <v>59.55</v>
      </c>
      <c r="AK876" s="290">
        <v>58.73</v>
      </c>
      <c r="AL876" s="6">
        <v>54.99</v>
      </c>
      <c r="AM876" s="6">
        <v>55.27</v>
      </c>
      <c r="AN876" s="6">
        <v>52.82</v>
      </c>
      <c r="BO876" s="224">
        <v>1.1440000000000001</v>
      </c>
      <c r="BP876" s="226">
        <v>-50.666666666666686</v>
      </c>
      <c r="BR876" s="311">
        <v>4.3599999999999293</v>
      </c>
      <c r="BS876" s="312">
        <v>-10.933333333201816</v>
      </c>
    </row>
    <row r="877" spans="5:71">
      <c r="E877" s="9">
        <v>128.74285714285716</v>
      </c>
      <c r="F877" s="9">
        <v>166.6</v>
      </c>
      <c r="J877" s="254">
        <v>4.3649999999999292</v>
      </c>
      <c r="K877" s="8">
        <v>-7.7333333335786492</v>
      </c>
      <c r="Q877" s="291">
        <v>96.8</v>
      </c>
      <c r="R877" s="290"/>
      <c r="S877" s="290"/>
      <c r="T877" s="290"/>
      <c r="U877" s="291">
        <v>56</v>
      </c>
      <c r="V877" s="8">
        <v>97.9</v>
      </c>
      <c r="W877" s="8">
        <v>55</v>
      </c>
      <c r="AH877" s="6">
        <v>96.5</v>
      </c>
      <c r="AI877" s="290">
        <v>58.67</v>
      </c>
      <c r="AJ877" s="290">
        <v>58.67</v>
      </c>
      <c r="AK877" s="290">
        <v>57.69</v>
      </c>
      <c r="AL877" s="6">
        <v>54.79</v>
      </c>
      <c r="AM877" s="6">
        <v>55.07</v>
      </c>
      <c r="AN877" s="6">
        <v>52.74</v>
      </c>
      <c r="BO877" s="224">
        <v>1.1460000000000001</v>
      </c>
      <c r="BP877" s="226">
        <v>-41.999999999999993</v>
      </c>
      <c r="BR877" s="311">
        <v>4.3649999999999292</v>
      </c>
      <c r="BS877" s="312">
        <v>-7.7333333335786492</v>
      </c>
    </row>
    <row r="878" spans="5:71">
      <c r="E878" s="9">
        <v>128.87142857142857</v>
      </c>
      <c r="F878" s="9">
        <v>170</v>
      </c>
      <c r="J878" s="254">
        <v>4.3699999999999291</v>
      </c>
      <c r="K878" s="8">
        <v>2.666666666817612</v>
      </c>
      <c r="Q878" s="291">
        <v>96.9</v>
      </c>
      <c r="R878" s="290">
        <v>41.8</v>
      </c>
      <c r="S878" s="290">
        <v>58.2</v>
      </c>
      <c r="T878" s="290">
        <v>79.599999999999994</v>
      </c>
      <c r="U878" s="291">
        <v>58.2</v>
      </c>
      <c r="V878" s="8">
        <v>98</v>
      </c>
      <c r="W878" s="8">
        <v>60.681950000000001</v>
      </c>
      <c r="AH878" s="6">
        <v>96.6</v>
      </c>
      <c r="AI878" s="290">
        <v>57.56</v>
      </c>
      <c r="AJ878" s="290">
        <v>57.56</v>
      </c>
      <c r="AK878" s="290">
        <v>56.32</v>
      </c>
      <c r="AL878" s="6">
        <v>54.58</v>
      </c>
      <c r="AM878" s="6">
        <v>54.88</v>
      </c>
      <c r="AN878" s="6">
        <v>52.65</v>
      </c>
      <c r="BO878" s="224">
        <v>1.1480000000000001</v>
      </c>
      <c r="BP878" s="226">
        <v>-52.666666666666636</v>
      </c>
      <c r="BR878" s="311">
        <v>4.3699999999999291</v>
      </c>
      <c r="BS878" s="312">
        <v>2.666666666817612</v>
      </c>
    </row>
    <row r="879" spans="5:71">
      <c r="E879" s="9">
        <v>129</v>
      </c>
      <c r="F879" s="9">
        <v>176.1</v>
      </c>
      <c r="J879" s="254">
        <v>4.3749999999999289</v>
      </c>
      <c r="K879" s="8">
        <v>-22.399999999507369</v>
      </c>
      <c r="Q879" s="291">
        <v>97</v>
      </c>
      <c r="R879" s="290">
        <v>34.9</v>
      </c>
      <c r="S879" s="290">
        <v>56.9</v>
      </c>
      <c r="T879" s="290">
        <v>82.4</v>
      </c>
      <c r="U879" s="291">
        <v>56.9</v>
      </c>
      <c r="V879" s="8">
        <v>98.1</v>
      </c>
      <c r="W879" s="8">
        <v>58.5642</v>
      </c>
      <c r="AH879" s="6">
        <v>96.7</v>
      </c>
      <c r="AI879" s="290">
        <v>55.89</v>
      </c>
      <c r="AJ879" s="290">
        <v>55.89</v>
      </c>
      <c r="AK879" s="290">
        <v>54.13</v>
      </c>
      <c r="AL879" s="6">
        <v>54.37</v>
      </c>
      <c r="AM879" s="6">
        <v>54.69</v>
      </c>
      <c r="AN879" s="6">
        <v>52.54</v>
      </c>
      <c r="BO879" s="224">
        <v>1.1500000000000001</v>
      </c>
      <c r="BP879" s="226">
        <v>-39.333333333333321</v>
      </c>
      <c r="BR879" s="311">
        <v>4.3749999999999289</v>
      </c>
      <c r="BS879" s="312">
        <v>-22.399999999507369</v>
      </c>
    </row>
    <row r="880" spans="5:71">
      <c r="E880" s="9">
        <v>129.12857142857143</v>
      </c>
      <c r="F880" s="9">
        <v>181.9</v>
      </c>
      <c r="J880" s="254">
        <v>4.3799999999999288</v>
      </c>
      <c r="K880" s="8">
        <v>-8.0000000000000071</v>
      </c>
      <c r="Q880" s="291">
        <v>97.1</v>
      </c>
      <c r="R880" s="290">
        <v>57</v>
      </c>
      <c r="S880" s="290">
        <v>57</v>
      </c>
      <c r="T880" s="290">
        <v>59</v>
      </c>
      <c r="U880" s="291">
        <v>57</v>
      </c>
      <c r="V880" s="8">
        <v>98.3</v>
      </c>
      <c r="W880" s="8">
        <v>57.986962500000004</v>
      </c>
      <c r="AH880" s="6">
        <v>96.8</v>
      </c>
      <c r="AI880" s="290">
        <v>53.8</v>
      </c>
      <c r="AJ880" s="290">
        <v>53.8</v>
      </c>
      <c r="AK880" s="290">
        <v>51.34</v>
      </c>
      <c r="AL880" s="6">
        <v>54.15</v>
      </c>
      <c r="AM880" s="6">
        <v>54.51</v>
      </c>
      <c r="AN880" s="6">
        <v>52.42</v>
      </c>
      <c r="BO880" s="224">
        <v>1.1520000000000001</v>
      </c>
      <c r="BP880" s="226">
        <v>-34.666666666666664</v>
      </c>
      <c r="BR880" s="311">
        <v>4.3799999999999288</v>
      </c>
      <c r="BS880" s="312">
        <v>-8.0000000000000071</v>
      </c>
    </row>
    <row r="881" spans="5:71">
      <c r="E881" s="9">
        <v>129.25714285714287</v>
      </c>
      <c r="F881" s="9">
        <v>181.42500000000001</v>
      </c>
      <c r="J881" s="254">
        <v>4.3849999999999287</v>
      </c>
      <c r="K881" s="8">
        <v>-8.8000000004831591</v>
      </c>
      <c r="Q881" s="291">
        <v>97.2</v>
      </c>
      <c r="R881" s="290">
        <v>56.7</v>
      </c>
      <c r="S881" s="290">
        <v>57.1</v>
      </c>
      <c r="T881" s="290">
        <v>59</v>
      </c>
      <c r="U881" s="291">
        <v>57.1</v>
      </c>
      <c r="V881" s="8">
        <v>98.4</v>
      </c>
      <c r="W881" s="8">
        <v>57.841700000000003</v>
      </c>
      <c r="AH881" s="6">
        <v>96.9</v>
      </c>
      <c r="AI881" s="290">
        <v>51.81</v>
      </c>
      <c r="AJ881" s="290">
        <v>51.81</v>
      </c>
      <c r="AK881" s="290">
        <v>48.72</v>
      </c>
      <c r="AL881" s="6">
        <v>53.92</v>
      </c>
      <c r="AM881" s="6">
        <v>54.34</v>
      </c>
      <c r="AN881" s="6">
        <v>52.28</v>
      </c>
      <c r="BO881" s="224">
        <v>1.1539999999999999</v>
      </c>
      <c r="BP881" s="226">
        <v>-35.333333333333321</v>
      </c>
      <c r="BR881" s="311">
        <v>4.3849999999999287</v>
      </c>
      <c r="BS881" s="312">
        <v>-8.8000000004831591</v>
      </c>
    </row>
    <row r="882" spans="5:71">
      <c r="E882" s="9">
        <v>129.3857142857143</v>
      </c>
      <c r="F882" s="9">
        <v>180.95</v>
      </c>
      <c r="J882" s="254">
        <v>4.3899999999999286</v>
      </c>
      <c r="K882" s="8">
        <v>-6.400000000653705</v>
      </c>
      <c r="Q882" s="291">
        <v>97.3</v>
      </c>
      <c r="R882" s="290">
        <v>51.6</v>
      </c>
      <c r="S882" s="290">
        <v>51.6</v>
      </c>
      <c r="T882" s="290">
        <v>57.9</v>
      </c>
      <c r="U882" s="291">
        <v>51.6</v>
      </c>
      <c r="V882" s="8">
        <v>98.5</v>
      </c>
      <c r="W882" s="8">
        <v>54.755512500000002</v>
      </c>
      <c r="AH882" s="6">
        <v>97</v>
      </c>
      <c r="AI882" s="290">
        <v>50.42</v>
      </c>
      <c r="AJ882" s="290">
        <v>50.42</v>
      </c>
      <c r="AK882" s="290">
        <v>47.03</v>
      </c>
      <c r="AL882" s="6">
        <v>53.69</v>
      </c>
      <c r="AM882" s="6">
        <v>54.18</v>
      </c>
      <c r="AN882" s="6">
        <v>52.12</v>
      </c>
      <c r="BO882" s="224">
        <v>1.1559999999999999</v>
      </c>
      <c r="BP882" s="226">
        <v>-37.333333333333336</v>
      </c>
      <c r="BR882" s="311">
        <v>4.3899999999999286</v>
      </c>
      <c r="BS882" s="312">
        <v>-6.400000000653705</v>
      </c>
    </row>
    <row r="883" spans="5:71">
      <c r="E883" s="9">
        <v>129.51428571428573</v>
      </c>
      <c r="F883" s="9">
        <v>178.1</v>
      </c>
      <c r="J883" s="254">
        <v>4.3949999999999285</v>
      </c>
      <c r="K883" s="8">
        <v>-2.6666666664574024</v>
      </c>
      <c r="Q883" s="291">
        <v>97.4</v>
      </c>
      <c r="R883" s="290">
        <v>51.7</v>
      </c>
      <c r="S883" s="290">
        <v>51.7</v>
      </c>
      <c r="T883" s="290">
        <v>58.2</v>
      </c>
      <c r="U883" s="291">
        <v>51.7</v>
      </c>
      <c r="V883" s="8">
        <v>98.6</v>
      </c>
      <c r="W883" s="8">
        <v>54.917562500000003</v>
      </c>
      <c r="AH883" s="6">
        <v>97.1</v>
      </c>
      <c r="AI883" s="290">
        <v>49.8</v>
      </c>
      <c r="AJ883" s="290">
        <v>49.8</v>
      </c>
      <c r="AK883" s="290">
        <v>46.5</v>
      </c>
      <c r="AL883" s="6">
        <v>53.44</v>
      </c>
      <c r="AM883" s="6">
        <v>54.03</v>
      </c>
      <c r="AN883" s="6">
        <v>51.93</v>
      </c>
      <c r="BO883" s="224">
        <v>1.1579999999999999</v>
      </c>
      <c r="BP883" s="226">
        <v>-30.000000000000011</v>
      </c>
      <c r="BR883" s="311">
        <v>4.3949999999999285</v>
      </c>
      <c r="BS883" s="312">
        <v>-2.6666666664574024</v>
      </c>
    </row>
    <row r="884" spans="5:71">
      <c r="E884" s="9">
        <v>129.64285714285714</v>
      </c>
      <c r="F884" s="9">
        <v>174.3</v>
      </c>
      <c r="J884" s="254">
        <v>4.3999999999999284</v>
      </c>
      <c r="K884" s="8">
        <v>-17.333333333542637</v>
      </c>
      <c r="Q884" s="291">
        <v>97.5</v>
      </c>
      <c r="R884" s="290">
        <v>51.6</v>
      </c>
      <c r="S884" s="290">
        <v>51.6</v>
      </c>
      <c r="T884" s="290">
        <v>58.4</v>
      </c>
      <c r="U884" s="291">
        <v>51.6</v>
      </c>
      <c r="V884" s="8">
        <v>98.7</v>
      </c>
      <c r="W884" s="8">
        <v>55.037424999999999</v>
      </c>
      <c r="AH884" s="6">
        <v>97.2</v>
      </c>
      <c r="AI884" s="290">
        <v>49.73</v>
      </c>
      <c r="AJ884" s="290">
        <v>49.73</v>
      </c>
      <c r="AK884" s="290">
        <v>46.82</v>
      </c>
      <c r="AL884" s="6">
        <v>53.18</v>
      </c>
      <c r="AM884" s="6">
        <v>53.89</v>
      </c>
      <c r="AN884" s="6">
        <v>51.71</v>
      </c>
      <c r="BO884" s="224">
        <v>1.1599999999999999</v>
      </c>
      <c r="BP884" s="226">
        <v>-24.666666666666675</v>
      </c>
      <c r="BR884" s="311">
        <v>4.3999999999999284</v>
      </c>
      <c r="BS884" s="312">
        <v>-17.333333333542637</v>
      </c>
    </row>
    <row r="885" spans="5:71">
      <c r="E885" s="9">
        <v>129.77142857142857</v>
      </c>
      <c r="F885" s="9">
        <v>171.45</v>
      </c>
      <c r="J885" s="254">
        <v>4.4049999999999283</v>
      </c>
      <c r="K885" s="8">
        <v>-0.40000000042898165</v>
      </c>
      <c r="Q885" s="291">
        <v>97.6</v>
      </c>
      <c r="R885" s="290">
        <v>55.9</v>
      </c>
      <c r="S885" s="290">
        <v>55.9</v>
      </c>
      <c r="T885" s="290">
        <v>58.7</v>
      </c>
      <c r="U885" s="291">
        <v>55.9</v>
      </c>
      <c r="V885" s="8">
        <v>98.9</v>
      </c>
      <c r="W885" s="8">
        <v>57.309737499999997</v>
      </c>
      <c r="AH885" s="6">
        <v>97.3</v>
      </c>
      <c r="AI885" s="290">
        <v>49.79</v>
      </c>
      <c r="AJ885" s="290">
        <v>49.79</v>
      </c>
      <c r="AK885" s="290">
        <v>47.36</v>
      </c>
      <c r="AL885" s="6">
        <v>52.9</v>
      </c>
      <c r="AM885" s="6">
        <v>53.76</v>
      </c>
      <c r="AN885" s="6">
        <v>51.48</v>
      </c>
      <c r="BO885" s="224">
        <v>1.1619999999999999</v>
      </c>
      <c r="BP885" s="226">
        <v>-24.666666666666675</v>
      </c>
      <c r="BR885" s="311">
        <v>4.4049999999999283</v>
      </c>
      <c r="BS885" s="312">
        <v>-0.40000000042898165</v>
      </c>
    </row>
    <row r="886" spans="5:71">
      <c r="E886" s="9">
        <v>129.9</v>
      </c>
      <c r="F886" s="9">
        <v>168.6</v>
      </c>
      <c r="J886" s="254">
        <v>4.4099999999999282</v>
      </c>
      <c r="K886" s="8">
        <v>-3.199999999713441</v>
      </c>
      <c r="Q886" s="291">
        <v>97.7</v>
      </c>
      <c r="R886" s="290">
        <v>55.3</v>
      </c>
      <c r="S886" s="290">
        <v>55.3</v>
      </c>
      <c r="T886" s="290">
        <v>59</v>
      </c>
      <c r="U886" s="291">
        <v>55.3</v>
      </c>
      <c r="V886" s="8">
        <v>99</v>
      </c>
      <c r="W886" s="8">
        <v>57.150937499999998</v>
      </c>
      <c r="AH886" s="6">
        <v>97.4</v>
      </c>
      <c r="AI886" s="290">
        <v>49.64</v>
      </c>
      <c r="AJ886" s="290">
        <v>49.64</v>
      </c>
      <c r="AK886" s="290">
        <v>47.62</v>
      </c>
      <c r="AL886" s="6">
        <v>52.61</v>
      </c>
      <c r="AM886" s="6">
        <v>53.64</v>
      </c>
      <c r="AN886" s="6">
        <v>51.22</v>
      </c>
      <c r="BO886" s="224">
        <v>1.1639999999999999</v>
      </c>
      <c r="BP886" s="226">
        <v>-28.666666666666675</v>
      </c>
      <c r="BR886" s="311">
        <v>4.4099999999999282</v>
      </c>
      <c r="BS886" s="312">
        <v>-3.199999999713441</v>
      </c>
    </row>
    <row r="887" spans="5:71">
      <c r="E887" s="9">
        <v>130.02857142857144</v>
      </c>
      <c r="F887" s="9">
        <v>168.6</v>
      </c>
      <c r="J887" s="254">
        <v>4.4149999999999281</v>
      </c>
      <c r="K887" s="8">
        <v>15.9999999993477</v>
      </c>
      <c r="Q887" s="291">
        <v>97.8</v>
      </c>
      <c r="R887" s="290">
        <v>24.4</v>
      </c>
      <c r="S887" s="290">
        <v>54</v>
      </c>
      <c r="T887" s="290">
        <v>94.1</v>
      </c>
      <c r="U887" s="291">
        <v>54</v>
      </c>
      <c r="V887" s="8">
        <v>99.1</v>
      </c>
      <c r="W887" s="8">
        <v>55.580875000000006</v>
      </c>
      <c r="AH887" s="6">
        <v>97.5</v>
      </c>
      <c r="AI887" s="290">
        <v>49.21</v>
      </c>
      <c r="AJ887" s="290">
        <v>49.21</v>
      </c>
      <c r="AK887" s="290">
        <v>47.46</v>
      </c>
      <c r="AL887" s="6">
        <v>52.3</v>
      </c>
      <c r="AM887" s="6">
        <v>53.54</v>
      </c>
      <c r="AN887" s="6">
        <v>50.95</v>
      </c>
      <c r="BO887" s="224">
        <v>1.1659999999999999</v>
      </c>
      <c r="BP887" s="226">
        <v>-19.999999999999989</v>
      </c>
      <c r="BR887" s="311">
        <v>4.4149999999999281</v>
      </c>
      <c r="BS887" s="312">
        <v>15.9999999993477</v>
      </c>
    </row>
    <row r="888" spans="5:71">
      <c r="E888" s="9">
        <v>130.15714285714287</v>
      </c>
      <c r="F888" s="9">
        <v>170.55</v>
      </c>
      <c r="J888" s="254">
        <v>4.419999999999928</v>
      </c>
      <c r="K888" s="8">
        <v>-21.06666666605026</v>
      </c>
      <c r="Q888" s="291">
        <v>97.9</v>
      </c>
      <c r="R888" s="290">
        <v>23.4</v>
      </c>
      <c r="S888" s="290">
        <v>53.1</v>
      </c>
      <c r="T888" s="290">
        <v>91.4</v>
      </c>
      <c r="U888" s="291">
        <v>53.1</v>
      </c>
      <c r="V888" s="8">
        <v>99.2</v>
      </c>
      <c r="W888" s="8">
        <v>55.195549999999997</v>
      </c>
      <c r="AH888" s="6">
        <v>97.6</v>
      </c>
      <c r="AI888" s="290">
        <v>48.69</v>
      </c>
      <c r="AJ888" s="290">
        <v>48.69</v>
      </c>
      <c r="AK888" s="290">
        <v>47.19</v>
      </c>
      <c r="AL888" s="6">
        <v>51.98</v>
      </c>
      <c r="AM888" s="6">
        <v>53.46</v>
      </c>
      <c r="AN888" s="6">
        <v>50.68</v>
      </c>
      <c r="BO888" s="224">
        <v>1.1679999999999999</v>
      </c>
      <c r="BP888" s="226">
        <v>-22.000000000000004</v>
      </c>
      <c r="BR888" s="311">
        <v>4.419999999999928</v>
      </c>
      <c r="BS888" s="312">
        <v>-21.06666666605026</v>
      </c>
    </row>
    <row r="889" spans="5:71">
      <c r="E889" s="9">
        <v>130.28571428571428</v>
      </c>
      <c r="F889" s="9">
        <v>172.5</v>
      </c>
      <c r="J889" s="254">
        <v>4.4249999999999279</v>
      </c>
      <c r="K889" s="8">
        <v>-1.9999999998552198</v>
      </c>
      <c r="Q889" s="291">
        <v>98</v>
      </c>
      <c r="R889" s="290">
        <v>22.3</v>
      </c>
      <c r="S889" s="290">
        <v>52.3</v>
      </c>
      <c r="T889" s="290">
        <v>88.6</v>
      </c>
      <c r="U889" s="291">
        <v>52.3</v>
      </c>
      <c r="V889" s="8">
        <v>99.4</v>
      </c>
      <c r="W889" s="8">
        <v>54.810250000000003</v>
      </c>
      <c r="AH889" s="6">
        <v>97.7</v>
      </c>
      <c r="AI889" s="290">
        <v>48.42</v>
      </c>
      <c r="AJ889" s="290">
        <v>48.42</v>
      </c>
      <c r="AK889" s="290">
        <v>47.31</v>
      </c>
      <c r="AL889" s="6">
        <v>51.65</v>
      </c>
      <c r="AM889" s="6">
        <v>53.39</v>
      </c>
      <c r="AN889" s="6">
        <v>50.4</v>
      </c>
      <c r="BO889" s="224">
        <v>1.17</v>
      </c>
      <c r="BP889" s="226">
        <v>-24.666666666666675</v>
      </c>
      <c r="BR889" s="311">
        <v>4.4249999999999279</v>
      </c>
      <c r="BS889" s="312">
        <v>-1.9999999998552198</v>
      </c>
    </row>
    <row r="890" spans="5:71">
      <c r="E890" s="9">
        <v>130.41428571428574</v>
      </c>
      <c r="F890" s="9">
        <v>174.4</v>
      </c>
      <c r="J890" s="254">
        <v>4.4299999999999278</v>
      </c>
      <c r="K890" s="8">
        <v>11.199999999306485</v>
      </c>
      <c r="Q890" s="291">
        <v>98.1</v>
      </c>
      <c r="R890" s="290">
        <v>21.2</v>
      </c>
      <c r="S890" s="290">
        <v>51.4</v>
      </c>
      <c r="T890" s="290">
        <v>85.9</v>
      </c>
      <c r="U890" s="291">
        <v>51.4</v>
      </c>
      <c r="V890" s="8">
        <v>99.5</v>
      </c>
      <c r="W890" s="8">
        <v>54.424962500000007</v>
      </c>
      <c r="AH890" s="6">
        <v>97.8</v>
      </c>
      <c r="AI890" s="290">
        <v>48.59</v>
      </c>
      <c r="AJ890" s="290">
        <v>48.59</v>
      </c>
      <c r="AK890" s="290">
        <v>48.13</v>
      </c>
      <c r="AL890" s="6">
        <v>51.31</v>
      </c>
      <c r="AM890" s="6">
        <v>53.34</v>
      </c>
      <c r="AN890" s="6">
        <v>50.14</v>
      </c>
      <c r="BO890" s="224">
        <v>1.1719999999999999</v>
      </c>
      <c r="BP890" s="226">
        <v>-33.333333333333336</v>
      </c>
      <c r="BR890" s="311">
        <v>4.4299999999999278</v>
      </c>
      <c r="BS890" s="312">
        <v>11.199999999306485</v>
      </c>
    </row>
    <row r="891" spans="5:71">
      <c r="E891" s="9">
        <v>130.54285714285714</v>
      </c>
      <c r="F891" s="9">
        <v>177.25</v>
      </c>
      <c r="J891" s="254">
        <v>4.4349999999999277</v>
      </c>
      <c r="K891" s="8">
        <v>-1.40000000007241</v>
      </c>
      <c r="Q891" s="291">
        <v>98.2</v>
      </c>
      <c r="R891" s="290">
        <v>56</v>
      </c>
      <c r="S891" s="290">
        <v>56</v>
      </c>
      <c r="T891" s="290">
        <v>59.7</v>
      </c>
      <c r="U891" s="291">
        <v>56</v>
      </c>
      <c r="V891" s="8">
        <v>99.6</v>
      </c>
      <c r="W891" s="8">
        <v>57.838533333333331</v>
      </c>
      <c r="AH891" s="6">
        <v>97.9</v>
      </c>
      <c r="AI891" s="290">
        <v>49.15</v>
      </c>
      <c r="AJ891" s="290">
        <v>49.51</v>
      </c>
      <c r="AK891" s="290">
        <v>49.15</v>
      </c>
      <c r="AL891" s="6">
        <v>50.97</v>
      </c>
      <c r="AM891" s="6">
        <v>53.31</v>
      </c>
      <c r="AN891" s="6">
        <v>49.88</v>
      </c>
      <c r="BO891" s="224">
        <v>1.1739999999999999</v>
      </c>
      <c r="BP891" s="226">
        <v>-35.333333333333321</v>
      </c>
      <c r="BR891" s="311">
        <v>4.4349999999999277</v>
      </c>
      <c r="BS891" s="312">
        <v>-1.40000000007241</v>
      </c>
    </row>
    <row r="892" spans="5:71">
      <c r="E892" s="9">
        <v>130.67142857142858</v>
      </c>
      <c r="F892" s="9">
        <v>180.1</v>
      </c>
      <c r="J892" s="254">
        <v>4.4399999999999276</v>
      </c>
      <c r="K892" s="8">
        <v>13.866666666223608</v>
      </c>
      <c r="Q892" s="291">
        <v>98.3</v>
      </c>
      <c r="R892" s="290">
        <v>55.2</v>
      </c>
      <c r="S892" s="290">
        <v>55.2</v>
      </c>
      <c r="T892" s="290">
        <v>59.7</v>
      </c>
      <c r="U892" s="291">
        <v>55.2</v>
      </c>
      <c r="V892" s="8">
        <v>99.7</v>
      </c>
      <c r="W892" s="8">
        <v>57.473550000000003</v>
      </c>
      <c r="AH892" s="6">
        <v>98</v>
      </c>
      <c r="AI892" s="290">
        <v>49.77</v>
      </c>
      <c r="AJ892" s="290">
        <v>51.02</v>
      </c>
      <c r="AK892" s="290">
        <v>49.77</v>
      </c>
      <c r="AL892" s="6">
        <v>50.64</v>
      </c>
      <c r="AM892" s="6">
        <v>53.3</v>
      </c>
      <c r="AN892" s="6">
        <v>49.64</v>
      </c>
      <c r="BO892" s="224">
        <v>1.1759999999999999</v>
      </c>
      <c r="BP892" s="226">
        <v>-34.000000000000014</v>
      </c>
      <c r="BR892" s="311">
        <v>4.4399999999999276</v>
      </c>
      <c r="BS892" s="312">
        <v>13.866666666223608</v>
      </c>
    </row>
    <row r="893" spans="5:71">
      <c r="E893" s="9">
        <v>130.80000000000001</v>
      </c>
      <c r="F893" s="9">
        <v>180.1</v>
      </c>
      <c r="J893" s="254">
        <v>4.4449999999999275</v>
      </c>
      <c r="K893" s="8">
        <v>-3.1999999994777539</v>
      </c>
      <c r="Q893" s="291">
        <v>98.4</v>
      </c>
      <c r="R893" s="290">
        <v>51.5</v>
      </c>
      <c r="S893" s="290">
        <v>51.5</v>
      </c>
      <c r="T893" s="290">
        <v>59.8</v>
      </c>
      <c r="U893" s="291">
        <v>51.5</v>
      </c>
      <c r="V893" s="8">
        <v>99.8</v>
      </c>
      <c r="W893" s="8">
        <v>55.630874999999996</v>
      </c>
      <c r="AH893" s="6">
        <v>98.1</v>
      </c>
      <c r="AI893" s="290">
        <v>50.2</v>
      </c>
      <c r="AJ893" s="290">
        <v>52.24</v>
      </c>
      <c r="AK893" s="290">
        <v>50.2</v>
      </c>
      <c r="AL893" s="6">
        <v>50.32</v>
      </c>
      <c r="AM893" s="6">
        <v>53.32</v>
      </c>
      <c r="AN893" s="6">
        <v>49.43</v>
      </c>
      <c r="BO893" s="224">
        <v>1.1779999999999999</v>
      </c>
      <c r="BP893" s="226">
        <v>-37.999999999999993</v>
      </c>
      <c r="BR893" s="311">
        <v>4.4449999999999275</v>
      </c>
      <c r="BS893" s="312">
        <v>-3.1999999994777539</v>
      </c>
    </row>
    <row r="894" spans="5:71">
      <c r="E894" s="9">
        <v>130.8688888888889</v>
      </c>
      <c r="F894" s="9">
        <v>177.25</v>
      </c>
      <c r="J894" s="254">
        <v>4.4499999999999273</v>
      </c>
      <c r="K894" s="8">
        <v>-8.0000000002330651</v>
      </c>
      <c r="Q894" s="291">
        <v>98.5</v>
      </c>
      <c r="R894" s="290">
        <v>50</v>
      </c>
      <c r="S894" s="290">
        <v>50</v>
      </c>
      <c r="T894" s="290">
        <v>59.9</v>
      </c>
      <c r="U894" s="291">
        <v>50</v>
      </c>
      <c r="V894" s="8">
        <v>100</v>
      </c>
      <c r="W894" s="8">
        <v>54.943550000000002</v>
      </c>
      <c r="AH894" s="6">
        <v>98.2</v>
      </c>
      <c r="AI894" s="290">
        <v>50.43</v>
      </c>
      <c r="AJ894" s="290">
        <v>53.18</v>
      </c>
      <c r="AK894" s="290">
        <v>50.43</v>
      </c>
      <c r="AL894" s="6">
        <v>50.03</v>
      </c>
      <c r="AM894" s="6">
        <v>53.36</v>
      </c>
      <c r="AN894" s="6">
        <v>49.25</v>
      </c>
      <c r="BO894" s="224">
        <v>1.18</v>
      </c>
      <c r="BP894" s="226">
        <v>-24.666666666666675</v>
      </c>
      <c r="BR894" s="311">
        <v>4.4499999999999273</v>
      </c>
      <c r="BS894" s="312">
        <v>-8.0000000002330651</v>
      </c>
    </row>
    <row r="895" spans="5:71">
      <c r="E895" s="9">
        <v>130.9377777777778</v>
      </c>
      <c r="F895" s="9">
        <v>174.4</v>
      </c>
      <c r="J895" s="254">
        <v>4.4549999999999272</v>
      </c>
      <c r="K895" s="8">
        <v>18.800000000422411</v>
      </c>
      <c r="Q895" s="291">
        <v>98.6</v>
      </c>
      <c r="R895" s="290">
        <v>51</v>
      </c>
      <c r="S895" s="290">
        <v>51</v>
      </c>
      <c r="T895" s="290">
        <v>59.9</v>
      </c>
      <c r="U895" s="291">
        <v>51</v>
      </c>
      <c r="V895" s="8">
        <v>100.1</v>
      </c>
      <c r="W895" s="8">
        <v>55.452174999999997</v>
      </c>
      <c r="AH895" s="6">
        <v>98.3</v>
      </c>
      <c r="AI895" s="290">
        <v>50.63</v>
      </c>
      <c r="AJ895" s="290">
        <v>54.07</v>
      </c>
      <c r="AK895" s="290">
        <v>50.63</v>
      </c>
      <c r="AL895" s="6">
        <v>49.76</v>
      </c>
      <c r="AM895" s="6">
        <v>53.44</v>
      </c>
      <c r="AN895" s="6">
        <v>49.09</v>
      </c>
      <c r="BO895" s="224">
        <v>1.1819999999999999</v>
      </c>
      <c r="BP895" s="226">
        <v>-40.666666666666657</v>
      </c>
      <c r="BR895" s="311">
        <v>4.4549999999999272</v>
      </c>
      <c r="BS895" s="312">
        <v>18.800000000422411</v>
      </c>
    </row>
    <row r="896" spans="5:71">
      <c r="E896" s="9">
        <v>131.00666666666666</v>
      </c>
      <c r="F896" s="9">
        <v>170.6</v>
      </c>
      <c r="J896" s="254">
        <v>4.4599999999999271</v>
      </c>
      <c r="K896" s="8">
        <v>3.0000000001022542</v>
      </c>
      <c r="Q896" s="291">
        <v>98.7</v>
      </c>
      <c r="R896" s="290">
        <v>50.7</v>
      </c>
      <c r="S896" s="290">
        <v>50.7</v>
      </c>
      <c r="T896" s="290">
        <v>60</v>
      </c>
      <c r="U896" s="291">
        <v>50.7</v>
      </c>
      <c r="V896" s="8">
        <v>100.2</v>
      </c>
      <c r="W896" s="8">
        <v>55.367350000000002</v>
      </c>
      <c r="AH896" s="6">
        <v>98.4</v>
      </c>
      <c r="AI896" s="290">
        <v>50.94</v>
      </c>
      <c r="AJ896" s="290">
        <v>55.13</v>
      </c>
      <c r="AK896" s="290">
        <v>50.94</v>
      </c>
      <c r="AL896" s="6">
        <v>49.52</v>
      </c>
      <c r="AM896" s="6">
        <v>53.56</v>
      </c>
      <c r="AN896" s="6">
        <v>48.95</v>
      </c>
      <c r="BO896" s="224">
        <v>1.1839999999999999</v>
      </c>
      <c r="BP896" s="226">
        <v>-27.999999999999996</v>
      </c>
      <c r="BR896" s="311">
        <v>4.4599999999999271</v>
      </c>
      <c r="BS896" s="312">
        <v>3.0000000001022542</v>
      </c>
    </row>
    <row r="897" spans="5:71">
      <c r="E897" s="9">
        <v>131.07555555555558</v>
      </c>
      <c r="F897" s="9">
        <v>163</v>
      </c>
      <c r="J897" s="254">
        <v>4.464999999999927</v>
      </c>
      <c r="K897" s="8">
        <v>7.4666666667056703</v>
      </c>
      <c r="Q897" s="291">
        <v>98.8</v>
      </c>
      <c r="R897" s="290">
        <v>50.3</v>
      </c>
      <c r="S897" s="290">
        <v>50.3</v>
      </c>
      <c r="T897" s="290">
        <v>60.1</v>
      </c>
      <c r="U897" s="291">
        <v>50.3</v>
      </c>
      <c r="V897" s="8">
        <v>100.3</v>
      </c>
      <c r="W897" s="8">
        <v>55.203724999999999</v>
      </c>
      <c r="AH897" s="6">
        <v>98.5</v>
      </c>
      <c r="AI897" s="290">
        <v>51.29</v>
      </c>
      <c r="AJ897" s="290">
        <v>56.26</v>
      </c>
      <c r="AK897" s="290">
        <v>51.29</v>
      </c>
      <c r="AL897" s="6">
        <v>49.32</v>
      </c>
      <c r="AM897" s="6">
        <v>53.72</v>
      </c>
      <c r="AN897" s="6">
        <v>48.85</v>
      </c>
      <c r="BO897" s="224">
        <v>1.1859999999999999</v>
      </c>
      <c r="BP897" s="226">
        <v>-36</v>
      </c>
      <c r="BR897" s="311">
        <v>4.464999999999927</v>
      </c>
      <c r="BS897" s="312">
        <v>7.4666666667056703</v>
      </c>
    </row>
    <row r="898" spans="5:71">
      <c r="E898" s="9">
        <v>131.14444444444445</v>
      </c>
      <c r="F898" s="9">
        <v>162.1</v>
      </c>
      <c r="J898" s="254">
        <v>4.4699999999999269</v>
      </c>
      <c r="K898" s="8">
        <v>15.399999999780825</v>
      </c>
      <c r="Q898" s="291">
        <v>98.9</v>
      </c>
      <c r="R898" s="290">
        <v>50</v>
      </c>
      <c r="S898" s="290">
        <v>50</v>
      </c>
      <c r="T898" s="290">
        <v>60.1</v>
      </c>
      <c r="U898" s="291">
        <v>50</v>
      </c>
      <c r="V898" s="8">
        <v>100.5</v>
      </c>
      <c r="W898" s="8">
        <v>55.040099999999995</v>
      </c>
      <c r="AH898" s="6">
        <v>98.6</v>
      </c>
      <c r="AI898" s="290">
        <v>51.47</v>
      </c>
      <c r="AJ898" s="290">
        <v>57.14</v>
      </c>
      <c r="AK898" s="290">
        <v>51.47</v>
      </c>
      <c r="AL898" s="6">
        <v>49.14</v>
      </c>
      <c r="AM898" s="6">
        <v>53.91</v>
      </c>
      <c r="AN898" s="6">
        <v>48.76</v>
      </c>
      <c r="BO898" s="224">
        <v>1.1879999999999999</v>
      </c>
      <c r="BP898" s="226">
        <v>-29.333333333333329</v>
      </c>
      <c r="BR898" s="311">
        <v>4.4699999999999269</v>
      </c>
      <c r="BS898" s="312">
        <v>15.399999999780825</v>
      </c>
    </row>
    <row r="899" spans="5:71">
      <c r="E899" s="9">
        <v>131.21333333333334</v>
      </c>
      <c r="F899" s="9">
        <v>161.19999999999999</v>
      </c>
      <c r="J899" s="254">
        <v>4.4749999999999268</v>
      </c>
      <c r="K899" s="8">
        <v>14.200000000190514</v>
      </c>
      <c r="Q899" s="291">
        <v>99</v>
      </c>
      <c r="R899" s="290">
        <v>49.6</v>
      </c>
      <c r="S899" s="290">
        <v>49.6</v>
      </c>
      <c r="T899" s="290">
        <v>59.9</v>
      </c>
      <c r="U899" s="291">
        <v>49.6</v>
      </c>
      <c r="V899" s="8">
        <v>100.6</v>
      </c>
      <c r="W899" s="8">
        <v>54.751849999999997</v>
      </c>
      <c r="AH899" s="6">
        <v>98.7</v>
      </c>
      <c r="AI899" s="290">
        <v>51.35</v>
      </c>
      <c r="AJ899" s="290">
        <v>57.55</v>
      </c>
      <c r="AK899" s="290">
        <v>51.35</v>
      </c>
      <c r="AL899" s="6">
        <v>48.99</v>
      </c>
      <c r="AM899" s="6">
        <v>54.13</v>
      </c>
      <c r="AN899" s="6">
        <v>48.69</v>
      </c>
      <c r="BO899" s="224">
        <v>1.19</v>
      </c>
      <c r="BP899" s="226">
        <v>-54.666666666666657</v>
      </c>
      <c r="BR899" s="311">
        <v>4.4749999999999268</v>
      </c>
      <c r="BS899" s="312">
        <v>14.200000000190514</v>
      </c>
    </row>
    <row r="900" spans="5:71">
      <c r="E900" s="9">
        <v>131.28222222222223</v>
      </c>
      <c r="F900" s="9">
        <v>163.1</v>
      </c>
      <c r="J900" s="254">
        <v>4.4799999999999267</v>
      </c>
      <c r="K900" s="8">
        <v>5.3333333333723232</v>
      </c>
      <c r="Q900" s="291">
        <v>99.1</v>
      </c>
      <c r="R900" s="290"/>
      <c r="S900" s="290"/>
      <c r="T900" s="290"/>
      <c r="U900" s="291">
        <v>46</v>
      </c>
      <c r="V900" s="8">
        <v>100.7</v>
      </c>
      <c r="W900" s="8">
        <v>44</v>
      </c>
      <c r="AH900" s="6">
        <v>98.8</v>
      </c>
      <c r="AI900" s="290">
        <v>51.01</v>
      </c>
      <c r="AJ900" s="290">
        <v>57.62</v>
      </c>
      <c r="AK900" s="290">
        <v>51.01</v>
      </c>
      <c r="AL900" s="6">
        <v>48.87</v>
      </c>
      <c r="AM900" s="6">
        <v>54.39</v>
      </c>
      <c r="AN900" s="6">
        <v>48.64</v>
      </c>
      <c r="BO900" s="224">
        <v>1.1919999999999999</v>
      </c>
      <c r="BP900" s="226">
        <v>-60.66666666666665</v>
      </c>
      <c r="BR900" s="311">
        <v>4.4799999999999267</v>
      </c>
      <c r="BS900" s="312">
        <v>5.3333333333723232</v>
      </c>
    </row>
    <row r="901" spans="5:71">
      <c r="E901" s="9">
        <v>131.35111111111112</v>
      </c>
      <c r="F901" s="9">
        <v>166.9</v>
      </c>
      <c r="J901" s="254">
        <v>4.4849999999999266</v>
      </c>
      <c r="K901" s="8">
        <v>20.799999999705108</v>
      </c>
      <c r="Q901" s="291">
        <v>99.2</v>
      </c>
      <c r="R901" s="290"/>
      <c r="S901" s="290"/>
      <c r="T901" s="290"/>
      <c r="U901" s="291">
        <v>41</v>
      </c>
      <c r="V901" s="8">
        <v>100.8</v>
      </c>
      <c r="W901" s="8">
        <v>38</v>
      </c>
      <c r="AH901" s="6">
        <v>98.9</v>
      </c>
      <c r="AI901" s="290">
        <v>50.63</v>
      </c>
      <c r="AJ901" s="290">
        <v>57.64</v>
      </c>
      <c r="AK901" s="290">
        <v>50.63</v>
      </c>
      <c r="AL901" s="6">
        <v>48.76</v>
      </c>
      <c r="AM901" s="6">
        <v>54.68</v>
      </c>
      <c r="AN901" s="6">
        <v>48.59</v>
      </c>
      <c r="BO901" s="224">
        <v>1.194</v>
      </c>
      <c r="BP901" s="226">
        <v>-69.3333333333333</v>
      </c>
      <c r="BR901" s="311">
        <v>4.4849999999999266</v>
      </c>
      <c r="BS901" s="312">
        <v>20.799999999705108</v>
      </c>
    </row>
    <row r="902" spans="5:71">
      <c r="E902" s="9">
        <v>131.42000000000002</v>
      </c>
      <c r="F902" s="9">
        <v>167.85</v>
      </c>
      <c r="J902" s="254">
        <v>4.4899999999999265</v>
      </c>
      <c r="K902" s="8">
        <v>1.5999999998825132</v>
      </c>
      <c r="Q902" s="291">
        <v>99.3</v>
      </c>
      <c r="R902" s="290"/>
      <c r="S902" s="290"/>
      <c r="T902" s="290"/>
      <c r="U902" s="291">
        <v>30</v>
      </c>
      <c r="V902" s="8">
        <v>100.9</v>
      </c>
      <c r="W902" s="8">
        <v>33</v>
      </c>
      <c r="AH902" s="6">
        <v>99</v>
      </c>
      <c r="AI902" s="290">
        <v>50.36</v>
      </c>
      <c r="AJ902" s="290">
        <v>57.8</v>
      </c>
      <c r="AK902" s="290">
        <v>50.36</v>
      </c>
      <c r="AL902" s="6">
        <v>48.68</v>
      </c>
      <c r="AM902" s="6">
        <v>54.99</v>
      </c>
      <c r="AN902" s="6">
        <v>48.54</v>
      </c>
      <c r="BO902" s="224">
        <v>1.196</v>
      </c>
      <c r="BP902" s="226">
        <v>-70.000000000000014</v>
      </c>
      <c r="BR902" s="311">
        <v>4.4899999999999265</v>
      </c>
      <c r="BS902" s="312">
        <v>1.5999999998825132</v>
      </c>
    </row>
    <row r="903" spans="5:71">
      <c r="E903" s="9">
        <v>131.48888888888891</v>
      </c>
      <c r="F903" s="9">
        <v>168.8</v>
      </c>
      <c r="J903" s="254">
        <v>4.4949999999999264</v>
      </c>
      <c r="K903" s="8">
        <v>0.3999999999115289</v>
      </c>
      <c r="Q903" s="291">
        <v>99.4</v>
      </c>
      <c r="R903" s="290"/>
      <c r="S903" s="290"/>
      <c r="T903" s="290"/>
      <c r="U903" s="291">
        <v>28</v>
      </c>
      <c r="V903" s="8">
        <v>101.1</v>
      </c>
      <c r="W903" s="8">
        <v>29</v>
      </c>
      <c r="AH903" s="6">
        <v>99.1</v>
      </c>
      <c r="AI903" s="290">
        <v>50.16</v>
      </c>
      <c r="AJ903" s="290">
        <v>58.05</v>
      </c>
      <c r="AK903" s="290">
        <v>50.16</v>
      </c>
      <c r="AL903" s="6">
        <v>48.6</v>
      </c>
      <c r="AM903" s="6">
        <v>55.31</v>
      </c>
      <c r="AN903" s="6">
        <v>48.5</v>
      </c>
      <c r="BO903" s="224">
        <v>1.198</v>
      </c>
      <c r="BP903" s="226">
        <v>-79.999999999999986</v>
      </c>
      <c r="BR903" s="311">
        <v>4.4949999999999264</v>
      </c>
      <c r="BS903" s="312">
        <v>0.3999999999115289</v>
      </c>
    </row>
    <row r="904" spans="5:71">
      <c r="E904" s="9">
        <v>131.5577777777778</v>
      </c>
      <c r="F904" s="9">
        <v>170.7</v>
      </c>
      <c r="J904" s="254">
        <v>4.4999999999999263</v>
      </c>
      <c r="K904" s="8">
        <v>-2.4000000005307953</v>
      </c>
      <c r="Q904" s="291">
        <v>99.5</v>
      </c>
      <c r="R904" s="290"/>
      <c r="S904" s="290"/>
      <c r="T904" s="290"/>
      <c r="U904" s="291">
        <v>30</v>
      </c>
      <c r="V904" s="8">
        <v>101.2</v>
      </c>
      <c r="W904" s="8">
        <v>30</v>
      </c>
      <c r="AH904" s="6">
        <v>99.2</v>
      </c>
      <c r="AI904" s="290">
        <v>49.82</v>
      </c>
      <c r="AJ904" s="290">
        <v>58.08</v>
      </c>
      <c r="AK904" s="290">
        <v>49.82</v>
      </c>
      <c r="AL904" s="6">
        <v>48.54</v>
      </c>
      <c r="AM904" s="6">
        <v>55.64</v>
      </c>
      <c r="AN904" s="6">
        <v>48.45</v>
      </c>
      <c r="BO904" s="224">
        <v>1.2</v>
      </c>
      <c r="BP904" s="226">
        <v>-79.333333333333329</v>
      </c>
      <c r="BR904" s="311">
        <v>4.4999999999999263</v>
      </c>
      <c r="BS904" s="312">
        <v>-2.4000000005307953</v>
      </c>
    </row>
    <row r="905" spans="5:71">
      <c r="E905" s="9">
        <v>131.62666666666669</v>
      </c>
      <c r="F905" s="9">
        <v>168.9</v>
      </c>
      <c r="J905" s="254">
        <v>4.5049999999999262</v>
      </c>
      <c r="K905" s="8">
        <v>-3.5999999999705423</v>
      </c>
      <c r="Q905" s="291">
        <v>99.6</v>
      </c>
      <c r="R905" s="290"/>
      <c r="S905" s="290"/>
      <c r="T905" s="290"/>
      <c r="U905" s="291">
        <v>40</v>
      </c>
      <c r="V905" s="8">
        <v>101.3</v>
      </c>
      <c r="W905" s="8">
        <v>35</v>
      </c>
      <c r="AH905" s="6">
        <v>99.3</v>
      </c>
      <c r="AI905" s="290">
        <v>49.09</v>
      </c>
      <c r="AJ905" s="290">
        <v>57.51</v>
      </c>
      <c r="AK905" s="290">
        <v>49.09</v>
      </c>
      <c r="AL905" s="6">
        <v>48.48</v>
      </c>
      <c r="AM905" s="6">
        <v>55.97</v>
      </c>
      <c r="AN905" s="6">
        <v>48.4</v>
      </c>
      <c r="BO905" s="224">
        <v>1.202</v>
      </c>
      <c r="BP905" s="226">
        <v>-64.666666666666671</v>
      </c>
      <c r="BR905" s="311">
        <v>4.5049999999999262</v>
      </c>
      <c r="BS905" s="312">
        <v>-3.5999999999705423</v>
      </c>
    </row>
    <row r="906" spans="5:71">
      <c r="E906" s="9">
        <v>131.69555555555556</v>
      </c>
      <c r="F906" s="9">
        <v>165.1</v>
      </c>
      <c r="J906" s="254">
        <v>4.5099999999999261</v>
      </c>
      <c r="K906" s="8">
        <v>-3.1999999986947714</v>
      </c>
      <c r="Q906" s="291">
        <v>99.7</v>
      </c>
      <c r="R906" s="290"/>
      <c r="S906" s="290"/>
      <c r="T906" s="290"/>
      <c r="U906" s="291">
        <v>45</v>
      </c>
      <c r="V906" s="8">
        <v>101.4</v>
      </c>
      <c r="W906" s="8">
        <v>40</v>
      </c>
      <c r="AH906" s="6">
        <v>99.4</v>
      </c>
      <c r="AI906" s="290">
        <v>47.83</v>
      </c>
      <c r="AJ906" s="290">
        <v>56.12</v>
      </c>
      <c r="AK906" s="290">
        <v>47.83</v>
      </c>
      <c r="AL906" s="6">
        <v>48.43</v>
      </c>
      <c r="AM906" s="6">
        <v>56.31</v>
      </c>
      <c r="AN906" s="6">
        <v>48.35</v>
      </c>
      <c r="BO906" s="224">
        <v>1.204</v>
      </c>
      <c r="BP906" s="226">
        <v>-73.999999999999986</v>
      </c>
      <c r="BR906" s="311">
        <v>4.5099999999999261</v>
      </c>
      <c r="BS906" s="312">
        <v>-3.1999999986947714</v>
      </c>
    </row>
    <row r="907" spans="5:71">
      <c r="E907" s="9">
        <v>131.76444444444445</v>
      </c>
      <c r="F907" s="9">
        <v>161.30000000000001</v>
      </c>
      <c r="J907" s="254">
        <v>4.514999999999926</v>
      </c>
      <c r="K907" s="8">
        <v>-17.60000000082567</v>
      </c>
      <c r="Q907" s="291">
        <v>99.8</v>
      </c>
      <c r="R907" s="290">
        <v>37.6</v>
      </c>
      <c r="S907" s="290">
        <v>48.7</v>
      </c>
      <c r="T907" s="290">
        <v>62.7</v>
      </c>
      <c r="U907" s="291">
        <v>48.7</v>
      </c>
      <c r="V907" s="8">
        <v>101.6</v>
      </c>
      <c r="W907" s="8">
        <v>50.125500000000002</v>
      </c>
      <c r="AH907" s="6">
        <v>99.5</v>
      </c>
      <c r="AI907" s="290">
        <v>46.13</v>
      </c>
      <c r="AJ907" s="290">
        <v>54.06</v>
      </c>
      <c r="AK907" s="290">
        <v>46.13</v>
      </c>
      <c r="AL907" s="6">
        <v>48.38</v>
      </c>
      <c r="AM907" s="6">
        <v>56.63</v>
      </c>
      <c r="AN907" s="6">
        <v>48.29</v>
      </c>
      <c r="BO907" s="224">
        <v>1.206</v>
      </c>
      <c r="BP907" s="226">
        <v>-62.000000000000007</v>
      </c>
      <c r="BR907" s="311">
        <v>4.514999999999926</v>
      </c>
      <c r="BS907" s="312">
        <v>-17.60000000082567</v>
      </c>
    </row>
    <row r="908" spans="5:71">
      <c r="E908" s="9">
        <v>131.83333333333334</v>
      </c>
      <c r="F908" s="9">
        <v>153.69999999999999</v>
      </c>
      <c r="J908" s="254">
        <v>4.5199999999999259</v>
      </c>
      <c r="K908" s="8">
        <v>-19.200000000059312</v>
      </c>
      <c r="Q908" s="291">
        <v>99.9</v>
      </c>
      <c r="R908" s="290">
        <v>37.4</v>
      </c>
      <c r="S908" s="290">
        <v>48.6</v>
      </c>
      <c r="T908" s="290">
        <v>62.6</v>
      </c>
      <c r="U908" s="291">
        <v>48.6</v>
      </c>
      <c r="V908" s="8">
        <v>101.7</v>
      </c>
      <c r="W908" s="8">
        <v>49.988050000000001</v>
      </c>
      <c r="AH908" s="6">
        <v>99.6</v>
      </c>
      <c r="AI908" s="290">
        <v>44.39</v>
      </c>
      <c r="AJ908" s="290">
        <v>51.92</v>
      </c>
      <c r="AK908" s="290">
        <v>44.39</v>
      </c>
      <c r="AL908" s="6">
        <v>48.32</v>
      </c>
      <c r="AM908" s="6">
        <v>56.94</v>
      </c>
      <c r="AN908" s="6">
        <v>48.23</v>
      </c>
      <c r="BO908" s="224">
        <v>1.208</v>
      </c>
      <c r="BP908" s="226">
        <v>-72.666666666666686</v>
      </c>
      <c r="BR908" s="311">
        <v>4.5199999999999259</v>
      </c>
      <c r="BS908" s="312">
        <v>-19.200000000059312</v>
      </c>
    </row>
    <row r="909" spans="5:71">
      <c r="E909" s="9">
        <v>131.90222222222224</v>
      </c>
      <c r="F909" s="9">
        <v>146.1</v>
      </c>
      <c r="J909" s="254">
        <v>4.5249999999999257</v>
      </c>
      <c r="K909" s="8">
        <v>1.3333333332543518</v>
      </c>
      <c r="Q909" s="291">
        <v>100</v>
      </c>
      <c r="R909" s="290">
        <v>44.6</v>
      </c>
      <c r="S909" s="290">
        <v>48</v>
      </c>
      <c r="T909" s="290">
        <v>57.7</v>
      </c>
      <c r="U909" s="291">
        <v>48</v>
      </c>
      <c r="V909" s="8">
        <v>101.8</v>
      </c>
      <c r="W909" s="8">
        <v>51.162999999999997</v>
      </c>
      <c r="AH909" s="6">
        <v>99.7</v>
      </c>
      <c r="AI909" s="290">
        <v>43.19</v>
      </c>
      <c r="AJ909" s="290">
        <v>50.55</v>
      </c>
      <c r="AK909" s="290">
        <v>43.19</v>
      </c>
      <c r="AL909" s="6">
        <v>48.27</v>
      </c>
      <c r="AM909" s="6">
        <v>57.24</v>
      </c>
      <c r="AN909" s="6">
        <v>48.16</v>
      </c>
      <c r="BO909" s="224">
        <v>1.21</v>
      </c>
      <c r="BP909" s="226">
        <v>-64.666666666666671</v>
      </c>
      <c r="BR909" s="311">
        <v>4.5249999999999257</v>
      </c>
      <c r="BS909" s="312">
        <v>1.3333333332543518</v>
      </c>
    </row>
    <row r="910" spans="5:71">
      <c r="E910" s="9">
        <v>131.97111111111113</v>
      </c>
      <c r="F910" s="9">
        <v>138.5</v>
      </c>
      <c r="J910" s="254">
        <v>4.5299999999999256</v>
      </c>
      <c r="K910" s="8">
        <v>9.5999999999403229</v>
      </c>
      <c r="Q910" s="291">
        <v>100.1</v>
      </c>
      <c r="R910" s="290">
        <v>44.8</v>
      </c>
      <c r="S910" s="290">
        <v>47.8</v>
      </c>
      <c r="T910" s="290">
        <v>57.8</v>
      </c>
      <c r="U910" s="291">
        <v>47.8</v>
      </c>
      <c r="V910" s="8">
        <v>101.9</v>
      </c>
      <c r="W910" s="8">
        <v>51.281350000000003</v>
      </c>
      <c r="AH910" s="6">
        <v>99.8</v>
      </c>
      <c r="AI910" s="290">
        <v>42.97</v>
      </c>
      <c r="AJ910" s="290">
        <v>50.64</v>
      </c>
      <c r="AK910" s="290">
        <v>42.97</v>
      </c>
      <c r="AL910" s="6">
        <v>48.22</v>
      </c>
      <c r="AM910" s="6">
        <v>57.52</v>
      </c>
      <c r="AN910" s="6">
        <v>48.09</v>
      </c>
      <c r="BO910" s="224">
        <v>1.212</v>
      </c>
      <c r="BP910" s="226">
        <v>-56.666666666666679</v>
      </c>
      <c r="BR910" s="311">
        <v>4.5299999999999256</v>
      </c>
      <c r="BS910" s="312">
        <v>9.5999999999403229</v>
      </c>
    </row>
    <row r="911" spans="5:71">
      <c r="E911" s="9">
        <v>132.04000000000002</v>
      </c>
      <c r="F911" s="9">
        <v>135.65</v>
      </c>
      <c r="J911" s="254">
        <v>4.5349999999999255</v>
      </c>
      <c r="K911" s="8">
        <v>-2.4000000000000199</v>
      </c>
      <c r="Q911" s="291">
        <v>100.2</v>
      </c>
      <c r="R911" s="290">
        <v>45</v>
      </c>
      <c r="S911" s="290">
        <v>47.9</v>
      </c>
      <c r="T911" s="290">
        <v>57.8</v>
      </c>
      <c r="U911" s="291">
        <v>47.9</v>
      </c>
      <c r="V911" s="8">
        <v>102</v>
      </c>
      <c r="W911" s="8">
        <v>51.399650000000001</v>
      </c>
      <c r="AH911" s="6">
        <v>99.9</v>
      </c>
      <c r="AI911" s="290">
        <v>43.8</v>
      </c>
      <c r="AJ911" s="290">
        <v>52.27</v>
      </c>
      <c r="AK911" s="290">
        <v>43.8</v>
      </c>
      <c r="AL911" s="6">
        <v>48.17</v>
      </c>
      <c r="AM911" s="6">
        <v>57.79</v>
      </c>
      <c r="AN911" s="6">
        <v>48.03</v>
      </c>
      <c r="BO911" s="224">
        <v>1.214</v>
      </c>
      <c r="BP911" s="226">
        <v>-57.999999999999979</v>
      </c>
      <c r="BR911" s="311">
        <v>4.5349999999999255</v>
      </c>
      <c r="BS911" s="312">
        <v>-2.4000000000000199</v>
      </c>
    </row>
    <row r="912" spans="5:71">
      <c r="E912" s="9">
        <v>132.10888888888891</v>
      </c>
      <c r="F912" s="9">
        <v>132.80000000000001</v>
      </c>
      <c r="J912" s="254">
        <v>4.5399999999999254</v>
      </c>
      <c r="K912" s="8">
        <v>-3.1999999999801076</v>
      </c>
      <c r="Q912" s="291">
        <v>100.3</v>
      </c>
      <c r="R912" s="290">
        <v>45.2</v>
      </c>
      <c r="S912" s="290">
        <v>48</v>
      </c>
      <c r="T912" s="290">
        <v>57.8</v>
      </c>
      <c r="U912" s="291">
        <v>48</v>
      </c>
      <c r="V912" s="8">
        <v>102.2</v>
      </c>
      <c r="W912" s="8">
        <v>51.518000000000001</v>
      </c>
      <c r="AH912" s="6">
        <v>100</v>
      </c>
      <c r="AI912" s="290">
        <v>45.29</v>
      </c>
      <c r="AJ912" s="290">
        <v>54.87</v>
      </c>
      <c r="AK912" s="290">
        <v>45.29</v>
      </c>
      <c r="AL912" s="6">
        <v>48.12</v>
      </c>
      <c r="AM912" s="6">
        <v>58.04</v>
      </c>
      <c r="AN912" s="6">
        <v>47.97</v>
      </c>
      <c r="BO912" s="224">
        <v>1.216</v>
      </c>
      <c r="BP912" s="226">
        <v>-39.333333333333321</v>
      </c>
      <c r="BR912" s="311">
        <v>4.5399999999999254</v>
      </c>
      <c r="BS912" s="312">
        <v>-3.1999999999801076</v>
      </c>
    </row>
    <row r="913" spans="5:71">
      <c r="E913" s="9">
        <v>132.17777777777778</v>
      </c>
      <c r="F913" s="9">
        <v>134.69999999999999</v>
      </c>
      <c r="J913" s="254">
        <v>4.5449999999999253</v>
      </c>
      <c r="K913" s="8">
        <v>-6.3999999997015777</v>
      </c>
      <c r="Q913" s="291">
        <v>100.4</v>
      </c>
      <c r="R913" s="290">
        <v>45.4</v>
      </c>
      <c r="S913" s="290">
        <v>48.1</v>
      </c>
      <c r="T913" s="290">
        <v>57.9</v>
      </c>
      <c r="U913" s="291">
        <v>48.1</v>
      </c>
      <c r="V913" s="8">
        <v>102.3</v>
      </c>
      <c r="W913" s="8">
        <v>51.636299999999999</v>
      </c>
      <c r="AH913" s="6">
        <v>100.1</v>
      </c>
      <c r="AI913" s="290">
        <v>46.84</v>
      </c>
      <c r="AJ913" s="290">
        <v>57.53</v>
      </c>
      <c r="AK913" s="290">
        <v>46.84</v>
      </c>
      <c r="AL913" s="6">
        <v>48.07</v>
      </c>
      <c r="AM913" s="6">
        <v>58.29</v>
      </c>
      <c r="AN913" s="6">
        <v>47.91</v>
      </c>
      <c r="BO913" s="224">
        <v>1.218</v>
      </c>
      <c r="BP913" s="226">
        <v>-33.333333333333336</v>
      </c>
      <c r="BR913" s="311">
        <v>4.5449999999999253</v>
      </c>
      <c r="BS913" s="312">
        <v>-6.3999999997015777</v>
      </c>
    </row>
    <row r="914" spans="5:71">
      <c r="E914" s="9">
        <v>132.24666666666667</v>
      </c>
      <c r="F914" s="9">
        <v>136.6</v>
      </c>
      <c r="J914" s="254">
        <v>4.5499999999999252</v>
      </c>
      <c r="K914" s="8">
        <v>-8.4000000002701825</v>
      </c>
      <c r="Q914" s="291">
        <v>100.5</v>
      </c>
      <c r="R914" s="290">
        <v>45.6</v>
      </c>
      <c r="S914" s="290">
        <v>48.2</v>
      </c>
      <c r="T914" s="290">
        <v>57.9</v>
      </c>
      <c r="U914" s="291">
        <v>48.2</v>
      </c>
      <c r="V914" s="8">
        <v>102.4</v>
      </c>
      <c r="W914" s="8">
        <v>51.754649999999998</v>
      </c>
      <c r="AH914" s="6">
        <v>100.2</v>
      </c>
      <c r="AI914" s="290">
        <v>47.99</v>
      </c>
      <c r="AJ914" s="290">
        <v>59.56</v>
      </c>
      <c r="AK914" s="290">
        <v>47.99</v>
      </c>
      <c r="AL914" s="6">
        <v>48.03</v>
      </c>
      <c r="AM914" s="6">
        <v>58.54</v>
      </c>
      <c r="AN914" s="6">
        <v>47.87</v>
      </c>
      <c r="BO914" s="224">
        <v>1.22</v>
      </c>
      <c r="BP914" s="226">
        <v>-49.33333333333335</v>
      </c>
      <c r="BR914" s="311">
        <v>4.5499999999999252</v>
      </c>
      <c r="BS914" s="312">
        <v>-8.4000000002701825</v>
      </c>
    </row>
    <row r="915" spans="5:71">
      <c r="E915" s="9">
        <v>132.31555555555556</v>
      </c>
      <c r="F915" s="9">
        <v>138.5</v>
      </c>
      <c r="J915" s="254">
        <v>4.5549999999999251</v>
      </c>
      <c r="K915" s="8">
        <v>-24.00000000026861</v>
      </c>
      <c r="Q915" s="291">
        <v>100.6</v>
      </c>
      <c r="R915" s="290">
        <v>45.8</v>
      </c>
      <c r="S915" s="290">
        <v>48.3</v>
      </c>
      <c r="T915" s="290">
        <v>57.9</v>
      </c>
      <c r="U915" s="291">
        <v>48.3</v>
      </c>
      <c r="V915" s="8">
        <v>102.5</v>
      </c>
      <c r="W915" s="8">
        <v>51.872950000000003</v>
      </c>
      <c r="AH915" s="6">
        <v>100.3</v>
      </c>
      <c r="AI915" s="290">
        <v>48.58</v>
      </c>
      <c r="AJ915" s="290">
        <v>60.73</v>
      </c>
      <c r="AK915" s="290">
        <v>48.58</v>
      </c>
      <c r="AL915" s="6">
        <v>48.01</v>
      </c>
      <c r="AM915" s="6">
        <v>58.79</v>
      </c>
      <c r="AN915" s="6">
        <v>47.85</v>
      </c>
      <c r="BO915" s="224">
        <v>1.222</v>
      </c>
      <c r="BP915" s="226">
        <v>-47.333333333333336</v>
      </c>
      <c r="BR915" s="311">
        <v>4.5549999999999251</v>
      </c>
      <c r="BS915" s="312">
        <v>-24.00000000026861</v>
      </c>
    </row>
    <row r="916" spans="5:71">
      <c r="E916" s="9">
        <v>132.38444444444445</v>
      </c>
      <c r="F916" s="9">
        <v>142.30000000000001</v>
      </c>
      <c r="J916" s="254">
        <v>4.559999999999925</v>
      </c>
      <c r="K916" s="8">
        <v>-21.19999999942959</v>
      </c>
      <c r="Q916" s="291">
        <v>100.7</v>
      </c>
      <c r="R916" s="290">
        <v>46</v>
      </c>
      <c r="S916" s="290">
        <v>48.4</v>
      </c>
      <c r="T916" s="290">
        <v>58</v>
      </c>
      <c r="U916" s="291">
        <v>48.4</v>
      </c>
      <c r="V916" s="8">
        <v>102.7</v>
      </c>
      <c r="W916" s="8">
        <v>51.991300000000003</v>
      </c>
      <c r="AH916" s="6">
        <v>100.4</v>
      </c>
      <c r="AI916" s="290">
        <v>48.74</v>
      </c>
      <c r="AJ916" s="290">
        <v>61.23</v>
      </c>
      <c r="AK916" s="290">
        <v>48.74</v>
      </c>
      <c r="AL916" s="6">
        <v>47.99</v>
      </c>
      <c r="AM916" s="6">
        <v>59.05</v>
      </c>
      <c r="AN916" s="6">
        <v>47.85</v>
      </c>
      <c r="BO916" s="224">
        <v>1.224</v>
      </c>
      <c r="BP916" s="226">
        <v>-34.000000000000014</v>
      </c>
      <c r="BR916" s="311">
        <v>4.559999999999925</v>
      </c>
      <c r="BS916" s="312">
        <v>-21.19999999942959</v>
      </c>
    </row>
    <row r="917" spans="5:71">
      <c r="E917" s="9">
        <v>132.45333333333335</v>
      </c>
      <c r="F917" s="9">
        <v>143.30000000000001</v>
      </c>
      <c r="J917" s="254">
        <v>4.5649999999999249</v>
      </c>
      <c r="K917" s="8">
        <v>-15.200000000181184</v>
      </c>
      <c r="Q917" s="291">
        <v>100.8</v>
      </c>
      <c r="R917" s="290">
        <v>46.2</v>
      </c>
      <c r="S917" s="290">
        <v>48.5</v>
      </c>
      <c r="T917" s="290">
        <v>58</v>
      </c>
      <c r="U917" s="291">
        <v>48.5</v>
      </c>
      <c r="V917" s="8">
        <v>102.8</v>
      </c>
      <c r="W917" s="8">
        <v>52.109650000000002</v>
      </c>
      <c r="AH917" s="6">
        <v>100.5</v>
      </c>
      <c r="AI917" s="290">
        <v>48.7</v>
      </c>
      <c r="AJ917" s="290">
        <v>61.4</v>
      </c>
      <c r="AK917" s="290">
        <v>48.7</v>
      </c>
      <c r="AL917" s="6">
        <v>48</v>
      </c>
      <c r="AM917" s="6">
        <v>59.33</v>
      </c>
      <c r="AN917" s="6">
        <v>47.86</v>
      </c>
      <c r="BO917" s="224">
        <v>1.226</v>
      </c>
      <c r="BP917" s="226">
        <v>-26.666666666666661</v>
      </c>
      <c r="BR917" s="311">
        <v>4.5649999999999249</v>
      </c>
      <c r="BS917" s="312">
        <v>-15.200000000181184</v>
      </c>
    </row>
    <row r="918" spans="5:71">
      <c r="E918" s="9">
        <v>132.52222222222224</v>
      </c>
      <c r="F918" s="9">
        <v>144.30000000000001</v>
      </c>
      <c r="J918" s="254">
        <v>4.5699999999999248</v>
      </c>
      <c r="K918" s="8">
        <v>-13.599999999698014</v>
      </c>
      <c r="Q918" s="291">
        <v>100.9</v>
      </c>
      <c r="R918" s="290">
        <v>46.4</v>
      </c>
      <c r="S918" s="290">
        <v>48.6</v>
      </c>
      <c r="T918" s="290">
        <v>58</v>
      </c>
      <c r="U918" s="291">
        <v>48.6</v>
      </c>
      <c r="V918" s="8">
        <v>102.9</v>
      </c>
      <c r="W918" s="8">
        <v>52.22795</v>
      </c>
      <c r="AH918" s="6">
        <v>100.6</v>
      </c>
      <c r="AI918" s="290">
        <v>48.63</v>
      </c>
      <c r="AJ918" s="290">
        <v>61.5</v>
      </c>
      <c r="AK918" s="290">
        <v>48.63</v>
      </c>
      <c r="AL918" s="6">
        <v>48.02</v>
      </c>
      <c r="AM918" s="6">
        <v>59.61</v>
      </c>
      <c r="AN918" s="6">
        <v>47.9</v>
      </c>
      <c r="BO918" s="224">
        <v>1.228</v>
      </c>
      <c r="BP918" s="226">
        <v>-21.333333333333325</v>
      </c>
      <c r="BR918" s="311">
        <v>4.5699999999999248</v>
      </c>
      <c r="BS918" s="312">
        <v>-13.599999999698014</v>
      </c>
    </row>
    <row r="919" spans="5:71">
      <c r="E919" s="9">
        <v>132.5911111111111</v>
      </c>
      <c r="F919" s="9">
        <v>144.30000000000001</v>
      </c>
      <c r="J919" s="254">
        <v>4.5749999999999247</v>
      </c>
      <c r="K919" s="8">
        <v>-12.000000000120785</v>
      </c>
      <c r="Q919" s="291">
        <v>101</v>
      </c>
      <c r="R919" s="290">
        <v>46.6</v>
      </c>
      <c r="S919" s="290">
        <v>48.8</v>
      </c>
      <c r="T919" s="290">
        <v>58.1</v>
      </c>
      <c r="U919" s="291">
        <v>48.8</v>
      </c>
      <c r="V919" s="8">
        <v>103</v>
      </c>
      <c r="W919" s="8">
        <v>52.346249999999998</v>
      </c>
      <c r="AH919" s="6">
        <v>100.7</v>
      </c>
      <c r="AI919" s="290">
        <v>48.6</v>
      </c>
      <c r="AJ919" s="290">
        <v>61.63</v>
      </c>
      <c r="AK919" s="290">
        <v>48.6</v>
      </c>
      <c r="AL919" s="6">
        <v>48.06</v>
      </c>
      <c r="AM919" s="6">
        <v>59.91</v>
      </c>
      <c r="AN919" s="6">
        <v>47.97</v>
      </c>
      <c r="BO919" s="224">
        <v>1.23</v>
      </c>
      <c r="BP919" s="226">
        <v>-12.666666666666663</v>
      </c>
      <c r="BR919" s="311">
        <v>4.5749999999999247</v>
      </c>
      <c r="BS919" s="312">
        <v>-12.000000000120785</v>
      </c>
    </row>
    <row r="920" spans="5:71">
      <c r="E920" s="9">
        <v>132.66</v>
      </c>
      <c r="F920" s="9">
        <v>141.44999999999999</v>
      </c>
      <c r="J920" s="254">
        <v>4.5799999999999246</v>
      </c>
      <c r="K920" s="8">
        <v>-10.13333333319185</v>
      </c>
      <c r="Q920" s="291">
        <v>101.1</v>
      </c>
      <c r="R920" s="290">
        <v>46.8</v>
      </c>
      <c r="S920" s="290">
        <v>48.9</v>
      </c>
      <c r="T920" s="290">
        <v>58.1</v>
      </c>
      <c r="U920" s="291">
        <v>48.9</v>
      </c>
      <c r="V920" s="8">
        <v>103.1</v>
      </c>
      <c r="W920" s="8">
        <v>52.464600000000004</v>
      </c>
      <c r="AH920" s="6">
        <v>100.8</v>
      </c>
      <c r="AI920" s="290">
        <v>48.61</v>
      </c>
      <c r="AJ920" s="290">
        <v>61.79</v>
      </c>
      <c r="AK920" s="290">
        <v>48.61</v>
      </c>
      <c r="AL920" s="6">
        <v>48.11</v>
      </c>
      <c r="AM920" s="6">
        <v>60.23</v>
      </c>
      <c r="AN920" s="6">
        <v>48.05</v>
      </c>
      <c r="BO920" s="224">
        <v>1.232</v>
      </c>
      <c r="BP920" s="226">
        <v>-12.000000000000009</v>
      </c>
      <c r="BR920" s="311">
        <v>4.5799999999999246</v>
      </c>
      <c r="BS920" s="312">
        <v>-10.13333333319185</v>
      </c>
    </row>
    <row r="921" spans="5:71">
      <c r="E921" s="9">
        <v>132.72888888888889</v>
      </c>
      <c r="F921" s="9">
        <v>136.69999999999999</v>
      </c>
      <c r="J921" s="254">
        <v>4.5849999999999245</v>
      </c>
      <c r="K921" s="8">
        <v>2.3999999996376076</v>
      </c>
      <c r="Q921" s="291">
        <v>101.2</v>
      </c>
      <c r="R921" s="290">
        <v>47</v>
      </c>
      <c r="S921" s="290">
        <v>49</v>
      </c>
      <c r="T921" s="290">
        <v>58.1</v>
      </c>
      <c r="U921" s="291">
        <v>49</v>
      </c>
      <c r="V921" s="8">
        <v>103.3</v>
      </c>
      <c r="W921" s="8">
        <v>52.582949999999997</v>
      </c>
      <c r="AH921" s="6">
        <v>100.9</v>
      </c>
      <c r="AI921" s="290">
        <v>48.63</v>
      </c>
      <c r="AJ921" s="290">
        <v>61.96</v>
      </c>
      <c r="AK921" s="290">
        <v>48.63</v>
      </c>
      <c r="AL921" s="6">
        <v>48.19</v>
      </c>
      <c r="AM921" s="6">
        <v>60.55</v>
      </c>
      <c r="AN921" s="6">
        <v>48.15</v>
      </c>
      <c r="BO921" s="224">
        <v>1.234</v>
      </c>
      <c r="BP921" s="226">
        <v>-7.333333333333325</v>
      </c>
      <c r="BR921" s="311">
        <v>4.5849999999999245</v>
      </c>
      <c r="BS921" s="312">
        <v>2.3999999996376076</v>
      </c>
    </row>
    <row r="922" spans="5:71">
      <c r="E922" s="9">
        <v>132.79777777777778</v>
      </c>
      <c r="F922" s="9">
        <v>127.2</v>
      </c>
      <c r="J922" s="254">
        <v>4.5899999999999244</v>
      </c>
      <c r="K922" s="8">
        <v>-10.799999999787353</v>
      </c>
      <c r="Q922" s="291">
        <v>101.3</v>
      </c>
      <c r="R922" s="290">
        <v>47.2</v>
      </c>
      <c r="S922" s="290">
        <v>49.1</v>
      </c>
      <c r="T922" s="290">
        <v>58.2</v>
      </c>
      <c r="U922" s="291">
        <v>49.1</v>
      </c>
      <c r="V922" s="8">
        <v>103.4</v>
      </c>
      <c r="W922" s="8">
        <v>52.701300000000003</v>
      </c>
      <c r="AH922" s="6">
        <v>101</v>
      </c>
      <c r="AI922" s="290">
        <v>48.67</v>
      </c>
      <c r="AJ922" s="290">
        <v>62.12</v>
      </c>
      <c r="AK922" s="290">
        <v>48.67</v>
      </c>
      <c r="AL922" s="6">
        <v>48.28</v>
      </c>
      <c r="AM922" s="6">
        <v>60.88</v>
      </c>
      <c r="AN922" s="6">
        <v>48.27</v>
      </c>
      <c r="BO922" s="224">
        <v>1.236</v>
      </c>
      <c r="BP922" s="226">
        <v>-9.9999999999999947</v>
      </c>
      <c r="BR922" s="311">
        <v>4.5899999999999244</v>
      </c>
      <c r="BS922" s="312">
        <v>-10.799999999787353</v>
      </c>
    </row>
    <row r="923" spans="5:71">
      <c r="E923" s="9">
        <v>132.86666666666667</v>
      </c>
      <c r="F923" s="9">
        <v>128</v>
      </c>
      <c r="J923" s="254">
        <v>4.5949999999999243</v>
      </c>
      <c r="K923" s="8">
        <v>-31.199999999637637</v>
      </c>
      <c r="Q923" s="291">
        <v>101.4</v>
      </c>
      <c r="R923" s="290">
        <v>47.4</v>
      </c>
      <c r="S923" s="290">
        <v>49.2</v>
      </c>
      <c r="T923" s="290">
        <v>58.2</v>
      </c>
      <c r="U923" s="291">
        <v>49.2</v>
      </c>
      <c r="V923" s="8">
        <v>103.5</v>
      </c>
      <c r="W923" s="8">
        <v>52.819599999999994</v>
      </c>
      <c r="AH923" s="6">
        <v>101.1</v>
      </c>
      <c r="AI923" s="290">
        <v>48.71</v>
      </c>
      <c r="AJ923" s="290">
        <v>62.28</v>
      </c>
      <c r="AK923" s="290">
        <v>48.71</v>
      </c>
      <c r="AL923" s="6">
        <v>48.39</v>
      </c>
      <c r="AM923" s="6">
        <v>61.22</v>
      </c>
      <c r="AN923" s="6">
        <v>48.4</v>
      </c>
      <c r="BO923" s="224">
        <v>1.238</v>
      </c>
      <c r="BP923" s="226">
        <v>-8.0000000000000071</v>
      </c>
      <c r="BR923" s="311">
        <v>4.5949999999999243</v>
      </c>
      <c r="BS923" s="312">
        <v>-31.199999999637637</v>
      </c>
    </row>
    <row r="924" spans="5:71">
      <c r="E924" s="9">
        <v>132.93555555555557</v>
      </c>
      <c r="F924" s="9">
        <v>129.1</v>
      </c>
      <c r="J924" s="254">
        <v>4.5999999999999241</v>
      </c>
      <c r="K924" s="8">
        <v>-12.000000001358906</v>
      </c>
      <c r="Q924" s="291">
        <v>101.5</v>
      </c>
      <c r="R924" s="290">
        <v>47.6</v>
      </c>
      <c r="S924" s="290">
        <v>49.3</v>
      </c>
      <c r="T924" s="290">
        <v>58.2</v>
      </c>
      <c r="U924" s="291">
        <v>49.3</v>
      </c>
      <c r="V924" s="8">
        <v>103.6</v>
      </c>
      <c r="W924" s="8">
        <v>52.937899999999999</v>
      </c>
      <c r="AH924" s="6">
        <v>101.2</v>
      </c>
      <c r="AI924" s="290">
        <v>48.77</v>
      </c>
      <c r="AJ924" s="290">
        <v>62.43</v>
      </c>
      <c r="AK924" s="290">
        <v>48.77</v>
      </c>
      <c r="AL924" s="6">
        <v>48.5</v>
      </c>
      <c r="AM924" s="6">
        <v>61.55</v>
      </c>
      <c r="AN924" s="6">
        <v>48.54</v>
      </c>
      <c r="BO924" s="224">
        <v>1.24</v>
      </c>
      <c r="BP924" s="226">
        <v>-6.6666666666666723</v>
      </c>
      <c r="BR924" s="311">
        <v>4.5999999999999241</v>
      </c>
      <c r="BS924" s="312">
        <v>-12.000000001358906</v>
      </c>
    </row>
    <row r="925" spans="5:71">
      <c r="E925" s="9">
        <v>133.00444444444446</v>
      </c>
      <c r="F925" s="9">
        <v>132.9</v>
      </c>
      <c r="J925" s="254">
        <v>4.604999999999924</v>
      </c>
      <c r="K925" s="8">
        <v>0.79999999939246891</v>
      </c>
      <c r="Q925" s="291">
        <v>101.6</v>
      </c>
      <c r="R925" s="290">
        <v>47.8</v>
      </c>
      <c r="S925" s="290">
        <v>49.4</v>
      </c>
      <c r="T925" s="290">
        <v>58.3</v>
      </c>
      <c r="U925" s="291">
        <v>49.4</v>
      </c>
      <c r="V925" s="8">
        <v>103.8</v>
      </c>
      <c r="W925" s="8">
        <v>53.056249999999999</v>
      </c>
      <c r="AH925" s="6">
        <v>101.3</v>
      </c>
      <c r="AI925" s="290">
        <v>48.84</v>
      </c>
      <c r="AJ925" s="290">
        <v>62.59</v>
      </c>
      <c r="AK925" s="290">
        <v>48.84</v>
      </c>
      <c r="AL925" s="6">
        <v>48.63</v>
      </c>
      <c r="AM925" s="6">
        <v>61.86</v>
      </c>
      <c r="AN925" s="6">
        <v>48.68</v>
      </c>
      <c r="BO925" s="224">
        <v>1.242</v>
      </c>
      <c r="BP925" s="226">
        <v>-16.000000000000014</v>
      </c>
      <c r="BR925" s="311">
        <v>4.604999999999924</v>
      </c>
      <c r="BS925" s="312">
        <v>0.79999999939246891</v>
      </c>
    </row>
    <row r="926" spans="5:71">
      <c r="E926" s="9">
        <v>133.07333333333332</v>
      </c>
      <c r="F926" s="9">
        <v>132.94999999999999</v>
      </c>
      <c r="J926" s="254">
        <v>4.6099999999999239</v>
      </c>
      <c r="K926" s="8">
        <v>-16.800000000486008</v>
      </c>
      <c r="Q926" s="291">
        <v>101.7</v>
      </c>
      <c r="R926" s="290">
        <v>48</v>
      </c>
      <c r="S926" s="290">
        <v>49.5</v>
      </c>
      <c r="T926" s="290">
        <v>58.3</v>
      </c>
      <c r="U926" s="291">
        <v>49.5</v>
      </c>
      <c r="V926" s="8">
        <v>103.9</v>
      </c>
      <c r="W926" s="8">
        <v>53.174549999999996</v>
      </c>
      <c r="AH926" s="6">
        <v>101.4</v>
      </c>
      <c r="AI926" s="290">
        <v>48.92</v>
      </c>
      <c r="AJ926" s="290">
        <v>62.75</v>
      </c>
      <c r="AK926" s="290">
        <v>48.92</v>
      </c>
      <c r="AL926" s="6">
        <v>48.75</v>
      </c>
      <c r="AM926" s="6">
        <v>62.16</v>
      </c>
      <c r="AN926" s="6">
        <v>48.82</v>
      </c>
      <c r="BO926" s="224">
        <v>1.244</v>
      </c>
      <c r="BP926" s="226">
        <v>-41.333333333333343</v>
      </c>
      <c r="BR926" s="311">
        <v>4.6099999999999239</v>
      </c>
      <c r="BS926" s="312">
        <v>-16.800000000486008</v>
      </c>
    </row>
    <row r="927" spans="5:71">
      <c r="E927" s="9">
        <v>133.14222222222222</v>
      </c>
      <c r="F927" s="9">
        <v>133</v>
      </c>
      <c r="J927" s="254">
        <v>4.6149999999999238</v>
      </c>
      <c r="K927" s="8">
        <v>-17.999999999362117</v>
      </c>
      <c r="Q927" s="291">
        <v>101.8</v>
      </c>
      <c r="R927" s="290">
        <v>48.2</v>
      </c>
      <c r="S927" s="290">
        <v>49.6</v>
      </c>
      <c r="T927" s="290">
        <v>58.3</v>
      </c>
      <c r="U927" s="291">
        <v>49.6</v>
      </c>
      <c r="V927" s="8">
        <v>104</v>
      </c>
      <c r="W927" s="8">
        <v>53.292900000000003</v>
      </c>
      <c r="AH927" s="6">
        <v>101.5</v>
      </c>
      <c r="AI927" s="290">
        <v>49</v>
      </c>
      <c r="AJ927" s="290">
        <v>62.9</v>
      </c>
      <c r="AK927" s="290">
        <v>49</v>
      </c>
      <c r="AL927" s="6">
        <v>48.88</v>
      </c>
      <c r="AM927" s="6">
        <v>62.44</v>
      </c>
      <c r="AN927" s="6">
        <v>48.95</v>
      </c>
      <c r="BO927" s="224">
        <v>1.246</v>
      </c>
      <c r="BP927" s="226">
        <v>-57.999999999999979</v>
      </c>
      <c r="BR927" s="311">
        <v>4.6149999999999238</v>
      </c>
      <c r="BS927" s="312">
        <v>-17.999999999362117</v>
      </c>
    </row>
    <row r="928" spans="5:71">
      <c r="E928" s="9">
        <v>133.21111111111111</v>
      </c>
      <c r="F928" s="9">
        <v>131.4</v>
      </c>
      <c r="J928" s="254">
        <v>4.6199999999999237</v>
      </c>
      <c r="K928" s="8">
        <v>-4.3999999995417127</v>
      </c>
      <c r="Q928" s="291">
        <v>101.9</v>
      </c>
      <c r="R928" s="290">
        <v>48.4</v>
      </c>
      <c r="S928" s="290">
        <v>49.7</v>
      </c>
      <c r="T928" s="290">
        <v>58.4</v>
      </c>
      <c r="U928" s="291">
        <v>49.7</v>
      </c>
      <c r="V928" s="8">
        <v>104.1</v>
      </c>
      <c r="W928" s="8">
        <v>53.382950000000001</v>
      </c>
      <c r="AH928" s="6">
        <v>101.6</v>
      </c>
      <c r="AI928" s="290">
        <v>49.08</v>
      </c>
      <c r="AJ928" s="290">
        <v>63.05</v>
      </c>
      <c r="AK928" s="290">
        <v>49.08</v>
      </c>
      <c r="AL928" s="6">
        <v>49.01</v>
      </c>
      <c r="AM928" s="6">
        <v>62.68</v>
      </c>
      <c r="AN928" s="6">
        <v>49.07</v>
      </c>
      <c r="BO928" s="224">
        <v>1.248</v>
      </c>
      <c r="BP928" s="226">
        <v>-75.333333333333357</v>
      </c>
      <c r="BR928" s="311">
        <v>4.6199999999999237</v>
      </c>
      <c r="BS928" s="312">
        <v>-4.3999999995417127</v>
      </c>
    </row>
    <row r="929" spans="5:71">
      <c r="E929" s="9">
        <v>133.28</v>
      </c>
      <c r="F929" s="9">
        <v>127.9</v>
      </c>
      <c r="J929" s="254">
        <v>4.6249999999999236</v>
      </c>
      <c r="K929" s="8">
        <v>2.4000000002444111</v>
      </c>
      <c r="Q929" s="291">
        <v>102</v>
      </c>
      <c r="R929" s="290">
        <v>48.5</v>
      </c>
      <c r="S929" s="290">
        <v>49.8</v>
      </c>
      <c r="T929" s="290">
        <v>58.4</v>
      </c>
      <c r="U929" s="291">
        <v>49.8</v>
      </c>
      <c r="V929" s="8">
        <v>104.2</v>
      </c>
      <c r="W929" s="8">
        <v>53.452600000000004</v>
      </c>
      <c r="AH929" s="6">
        <v>101.7</v>
      </c>
      <c r="AI929" s="290">
        <v>49.16</v>
      </c>
      <c r="AJ929" s="290">
        <v>63.19</v>
      </c>
      <c r="AK929" s="290">
        <v>49.16</v>
      </c>
      <c r="AL929" s="6">
        <v>49.12</v>
      </c>
      <c r="AM929" s="6">
        <v>62.9</v>
      </c>
      <c r="AN929" s="6">
        <v>49.18</v>
      </c>
      <c r="BO929" s="224">
        <v>1.25</v>
      </c>
      <c r="BP929" s="226">
        <v>-71.999999999999972</v>
      </c>
      <c r="BR929" s="311">
        <v>4.6249999999999236</v>
      </c>
      <c r="BS929" s="312">
        <v>2.4000000002444111</v>
      </c>
    </row>
    <row r="930" spans="5:71">
      <c r="E930" s="9">
        <v>133.34888888888889</v>
      </c>
      <c r="F930" s="9">
        <v>122.2</v>
      </c>
      <c r="J930" s="254">
        <v>4.6299999999999235</v>
      </c>
      <c r="K930" s="8">
        <v>-18.666666666073692</v>
      </c>
      <c r="Q930" s="291">
        <v>102.1</v>
      </c>
      <c r="R930" s="290">
        <v>48.7</v>
      </c>
      <c r="S930" s="290">
        <v>49.8</v>
      </c>
      <c r="T930" s="290">
        <v>58.4</v>
      </c>
      <c r="U930" s="291">
        <v>49.8</v>
      </c>
      <c r="V930" s="8">
        <v>104.4</v>
      </c>
      <c r="W930" s="8">
        <v>53.522199999999998</v>
      </c>
      <c r="AH930" s="6">
        <v>101.8</v>
      </c>
      <c r="AI930" s="290">
        <v>49.25</v>
      </c>
      <c r="AJ930" s="290">
        <v>63.32</v>
      </c>
      <c r="AK930" s="290">
        <v>49.25</v>
      </c>
      <c r="AL930" s="6">
        <v>49.22</v>
      </c>
      <c r="AM930" s="6">
        <v>63.09</v>
      </c>
      <c r="AN930" s="6">
        <v>49.27</v>
      </c>
      <c r="BO930" s="224">
        <v>1.252</v>
      </c>
      <c r="BP930" s="226">
        <v>-68</v>
      </c>
      <c r="BR930" s="311">
        <v>4.6299999999999235</v>
      </c>
      <c r="BS930" s="312">
        <v>-18.666666666073692</v>
      </c>
    </row>
    <row r="931" spans="5:71">
      <c r="E931" s="9">
        <v>133.41777777777779</v>
      </c>
      <c r="F931" s="9">
        <v>116.5</v>
      </c>
      <c r="J931" s="254">
        <v>4.6349999999999234</v>
      </c>
      <c r="K931" s="8">
        <v>-21.066666666871154</v>
      </c>
      <c r="Q931" s="291">
        <v>102.2</v>
      </c>
      <c r="R931" s="290">
        <v>48.8</v>
      </c>
      <c r="S931" s="290">
        <v>49.9</v>
      </c>
      <c r="T931" s="290">
        <v>58.4</v>
      </c>
      <c r="U931" s="291">
        <v>49.9</v>
      </c>
      <c r="V931" s="8">
        <v>104.5</v>
      </c>
      <c r="W931" s="8">
        <v>53.591799999999999</v>
      </c>
      <c r="AH931" s="6">
        <v>101.9</v>
      </c>
      <c r="AI931" s="290">
        <v>49.34</v>
      </c>
      <c r="AJ931" s="290">
        <v>63.45</v>
      </c>
      <c r="AK931" s="290">
        <v>49.34</v>
      </c>
      <c r="AL931" s="6">
        <v>49.31</v>
      </c>
      <c r="AM931" s="6">
        <v>63.25</v>
      </c>
      <c r="AN931" s="6">
        <v>49.35</v>
      </c>
      <c r="BO931" s="224">
        <v>1.254</v>
      </c>
      <c r="BP931" s="226">
        <v>-69.3333333333333</v>
      </c>
      <c r="BR931" s="311">
        <v>4.6349999999999234</v>
      </c>
      <c r="BS931" s="312">
        <v>-21.066666666871154</v>
      </c>
    </row>
    <row r="932" spans="5:71">
      <c r="E932" s="9">
        <v>133.48666666666668</v>
      </c>
      <c r="F932" s="9">
        <v>112.7</v>
      </c>
      <c r="J932" s="254">
        <v>4.6399999999999233</v>
      </c>
      <c r="K932" s="8">
        <v>-7.2000000002138975</v>
      </c>
      <c r="Q932" s="291">
        <v>102.3</v>
      </c>
      <c r="R932" s="290">
        <v>48.9</v>
      </c>
      <c r="S932" s="290">
        <v>50</v>
      </c>
      <c r="T932" s="290">
        <v>58.4</v>
      </c>
      <c r="U932" s="291">
        <v>50</v>
      </c>
      <c r="V932" s="8">
        <v>104.6</v>
      </c>
      <c r="W932" s="8">
        <v>53.661450000000002</v>
      </c>
      <c r="AH932" s="6">
        <v>102</v>
      </c>
      <c r="AI932" s="290">
        <v>49.43</v>
      </c>
      <c r="AJ932" s="290">
        <v>63.58</v>
      </c>
      <c r="AK932" s="290">
        <v>49.43</v>
      </c>
      <c r="AL932" s="6">
        <v>49.39</v>
      </c>
      <c r="AM932" s="6">
        <v>63.38</v>
      </c>
      <c r="AN932" s="6">
        <v>49.42</v>
      </c>
      <c r="BO932" s="224">
        <v>1.256</v>
      </c>
      <c r="BP932" s="226">
        <v>-58.666666666666686</v>
      </c>
      <c r="BR932" s="311">
        <v>4.6399999999999233</v>
      </c>
      <c r="BS932" s="312">
        <v>-7.2000000002138975</v>
      </c>
    </row>
    <row r="933" spans="5:71">
      <c r="E933" s="9">
        <v>133.55555555555557</v>
      </c>
      <c r="F933" s="9">
        <v>112.7</v>
      </c>
      <c r="J933" s="254">
        <v>4.6449999999999232</v>
      </c>
      <c r="K933" s="8">
        <v>-7.1999999998167041</v>
      </c>
      <c r="Q933" s="291">
        <v>102.4</v>
      </c>
      <c r="R933" s="290">
        <v>49.1</v>
      </c>
      <c r="S933" s="290">
        <v>50</v>
      </c>
      <c r="T933" s="290">
        <v>58.4</v>
      </c>
      <c r="U933" s="291">
        <v>50</v>
      </c>
      <c r="V933" s="8">
        <v>104.7</v>
      </c>
      <c r="W933" s="8">
        <v>53.731049999999996</v>
      </c>
      <c r="AH933" s="6">
        <v>102.1</v>
      </c>
      <c r="AI933" s="290">
        <v>49.52</v>
      </c>
      <c r="AJ933" s="290">
        <v>63.7</v>
      </c>
      <c r="AK933" s="290">
        <v>49.52</v>
      </c>
      <c r="AL933" s="6">
        <v>49.45</v>
      </c>
      <c r="AM933" s="6">
        <v>63.5</v>
      </c>
      <c r="AN933" s="6">
        <v>49.48</v>
      </c>
      <c r="BO933" s="224">
        <v>1.258</v>
      </c>
      <c r="BP933" s="226">
        <v>-44.666666666666664</v>
      </c>
      <c r="BR933" s="311">
        <v>4.6449999999999232</v>
      </c>
      <c r="BS933" s="312">
        <v>-7.1999999998167041</v>
      </c>
    </row>
    <row r="934" spans="5:71">
      <c r="E934" s="9">
        <v>133.62444444444444</v>
      </c>
      <c r="F934" s="9">
        <v>114.6</v>
      </c>
      <c r="J934" s="254">
        <v>4.6499999999999231</v>
      </c>
      <c r="K934" s="8">
        <v>3.4666666665644286</v>
      </c>
      <c r="Q934" s="291">
        <v>102.5</v>
      </c>
      <c r="R934" s="290">
        <v>49.2</v>
      </c>
      <c r="S934" s="290">
        <v>50.1</v>
      </c>
      <c r="T934" s="290">
        <v>58.4</v>
      </c>
      <c r="U934" s="291">
        <v>50.1</v>
      </c>
      <c r="V934" s="8">
        <v>104.9</v>
      </c>
      <c r="W934" s="8">
        <v>53.800699999999999</v>
      </c>
      <c r="AH934" s="6">
        <v>102.2</v>
      </c>
      <c r="AI934" s="290">
        <v>49.61</v>
      </c>
      <c r="AJ934" s="290">
        <v>63.82</v>
      </c>
      <c r="AK934" s="290">
        <v>49.61</v>
      </c>
      <c r="AL934" s="6">
        <v>49.5</v>
      </c>
      <c r="AM934" s="6">
        <v>63.6</v>
      </c>
      <c r="AN934" s="6">
        <v>49.53</v>
      </c>
      <c r="BO934" s="224">
        <v>1.26</v>
      </c>
      <c r="BP934" s="226">
        <v>-42.666666666666679</v>
      </c>
      <c r="BR934" s="311">
        <v>4.6499999999999231</v>
      </c>
      <c r="BS934" s="312">
        <v>3.4666666665644286</v>
      </c>
    </row>
    <row r="935" spans="5:71">
      <c r="E935" s="9">
        <v>133.69333333333333</v>
      </c>
      <c r="F935" s="9">
        <v>115.55</v>
      </c>
      <c r="J935" s="254">
        <v>4.654999999999923</v>
      </c>
      <c r="K935" s="8">
        <v>-1.0666666668924663</v>
      </c>
      <c r="Q935" s="291">
        <v>102.6</v>
      </c>
      <c r="R935" s="290">
        <v>49.3</v>
      </c>
      <c r="S935" s="290">
        <v>50.2</v>
      </c>
      <c r="T935" s="290">
        <v>58.4</v>
      </c>
      <c r="U935" s="291">
        <v>50.2</v>
      </c>
      <c r="V935" s="8">
        <v>105</v>
      </c>
      <c r="W935" s="8">
        <v>53.8703</v>
      </c>
      <c r="AH935" s="6">
        <v>102.3</v>
      </c>
      <c r="AI935" s="290">
        <v>49.69</v>
      </c>
      <c r="AJ935" s="290">
        <v>63.93</v>
      </c>
      <c r="AK935" s="290">
        <v>49.69</v>
      </c>
      <c r="AL935" s="6">
        <v>49.54</v>
      </c>
      <c r="AM935" s="6">
        <v>63.69</v>
      </c>
      <c r="AN935" s="6">
        <v>49.58</v>
      </c>
      <c r="BO935" s="224">
        <v>1.262</v>
      </c>
      <c r="BP935" s="226">
        <v>-56.000000000000021</v>
      </c>
      <c r="BR935" s="311">
        <v>4.654999999999923</v>
      </c>
      <c r="BS935" s="312">
        <v>-1.0666666668924663</v>
      </c>
    </row>
    <row r="936" spans="5:71">
      <c r="E936" s="9">
        <v>133.76222222222222</v>
      </c>
      <c r="F936" s="9">
        <v>116.5</v>
      </c>
      <c r="J936" s="254">
        <v>4.6599999999999229</v>
      </c>
      <c r="K936" s="8">
        <v>8.7999999998969614</v>
      </c>
      <c r="Q936" s="291">
        <v>102.7</v>
      </c>
      <c r="R936" s="290">
        <v>49.5</v>
      </c>
      <c r="S936" s="290">
        <v>50.2</v>
      </c>
      <c r="T936" s="290">
        <v>58.4</v>
      </c>
      <c r="U936" s="291">
        <v>50.2</v>
      </c>
      <c r="V936" s="8">
        <v>105.1</v>
      </c>
      <c r="W936" s="8">
        <v>53.939899999999994</v>
      </c>
      <c r="AH936" s="6">
        <v>102.4</v>
      </c>
      <c r="AI936" s="290">
        <v>49.77</v>
      </c>
      <c r="AJ936" s="290">
        <v>64.02</v>
      </c>
      <c r="AK936" s="290">
        <v>49.77</v>
      </c>
      <c r="AL936" s="6">
        <v>49.57</v>
      </c>
      <c r="AM936" s="6">
        <v>63.76</v>
      </c>
      <c r="AN936" s="6">
        <v>49.62</v>
      </c>
      <c r="BO936" s="224">
        <v>1.264</v>
      </c>
      <c r="BP936" s="226">
        <v>-48.666666666666664</v>
      </c>
      <c r="BR936" s="311">
        <v>4.6599999999999229</v>
      </c>
      <c r="BS936" s="312">
        <v>8.7999999998969614</v>
      </c>
    </row>
    <row r="937" spans="5:71">
      <c r="E937" s="9">
        <v>133.83111111111111</v>
      </c>
      <c r="F937" s="9">
        <v>116.5</v>
      </c>
      <c r="J937" s="254">
        <v>4.6649999999999228</v>
      </c>
      <c r="K937" s="8">
        <v>-5.119999999306053</v>
      </c>
      <c r="Q937" s="291">
        <v>102.8</v>
      </c>
      <c r="R937" s="290">
        <v>49.6</v>
      </c>
      <c r="S937" s="290">
        <v>50.3</v>
      </c>
      <c r="T937" s="290">
        <v>58.4</v>
      </c>
      <c r="U937" s="291">
        <v>50.3</v>
      </c>
      <c r="V937" s="8">
        <v>105.2</v>
      </c>
      <c r="W937" s="8">
        <v>54.009550000000004</v>
      </c>
      <c r="AH937" s="6">
        <v>102.5</v>
      </c>
      <c r="AI937" s="290">
        <v>49.84</v>
      </c>
      <c r="AJ937" s="290">
        <v>64.099999999999994</v>
      </c>
      <c r="AK937" s="290">
        <v>49.84</v>
      </c>
      <c r="AL937" s="6">
        <v>49.58</v>
      </c>
      <c r="AM937" s="6">
        <v>63.82</v>
      </c>
      <c r="AN937" s="6">
        <v>49.65</v>
      </c>
      <c r="BO937" s="224">
        <v>1.266</v>
      </c>
      <c r="BP937" s="226">
        <v>-45.333333333333343</v>
      </c>
      <c r="BR937" s="311">
        <v>4.6649999999999228</v>
      </c>
      <c r="BS937" s="312">
        <v>-5.119999999306053</v>
      </c>
    </row>
    <row r="938" spans="5:71">
      <c r="E938" s="9">
        <v>133.9</v>
      </c>
      <c r="F938" s="9">
        <v>114.6</v>
      </c>
      <c r="J938" s="254">
        <v>4.6699999999999227</v>
      </c>
      <c r="K938" s="8">
        <v>-37.599999999783655</v>
      </c>
      <c r="Q938" s="291">
        <v>102.9</v>
      </c>
      <c r="R938" s="290">
        <v>49.7</v>
      </c>
      <c r="S938" s="290">
        <v>50.3</v>
      </c>
      <c r="T938" s="290">
        <v>58.4</v>
      </c>
      <c r="U938" s="291">
        <v>50.3</v>
      </c>
      <c r="V938" s="8">
        <v>105.3</v>
      </c>
      <c r="W938" s="8">
        <v>54.079149999999998</v>
      </c>
      <c r="AH938" s="6">
        <v>102.6</v>
      </c>
      <c r="AI938" s="290">
        <v>49.91</v>
      </c>
      <c r="AJ938" s="290">
        <v>64.17</v>
      </c>
      <c r="AK938" s="290">
        <v>49.91</v>
      </c>
      <c r="AL938" s="6">
        <v>49.59</v>
      </c>
      <c r="AM938" s="6">
        <v>63.86</v>
      </c>
      <c r="AN938" s="6">
        <v>49.67</v>
      </c>
      <c r="BO938" s="224">
        <v>1.268</v>
      </c>
      <c r="BP938" s="226">
        <v>-45.333333333333343</v>
      </c>
      <c r="BR938" s="311">
        <v>4.6699999999999227</v>
      </c>
      <c r="BS938" s="312">
        <v>-37.599999999783655</v>
      </c>
    </row>
    <row r="939" spans="5:71">
      <c r="E939" s="9">
        <v>133.97857142857143</v>
      </c>
      <c r="F939" s="9">
        <v>111.75</v>
      </c>
      <c r="J939" s="254">
        <v>4.6749999999999226</v>
      </c>
      <c r="K939" s="8">
        <v>-8.800000000124335</v>
      </c>
      <c r="Q939" s="291">
        <v>103</v>
      </c>
      <c r="R939" s="290">
        <v>49.9</v>
      </c>
      <c r="S939" s="290">
        <v>50.4</v>
      </c>
      <c r="T939" s="290">
        <v>58.4</v>
      </c>
      <c r="U939" s="291">
        <v>50.4</v>
      </c>
      <c r="V939" s="8">
        <v>105.5</v>
      </c>
      <c r="W939" s="8">
        <v>54.148800000000001</v>
      </c>
      <c r="AH939" s="6">
        <v>102.7</v>
      </c>
      <c r="AI939" s="290">
        <v>49.97</v>
      </c>
      <c r="AJ939" s="290">
        <v>64.25</v>
      </c>
      <c r="AK939" s="290">
        <v>49.97</v>
      </c>
      <c r="AL939" s="6">
        <v>49.58</v>
      </c>
      <c r="AM939" s="6">
        <v>63.88</v>
      </c>
      <c r="AN939" s="6">
        <v>49.67</v>
      </c>
      <c r="BO939" s="224">
        <v>1.27</v>
      </c>
      <c r="BP939" s="226">
        <v>-40.666666666666657</v>
      </c>
      <c r="BR939" s="311">
        <v>4.6749999999999226</v>
      </c>
      <c r="BS939" s="312">
        <v>-8.800000000124335</v>
      </c>
    </row>
    <row r="940" spans="5:71">
      <c r="E940" s="9">
        <v>134.05714285714285</v>
      </c>
      <c r="F940" s="9">
        <v>108.9</v>
      </c>
      <c r="J940" s="254">
        <v>4.6799999999999224</v>
      </c>
      <c r="K940" s="8">
        <v>-27.199999999134583</v>
      </c>
      <c r="Q940" s="291">
        <v>103.1</v>
      </c>
      <c r="R940" s="290">
        <v>50</v>
      </c>
      <c r="S940" s="290">
        <v>50.5</v>
      </c>
      <c r="T940" s="290">
        <v>58.4</v>
      </c>
      <c r="U940" s="291">
        <v>50.5</v>
      </c>
      <c r="V940" s="8">
        <v>105.6</v>
      </c>
      <c r="W940" s="8">
        <v>54.218400000000003</v>
      </c>
      <c r="AH940" s="6">
        <v>102.8</v>
      </c>
      <c r="AI940" s="290">
        <v>50.04</v>
      </c>
      <c r="AJ940" s="290">
        <v>64.319999999999993</v>
      </c>
      <c r="AK940" s="290">
        <v>50.04</v>
      </c>
      <c r="AL940" s="6">
        <v>49.56</v>
      </c>
      <c r="AM940" s="6">
        <v>63.88</v>
      </c>
      <c r="AN940" s="6">
        <v>49.67</v>
      </c>
      <c r="BO940" s="224">
        <v>1.272</v>
      </c>
      <c r="BP940" s="226">
        <v>-38.666666666666671</v>
      </c>
      <c r="BR940" s="311">
        <v>4.6799999999999224</v>
      </c>
      <c r="BS940" s="312">
        <v>-27.199999999134583</v>
      </c>
    </row>
    <row r="941" spans="5:71">
      <c r="E941" s="9">
        <v>134.1357142857143</v>
      </c>
      <c r="F941" s="9">
        <v>107</v>
      </c>
      <c r="J941" s="254">
        <v>4.6849999999999223</v>
      </c>
      <c r="K941" s="8">
        <v>-7.0399999997635021</v>
      </c>
      <c r="Q941" s="291">
        <v>103.2</v>
      </c>
      <c r="R941" s="290">
        <v>50.1</v>
      </c>
      <c r="S941" s="290">
        <v>50.5</v>
      </c>
      <c r="T941" s="290">
        <v>58.4</v>
      </c>
      <c r="U941" s="291">
        <v>50.5</v>
      </c>
      <c r="V941" s="8">
        <v>105.7</v>
      </c>
      <c r="W941" s="8">
        <v>54.287999999999997</v>
      </c>
      <c r="AH941" s="6">
        <v>102.9</v>
      </c>
      <c r="AI941" s="290">
        <v>50.1</v>
      </c>
      <c r="AJ941" s="290">
        <v>64.39</v>
      </c>
      <c r="AK941" s="290">
        <v>50.1</v>
      </c>
      <c r="AL941" s="6">
        <v>49.53</v>
      </c>
      <c r="AM941" s="6">
        <v>63.85</v>
      </c>
      <c r="AN941" s="6">
        <v>49.64</v>
      </c>
      <c r="BO941" s="224">
        <v>1.274</v>
      </c>
      <c r="BP941" s="226">
        <v>-40.666666666666657</v>
      </c>
      <c r="BR941" s="311">
        <v>4.6849999999999223</v>
      </c>
      <c r="BS941" s="312">
        <v>-7.0399999997635021</v>
      </c>
    </row>
    <row r="942" spans="5:71">
      <c r="E942" s="9">
        <v>134.21428571428572</v>
      </c>
      <c r="F942" s="9">
        <v>104.15</v>
      </c>
      <c r="J942" s="254">
        <v>4.6899999999999222</v>
      </c>
      <c r="K942" s="8">
        <v>-18.800000000031112</v>
      </c>
      <c r="Q942" s="291">
        <v>103.3</v>
      </c>
      <c r="R942" s="290">
        <v>50</v>
      </c>
      <c r="S942" s="290">
        <v>50.4</v>
      </c>
      <c r="T942" s="290">
        <v>58.4</v>
      </c>
      <c r="U942" s="291">
        <v>50.4</v>
      </c>
      <c r="V942" s="8">
        <v>105.8</v>
      </c>
      <c r="W942" s="8">
        <v>54.202649999999998</v>
      </c>
      <c r="AH942" s="6">
        <v>103</v>
      </c>
      <c r="AI942" s="290">
        <v>50.16</v>
      </c>
      <c r="AJ942" s="290">
        <v>64.47</v>
      </c>
      <c r="AK942" s="290">
        <v>50.16</v>
      </c>
      <c r="AL942" s="6">
        <v>49.48</v>
      </c>
      <c r="AM942" s="6">
        <v>63.8</v>
      </c>
      <c r="AN942" s="6">
        <v>49.6</v>
      </c>
      <c r="BO942" s="224">
        <v>1.276</v>
      </c>
      <c r="BP942" s="226">
        <v>-32</v>
      </c>
      <c r="BR942" s="311">
        <v>4.6899999999999222</v>
      </c>
      <c r="BS942" s="312">
        <v>-18.800000000031112</v>
      </c>
    </row>
    <row r="943" spans="5:71">
      <c r="E943" s="9">
        <v>134.29285714285714</v>
      </c>
      <c r="F943" s="9">
        <v>101.3</v>
      </c>
      <c r="J943" s="254">
        <v>4.6949999999999221</v>
      </c>
      <c r="K943" s="8">
        <v>-18.400000000437696</v>
      </c>
      <c r="Q943" s="291">
        <v>103.4</v>
      </c>
      <c r="R943" s="290">
        <v>49.5</v>
      </c>
      <c r="S943" s="290">
        <v>50</v>
      </c>
      <c r="T943" s="290">
        <v>58.1</v>
      </c>
      <c r="U943" s="291">
        <v>50</v>
      </c>
      <c r="V943" s="8">
        <v>106</v>
      </c>
      <c r="W943" s="8">
        <v>53.788049999999998</v>
      </c>
      <c r="AH943" s="6">
        <v>103.1</v>
      </c>
      <c r="AI943" s="290">
        <v>50.22</v>
      </c>
      <c r="AJ943" s="290">
        <v>64.569999999999993</v>
      </c>
      <c r="AK943" s="290">
        <v>50.22</v>
      </c>
      <c r="AL943" s="6">
        <v>49.41</v>
      </c>
      <c r="AM943" s="6">
        <v>63.73</v>
      </c>
      <c r="AN943" s="6">
        <v>49.54</v>
      </c>
      <c r="BO943" s="224">
        <v>1.278</v>
      </c>
      <c r="BP943" s="226">
        <v>-29.333333333333329</v>
      </c>
      <c r="BR943" s="311">
        <v>4.6949999999999221</v>
      </c>
      <c r="BS943" s="312">
        <v>-18.400000000437696</v>
      </c>
    </row>
    <row r="944" spans="5:71">
      <c r="E944" s="9">
        <v>134.37142857142857</v>
      </c>
      <c r="F944" s="9">
        <v>98.44</v>
      </c>
      <c r="J944" s="254">
        <v>4.699999999999922</v>
      </c>
      <c r="K944" s="8">
        <v>-5.6000000003126615</v>
      </c>
      <c r="Q944" s="291">
        <v>103.5</v>
      </c>
      <c r="R944" s="290">
        <v>48.9</v>
      </c>
      <c r="S944" s="290">
        <v>49.6</v>
      </c>
      <c r="T944" s="290">
        <v>57.9</v>
      </c>
      <c r="U944" s="291">
        <v>49.6</v>
      </c>
      <c r="V944" s="8">
        <v>106.1</v>
      </c>
      <c r="W944" s="8">
        <v>53.3735</v>
      </c>
      <c r="AH944" s="6">
        <v>103.2</v>
      </c>
      <c r="AI944" s="290">
        <v>50.28</v>
      </c>
      <c r="AJ944" s="290">
        <v>64.67</v>
      </c>
      <c r="AK944" s="290">
        <v>50.28</v>
      </c>
      <c r="AL944" s="6">
        <v>49.33</v>
      </c>
      <c r="AM944" s="6">
        <v>63.62</v>
      </c>
      <c r="AN944" s="6">
        <v>49.47</v>
      </c>
      <c r="BO944" s="224">
        <v>1.28</v>
      </c>
      <c r="BP944" s="226">
        <v>-22.000000000000004</v>
      </c>
      <c r="BR944" s="311">
        <v>4.699999999999922</v>
      </c>
      <c r="BS944" s="312">
        <v>-5.6000000003126615</v>
      </c>
    </row>
    <row r="945" spans="5:71">
      <c r="E945" s="9">
        <v>134.45000000000002</v>
      </c>
      <c r="F945" s="9">
        <v>95.58</v>
      </c>
      <c r="J945" s="254">
        <v>4.7049999999999219</v>
      </c>
      <c r="K945" s="8">
        <v>-20.799999998811991</v>
      </c>
      <c r="Q945" s="291">
        <v>103.6</v>
      </c>
      <c r="R945" s="290">
        <v>48.3</v>
      </c>
      <c r="S945" s="290">
        <v>49.2</v>
      </c>
      <c r="T945" s="290">
        <v>57.6</v>
      </c>
      <c r="U945" s="291">
        <v>49.2</v>
      </c>
      <c r="V945" s="8">
        <v>106.2</v>
      </c>
      <c r="W945" s="8">
        <v>52.9589</v>
      </c>
      <c r="AH945" s="6">
        <v>103.3</v>
      </c>
      <c r="AI945" s="290">
        <v>50.34</v>
      </c>
      <c r="AJ945" s="290">
        <v>64.790000000000006</v>
      </c>
      <c r="AK945" s="290">
        <v>50.34</v>
      </c>
      <c r="AL945" s="6">
        <v>49.23</v>
      </c>
      <c r="AM945" s="6">
        <v>63.5</v>
      </c>
      <c r="AN945" s="6">
        <v>49.37</v>
      </c>
      <c r="BO945" s="224">
        <v>1.282</v>
      </c>
      <c r="BP945" s="226">
        <v>-27.999999999999996</v>
      </c>
      <c r="BR945" s="311">
        <v>4.7049999999999219</v>
      </c>
      <c r="BS945" s="312">
        <v>-20.799999998811991</v>
      </c>
    </row>
    <row r="946" spans="5:71">
      <c r="E946" s="9">
        <v>134.52857142857141</v>
      </c>
      <c r="F946" s="9">
        <v>95.58</v>
      </c>
      <c r="J946" s="254">
        <v>4.7099999999999218</v>
      </c>
      <c r="K946" s="8">
        <v>-27.999999999937234</v>
      </c>
      <c r="Q946" s="291">
        <v>103.7</v>
      </c>
      <c r="R946" s="290">
        <v>47.7</v>
      </c>
      <c r="S946" s="290">
        <v>48.7</v>
      </c>
      <c r="T946" s="290">
        <v>57.4</v>
      </c>
      <c r="U946" s="291">
        <v>48.7</v>
      </c>
      <c r="V946" s="8">
        <v>106.3</v>
      </c>
      <c r="W946" s="8">
        <v>52.544350000000001</v>
      </c>
      <c r="AH946" s="6">
        <v>103.4</v>
      </c>
      <c r="AI946" s="290">
        <v>50.38</v>
      </c>
      <c r="AJ946" s="290">
        <v>64.89</v>
      </c>
      <c r="AK946" s="290">
        <v>50.38</v>
      </c>
      <c r="AL946" s="6">
        <v>49.12</v>
      </c>
      <c r="AM946" s="6">
        <v>63.34</v>
      </c>
      <c r="AN946" s="6">
        <v>49.26</v>
      </c>
      <c r="BO946" s="224">
        <v>1.284</v>
      </c>
      <c r="BP946" s="226">
        <v>-40.666666666666657</v>
      </c>
      <c r="BR946" s="311">
        <v>4.7099999999999218</v>
      </c>
      <c r="BS946" s="312">
        <v>-27.999999999937234</v>
      </c>
    </row>
    <row r="947" spans="5:71">
      <c r="E947" s="9">
        <v>134.60714285714286</v>
      </c>
      <c r="F947" s="9">
        <v>94.4</v>
      </c>
      <c r="J947" s="254">
        <v>4.7149999999999217</v>
      </c>
      <c r="K947" s="8">
        <v>-27.4285714285983</v>
      </c>
      <c r="Q947" s="291">
        <v>103.8</v>
      </c>
      <c r="R947" s="290">
        <v>47.1</v>
      </c>
      <c r="S947" s="290">
        <v>48.3</v>
      </c>
      <c r="T947" s="290">
        <v>57.1</v>
      </c>
      <c r="U947" s="291">
        <v>48.3</v>
      </c>
      <c r="V947" s="8">
        <v>106.4</v>
      </c>
      <c r="W947" s="8">
        <v>52.1297</v>
      </c>
      <c r="AH947" s="6">
        <v>103.5</v>
      </c>
      <c r="AI947" s="290">
        <v>50.38</v>
      </c>
      <c r="AJ947" s="290">
        <v>64.930000000000007</v>
      </c>
      <c r="AK947" s="290">
        <v>50.38</v>
      </c>
      <c r="AL947" s="6">
        <v>48.99</v>
      </c>
      <c r="AM947" s="6">
        <v>63.16</v>
      </c>
      <c r="AN947" s="6">
        <v>49.13</v>
      </c>
      <c r="BO947" s="224">
        <v>1.286</v>
      </c>
      <c r="BP947" s="226">
        <v>-49.33333333333335</v>
      </c>
      <c r="BR947" s="311">
        <v>4.7149999999999217</v>
      </c>
      <c r="BS947" s="312">
        <v>-27.4285714285983</v>
      </c>
    </row>
    <row r="948" spans="5:71">
      <c r="E948" s="9">
        <v>134.68571428571431</v>
      </c>
      <c r="F948" s="9">
        <v>94.4</v>
      </c>
      <c r="J948" s="254">
        <v>4.7199999999999216</v>
      </c>
      <c r="K948" s="8">
        <v>-33.333333333061368</v>
      </c>
      <c r="Q948" s="291">
        <v>103.9</v>
      </c>
      <c r="R948" s="290">
        <v>46.6</v>
      </c>
      <c r="S948" s="290">
        <v>47.9</v>
      </c>
      <c r="T948" s="290">
        <v>56.9</v>
      </c>
      <c r="U948" s="291">
        <v>47.9</v>
      </c>
      <c r="V948" s="8">
        <v>106.6</v>
      </c>
      <c r="W948" s="8">
        <v>51.715149999999994</v>
      </c>
      <c r="AH948" s="6">
        <v>103.6</v>
      </c>
      <c r="AI948" s="290">
        <v>50.31</v>
      </c>
      <c r="AJ948" s="290">
        <v>64.87</v>
      </c>
      <c r="AK948" s="290">
        <v>50.31</v>
      </c>
      <c r="AL948" s="6">
        <v>48.85</v>
      </c>
      <c r="AM948" s="6">
        <v>62.96</v>
      </c>
      <c r="AN948" s="6">
        <v>48.98</v>
      </c>
      <c r="BO948" s="224">
        <v>1.288</v>
      </c>
      <c r="BP948" s="226">
        <v>-68.666666666666657</v>
      </c>
      <c r="BR948" s="311">
        <v>4.7199999999999216</v>
      </c>
      <c r="BS948" s="312">
        <v>-33.333333333061368</v>
      </c>
    </row>
    <row r="949" spans="5:71">
      <c r="E949" s="9">
        <v>134.76428571428571</v>
      </c>
      <c r="F949" s="9">
        <v>94.4</v>
      </c>
      <c r="J949" s="254">
        <v>4.7249999999999215</v>
      </c>
      <c r="K949" s="8">
        <v>-7.2000000001257902</v>
      </c>
      <c r="Q949" s="291">
        <v>104</v>
      </c>
      <c r="R949" s="290">
        <v>46</v>
      </c>
      <c r="S949" s="290">
        <v>47.5</v>
      </c>
      <c r="T949" s="290">
        <v>56.6</v>
      </c>
      <c r="U949" s="291">
        <v>47.5</v>
      </c>
      <c r="V949" s="8">
        <v>106.7</v>
      </c>
      <c r="W949" s="8">
        <v>51.300550000000001</v>
      </c>
      <c r="AH949" s="6">
        <v>103.7</v>
      </c>
      <c r="AI949" s="290">
        <v>50.15</v>
      </c>
      <c r="AJ949" s="290">
        <v>64.67</v>
      </c>
      <c r="AK949" s="290">
        <v>50.15</v>
      </c>
      <c r="AL949" s="6">
        <v>48.69</v>
      </c>
      <c r="AM949" s="6">
        <v>62.73</v>
      </c>
      <c r="AN949" s="6">
        <v>48.82</v>
      </c>
      <c r="BO949" s="224">
        <v>1.29</v>
      </c>
      <c r="BP949" s="226">
        <v>-74.666666666666643</v>
      </c>
      <c r="BR949" s="311">
        <v>4.7249999999999215</v>
      </c>
      <c r="BS949" s="312">
        <v>-7.2000000001257902</v>
      </c>
    </row>
    <row r="950" spans="5:71">
      <c r="E950" s="9">
        <v>134.84285714285716</v>
      </c>
      <c r="F950" s="9">
        <v>95.036699999999996</v>
      </c>
      <c r="J950" s="254">
        <v>4.7299999999999214</v>
      </c>
      <c r="K950" s="8">
        <v>-5.3333333335634947</v>
      </c>
      <c r="Q950" s="291">
        <v>104.1</v>
      </c>
      <c r="R950" s="290">
        <v>45.4</v>
      </c>
      <c r="S950" s="290">
        <v>47.1</v>
      </c>
      <c r="T950" s="290">
        <v>56.4</v>
      </c>
      <c r="U950" s="291">
        <v>47.1</v>
      </c>
      <c r="V950" s="8">
        <v>106.8</v>
      </c>
      <c r="W950" s="8">
        <v>50.886000000000003</v>
      </c>
      <c r="AH950" s="6">
        <v>103.8</v>
      </c>
      <c r="AI950" s="290">
        <v>49.89</v>
      </c>
      <c r="AJ950" s="290">
        <v>64.33</v>
      </c>
      <c r="AK950" s="290">
        <v>49.89</v>
      </c>
      <c r="AL950" s="6">
        <v>48.53</v>
      </c>
      <c r="AM950" s="6">
        <v>62.49</v>
      </c>
      <c r="AN950" s="6">
        <v>48.64</v>
      </c>
      <c r="BO950" s="224">
        <v>1.292</v>
      </c>
      <c r="BP950" s="226">
        <v>-60.66666666666665</v>
      </c>
      <c r="BR950" s="311">
        <v>4.7299999999999214</v>
      </c>
      <c r="BS950" s="312">
        <v>-5.3333333335634947</v>
      </c>
    </row>
    <row r="951" spans="5:71">
      <c r="E951" s="9">
        <v>134.92142857142858</v>
      </c>
      <c r="F951" s="9">
        <v>96.31</v>
      </c>
      <c r="J951" s="254">
        <v>4.7349999999999213</v>
      </c>
      <c r="K951" s="8">
        <v>-29.599999998798481</v>
      </c>
      <c r="Q951" s="291">
        <v>104.2</v>
      </c>
      <c r="R951" s="290">
        <v>44.8</v>
      </c>
      <c r="S951" s="290">
        <v>46.6</v>
      </c>
      <c r="T951" s="290">
        <v>56.1</v>
      </c>
      <c r="U951" s="291">
        <v>46.6</v>
      </c>
      <c r="V951" s="8">
        <v>106.9</v>
      </c>
      <c r="W951" s="8">
        <v>50.471450000000004</v>
      </c>
      <c r="AH951" s="6">
        <v>103.9</v>
      </c>
      <c r="AI951" s="290">
        <v>49.56</v>
      </c>
      <c r="AJ951" s="290">
        <v>63.86</v>
      </c>
      <c r="AK951" s="290">
        <v>49.56</v>
      </c>
      <c r="AL951" s="6">
        <v>48.36</v>
      </c>
      <c r="AM951" s="6">
        <v>62.24</v>
      </c>
      <c r="AN951" s="6">
        <v>48.46</v>
      </c>
      <c r="BO951" s="224">
        <v>1.294</v>
      </c>
      <c r="BP951" s="226">
        <v>-47.333333333333336</v>
      </c>
      <c r="BR951" s="311">
        <v>4.7349999999999213</v>
      </c>
      <c r="BS951" s="312">
        <v>-29.599999998798481</v>
      </c>
    </row>
    <row r="952" spans="5:71">
      <c r="E952" s="9">
        <v>135</v>
      </c>
      <c r="F952" s="9">
        <v>97.45</v>
      </c>
      <c r="J952" s="254">
        <v>4.7399999999999212</v>
      </c>
      <c r="K952" s="8">
        <v>4.7999999988617148</v>
      </c>
      <c r="Q952" s="291">
        <v>104.3</v>
      </c>
      <c r="R952" s="290">
        <v>44.2</v>
      </c>
      <c r="S952" s="290">
        <v>46.2</v>
      </c>
      <c r="T952" s="290">
        <v>55.9</v>
      </c>
      <c r="U952" s="291">
        <v>46.2</v>
      </c>
      <c r="V952" s="8">
        <v>107.1</v>
      </c>
      <c r="W952" s="8">
        <v>50.056799999999996</v>
      </c>
      <c r="AH952" s="6">
        <v>104</v>
      </c>
      <c r="AI952" s="290">
        <v>49.17</v>
      </c>
      <c r="AJ952" s="290">
        <v>63.32</v>
      </c>
      <c r="AK952" s="290">
        <v>49.17</v>
      </c>
      <c r="AL952" s="6">
        <v>48.19</v>
      </c>
      <c r="AM952" s="6">
        <v>61.97</v>
      </c>
      <c r="AN952" s="6">
        <v>48.26</v>
      </c>
      <c r="BO952" s="224">
        <v>1.296</v>
      </c>
      <c r="BP952" s="226">
        <v>-64.666666666666671</v>
      </c>
      <c r="BR952" s="311">
        <v>4.7399999999999212</v>
      </c>
      <c r="BS952" s="312">
        <v>4.7999999988617148</v>
      </c>
    </row>
    <row r="953" spans="5:71">
      <c r="E953" s="9">
        <v>135.07857142857145</v>
      </c>
      <c r="F953" s="9">
        <v>98.525000000000006</v>
      </c>
      <c r="J953" s="254">
        <v>4.7449999999999211</v>
      </c>
      <c r="K953" s="8">
        <v>-10.399999999462466</v>
      </c>
      <c r="Q953" s="291">
        <v>104.4</v>
      </c>
      <c r="R953" s="290">
        <v>43.6</v>
      </c>
      <c r="S953" s="290">
        <v>45.8</v>
      </c>
      <c r="T953" s="290">
        <v>55.6</v>
      </c>
      <c r="U953" s="291">
        <v>45.8</v>
      </c>
      <c r="V953" s="8">
        <v>107.2</v>
      </c>
      <c r="W953" s="8">
        <v>49.642250000000004</v>
      </c>
      <c r="AH953" s="6">
        <v>104.1</v>
      </c>
      <c r="AI953" s="290">
        <v>48.76</v>
      </c>
      <c r="AJ953" s="290">
        <v>62.74</v>
      </c>
      <c r="AK953" s="290">
        <v>48.76</v>
      </c>
      <c r="AL953" s="6">
        <v>48.02</v>
      </c>
      <c r="AM953" s="6">
        <v>61.7</v>
      </c>
      <c r="AN953" s="6">
        <v>48.07</v>
      </c>
      <c r="BO953" s="224">
        <v>1.298</v>
      </c>
      <c r="BP953" s="226">
        <v>-61.333333333333364</v>
      </c>
      <c r="BR953" s="311">
        <v>4.7449999999999211</v>
      </c>
      <c r="BS953" s="312">
        <v>-10.399999999462466</v>
      </c>
    </row>
    <row r="954" spans="5:71">
      <c r="E954" s="9">
        <v>135.15714285714284</v>
      </c>
      <c r="F954" s="9">
        <v>100.1</v>
      </c>
      <c r="J954" s="254">
        <v>4.749999999999921</v>
      </c>
      <c r="K954" s="8">
        <v>-30.399999999746115</v>
      </c>
      <c r="Q954" s="291">
        <v>104.5</v>
      </c>
      <c r="R954" s="290">
        <v>43.1</v>
      </c>
      <c r="S954" s="290">
        <v>45.4</v>
      </c>
      <c r="T954" s="290">
        <v>55.4</v>
      </c>
      <c r="U954" s="291">
        <v>45.4</v>
      </c>
      <c r="V954" s="8">
        <v>107.3</v>
      </c>
      <c r="W954" s="8">
        <v>49.227649999999997</v>
      </c>
      <c r="AH954" s="6">
        <v>104.2</v>
      </c>
      <c r="AI954" s="290">
        <v>48.34</v>
      </c>
      <c r="AJ954" s="290">
        <v>62.15</v>
      </c>
      <c r="AK954" s="290">
        <v>48.34</v>
      </c>
      <c r="AL954" s="6">
        <v>47.85</v>
      </c>
      <c r="AM954" s="6">
        <v>61.43</v>
      </c>
      <c r="AN954" s="6">
        <v>47.87</v>
      </c>
      <c r="BO954" s="224">
        <v>1.3</v>
      </c>
      <c r="BP954" s="226">
        <v>-56.000000000000021</v>
      </c>
      <c r="BR954" s="311">
        <v>4.749999999999921</v>
      </c>
      <c r="BS954" s="312">
        <v>-30.399999999746115</v>
      </c>
    </row>
    <row r="955" spans="5:71">
      <c r="E955" s="9">
        <v>135.23571428571429</v>
      </c>
      <c r="F955" s="9">
        <v>100.417</v>
      </c>
      <c r="J955" s="254">
        <v>4.7549999999999208</v>
      </c>
      <c r="K955" s="8">
        <v>-31.314285714331049</v>
      </c>
      <c r="Q955" s="291">
        <v>104.6</v>
      </c>
      <c r="R955" s="290">
        <v>42.5</v>
      </c>
      <c r="S955" s="290">
        <v>45</v>
      </c>
      <c r="T955" s="290">
        <v>55.1</v>
      </c>
      <c r="U955" s="291">
        <v>45</v>
      </c>
      <c r="V955" s="8">
        <v>107.4</v>
      </c>
      <c r="W955" s="8">
        <v>48.813099999999999</v>
      </c>
      <c r="AH955" s="6">
        <v>104.3</v>
      </c>
      <c r="AI955" s="290">
        <v>47.93</v>
      </c>
      <c r="AJ955" s="290">
        <v>61.56</v>
      </c>
      <c r="AK955" s="290">
        <v>47.93</v>
      </c>
      <c r="AL955" s="6">
        <v>47.68</v>
      </c>
      <c r="AM955" s="6">
        <v>61.17</v>
      </c>
      <c r="AN955" s="6">
        <v>47.67</v>
      </c>
      <c r="BO955" s="224">
        <v>1.302</v>
      </c>
      <c r="BP955" s="226">
        <v>-55.333333333333307</v>
      </c>
      <c r="BR955" s="311">
        <v>4.7549999999999208</v>
      </c>
      <c r="BS955" s="312">
        <v>-31.314285714331049</v>
      </c>
    </row>
    <row r="956" spans="5:71">
      <c r="E956" s="9">
        <v>135.31428571428572</v>
      </c>
      <c r="F956" s="9">
        <v>102</v>
      </c>
      <c r="J956" s="254">
        <v>4.7599999999999207</v>
      </c>
      <c r="K956" s="8">
        <v>-16.266666667195651</v>
      </c>
      <c r="Q956" s="291">
        <v>104.7</v>
      </c>
      <c r="R956" s="290">
        <v>41.9</v>
      </c>
      <c r="S956" s="290">
        <v>44.5</v>
      </c>
      <c r="T956" s="290">
        <v>54.9</v>
      </c>
      <c r="U956" s="291">
        <v>44.5</v>
      </c>
      <c r="V956" s="8">
        <v>107.5</v>
      </c>
      <c r="W956" s="8">
        <v>48.398449999999997</v>
      </c>
      <c r="AH956" s="6">
        <v>104.4</v>
      </c>
      <c r="AI956" s="290">
        <v>47.51</v>
      </c>
      <c r="AJ956" s="290">
        <v>60.97</v>
      </c>
      <c r="AK956" s="290">
        <v>47.51</v>
      </c>
      <c r="AL956" s="6">
        <v>47.52</v>
      </c>
      <c r="AM956" s="6">
        <v>60.91</v>
      </c>
      <c r="AN956" s="6">
        <v>47.48</v>
      </c>
      <c r="BO956" s="224">
        <v>1.304</v>
      </c>
      <c r="BP956" s="226">
        <v>-49.33333333333335</v>
      </c>
      <c r="BR956" s="311">
        <v>4.7599999999999207</v>
      </c>
      <c r="BS956" s="312">
        <v>-16.266666667195651</v>
      </c>
    </row>
    <row r="957" spans="5:71">
      <c r="E957" s="9">
        <v>135.39285714285717</v>
      </c>
      <c r="F957" s="9">
        <v>102</v>
      </c>
      <c r="J957" s="254">
        <v>4.7649999999999206</v>
      </c>
      <c r="K957" s="8">
        <v>-7.6000000000953705</v>
      </c>
      <c r="Q957" s="291">
        <v>104.8</v>
      </c>
      <c r="R957" s="290">
        <v>41.3</v>
      </c>
      <c r="S957" s="290">
        <v>44.1</v>
      </c>
      <c r="T957" s="290">
        <v>54.6</v>
      </c>
      <c r="U957" s="291">
        <v>44.1</v>
      </c>
      <c r="V957" s="8">
        <v>107.7</v>
      </c>
      <c r="W957" s="8">
        <v>47.983899999999998</v>
      </c>
      <c r="AH957" s="6">
        <v>104.5</v>
      </c>
      <c r="AI957" s="290">
        <v>47.1</v>
      </c>
      <c r="AJ957" s="290">
        <v>60.38</v>
      </c>
      <c r="AK957" s="290">
        <v>47.1</v>
      </c>
      <c r="AL957" s="6">
        <v>47.36</v>
      </c>
      <c r="AM957" s="6">
        <v>60.67</v>
      </c>
      <c r="AN957" s="6">
        <v>47.29</v>
      </c>
      <c r="BO957" s="224">
        <v>1.306</v>
      </c>
      <c r="BP957" s="226">
        <v>-44.666666666666664</v>
      </c>
      <c r="BR957" s="311">
        <v>4.7649999999999206</v>
      </c>
      <c r="BS957" s="312">
        <v>-7.6000000000953705</v>
      </c>
    </row>
    <row r="958" spans="5:71">
      <c r="E958" s="9">
        <v>135.47142857142856</v>
      </c>
      <c r="F958" s="9">
        <v>102</v>
      </c>
      <c r="J958" s="254">
        <v>4.7699999999999205</v>
      </c>
      <c r="K958" s="8">
        <v>5.600000000318559</v>
      </c>
      <c r="Q958" s="291">
        <v>104.9</v>
      </c>
      <c r="R958" s="290">
        <v>40.700000000000003</v>
      </c>
      <c r="S958" s="290">
        <v>43.7</v>
      </c>
      <c r="T958" s="290">
        <v>54.4</v>
      </c>
      <c r="U958" s="291">
        <v>43.7</v>
      </c>
      <c r="V958" s="8">
        <v>107.8</v>
      </c>
      <c r="W958" s="8">
        <v>47.569299999999998</v>
      </c>
      <c r="AH958" s="6">
        <v>104.6</v>
      </c>
      <c r="AI958" s="290">
        <v>46.68</v>
      </c>
      <c r="AJ958" s="290">
        <v>59.78</v>
      </c>
      <c r="AK958" s="290">
        <v>46.68</v>
      </c>
      <c r="AL958" s="6">
        <v>47.22</v>
      </c>
      <c r="AM958" s="6">
        <v>60.44</v>
      </c>
      <c r="AN958" s="6">
        <v>47.12</v>
      </c>
      <c r="BO958" s="224">
        <v>1.3080000000000001</v>
      </c>
      <c r="BP958" s="226">
        <v>-37.999999999999993</v>
      </c>
      <c r="BR958" s="311">
        <v>4.7699999999999205</v>
      </c>
      <c r="BS958" s="312">
        <v>5.600000000318559</v>
      </c>
    </row>
    <row r="959" spans="5:71">
      <c r="E959" s="9">
        <v>135.55000000000001</v>
      </c>
      <c r="F959" s="9">
        <v>102</v>
      </c>
      <c r="J959" s="254">
        <v>4.7749999999999204</v>
      </c>
      <c r="K959" s="8">
        <v>-8.9999999998251212</v>
      </c>
      <c r="Q959" s="291">
        <v>105</v>
      </c>
      <c r="R959" s="290">
        <v>40.6</v>
      </c>
      <c r="S959" s="290">
        <v>43.6</v>
      </c>
      <c r="T959" s="290">
        <v>54.3</v>
      </c>
      <c r="U959" s="291">
        <v>43.6</v>
      </c>
      <c r="V959" s="8">
        <v>107.9</v>
      </c>
      <c r="W959" s="8">
        <v>47.488599999999998</v>
      </c>
      <c r="AH959" s="6">
        <v>104.7</v>
      </c>
      <c r="AI959" s="290">
        <v>46.26</v>
      </c>
      <c r="AJ959" s="290">
        <v>59.19</v>
      </c>
      <c r="AK959" s="290">
        <v>46.26</v>
      </c>
      <c r="AL959" s="6">
        <v>47.09</v>
      </c>
      <c r="AM959" s="6">
        <v>60.24</v>
      </c>
      <c r="AN959" s="6">
        <v>46.96</v>
      </c>
      <c r="BO959" s="224">
        <v>1.31</v>
      </c>
      <c r="BP959" s="226">
        <v>-27.999999999999996</v>
      </c>
      <c r="BR959" s="311">
        <v>4.7749999999999204</v>
      </c>
      <c r="BS959" s="312">
        <v>-8.9999999998251212</v>
      </c>
    </row>
    <row r="960" spans="5:71">
      <c r="E960" s="9">
        <v>135.62857142857143</v>
      </c>
      <c r="F960" s="9">
        <v>102</v>
      </c>
      <c r="J960" s="254">
        <v>4.7799999999999203</v>
      </c>
      <c r="K960" s="8">
        <v>-0.96000000020328713</v>
      </c>
      <c r="Q960" s="291">
        <v>105.1</v>
      </c>
      <c r="R960" s="290">
        <v>41.3</v>
      </c>
      <c r="S960" s="290">
        <v>44</v>
      </c>
      <c r="T960" s="290">
        <v>54.6</v>
      </c>
      <c r="U960" s="291">
        <v>44</v>
      </c>
      <c r="V960" s="8">
        <v>108</v>
      </c>
      <c r="W960" s="8">
        <v>47.93</v>
      </c>
      <c r="AH960" s="6">
        <v>104.8</v>
      </c>
      <c r="AI960" s="290">
        <v>45.85</v>
      </c>
      <c r="AJ960" s="290">
        <v>58.6</v>
      </c>
      <c r="AK960" s="290">
        <v>45.85</v>
      </c>
      <c r="AL960" s="6">
        <v>46.97</v>
      </c>
      <c r="AM960" s="6">
        <v>60.05</v>
      </c>
      <c r="AN960" s="6">
        <v>46.82</v>
      </c>
      <c r="BO960" s="224">
        <v>1.3120000000000001</v>
      </c>
      <c r="BP960" s="226">
        <v>-30.666666666666668</v>
      </c>
      <c r="BR960" s="311">
        <v>4.7799999999999203</v>
      </c>
      <c r="BS960" s="312">
        <v>-0.96000000020328713</v>
      </c>
    </row>
    <row r="961" spans="5:71">
      <c r="E961" s="9">
        <v>135.70714285714286</v>
      </c>
      <c r="F961" s="9">
        <v>100.86</v>
      </c>
      <c r="J961" s="254">
        <v>4.7849999999999202</v>
      </c>
      <c r="K961" s="8">
        <v>-4.7999999998725684</v>
      </c>
      <c r="Q961" s="291">
        <v>105.2</v>
      </c>
      <c r="R961" s="290">
        <v>41.9</v>
      </c>
      <c r="S961" s="290">
        <v>44.5</v>
      </c>
      <c r="T961" s="290">
        <v>54.8</v>
      </c>
      <c r="U961" s="291">
        <v>44.5</v>
      </c>
      <c r="V961" s="8">
        <v>108.2</v>
      </c>
      <c r="W961" s="8">
        <v>48.371449999999996</v>
      </c>
      <c r="AH961" s="6">
        <v>104.9</v>
      </c>
      <c r="AI961" s="290">
        <v>45.44</v>
      </c>
      <c r="AJ961" s="290">
        <v>58.01</v>
      </c>
      <c r="AK961" s="290">
        <v>45.44</v>
      </c>
      <c r="AL961" s="6">
        <v>46.87</v>
      </c>
      <c r="AM961" s="6">
        <v>59.9</v>
      </c>
      <c r="AN961" s="6">
        <v>46.69</v>
      </c>
      <c r="BO961" s="224">
        <v>1.3140000000000001</v>
      </c>
      <c r="BP961" s="226">
        <v>-32</v>
      </c>
      <c r="BR961" s="311">
        <v>4.7849999999999202</v>
      </c>
      <c r="BS961" s="312">
        <v>-4.7999999998725684</v>
      </c>
    </row>
    <row r="962" spans="5:71">
      <c r="E962" s="9">
        <v>135.78571428571431</v>
      </c>
      <c r="F962" s="9">
        <v>100.1</v>
      </c>
      <c r="J962" s="254">
        <v>4.7899999999999201</v>
      </c>
      <c r="K962" s="8">
        <v>-22.999999999599225</v>
      </c>
      <c r="Q962" s="291">
        <v>105.3</v>
      </c>
      <c r="R962" s="290">
        <v>42.5</v>
      </c>
      <c r="S962" s="290">
        <v>44.9</v>
      </c>
      <c r="T962" s="290">
        <v>55.1</v>
      </c>
      <c r="U962" s="291">
        <v>44.9</v>
      </c>
      <c r="V962" s="8">
        <v>108.3</v>
      </c>
      <c r="W962" s="8">
        <v>48.812950000000001</v>
      </c>
      <c r="AH962" s="6">
        <v>105</v>
      </c>
      <c r="AI962" s="290">
        <v>45.03</v>
      </c>
      <c r="AJ962" s="290">
        <v>57.43</v>
      </c>
      <c r="AK962" s="290">
        <v>45.03</v>
      </c>
      <c r="AL962" s="6">
        <v>46.78</v>
      </c>
      <c r="AM962" s="6">
        <v>59.77</v>
      </c>
      <c r="AN962" s="6">
        <v>46.59</v>
      </c>
      <c r="BO962" s="224">
        <v>1.3160000000000001</v>
      </c>
      <c r="BP962" s="226">
        <v>-23.999999999999989</v>
      </c>
      <c r="BR962" s="311">
        <v>4.7899999999999201</v>
      </c>
      <c r="BS962" s="312">
        <v>-22.999999999599225</v>
      </c>
    </row>
    <row r="963" spans="5:71">
      <c r="E963" s="9">
        <v>135.8642857142857</v>
      </c>
      <c r="F963" s="9">
        <v>100.1</v>
      </c>
      <c r="J963" s="254">
        <v>4.79499999999992</v>
      </c>
      <c r="K963" s="8">
        <v>-9.6000000000000085</v>
      </c>
      <c r="Q963" s="291">
        <v>105.4</v>
      </c>
      <c r="R963" s="290">
        <v>43.2</v>
      </c>
      <c r="S963" s="290">
        <v>45.3</v>
      </c>
      <c r="T963" s="290">
        <v>55.3</v>
      </c>
      <c r="U963" s="291">
        <v>45.3</v>
      </c>
      <c r="V963" s="8">
        <v>108.4</v>
      </c>
      <c r="W963" s="8">
        <v>49.254350000000002</v>
      </c>
      <c r="AH963" s="6">
        <v>105.1</v>
      </c>
      <c r="AI963" s="290">
        <v>44.64</v>
      </c>
      <c r="AJ963" s="290">
        <v>56.88</v>
      </c>
      <c r="AK963" s="290">
        <v>44.64</v>
      </c>
      <c r="AL963" s="6">
        <v>46.7</v>
      </c>
      <c r="AM963" s="6">
        <v>59.68</v>
      </c>
      <c r="AN963" s="6">
        <v>46.5</v>
      </c>
      <c r="BO963" s="224">
        <v>1.3180000000000001</v>
      </c>
      <c r="BP963" s="226">
        <v>-33.333333333333336</v>
      </c>
      <c r="BR963" s="311">
        <v>4.79499999999992</v>
      </c>
      <c r="BS963" s="312">
        <v>-9.6000000000000085</v>
      </c>
    </row>
    <row r="964" spans="5:71">
      <c r="E964" s="9">
        <v>135.94285714285715</v>
      </c>
      <c r="F964" s="9">
        <v>98.21</v>
      </c>
      <c r="J964" s="254">
        <v>4.7999999999999199</v>
      </c>
      <c r="K964" s="8">
        <v>-7.1999999996483055</v>
      </c>
      <c r="Q964" s="291">
        <v>105.5</v>
      </c>
      <c r="R964" s="290">
        <v>43.8</v>
      </c>
      <c r="S964" s="290">
        <v>45.8</v>
      </c>
      <c r="T964" s="290">
        <v>55.6</v>
      </c>
      <c r="U964" s="291">
        <v>45.8</v>
      </c>
      <c r="V964" s="8">
        <v>108.5</v>
      </c>
      <c r="W964" s="8">
        <v>49.695799999999998</v>
      </c>
      <c r="AH964" s="6">
        <v>105.2</v>
      </c>
      <c r="AI964" s="290">
        <v>44.32</v>
      </c>
      <c r="AJ964" s="290">
        <v>56.43</v>
      </c>
      <c r="AK964" s="290">
        <v>44.32</v>
      </c>
      <c r="AL964" s="6">
        <v>46.65</v>
      </c>
      <c r="AM964" s="6">
        <v>59.62</v>
      </c>
      <c r="AN964" s="6">
        <v>46.44</v>
      </c>
      <c r="BO964" s="224">
        <v>1.32</v>
      </c>
      <c r="BP964" s="226">
        <v>-48.000000000000007</v>
      </c>
      <c r="BR964" s="311">
        <v>4.7999999999999199</v>
      </c>
      <c r="BS964" s="312">
        <v>-7.1999999996483055</v>
      </c>
    </row>
    <row r="965" spans="5:71">
      <c r="E965" s="9">
        <v>136.0214285714286</v>
      </c>
      <c r="F965" s="9">
        <v>96.69</v>
      </c>
      <c r="J965" s="254">
        <v>4.8049999999999198</v>
      </c>
      <c r="K965" s="8">
        <v>21.33333333348336</v>
      </c>
      <c r="Q965" s="291">
        <v>105.6</v>
      </c>
      <c r="R965" s="290">
        <v>44.4</v>
      </c>
      <c r="S965" s="290">
        <v>46.2</v>
      </c>
      <c r="T965" s="290">
        <v>55.8</v>
      </c>
      <c r="U965" s="291">
        <v>46.2</v>
      </c>
      <c r="V965" s="8">
        <v>108.6</v>
      </c>
      <c r="W965" s="8">
        <v>50.1372</v>
      </c>
      <c r="AH965" s="6">
        <v>105.3</v>
      </c>
      <c r="AI965" s="290">
        <v>44.11</v>
      </c>
      <c r="AJ965" s="290">
        <v>56.16</v>
      </c>
      <c r="AK965" s="290">
        <v>44.11</v>
      </c>
      <c r="AL965" s="6">
        <v>46.61</v>
      </c>
      <c r="AM965" s="6">
        <v>59.59</v>
      </c>
      <c r="AN965" s="6">
        <v>46.39</v>
      </c>
      <c r="BO965" s="224">
        <v>1.3220000000000001</v>
      </c>
      <c r="BP965" s="226">
        <v>-47.333333333333336</v>
      </c>
      <c r="BR965" s="311">
        <v>4.8049999999999198</v>
      </c>
      <c r="BS965" s="312">
        <v>21.33333333348336</v>
      </c>
    </row>
    <row r="966" spans="5:71">
      <c r="E966" s="9">
        <v>136.1</v>
      </c>
      <c r="F966" s="9">
        <v>96.31</v>
      </c>
      <c r="J966" s="254">
        <v>4.8099999999999197</v>
      </c>
      <c r="K966" s="8">
        <v>12.000000000149207</v>
      </c>
      <c r="Q966" s="291">
        <v>105.7</v>
      </c>
      <c r="R966" s="290">
        <v>45.1</v>
      </c>
      <c r="S966" s="290">
        <v>46.6</v>
      </c>
      <c r="T966" s="290">
        <v>56.1</v>
      </c>
      <c r="U966" s="291">
        <v>46.6</v>
      </c>
      <c r="V966" s="8">
        <v>108.8</v>
      </c>
      <c r="W966" s="8">
        <v>50.578699999999998</v>
      </c>
      <c r="AH966" s="6">
        <v>105.4</v>
      </c>
      <c r="AI966" s="290">
        <v>44.07</v>
      </c>
      <c r="AJ966" s="290">
        <v>56.13</v>
      </c>
      <c r="AK966" s="290">
        <v>44.07</v>
      </c>
      <c r="AL966" s="6">
        <v>46.58</v>
      </c>
      <c r="AM966" s="6">
        <v>59.59</v>
      </c>
      <c r="AN966" s="6">
        <v>46.37</v>
      </c>
      <c r="BO966" s="224">
        <v>1.3240000000000001</v>
      </c>
      <c r="BP966" s="226">
        <v>-50.666666666666686</v>
      </c>
      <c r="BR966" s="311">
        <v>4.8099999999999197</v>
      </c>
      <c r="BS966" s="312">
        <v>12.000000000149207</v>
      </c>
    </row>
    <row r="967" spans="5:71">
      <c r="E967" s="9">
        <v>136.17857142857144</v>
      </c>
      <c r="F967" s="9">
        <v>94.4</v>
      </c>
      <c r="J967" s="254">
        <v>4.8149999999999196</v>
      </c>
      <c r="K967" s="8">
        <v>12.307692307687361</v>
      </c>
      <c r="Q967" s="291">
        <v>105.8</v>
      </c>
      <c r="R967" s="290">
        <v>45.7</v>
      </c>
      <c r="S967" s="290">
        <v>47.1</v>
      </c>
      <c r="T967" s="290">
        <v>56.3</v>
      </c>
      <c r="U967" s="291">
        <v>47.1</v>
      </c>
      <c r="V967" s="8">
        <v>108.9</v>
      </c>
      <c r="W967" s="8">
        <v>51.020150000000001</v>
      </c>
      <c r="AH967" s="6">
        <v>105.5</v>
      </c>
      <c r="AI967" s="290">
        <v>44.2</v>
      </c>
      <c r="AJ967" s="290">
        <v>56.35</v>
      </c>
      <c r="AK967" s="290">
        <v>44.2</v>
      </c>
      <c r="AL967" s="6">
        <v>46.57</v>
      </c>
      <c r="AM967" s="6">
        <v>59.62</v>
      </c>
      <c r="AN967" s="6">
        <v>46.37</v>
      </c>
      <c r="BO967" s="224">
        <v>1.3260000000000001</v>
      </c>
      <c r="BP967" s="226">
        <v>-51.333333333333336</v>
      </c>
      <c r="BR967" s="311">
        <v>4.8149999999999196</v>
      </c>
      <c r="BS967" s="312">
        <v>12.307692307687361</v>
      </c>
    </row>
    <row r="968" spans="5:71">
      <c r="E968" s="9">
        <v>136.25714285714287</v>
      </c>
      <c r="F968" s="9">
        <v>92.974999999999994</v>
      </c>
      <c r="J968" s="254">
        <v>4.8199999999999195</v>
      </c>
      <c r="K968" s="8">
        <v>12.615384615379632</v>
      </c>
      <c r="Q968" s="291">
        <v>105.9</v>
      </c>
      <c r="R968" s="290">
        <v>46.3</v>
      </c>
      <c r="S968" s="290">
        <v>47.5</v>
      </c>
      <c r="T968" s="290">
        <v>56.6</v>
      </c>
      <c r="U968" s="291">
        <v>47.5</v>
      </c>
      <c r="V968" s="8">
        <v>109</v>
      </c>
      <c r="W968" s="8">
        <v>51.461550000000003</v>
      </c>
      <c r="AH968" s="6">
        <v>105.6</v>
      </c>
      <c r="AI968" s="290">
        <v>44.47</v>
      </c>
      <c r="AJ968" s="290">
        <v>56.79</v>
      </c>
      <c r="AK968" s="290">
        <v>44.47</v>
      </c>
      <c r="AL968" s="6">
        <v>46.58</v>
      </c>
      <c r="AM968" s="6">
        <v>59.68</v>
      </c>
      <c r="AN968" s="6">
        <v>46.39</v>
      </c>
      <c r="BO968" s="224">
        <v>1.3280000000000001</v>
      </c>
      <c r="BP968" s="226">
        <v>-57.333333333333321</v>
      </c>
      <c r="BR968" s="311">
        <v>4.8199999999999195</v>
      </c>
      <c r="BS968" s="312">
        <v>12.615384615379632</v>
      </c>
    </row>
    <row r="969" spans="5:71">
      <c r="E969" s="9">
        <v>136.33571428571429</v>
      </c>
      <c r="F969" s="9">
        <v>90.6</v>
      </c>
      <c r="J969" s="254">
        <v>4.8249999999999194</v>
      </c>
      <c r="K969" s="8">
        <v>-30.399999998254192</v>
      </c>
      <c r="Q969" s="291">
        <v>106</v>
      </c>
      <c r="R969" s="290">
        <v>47</v>
      </c>
      <c r="S969" s="290">
        <v>47.9</v>
      </c>
      <c r="T969" s="290">
        <v>56.8</v>
      </c>
      <c r="U969" s="291">
        <v>47.9</v>
      </c>
      <c r="V969" s="8">
        <v>109.1</v>
      </c>
      <c r="W969" s="8">
        <v>51.90305</v>
      </c>
      <c r="AH969" s="6">
        <v>105.7</v>
      </c>
      <c r="AI969" s="290">
        <v>44.83</v>
      </c>
      <c r="AJ969" s="290">
        <v>57.37</v>
      </c>
      <c r="AK969" s="290">
        <v>44.83</v>
      </c>
      <c r="AL969" s="6">
        <v>46.68</v>
      </c>
      <c r="AM969" s="6">
        <v>59.77</v>
      </c>
      <c r="AN969" s="6">
        <v>46.43</v>
      </c>
      <c r="BO969" s="224">
        <v>1.33</v>
      </c>
      <c r="BP969" s="226">
        <v>-55.333333333333307</v>
      </c>
      <c r="BR969" s="311">
        <v>4.8249999999999194</v>
      </c>
      <c r="BS969" s="312">
        <v>-30.399999998254192</v>
      </c>
    </row>
    <row r="970" spans="5:71">
      <c r="E970" s="9">
        <v>136.41428571428571</v>
      </c>
      <c r="F970" s="9">
        <v>88.69</v>
      </c>
      <c r="J970" s="254">
        <v>4.8299999999999192</v>
      </c>
      <c r="K970" s="8">
        <v>-45.600000000775935</v>
      </c>
      <c r="Q970" s="291">
        <v>106.1</v>
      </c>
      <c r="R970" s="290">
        <v>47.6</v>
      </c>
      <c r="S970" s="290">
        <v>48.4</v>
      </c>
      <c r="T970" s="290">
        <v>57.1</v>
      </c>
      <c r="U970" s="291">
        <v>48.4</v>
      </c>
      <c r="V970" s="8">
        <v>109.3</v>
      </c>
      <c r="W970" s="8">
        <v>52.344449999999995</v>
      </c>
      <c r="AH970" s="6">
        <v>105.8</v>
      </c>
      <c r="AI970" s="290">
        <v>45.24</v>
      </c>
      <c r="AJ970" s="290">
        <v>58.02</v>
      </c>
      <c r="AK970" s="290">
        <v>45.24</v>
      </c>
      <c r="AL970" s="6">
        <v>46.77</v>
      </c>
      <c r="AM970" s="6">
        <v>59.89</v>
      </c>
      <c r="AN970" s="6">
        <v>46.49</v>
      </c>
      <c r="BO970" s="224">
        <v>1.3320000000000001</v>
      </c>
      <c r="BP970" s="226">
        <v>-52.666666666666636</v>
      </c>
      <c r="BR970" s="311">
        <v>4.8299999999999192</v>
      </c>
      <c r="BS970" s="312">
        <v>-45.600000000775935</v>
      </c>
    </row>
    <row r="971" spans="5:71">
      <c r="E971" s="9">
        <v>136.49285714285716</v>
      </c>
      <c r="F971" s="9">
        <v>87.265000000000001</v>
      </c>
      <c r="J971" s="254">
        <v>4.8349999999999191</v>
      </c>
      <c r="K971" s="8">
        <v>-38.399999999967669</v>
      </c>
      <c r="Q971" s="291">
        <v>106.2</v>
      </c>
      <c r="R971" s="290">
        <v>48.2</v>
      </c>
      <c r="S971" s="290">
        <v>48.8</v>
      </c>
      <c r="T971" s="290">
        <v>57.3</v>
      </c>
      <c r="U971" s="291">
        <v>48.8</v>
      </c>
      <c r="V971" s="8">
        <v>109.4</v>
      </c>
      <c r="W971" s="8">
        <v>52.785899999999998</v>
      </c>
      <c r="AH971" s="6">
        <v>105.9</v>
      </c>
      <c r="AI971" s="290">
        <v>45.67</v>
      </c>
      <c r="AJ971" s="290">
        <v>58.69</v>
      </c>
      <c r="AK971" s="290">
        <v>45.67</v>
      </c>
      <c r="AL971" s="6">
        <v>46.86</v>
      </c>
      <c r="AM971" s="6">
        <v>60.12</v>
      </c>
      <c r="AN971" s="6">
        <v>46.62</v>
      </c>
      <c r="BO971" s="224">
        <v>1.3340000000000001</v>
      </c>
      <c r="BP971" s="226">
        <v>-64.000000000000028</v>
      </c>
      <c r="BR971" s="311">
        <v>4.8349999999999191</v>
      </c>
      <c r="BS971" s="312">
        <v>-38.399999999967669</v>
      </c>
    </row>
    <row r="972" spans="5:71">
      <c r="E972" s="9">
        <v>136.57142857142858</v>
      </c>
      <c r="F972" s="9">
        <v>83.744</v>
      </c>
      <c r="J972" s="254">
        <v>4.839999999999919</v>
      </c>
      <c r="K972" s="8">
        <v>-7.6000000021129566</v>
      </c>
      <c r="Q972" s="291">
        <v>106.3</v>
      </c>
      <c r="R972" s="290">
        <v>48.9</v>
      </c>
      <c r="S972" s="290">
        <v>49.2</v>
      </c>
      <c r="T972" s="290">
        <v>57.6</v>
      </c>
      <c r="U972" s="291">
        <v>49.2</v>
      </c>
      <c r="V972" s="8">
        <v>109.5</v>
      </c>
      <c r="W972" s="8">
        <v>53.227400000000003</v>
      </c>
      <c r="AH972" s="6">
        <v>106</v>
      </c>
      <c r="AI972" s="290">
        <v>46.1</v>
      </c>
      <c r="AJ972" s="290">
        <v>59.37</v>
      </c>
      <c r="AK972" s="290">
        <v>46.1</v>
      </c>
      <c r="AL972" s="6">
        <v>46.95</v>
      </c>
      <c r="AM972" s="6">
        <v>60.34</v>
      </c>
      <c r="AN972" s="6">
        <v>46.75</v>
      </c>
      <c r="BO972" s="224">
        <v>1.3360000000000001</v>
      </c>
      <c r="BP972" s="226">
        <v>-64.000000000000028</v>
      </c>
      <c r="BR972" s="311">
        <v>4.839999999999919</v>
      </c>
      <c r="BS972" s="312">
        <v>-7.6000000021129566</v>
      </c>
    </row>
    <row r="973" spans="5:71">
      <c r="E973" s="9">
        <v>136.65</v>
      </c>
      <c r="F973" s="9">
        <v>80.605000000000004</v>
      </c>
      <c r="J973" s="254">
        <v>4.8449999999999189</v>
      </c>
      <c r="K973" s="8">
        <v>-7.9999999999353477</v>
      </c>
      <c r="Q973" s="291">
        <v>106.4</v>
      </c>
      <c r="R973" s="290">
        <v>48.9</v>
      </c>
      <c r="S973" s="290">
        <v>49.2</v>
      </c>
      <c r="T973" s="290">
        <v>57.6</v>
      </c>
      <c r="U973" s="291">
        <v>49.2</v>
      </c>
      <c r="V973" s="8">
        <v>109.6</v>
      </c>
      <c r="W973" s="8">
        <v>53.21275</v>
      </c>
      <c r="AH973" s="6">
        <v>106.1</v>
      </c>
      <c r="AI973" s="290">
        <v>46.53</v>
      </c>
      <c r="AJ973" s="290">
        <v>60.05</v>
      </c>
      <c r="AK973" s="290">
        <v>46.53</v>
      </c>
      <c r="AL973" s="6">
        <v>47.04</v>
      </c>
      <c r="AM973" s="6">
        <v>60.56</v>
      </c>
      <c r="AN973" s="6">
        <v>46.87</v>
      </c>
      <c r="BO973" s="224">
        <v>1.3380000000000001</v>
      </c>
      <c r="BP973" s="226">
        <v>-57.999999999999979</v>
      </c>
      <c r="BR973" s="311">
        <v>4.8449999999999189</v>
      </c>
      <c r="BS973" s="312">
        <v>-7.9999999999353477</v>
      </c>
    </row>
    <row r="974" spans="5:71">
      <c r="E974" s="9">
        <v>136.72857142857143</v>
      </c>
      <c r="F974" s="9">
        <v>77.747500000000002</v>
      </c>
      <c r="J974" s="254">
        <v>4.8499999999999188</v>
      </c>
      <c r="K974" s="8">
        <v>-4.7999999985774977</v>
      </c>
      <c r="Q974" s="291">
        <v>106.5</v>
      </c>
      <c r="R974" s="290">
        <v>48.8</v>
      </c>
      <c r="S974" s="290">
        <v>49.1</v>
      </c>
      <c r="T974" s="290">
        <v>57.5</v>
      </c>
      <c r="U974" s="291">
        <v>49.1</v>
      </c>
      <c r="V974" s="8">
        <v>109.7</v>
      </c>
      <c r="W974" s="8">
        <v>53.111249999999998</v>
      </c>
      <c r="AH974" s="6">
        <v>106.2</v>
      </c>
      <c r="AI974" s="290">
        <v>46.95</v>
      </c>
      <c r="AJ974" s="290">
        <v>60.73</v>
      </c>
      <c r="AK974" s="290">
        <v>46.95</v>
      </c>
      <c r="AL974" s="6">
        <v>47.13</v>
      </c>
      <c r="AM974" s="6">
        <v>60.77</v>
      </c>
      <c r="AN974" s="6">
        <v>46.99</v>
      </c>
      <c r="BO974" s="224">
        <v>1.34</v>
      </c>
      <c r="BP974" s="226">
        <v>-64.000000000000028</v>
      </c>
      <c r="BR974" s="311">
        <v>4.8499999999999188</v>
      </c>
      <c r="BS974" s="312">
        <v>-4.7999999985774977</v>
      </c>
    </row>
    <row r="975" spans="5:71">
      <c r="E975" s="9">
        <v>136.80714285714285</v>
      </c>
      <c r="F975" s="9">
        <v>74.61</v>
      </c>
      <c r="J975" s="254">
        <v>4.8549999999999187</v>
      </c>
      <c r="K975" s="8">
        <v>-1.5999999995448988</v>
      </c>
      <c r="Q975" s="291">
        <v>106.6</v>
      </c>
      <c r="R975" s="290">
        <v>48.7</v>
      </c>
      <c r="S975" s="290">
        <v>49</v>
      </c>
      <c r="T975" s="290">
        <v>57.4</v>
      </c>
      <c r="U975" s="291">
        <v>49</v>
      </c>
      <c r="V975" s="8">
        <v>109.9</v>
      </c>
      <c r="W975" s="8">
        <v>53.040549999999996</v>
      </c>
      <c r="AH975" s="6">
        <v>106.3</v>
      </c>
      <c r="AI975" s="290">
        <v>47.38</v>
      </c>
      <c r="AJ975" s="290">
        <v>61.4</v>
      </c>
      <c r="AK975" s="290">
        <v>47.38</v>
      </c>
      <c r="AL975" s="6">
        <v>47.22</v>
      </c>
      <c r="AM975" s="6">
        <v>60.98</v>
      </c>
      <c r="AN975" s="6">
        <v>47.11</v>
      </c>
      <c r="BO975" s="224">
        <v>1.3420000000000001</v>
      </c>
      <c r="BP975" s="226">
        <v>-56.000000000000021</v>
      </c>
      <c r="BR975" s="311">
        <v>4.8549999999999187</v>
      </c>
      <c r="BS975" s="312">
        <v>-1.5999999995448988</v>
      </c>
    </row>
    <row r="976" spans="5:71">
      <c r="E976" s="9">
        <v>136.8857142857143</v>
      </c>
      <c r="F976" s="9">
        <v>70.926699999999997</v>
      </c>
      <c r="J976" s="254">
        <v>4.8599999999999186</v>
      </c>
      <c r="K976" s="8">
        <v>-11.199999999934995</v>
      </c>
      <c r="Q976" s="291">
        <v>106.7</v>
      </c>
      <c r="R976" s="290">
        <v>48.6</v>
      </c>
      <c r="S976" s="290">
        <v>48.9</v>
      </c>
      <c r="T976" s="290">
        <v>57.3</v>
      </c>
      <c r="U976" s="291">
        <v>48.9</v>
      </c>
      <c r="V976" s="8">
        <v>110</v>
      </c>
      <c r="W976" s="8">
        <v>52.969850000000001</v>
      </c>
      <c r="AH976" s="6">
        <v>106.4</v>
      </c>
      <c r="AI976" s="290">
        <v>47.8</v>
      </c>
      <c r="AJ976" s="290">
        <v>62.07</v>
      </c>
      <c r="AK976" s="290">
        <v>47.8</v>
      </c>
      <c r="AL976" s="6">
        <v>47.32</v>
      </c>
      <c r="AM976" s="6">
        <v>61.19</v>
      </c>
      <c r="AN976" s="6">
        <v>47.23</v>
      </c>
      <c r="BO976" s="224">
        <v>1.3440000000000001</v>
      </c>
      <c r="BP976" s="226">
        <v>-43.333333333333321</v>
      </c>
      <c r="BR976" s="311">
        <v>4.8599999999999186</v>
      </c>
      <c r="BS976" s="312">
        <v>-11.199999999934995</v>
      </c>
    </row>
    <row r="977" spans="5:71">
      <c r="E977" s="9">
        <v>136.96428571428572</v>
      </c>
      <c r="F977" s="9">
        <v>67.28</v>
      </c>
      <c r="J977" s="254">
        <v>4.8649999999999185</v>
      </c>
      <c r="K977" s="8">
        <v>-23.600000000032505</v>
      </c>
      <c r="Q977" s="291">
        <v>106.8</v>
      </c>
      <c r="R977" s="290">
        <v>48.5</v>
      </c>
      <c r="S977" s="290">
        <v>48.9</v>
      </c>
      <c r="T977" s="290">
        <v>57.3</v>
      </c>
      <c r="U977" s="291">
        <v>48.9</v>
      </c>
      <c r="V977" s="8">
        <v>110.1</v>
      </c>
      <c r="W977" s="8">
        <v>52.899100000000004</v>
      </c>
      <c r="AH977" s="6">
        <v>106.5</v>
      </c>
      <c r="AI977" s="290">
        <v>48.2</v>
      </c>
      <c r="AJ977" s="290">
        <v>62.7</v>
      </c>
      <c r="AK977" s="290">
        <v>48.2</v>
      </c>
      <c r="AL977" s="6">
        <v>47.41</v>
      </c>
      <c r="AM977" s="6">
        <v>61.41</v>
      </c>
      <c r="AN977" s="6">
        <v>47.35</v>
      </c>
      <c r="BO977" s="224">
        <v>1.3460000000000001</v>
      </c>
      <c r="BP977" s="226">
        <v>-41.999999999999993</v>
      </c>
      <c r="BR977" s="311">
        <v>4.8649999999999185</v>
      </c>
      <c r="BS977" s="312">
        <v>-23.600000000032505</v>
      </c>
    </row>
    <row r="978" spans="5:71">
      <c r="E978" s="9">
        <v>137.04285714285714</v>
      </c>
      <c r="F978" s="9">
        <v>62.046700000000001</v>
      </c>
      <c r="J978" s="254">
        <v>4.8699999999999184</v>
      </c>
      <c r="K978" s="8">
        <v>-42.799999999771217</v>
      </c>
      <c r="Q978" s="291">
        <v>106.9</v>
      </c>
      <c r="R978" s="290">
        <v>48.4</v>
      </c>
      <c r="S978" s="290">
        <v>48.8</v>
      </c>
      <c r="T978" s="290">
        <v>57.2</v>
      </c>
      <c r="U978" s="291">
        <v>48.8</v>
      </c>
      <c r="V978" s="8">
        <v>110.2</v>
      </c>
      <c r="W978" s="8">
        <v>52.828400000000002</v>
      </c>
      <c r="AH978" s="6">
        <v>106.6</v>
      </c>
      <c r="AI978" s="290">
        <v>48.55</v>
      </c>
      <c r="AJ978" s="290">
        <v>63.25</v>
      </c>
      <c r="AK978" s="290">
        <v>48.55</v>
      </c>
      <c r="AL978" s="6">
        <v>47.52</v>
      </c>
      <c r="AM978" s="6">
        <v>61.63</v>
      </c>
      <c r="AN978" s="6">
        <v>47.48</v>
      </c>
      <c r="BO978" s="224">
        <v>1.3480000000000001</v>
      </c>
      <c r="BP978" s="226">
        <v>-29.333333333333329</v>
      </c>
      <c r="BR978" s="311">
        <v>4.8699999999999184</v>
      </c>
      <c r="BS978" s="312">
        <v>-42.799999999771217</v>
      </c>
    </row>
    <row r="979" spans="5:71">
      <c r="E979" s="9">
        <v>137.12142857142857</v>
      </c>
      <c r="F979" s="9">
        <v>56.3367</v>
      </c>
      <c r="J979" s="254">
        <v>4.8749999999999183</v>
      </c>
      <c r="K979" s="8">
        <v>-48.399999999705841</v>
      </c>
      <c r="Q979" s="291">
        <v>107</v>
      </c>
      <c r="R979" s="290">
        <v>48.4</v>
      </c>
      <c r="S979" s="290">
        <v>48.7</v>
      </c>
      <c r="T979" s="290">
        <v>57.1</v>
      </c>
      <c r="U979" s="291">
        <v>48.7</v>
      </c>
      <c r="V979" s="8">
        <v>110.4</v>
      </c>
      <c r="W979" s="8">
        <v>52.7577</v>
      </c>
      <c r="AH979" s="6">
        <v>106.7</v>
      </c>
      <c r="AI979" s="290">
        <v>48.81</v>
      </c>
      <c r="AJ979" s="290">
        <v>63.67</v>
      </c>
      <c r="AK979" s="290">
        <v>48.81</v>
      </c>
      <c r="AL979" s="6">
        <v>47.62</v>
      </c>
      <c r="AM979" s="6">
        <v>61.86</v>
      </c>
      <c r="AN979" s="6">
        <v>47.61</v>
      </c>
      <c r="BO979" s="224">
        <v>1.35</v>
      </c>
      <c r="BP979" s="226">
        <v>-23.999999999999989</v>
      </c>
      <c r="BR979" s="311">
        <v>4.8749999999999183</v>
      </c>
      <c r="BS979" s="312">
        <v>-48.399999999705841</v>
      </c>
    </row>
    <row r="980" spans="5:71">
      <c r="E980" s="9">
        <v>137.20000000000002</v>
      </c>
      <c r="F980" s="9">
        <v>48.72</v>
      </c>
      <c r="J980" s="254">
        <v>4.8799999999999182</v>
      </c>
      <c r="K980" s="8">
        <v>-40.400000000294199</v>
      </c>
      <c r="Q980" s="291">
        <v>107.1</v>
      </c>
      <c r="R980" s="290">
        <v>48.3</v>
      </c>
      <c r="S980" s="290">
        <v>48.6</v>
      </c>
      <c r="T980" s="290">
        <v>57.1</v>
      </c>
      <c r="U980" s="291">
        <v>48.6</v>
      </c>
      <c r="V980" s="8">
        <v>110.5</v>
      </c>
      <c r="W980" s="8">
        <v>52.686949999999996</v>
      </c>
      <c r="AH980" s="6">
        <v>106.8</v>
      </c>
      <c r="AI980" s="290">
        <v>48.97</v>
      </c>
      <c r="AJ980" s="290">
        <v>63.94</v>
      </c>
      <c r="AK980" s="290">
        <v>48.97</v>
      </c>
      <c r="AL980" s="6">
        <v>47.73</v>
      </c>
      <c r="AM980" s="6">
        <v>62.09</v>
      </c>
      <c r="AN980" s="6">
        <v>47.74</v>
      </c>
      <c r="BO980" s="224">
        <v>1.3520000000000001</v>
      </c>
      <c r="BP980" s="226">
        <v>-17.333333333333346</v>
      </c>
      <c r="BR980" s="311">
        <v>4.8799999999999182</v>
      </c>
      <c r="BS980" s="312">
        <v>-40.400000000294199</v>
      </c>
    </row>
    <row r="981" spans="5:71">
      <c r="E981" s="9">
        <v>137.27857142857141</v>
      </c>
      <c r="F981" s="9">
        <v>37.299999999999997</v>
      </c>
      <c r="J981" s="254">
        <v>4.8849999999999181</v>
      </c>
      <c r="K981" s="8">
        <v>-41.599999999248247</v>
      </c>
      <c r="Q981" s="291">
        <v>107.2</v>
      </c>
      <c r="R981" s="290">
        <v>48.2</v>
      </c>
      <c r="S981" s="290">
        <v>48.5</v>
      </c>
      <c r="T981" s="290">
        <v>57</v>
      </c>
      <c r="U981" s="291">
        <v>48.5</v>
      </c>
      <c r="V981" s="8">
        <v>110.6</v>
      </c>
      <c r="W981" s="8">
        <v>52.616250000000001</v>
      </c>
      <c r="AH981" s="6">
        <v>106.9</v>
      </c>
      <c r="AI981" s="290">
        <v>49.03</v>
      </c>
      <c r="AJ981" s="290">
        <v>64.06</v>
      </c>
      <c r="AK981" s="290">
        <v>49.03</v>
      </c>
      <c r="AL981" s="6">
        <v>47.84</v>
      </c>
      <c r="AM981" s="6">
        <v>62.32</v>
      </c>
      <c r="AN981" s="6">
        <v>47.87</v>
      </c>
      <c r="BO981" s="224">
        <v>1.3540000000000001</v>
      </c>
      <c r="BP981" s="226">
        <v>-12.000000000000009</v>
      </c>
      <c r="BR981" s="311">
        <v>4.8849999999999181</v>
      </c>
      <c r="BS981" s="312">
        <v>-41.599999999248247</v>
      </c>
    </row>
    <row r="982" spans="5:71">
      <c r="E982" s="9">
        <v>137.35714285714286</v>
      </c>
      <c r="F982" s="9">
        <v>16.363299999999999</v>
      </c>
      <c r="J982" s="254">
        <v>4.889999999999918</v>
      </c>
      <c r="K982" s="8">
        <v>-11.200000000217898</v>
      </c>
      <c r="Q982" s="291">
        <v>107.3</v>
      </c>
      <c r="R982" s="290">
        <v>48.1</v>
      </c>
      <c r="S982" s="290">
        <v>48.5</v>
      </c>
      <c r="T982" s="290">
        <v>57</v>
      </c>
      <c r="U982" s="291">
        <v>48.5</v>
      </c>
      <c r="V982" s="8">
        <v>110.7</v>
      </c>
      <c r="W982" s="8">
        <v>52.545549999999999</v>
      </c>
      <c r="AH982" s="6">
        <v>107</v>
      </c>
      <c r="AI982" s="290">
        <v>49.01</v>
      </c>
      <c r="AJ982" s="290">
        <v>64.08</v>
      </c>
      <c r="AK982" s="290">
        <v>49.01</v>
      </c>
      <c r="AL982" s="6">
        <v>47.95</v>
      </c>
      <c r="AM982" s="6">
        <v>62.56</v>
      </c>
      <c r="AN982" s="6">
        <v>48.01</v>
      </c>
      <c r="BO982" s="224">
        <v>1.3560000000000001</v>
      </c>
      <c r="BP982" s="226">
        <v>-18</v>
      </c>
      <c r="BR982" s="311">
        <v>4.889999999999918</v>
      </c>
      <c r="BS982" s="312">
        <v>-11.200000000217898</v>
      </c>
    </row>
    <row r="983" spans="5:71">
      <c r="E983" s="9">
        <v>137.43571428571431</v>
      </c>
      <c r="F983" s="9">
        <v>0.185</v>
      </c>
      <c r="J983" s="254">
        <v>4.8949999999999179</v>
      </c>
      <c r="K983" s="8">
        <v>3.9999999996731361</v>
      </c>
      <c r="Q983" s="291">
        <v>107.4</v>
      </c>
      <c r="R983" s="290">
        <v>48.1</v>
      </c>
      <c r="S983" s="290">
        <v>48.4</v>
      </c>
      <c r="T983" s="290">
        <v>56.9</v>
      </c>
      <c r="U983" s="291">
        <v>48.4</v>
      </c>
      <c r="V983" s="8">
        <v>110.8</v>
      </c>
      <c r="W983" s="8">
        <v>52.474850000000004</v>
      </c>
      <c r="AH983" s="6">
        <v>107.1</v>
      </c>
      <c r="AI983" s="290">
        <v>48.96</v>
      </c>
      <c r="AJ983" s="290">
        <v>64.03</v>
      </c>
      <c r="AK983" s="290">
        <v>48.96</v>
      </c>
      <c r="AL983" s="6">
        <v>48.06</v>
      </c>
      <c r="AM983" s="6">
        <v>62.8</v>
      </c>
      <c r="AN983" s="6">
        <v>48.15</v>
      </c>
      <c r="BO983" s="224">
        <v>1.3580000000000001</v>
      </c>
      <c r="BP983" s="226">
        <v>-21.333333333333325</v>
      </c>
      <c r="BR983" s="311">
        <v>4.8949999999999179</v>
      </c>
      <c r="BS983" s="312">
        <v>3.9999999996731361</v>
      </c>
    </row>
    <row r="984" spans="5:71">
      <c r="E984" s="9">
        <v>137.51428571428571</v>
      </c>
      <c r="F984" s="9">
        <v>-8.8544999999999998</v>
      </c>
      <c r="J984" s="254">
        <v>4.8999999999999178</v>
      </c>
      <c r="K984" s="8">
        <v>-3.9999999998238067</v>
      </c>
      <c r="Q984" s="291">
        <v>107.5</v>
      </c>
      <c r="R984" s="290">
        <v>48</v>
      </c>
      <c r="S984" s="290">
        <v>48.3</v>
      </c>
      <c r="T984" s="290">
        <v>56.8</v>
      </c>
      <c r="U984" s="291">
        <v>48.3</v>
      </c>
      <c r="V984" s="8">
        <v>111</v>
      </c>
      <c r="W984" s="8">
        <v>52.4041</v>
      </c>
      <c r="AH984" s="6">
        <v>107.2</v>
      </c>
      <c r="AI984" s="290">
        <v>48.89</v>
      </c>
      <c r="AJ984" s="290">
        <v>63.95</v>
      </c>
      <c r="AK984" s="290">
        <v>48.89</v>
      </c>
      <c r="AL984" s="6">
        <v>48.18</v>
      </c>
      <c r="AM984" s="6">
        <v>63.04</v>
      </c>
      <c r="AN984" s="6">
        <v>48.29</v>
      </c>
      <c r="BO984" s="224">
        <v>1.36</v>
      </c>
      <c r="BP984" s="226">
        <v>-26.666666666666661</v>
      </c>
      <c r="BR984" s="311">
        <v>4.8999999999999178</v>
      </c>
      <c r="BS984" s="312">
        <v>-3.9999999998238067</v>
      </c>
    </row>
    <row r="985" spans="5:71">
      <c r="E985" s="9">
        <v>137.59285714285716</v>
      </c>
      <c r="F985" s="9">
        <v>-10.28</v>
      </c>
      <c r="J985" s="254">
        <v>4.9049999999999176</v>
      </c>
      <c r="K985" s="8">
        <v>-10.133333333552805</v>
      </c>
      <c r="Q985" s="291">
        <v>107.6</v>
      </c>
      <c r="R985" s="290">
        <v>47.9</v>
      </c>
      <c r="S985" s="290">
        <v>48.2</v>
      </c>
      <c r="T985" s="290">
        <v>56.8</v>
      </c>
      <c r="U985" s="291">
        <v>48.2</v>
      </c>
      <c r="V985" s="8">
        <v>111.1</v>
      </c>
      <c r="W985" s="8">
        <v>52.333399999999997</v>
      </c>
      <c r="AH985" s="6">
        <v>107.3</v>
      </c>
      <c r="AI985" s="290">
        <v>48.81</v>
      </c>
      <c r="AJ985" s="290">
        <v>63.86</v>
      </c>
      <c r="AK985" s="290">
        <v>48.81</v>
      </c>
      <c r="AL985" s="6">
        <v>48.3</v>
      </c>
      <c r="AM985" s="6">
        <v>63.28</v>
      </c>
      <c r="AN985" s="6">
        <v>48.43</v>
      </c>
      <c r="BO985" s="224">
        <v>1.3620000000000001</v>
      </c>
      <c r="BP985" s="226">
        <v>-37.999999999999993</v>
      </c>
      <c r="BR985" s="311">
        <v>4.9049999999999176</v>
      </c>
      <c r="BS985" s="312">
        <v>-10.133333333552805</v>
      </c>
    </row>
    <row r="986" spans="5:71">
      <c r="E986" s="9">
        <v>137.67142857142858</v>
      </c>
      <c r="F986" s="9">
        <v>-10.28</v>
      </c>
      <c r="J986" s="254">
        <v>4.9099999999999175</v>
      </c>
      <c r="K986" s="8">
        <v>-12.800000000131462</v>
      </c>
      <c r="Q986" s="291">
        <v>107.7</v>
      </c>
      <c r="R986" s="290">
        <v>47.8</v>
      </c>
      <c r="S986" s="290">
        <v>48.2</v>
      </c>
      <c r="T986" s="290">
        <v>56.7</v>
      </c>
      <c r="U986" s="291">
        <v>48.2</v>
      </c>
      <c r="V986" s="8">
        <v>111.2</v>
      </c>
      <c r="W986" s="8">
        <v>52.262699999999995</v>
      </c>
      <c r="AH986" s="6">
        <v>107.4</v>
      </c>
      <c r="AI986" s="290">
        <v>48.73</v>
      </c>
      <c r="AJ986" s="290">
        <v>63.77</v>
      </c>
      <c r="AK986" s="290">
        <v>48.73</v>
      </c>
      <c r="AL986" s="6">
        <v>48.42</v>
      </c>
      <c r="AM986" s="6">
        <v>63.52</v>
      </c>
      <c r="AN986" s="6">
        <v>48.57</v>
      </c>
      <c r="BO986" s="224">
        <v>1.3640000000000001</v>
      </c>
      <c r="BP986" s="226">
        <v>-50</v>
      </c>
      <c r="BR986" s="311">
        <v>4.9099999999999175</v>
      </c>
      <c r="BS986" s="312">
        <v>-12.800000000131462</v>
      </c>
    </row>
    <row r="987" spans="5:71">
      <c r="E987" s="9">
        <v>137.75</v>
      </c>
      <c r="F987" s="9">
        <v>-10.28</v>
      </c>
      <c r="J987" s="254">
        <v>4.9149999999999174</v>
      </c>
      <c r="K987" s="8">
        <v>-5.5999999998017458</v>
      </c>
      <c r="Q987" s="291">
        <v>107.8</v>
      </c>
      <c r="R987" s="290">
        <v>47.7</v>
      </c>
      <c r="S987" s="290">
        <v>48.1</v>
      </c>
      <c r="T987" s="290">
        <v>56.6</v>
      </c>
      <c r="U987" s="291">
        <v>48.1</v>
      </c>
      <c r="V987" s="8">
        <v>111.3</v>
      </c>
      <c r="W987" s="8">
        <v>52.192</v>
      </c>
      <c r="AH987" s="6">
        <v>107.5</v>
      </c>
      <c r="AI987" s="290">
        <v>48.65</v>
      </c>
      <c r="AJ987" s="290">
        <v>63.68</v>
      </c>
      <c r="AK987" s="290">
        <v>48.65</v>
      </c>
      <c r="AL987" s="6">
        <v>48.54</v>
      </c>
      <c r="AM987" s="6">
        <v>63.77</v>
      </c>
      <c r="AN987" s="6">
        <v>48.71</v>
      </c>
      <c r="BO987" s="224">
        <v>1.3660000000000001</v>
      </c>
      <c r="BP987" s="226">
        <v>-50.666666666666686</v>
      </c>
      <c r="BR987" s="311">
        <v>4.9149999999999174</v>
      </c>
      <c r="BS987" s="312">
        <v>-5.5999999998017458</v>
      </c>
    </row>
    <row r="988" spans="5:71">
      <c r="E988" s="9">
        <v>137.82857142857145</v>
      </c>
      <c r="F988" s="9">
        <v>21.696000000000002</v>
      </c>
      <c r="J988" s="254">
        <v>4.9199999999999173</v>
      </c>
      <c r="K988" s="8">
        <v>-3.2000000001321638</v>
      </c>
      <c r="Q988" s="291">
        <v>107.9</v>
      </c>
      <c r="R988" s="290">
        <v>47.7</v>
      </c>
      <c r="S988" s="290">
        <v>48</v>
      </c>
      <c r="T988" s="290">
        <v>56.6</v>
      </c>
      <c r="U988" s="291">
        <v>48</v>
      </c>
      <c r="V988" s="8">
        <v>111.5</v>
      </c>
      <c r="W988" s="8">
        <v>52.121250000000003</v>
      </c>
      <c r="AH988" s="6">
        <v>107.6</v>
      </c>
      <c r="AI988" s="290">
        <v>48.57</v>
      </c>
      <c r="AJ988" s="290">
        <v>63.59</v>
      </c>
      <c r="AK988" s="290">
        <v>48.57</v>
      </c>
      <c r="AL988" s="6">
        <v>48.67</v>
      </c>
      <c r="AM988" s="6">
        <v>64.010000000000005</v>
      </c>
      <c r="AN988" s="6">
        <v>48.85</v>
      </c>
      <c r="BO988" s="224">
        <v>1.3680000000000001</v>
      </c>
      <c r="BP988" s="226">
        <v>-64.666666666666671</v>
      </c>
      <c r="BR988" s="311">
        <v>4.9199999999999173</v>
      </c>
      <c r="BS988" s="312">
        <v>-3.2000000001321638</v>
      </c>
    </row>
    <row r="989" spans="5:71">
      <c r="E989" s="9">
        <v>137.90714285714284</v>
      </c>
      <c r="F989" s="9">
        <v>55.7</v>
      </c>
      <c r="J989" s="254">
        <v>4.9249999999999172</v>
      </c>
      <c r="K989" s="8">
        <v>-18.399999999713653</v>
      </c>
      <c r="Q989" s="291">
        <v>108</v>
      </c>
      <c r="R989" s="290">
        <v>47.6</v>
      </c>
      <c r="S989" s="290">
        <v>47.9</v>
      </c>
      <c r="T989" s="290">
        <v>56.5</v>
      </c>
      <c r="U989" s="291">
        <v>47.9</v>
      </c>
      <c r="V989" s="8">
        <v>111.6</v>
      </c>
      <c r="W989" s="8">
        <v>52.050550000000001</v>
      </c>
      <c r="AH989" s="6">
        <v>107.7</v>
      </c>
      <c r="AI989" s="290">
        <v>48.49</v>
      </c>
      <c r="AJ989" s="290">
        <v>63.5</v>
      </c>
      <c r="AK989" s="290">
        <v>48.49</v>
      </c>
      <c r="AL989" s="6">
        <v>48.79</v>
      </c>
      <c r="AM989" s="6">
        <v>64.25</v>
      </c>
      <c r="AN989" s="6">
        <v>48.99</v>
      </c>
      <c r="BO989" s="224">
        <v>1.37</v>
      </c>
      <c r="BP989" s="226">
        <v>-54</v>
      </c>
      <c r="BR989" s="311">
        <v>4.9249999999999172</v>
      </c>
      <c r="BS989" s="312">
        <v>-18.399999999713653</v>
      </c>
    </row>
    <row r="990" spans="5:71">
      <c r="E990" s="9">
        <v>137.98571428571429</v>
      </c>
      <c r="F990" s="9">
        <v>86.155000000000001</v>
      </c>
      <c r="J990" s="254">
        <v>4.9299999999999171</v>
      </c>
      <c r="K990" s="8">
        <v>-21.599999998777516</v>
      </c>
      <c r="AH990" s="6">
        <v>107.8</v>
      </c>
      <c r="AI990" s="290">
        <v>48.41</v>
      </c>
      <c r="AJ990" s="290">
        <v>63.4</v>
      </c>
      <c r="AK990" s="290">
        <v>48.41</v>
      </c>
      <c r="AL990" s="6">
        <v>48.91</v>
      </c>
      <c r="AM990" s="6">
        <v>64.5</v>
      </c>
      <c r="AN990" s="6">
        <v>49.13</v>
      </c>
      <c r="BO990" s="224">
        <v>1.3720000000000001</v>
      </c>
      <c r="BP990" s="226">
        <v>-68.666666666666657</v>
      </c>
      <c r="BR990" s="311">
        <v>4.9299999999999171</v>
      </c>
      <c r="BS990" s="312">
        <v>-21.599999998777516</v>
      </c>
    </row>
    <row r="991" spans="5:71">
      <c r="E991" s="9">
        <v>138.06428571428572</v>
      </c>
      <c r="F991" s="9">
        <v>91.866699999999994</v>
      </c>
      <c r="J991" s="254">
        <v>4.934999999999917</v>
      </c>
      <c r="K991" s="8">
        <v>-20</v>
      </c>
      <c r="AH991" s="6">
        <v>107.9</v>
      </c>
      <c r="AI991" s="290">
        <v>48.33</v>
      </c>
      <c r="AJ991" s="290">
        <v>63.31</v>
      </c>
      <c r="AK991" s="290">
        <v>48.33</v>
      </c>
      <c r="AL991" s="6">
        <v>49.04</v>
      </c>
      <c r="AM991" s="6">
        <v>64.739999999999995</v>
      </c>
      <c r="AN991" s="6">
        <v>49.27</v>
      </c>
      <c r="BO991" s="224">
        <v>1.3740000000000001</v>
      </c>
      <c r="BP991" s="226">
        <v>-65.333333333333329</v>
      </c>
      <c r="BR991" s="311">
        <v>4.934999999999917</v>
      </c>
      <c r="BS991" s="312">
        <v>-20</v>
      </c>
    </row>
    <row r="992" spans="5:71">
      <c r="E992" s="9">
        <v>138.14285714285717</v>
      </c>
      <c r="F992" s="9">
        <v>95.355000000000004</v>
      </c>
      <c r="J992" s="254">
        <v>4.9399999999999169</v>
      </c>
      <c r="K992" s="8">
        <v>-10.400000000200365</v>
      </c>
      <c r="AH992" s="6">
        <v>108</v>
      </c>
      <c r="AI992" s="290">
        <v>48.25</v>
      </c>
      <c r="AJ992" s="290">
        <v>63.2</v>
      </c>
      <c r="AK992" s="290">
        <v>48.25</v>
      </c>
      <c r="AL992" s="6">
        <v>49.17</v>
      </c>
      <c r="AM992" s="6">
        <v>64.98</v>
      </c>
      <c r="AN992" s="6">
        <v>49.41</v>
      </c>
      <c r="BO992" s="224">
        <v>1.3760000000000001</v>
      </c>
      <c r="BP992" s="226">
        <v>-56.666666666666679</v>
      </c>
      <c r="BR992" s="311">
        <v>4.9399999999999169</v>
      </c>
      <c r="BS992" s="312">
        <v>-10.400000000200365</v>
      </c>
    </row>
    <row r="993" spans="5:71">
      <c r="E993" s="9">
        <v>138.22142857142856</v>
      </c>
      <c r="F993" s="9">
        <v>98.587999999999994</v>
      </c>
      <c r="J993" s="254">
        <v>4.9449999999999168</v>
      </c>
      <c r="K993" s="8">
        <v>-4.3999999999502037</v>
      </c>
      <c r="BO993" s="224">
        <v>1.3780000000000001</v>
      </c>
      <c r="BP993" s="226">
        <v>-64.666666666666671</v>
      </c>
      <c r="BR993" s="311">
        <v>4.9449999999999168</v>
      </c>
      <c r="BS993" s="312">
        <v>-4.3999999999502037</v>
      </c>
    </row>
    <row r="994" spans="5:71">
      <c r="E994" s="9">
        <v>138.30000000000001</v>
      </c>
      <c r="F994" s="9">
        <v>100.733</v>
      </c>
      <c r="J994" s="254">
        <v>4.9499999999999167</v>
      </c>
      <c r="K994" s="8">
        <v>-14.599999999750892</v>
      </c>
      <c r="BO994" s="224">
        <v>1.3800000000000001</v>
      </c>
      <c r="BP994" s="226">
        <v>-54.666666666666657</v>
      </c>
      <c r="BR994" s="311">
        <v>4.9499999999999167</v>
      </c>
      <c r="BS994" s="312">
        <v>-14.599999999750892</v>
      </c>
    </row>
    <row r="995" spans="5:71">
      <c r="E995" s="9">
        <v>138.37857142857143</v>
      </c>
      <c r="F995" s="9">
        <v>102.95</v>
      </c>
      <c r="J995" s="254">
        <v>4.9549999999999166</v>
      </c>
      <c r="K995" s="8">
        <v>-21.599999999916516</v>
      </c>
      <c r="BO995" s="224">
        <v>1.3820000000000001</v>
      </c>
      <c r="BP995" s="226">
        <v>-48.666666666666664</v>
      </c>
      <c r="BR995" s="311">
        <v>4.9549999999999166</v>
      </c>
      <c r="BS995" s="312">
        <v>-21.599999999916516</v>
      </c>
    </row>
    <row r="996" spans="5:71">
      <c r="E996" s="9">
        <v>138.45714285714286</v>
      </c>
      <c r="F996" s="9">
        <v>103.9</v>
      </c>
      <c r="J996" s="254">
        <v>4.9599999999999165</v>
      </c>
      <c r="K996" s="8">
        <v>3.0000000001498606</v>
      </c>
      <c r="BO996" s="224">
        <v>1.3840000000000001</v>
      </c>
      <c r="BP996" s="226">
        <v>-39.333333333333321</v>
      </c>
      <c r="BR996" s="311">
        <v>4.9599999999999165</v>
      </c>
      <c r="BS996" s="312">
        <v>3.0000000001498606</v>
      </c>
    </row>
    <row r="997" spans="5:71">
      <c r="E997" s="9">
        <v>138.53571428571431</v>
      </c>
      <c r="F997" s="9">
        <v>105.167</v>
      </c>
      <c r="J997" s="254">
        <v>4.9649999999999164</v>
      </c>
      <c r="K997" s="8">
        <v>-18.399999999332092</v>
      </c>
      <c r="BO997" s="224">
        <v>1.3860000000000001</v>
      </c>
      <c r="BP997" s="226">
        <v>-32.666666666666679</v>
      </c>
      <c r="BR997" s="311">
        <v>4.9649999999999164</v>
      </c>
      <c r="BS997" s="312">
        <v>-18.399999999332092</v>
      </c>
    </row>
    <row r="998" spans="5:71">
      <c r="E998" s="9">
        <v>138.6142857142857</v>
      </c>
      <c r="F998" s="9">
        <v>105.8</v>
      </c>
      <c r="J998" s="254">
        <v>4.9699999999999163</v>
      </c>
      <c r="K998" s="8">
        <v>1.1199999999730892</v>
      </c>
      <c r="BO998" s="224">
        <v>1.3880000000000001</v>
      </c>
      <c r="BP998" s="226">
        <v>-25.333333333333325</v>
      </c>
      <c r="BR998" s="311">
        <v>4.9699999999999163</v>
      </c>
      <c r="BS998" s="312">
        <v>1.1199999999730892</v>
      </c>
    </row>
    <row r="999" spans="5:71">
      <c r="E999" s="9">
        <v>138.69285714285715</v>
      </c>
      <c r="F999" s="9">
        <v>106.18</v>
      </c>
      <c r="J999" s="254">
        <v>4.9749999999999162</v>
      </c>
      <c r="K999" s="8">
        <v>3.6571428570372433</v>
      </c>
      <c r="BO999" s="224">
        <v>1.3900000000000001</v>
      </c>
      <c r="BP999" s="226">
        <v>-33.333333333333336</v>
      </c>
      <c r="BR999" s="311">
        <v>4.9749999999999162</v>
      </c>
      <c r="BS999" s="312">
        <v>3.6571428570372433</v>
      </c>
    </row>
    <row r="1000" spans="5:71">
      <c r="E1000" s="9">
        <v>138.7714285714286</v>
      </c>
      <c r="F1000" s="9">
        <v>107.7</v>
      </c>
      <c r="J1000" s="254">
        <v>4.979999999999916</v>
      </c>
      <c r="K1000" s="8">
        <v>9.9428571427517198</v>
      </c>
      <c r="BO1000" s="224">
        <v>1.3920000000000001</v>
      </c>
      <c r="BP1000" s="226">
        <v>-23.999999999999989</v>
      </c>
      <c r="BR1000" s="311">
        <v>4.979999999999916</v>
      </c>
      <c r="BS1000" s="312">
        <v>9.9428571427517198</v>
      </c>
    </row>
    <row r="1001" spans="5:71">
      <c r="E1001" s="9">
        <v>138.85</v>
      </c>
      <c r="F1001" s="9">
        <v>107.32</v>
      </c>
      <c r="J1001" s="254">
        <v>4.9849999999999159</v>
      </c>
      <c r="K1001" s="8">
        <v>-0.80000000020195472</v>
      </c>
      <c r="BO1001" s="224">
        <v>1.3940000000000001</v>
      </c>
      <c r="BP1001" s="226">
        <v>-31.333333333333346</v>
      </c>
      <c r="BR1001" s="311">
        <v>4.9849999999999159</v>
      </c>
      <c r="BS1001" s="312">
        <v>-0.80000000020195472</v>
      </c>
    </row>
    <row r="1002" spans="5:71">
      <c r="E1002" s="9">
        <v>138.92857142857144</v>
      </c>
      <c r="F1002" s="9">
        <v>105.325</v>
      </c>
      <c r="J1002" s="254">
        <v>4.9899999999999158</v>
      </c>
      <c r="K1002" s="8">
        <v>4.2666666667566844</v>
      </c>
      <c r="BO1002" s="224">
        <v>1.3960000000000001</v>
      </c>
      <c r="BP1002" s="226">
        <v>-20.666666666666671</v>
      </c>
      <c r="BR1002" s="311">
        <v>4.9899999999999158</v>
      </c>
      <c r="BS1002" s="312">
        <v>4.2666666667566844</v>
      </c>
    </row>
    <row r="1003" spans="5:71">
      <c r="E1003" s="9">
        <v>139.00714285714287</v>
      </c>
      <c r="F1003" s="9">
        <v>100.10299999999999</v>
      </c>
      <c r="J1003" s="254">
        <v>4.9949999999999157</v>
      </c>
      <c r="K1003" s="8">
        <v>-3.3999999998485109</v>
      </c>
      <c r="BO1003" s="224">
        <v>1.3980000000000001</v>
      </c>
      <c r="BP1003" s="226">
        <v>-17.333333333333346</v>
      </c>
      <c r="BR1003" s="311">
        <v>4.9949999999999157</v>
      </c>
      <c r="BS1003" s="312">
        <v>-3.3999999998485109</v>
      </c>
    </row>
    <row r="1004" spans="5:71">
      <c r="E1004" s="9">
        <v>139.08571428571429</v>
      </c>
      <c r="F1004" s="9">
        <v>92.5</v>
      </c>
      <c r="J1004" s="254">
        <v>4.9999999999999156</v>
      </c>
      <c r="K1004" s="8">
        <v>-7.2000000000675257</v>
      </c>
      <c r="BO1004" s="224">
        <v>1.4000000000000001</v>
      </c>
      <c r="BP1004" s="226">
        <v>-22.000000000000004</v>
      </c>
      <c r="BR1004" s="311">
        <v>4.9999999999999156</v>
      </c>
      <c r="BS1004" s="312">
        <v>-7.2000000000675257</v>
      </c>
    </row>
    <row r="1005" spans="5:71">
      <c r="E1005" s="9">
        <v>139.16428571428571</v>
      </c>
      <c r="F1005" s="9">
        <v>79.180000000000007</v>
      </c>
      <c r="J1005" s="254">
        <v>5.0049999999999155</v>
      </c>
      <c r="K1005" s="8">
        <v>-6.199999999983099</v>
      </c>
      <c r="BO1005" s="224">
        <v>1.4020000000000001</v>
      </c>
      <c r="BP1005" s="226">
        <v>-26.666666666666661</v>
      </c>
      <c r="BR1005" s="311">
        <v>5.0049999999999155</v>
      </c>
      <c r="BS1005" s="312">
        <v>-6.199999999983099</v>
      </c>
    </row>
    <row r="1006" spans="5:71">
      <c r="E1006" s="9">
        <v>139.24285714285716</v>
      </c>
      <c r="F1006" s="9">
        <v>62.05</v>
      </c>
      <c r="J1006" s="254">
        <v>5.0099999999999154</v>
      </c>
      <c r="K1006" s="8">
        <v>-19.199999999730011</v>
      </c>
      <c r="BO1006" s="224">
        <v>1.4040000000000001</v>
      </c>
      <c r="BP1006" s="226">
        <v>-34.000000000000014</v>
      </c>
      <c r="BR1006" s="311">
        <v>5.0099999999999154</v>
      </c>
      <c r="BS1006" s="312">
        <v>-19.199999999730011</v>
      </c>
    </row>
    <row r="1007" spans="5:71">
      <c r="E1007" s="9">
        <v>139.32142857142858</v>
      </c>
      <c r="F1007" s="9">
        <v>46.82</v>
      </c>
      <c r="J1007" s="254">
        <v>5.0149999999999153</v>
      </c>
      <c r="K1007" s="8">
        <v>-3.2400748750660568E-10</v>
      </c>
      <c r="BO1007" s="224">
        <v>1.4060000000000001</v>
      </c>
      <c r="BP1007" s="226">
        <v>-49.33333333333335</v>
      </c>
      <c r="BR1007" s="311">
        <v>5.0149999999999153</v>
      </c>
      <c r="BS1007" s="312">
        <v>-3.2400748750660568E-10</v>
      </c>
    </row>
    <row r="1008" spans="5:71">
      <c r="E1008" s="9">
        <v>139.4</v>
      </c>
      <c r="F1008" s="9">
        <v>35.396700000000003</v>
      </c>
      <c r="J1008" s="254">
        <v>5.0199999999999152</v>
      </c>
      <c r="K1008" s="8">
        <v>-0.96000000012228526</v>
      </c>
      <c r="BO1008" s="224">
        <v>1.4079999999999999</v>
      </c>
      <c r="BP1008" s="226">
        <v>-49.33333333333335</v>
      </c>
      <c r="BR1008" s="311">
        <v>5.0199999999999152</v>
      </c>
      <c r="BS1008" s="312">
        <v>-0.96000000012228526</v>
      </c>
    </row>
    <row r="1009" spans="5:71">
      <c r="E1009" s="9">
        <v>139.58666666666667</v>
      </c>
      <c r="F1009" s="9">
        <v>30.64</v>
      </c>
      <c r="J1009" s="254">
        <v>5.0249999999999151</v>
      </c>
      <c r="K1009" s="8">
        <v>4.9599999999864153</v>
      </c>
      <c r="BO1009" s="224">
        <v>1.41</v>
      </c>
      <c r="BP1009" s="226">
        <v>-64.666666666666671</v>
      </c>
      <c r="BR1009" s="311">
        <v>5.0249999999999151</v>
      </c>
      <c r="BS1009" s="312">
        <v>4.9599999999864153</v>
      </c>
    </row>
    <row r="1010" spans="5:71">
      <c r="E1010" s="9">
        <v>139.77333333333334</v>
      </c>
      <c r="F1010" s="9">
        <v>29.69</v>
      </c>
      <c r="J1010" s="254">
        <v>5.029999999999915</v>
      </c>
      <c r="K1010" s="8">
        <v>4.2666666667799547</v>
      </c>
      <c r="BO1010" s="224">
        <v>1.4119999999999999</v>
      </c>
      <c r="BP1010" s="226">
        <v>-78.000000000000028</v>
      </c>
      <c r="BR1010" s="311">
        <v>5.029999999999915</v>
      </c>
      <c r="BS1010" s="312">
        <v>4.2666666667799547</v>
      </c>
    </row>
    <row r="1011" spans="5:71">
      <c r="E1011" s="9">
        <v>139.96</v>
      </c>
      <c r="F1011" s="9">
        <v>29.69</v>
      </c>
      <c r="J1011" s="254">
        <v>5.0349999999999149</v>
      </c>
      <c r="K1011" s="8">
        <v>-2.3999999998863331</v>
      </c>
      <c r="BO1011" s="224">
        <v>1.4139999999999999</v>
      </c>
      <c r="BP1011" s="226">
        <v>-65.999999999999986</v>
      </c>
      <c r="BR1011" s="311">
        <v>5.0349999999999149</v>
      </c>
      <c r="BS1011" s="312">
        <v>-2.3999999998863331</v>
      </c>
    </row>
    <row r="1012" spans="5:71">
      <c r="E1012" s="9">
        <v>140.14666666666668</v>
      </c>
      <c r="F1012" s="9">
        <v>32.35</v>
      </c>
      <c r="J1012" s="254">
        <v>5.0399999999999148</v>
      </c>
      <c r="K1012" s="8">
        <v>-22.13333333255758</v>
      </c>
      <c r="BO1012" s="224">
        <v>1.4159999999999999</v>
      </c>
      <c r="BP1012" s="226">
        <v>-48.666666666666664</v>
      </c>
      <c r="BR1012" s="311">
        <v>5.0399999999999148</v>
      </c>
      <c r="BS1012" s="312">
        <v>-22.13333333255758</v>
      </c>
    </row>
    <row r="1013" spans="5:71">
      <c r="E1013" s="9">
        <v>140.33333333333334</v>
      </c>
      <c r="F1013" s="9">
        <v>60.4617</v>
      </c>
      <c r="J1013" s="254">
        <v>5.0449999999999147</v>
      </c>
      <c r="K1013" s="8">
        <v>-28.800000000051149</v>
      </c>
      <c r="BO1013" s="224">
        <v>1.4179999999999999</v>
      </c>
      <c r="BP1013" s="226">
        <v>-40.666666666666657</v>
      </c>
      <c r="BR1013" s="311">
        <v>5.0449999999999147</v>
      </c>
      <c r="BS1013" s="312">
        <v>-28.800000000051149</v>
      </c>
    </row>
    <row r="1014" spans="5:71">
      <c r="E1014" s="9">
        <v>140.52000000000001</v>
      </c>
      <c r="F1014" s="9">
        <v>88.048299999999998</v>
      </c>
      <c r="J1014" s="254">
        <v>5.0499999999999146</v>
      </c>
      <c r="K1014" s="8">
        <v>-19.46666666671231</v>
      </c>
      <c r="BO1014" s="224">
        <v>1.42</v>
      </c>
      <c r="BP1014" s="226">
        <v>-48.666666666666664</v>
      </c>
      <c r="BR1014" s="311">
        <v>5.0499999999999146</v>
      </c>
      <c r="BS1014" s="312">
        <v>-19.46666666671231</v>
      </c>
    </row>
    <row r="1015" spans="5:71">
      <c r="E1015" s="9">
        <v>140.70666666666668</v>
      </c>
      <c r="F1015" s="9">
        <v>114.35</v>
      </c>
      <c r="J1015" s="254">
        <v>5.0549999999999145</v>
      </c>
      <c r="K1015" s="8">
        <v>-11.680000000191804</v>
      </c>
      <c r="BO1015" s="224">
        <v>1.4219999999999999</v>
      </c>
      <c r="BP1015" s="226">
        <v>-40.000000000000007</v>
      </c>
      <c r="BR1015" s="311">
        <v>5.0549999999999145</v>
      </c>
      <c r="BS1015" s="312">
        <v>-11.680000000191804</v>
      </c>
    </row>
    <row r="1016" spans="5:71">
      <c r="E1016" s="9">
        <v>140.89333333333332</v>
      </c>
      <c r="F1016" s="9">
        <v>118.72</v>
      </c>
      <c r="J1016" s="254">
        <v>5.0599999999999143</v>
      </c>
      <c r="K1016" s="8">
        <v>-12.599999999845757</v>
      </c>
      <c r="BO1016" s="224">
        <v>1.4239999999999999</v>
      </c>
      <c r="BP1016" s="226">
        <v>-32.666666666666679</v>
      </c>
      <c r="BR1016" s="311">
        <v>5.0599999999999143</v>
      </c>
      <c r="BS1016" s="312">
        <v>-12.599999999845757</v>
      </c>
    </row>
    <row r="1017" spans="5:71">
      <c r="E1017" s="9">
        <v>141.08000000000001</v>
      </c>
      <c r="F1017" s="9">
        <v>119.1</v>
      </c>
      <c r="J1017" s="254">
        <v>5.0649999999999142</v>
      </c>
      <c r="K1017" s="8">
        <v>-8.0000000001378524</v>
      </c>
      <c r="BO1017" s="224">
        <v>1.4259999999999999</v>
      </c>
      <c r="BP1017" s="226">
        <v>-32.666666666666679</v>
      </c>
      <c r="BR1017" s="311">
        <v>5.0649999999999142</v>
      </c>
      <c r="BS1017" s="312">
        <v>-8.0000000001378524</v>
      </c>
    </row>
    <row r="1018" spans="5:71">
      <c r="E1018" s="9">
        <v>141.26666666666668</v>
      </c>
      <c r="F1018" s="9">
        <v>119.1</v>
      </c>
      <c r="J1018" s="254">
        <v>5.0699999999999141</v>
      </c>
      <c r="K1018" s="8">
        <v>-4.2666666668498365</v>
      </c>
      <c r="BO1018" s="224">
        <v>1.4279999999999999</v>
      </c>
      <c r="BP1018" s="226">
        <v>-25.333333333333325</v>
      </c>
      <c r="BR1018" s="311">
        <v>5.0699999999999141</v>
      </c>
      <c r="BS1018" s="312">
        <v>-4.2666666668498365</v>
      </c>
    </row>
    <row r="1019" spans="5:71">
      <c r="E1019" s="9">
        <v>141.45333333333332</v>
      </c>
      <c r="F1019" s="9">
        <v>122.05</v>
      </c>
      <c r="J1019" s="254">
        <v>5.074999999999914</v>
      </c>
      <c r="K1019" s="8">
        <v>-10.199999999708602</v>
      </c>
      <c r="BO1019" s="224">
        <v>1.43</v>
      </c>
      <c r="BP1019" s="226">
        <v>-19.333333333333336</v>
      </c>
      <c r="BR1019" s="311">
        <v>5.074999999999914</v>
      </c>
      <c r="BS1019" s="312">
        <v>-10.199999999708602</v>
      </c>
    </row>
    <row r="1020" spans="5:71">
      <c r="E1020" s="9">
        <v>141.64000000000001</v>
      </c>
      <c r="F1020" s="9">
        <v>124.267</v>
      </c>
      <c r="J1020" s="254">
        <v>5.0799999999999139</v>
      </c>
      <c r="K1020" s="8">
        <v>-4.5333333335279491</v>
      </c>
      <c r="BO1020" s="224">
        <v>1.4319999999999999</v>
      </c>
      <c r="BP1020" s="226">
        <v>-9.9999999999999947</v>
      </c>
      <c r="BR1020" s="311">
        <v>5.0799999999999139</v>
      </c>
      <c r="BS1020" s="312">
        <v>-4.5333333335279491</v>
      </c>
    </row>
    <row r="1021" spans="5:71">
      <c r="E1021" s="9">
        <v>141.82666666666668</v>
      </c>
      <c r="F1021" s="9">
        <v>126.483</v>
      </c>
      <c r="J1021" s="254">
        <v>5.0849999999999138</v>
      </c>
      <c r="K1021" s="8">
        <v>12.599999999637213</v>
      </c>
      <c r="BO1021" s="224">
        <v>1.4339999999999999</v>
      </c>
      <c r="BP1021" s="226">
        <v>-9.9999999999999947</v>
      </c>
      <c r="BR1021" s="311">
        <v>5.0849999999999138</v>
      </c>
      <c r="BS1021" s="312">
        <v>12.599999999637213</v>
      </c>
    </row>
    <row r="1022" spans="5:71">
      <c r="E1022" s="9">
        <v>142.01333333333335</v>
      </c>
      <c r="F1022" s="9">
        <v>128.32</v>
      </c>
      <c r="J1022" s="254">
        <v>5.0899999999999137</v>
      </c>
      <c r="K1022" s="8">
        <v>-5.5999999995155392</v>
      </c>
      <c r="BO1022" s="224">
        <v>1.4359999999999999</v>
      </c>
      <c r="BP1022" s="226">
        <v>-0.66666666666668206</v>
      </c>
      <c r="BR1022" s="311">
        <v>5.0899999999999137</v>
      </c>
      <c r="BS1022" s="312">
        <v>-5.5999999995155392</v>
      </c>
    </row>
    <row r="1023" spans="5:71">
      <c r="E1023" s="9">
        <v>142.19999999999999</v>
      </c>
      <c r="F1023" s="9">
        <v>130.28299999999999</v>
      </c>
      <c r="J1023" s="254">
        <v>5.0949999999999136</v>
      </c>
      <c r="K1023" s="8">
        <v>15.999999999414138</v>
      </c>
      <c r="BO1023" s="224">
        <v>1.4379999999999999</v>
      </c>
      <c r="BP1023" s="226">
        <v>-0.66666666666668206</v>
      </c>
      <c r="BR1023" s="311">
        <v>5.0949999999999136</v>
      </c>
      <c r="BS1023" s="312">
        <v>15.999999999414138</v>
      </c>
    </row>
    <row r="1024" spans="5:71">
      <c r="E1024" s="9">
        <v>142.38666666666668</v>
      </c>
      <c r="F1024" s="9">
        <v>131.86699999999999</v>
      </c>
      <c r="J1024" s="254">
        <v>5.0999999999999135</v>
      </c>
      <c r="K1024" s="8">
        <v>5.9999999996189857</v>
      </c>
      <c r="BO1024" s="224">
        <v>1.44</v>
      </c>
      <c r="BP1024" s="226">
        <v>-3.3333333333333215</v>
      </c>
      <c r="BR1024" s="311">
        <v>5.0999999999999135</v>
      </c>
      <c r="BS1024" s="312">
        <v>5.9999999996189857</v>
      </c>
    </row>
    <row r="1025" spans="5:71">
      <c r="E1025" s="9">
        <v>142.57333333333335</v>
      </c>
      <c r="F1025" s="9">
        <v>134.4</v>
      </c>
      <c r="J1025" s="254">
        <v>5.1049999999999134</v>
      </c>
      <c r="K1025" s="8">
        <v>25.599999999721458</v>
      </c>
      <c r="BO1025" s="224">
        <v>1.4419999999999999</v>
      </c>
      <c r="BP1025" s="226">
        <v>-7.333333333333325</v>
      </c>
      <c r="BR1025" s="311">
        <v>5.1049999999999134</v>
      </c>
      <c r="BS1025" s="312">
        <v>25.599999999721458</v>
      </c>
    </row>
    <row r="1026" spans="5:71">
      <c r="E1026" s="9">
        <v>142.76</v>
      </c>
      <c r="F1026" s="9">
        <v>136.30000000000001</v>
      </c>
      <c r="J1026" s="254">
        <v>5.1099999999999133</v>
      </c>
      <c r="K1026" s="8">
        <v>-4.000000000277133</v>
      </c>
      <c r="BO1026" s="224">
        <v>1.444</v>
      </c>
      <c r="BP1026" s="226">
        <v>-6.6666666666666723</v>
      </c>
      <c r="BR1026" s="311">
        <v>5.1099999999999133</v>
      </c>
      <c r="BS1026" s="312">
        <v>-4.000000000277133</v>
      </c>
    </row>
    <row r="1027" spans="5:71">
      <c r="E1027" s="9">
        <v>142.94666666666669</v>
      </c>
      <c r="F1027" s="9">
        <v>137.82</v>
      </c>
      <c r="J1027" s="254">
        <v>5.1149999999999132</v>
      </c>
      <c r="K1027" s="8">
        <v>-17.599999999930386</v>
      </c>
      <c r="BO1027" s="224">
        <v>1.446</v>
      </c>
      <c r="BP1027" s="226">
        <v>-8.666666666666659</v>
      </c>
      <c r="BR1027" s="311">
        <v>5.1149999999999132</v>
      </c>
      <c r="BS1027" s="312">
        <v>-17.599999999930386</v>
      </c>
    </row>
    <row r="1028" spans="5:71">
      <c r="E1028" s="9">
        <v>143.13333333333335</v>
      </c>
      <c r="F1028" s="9">
        <v>139.15</v>
      </c>
      <c r="J1028" s="254">
        <v>5.1199999999999131</v>
      </c>
      <c r="K1028" s="8">
        <v>-2.4000000001857202</v>
      </c>
      <c r="BO1028" s="224">
        <v>1.448</v>
      </c>
      <c r="BP1028" s="226">
        <v>-8.0000000000000071</v>
      </c>
      <c r="BR1028" s="311">
        <v>5.1199999999999131</v>
      </c>
      <c r="BS1028" s="312">
        <v>-2.4000000001857202</v>
      </c>
    </row>
    <row r="1029" spans="5:71">
      <c r="E1029" s="9">
        <v>143.32</v>
      </c>
      <c r="F1029" s="9">
        <v>141.05000000000001</v>
      </c>
      <c r="J1029" s="254">
        <v>5.124999999999913</v>
      </c>
      <c r="K1029" s="8">
        <v>4.0000000005570513</v>
      </c>
      <c r="BO1029" s="224">
        <v>1.45</v>
      </c>
      <c r="BP1029" s="226">
        <v>-17.333333333333346</v>
      </c>
      <c r="BR1029" s="311">
        <v>5.124999999999913</v>
      </c>
      <c r="BS1029" s="312">
        <v>4.0000000005570513</v>
      </c>
    </row>
    <row r="1030" spans="5:71">
      <c r="E1030" s="9">
        <v>143.50666666666669</v>
      </c>
      <c r="F1030" s="9">
        <v>142</v>
      </c>
      <c r="J1030" s="254">
        <v>5.1299999999999129</v>
      </c>
      <c r="K1030" s="8">
        <v>16.000000000835577</v>
      </c>
      <c r="BO1030" s="224">
        <v>1.452</v>
      </c>
      <c r="BP1030" s="226">
        <v>-37.999999999999993</v>
      </c>
      <c r="BR1030" s="311">
        <v>5.1299999999999129</v>
      </c>
      <c r="BS1030" s="312">
        <v>16.000000000835577</v>
      </c>
    </row>
    <row r="1031" spans="5:71">
      <c r="E1031" s="9">
        <v>143.69333333333336</v>
      </c>
      <c r="F1031" s="9">
        <v>142</v>
      </c>
      <c r="J1031" s="254">
        <v>5.1349999999999127</v>
      </c>
      <c r="K1031" s="8">
        <v>26.800000000314949</v>
      </c>
      <c r="BO1031" s="224">
        <v>1.454</v>
      </c>
      <c r="BP1031" s="226">
        <v>-64.666666666666671</v>
      </c>
      <c r="BR1031" s="311">
        <v>5.1349999999999127</v>
      </c>
      <c r="BS1031" s="312">
        <v>26.800000000314949</v>
      </c>
    </row>
    <row r="1032" spans="5:71">
      <c r="E1032" s="9">
        <v>143.88</v>
      </c>
      <c r="F1032" s="9">
        <v>143.583</v>
      </c>
      <c r="J1032" s="254">
        <v>5.1399999999999126</v>
      </c>
      <c r="K1032" s="8">
        <v>6.4000000006267044</v>
      </c>
      <c r="BO1032" s="224">
        <v>1.456</v>
      </c>
      <c r="BP1032" s="226">
        <v>-71.999999999999972</v>
      </c>
      <c r="BR1032" s="311">
        <v>5.1399999999999126</v>
      </c>
      <c r="BS1032" s="312">
        <v>6.4000000006267044</v>
      </c>
    </row>
    <row r="1033" spans="5:71">
      <c r="E1033" s="9">
        <v>144.06666666666666</v>
      </c>
      <c r="F1033" s="9">
        <v>143.9</v>
      </c>
      <c r="J1033" s="254">
        <v>5.1449999999999125</v>
      </c>
      <c r="K1033" s="8">
        <v>3.1999999998955531</v>
      </c>
      <c r="BO1033" s="224">
        <v>1.458</v>
      </c>
      <c r="BP1033" s="226">
        <v>-67.333333333333357</v>
      </c>
      <c r="BR1033" s="311">
        <v>5.1449999999999125</v>
      </c>
      <c r="BS1033" s="312">
        <v>3.1999999998955531</v>
      </c>
    </row>
    <row r="1034" spans="5:71">
      <c r="E1034" s="9">
        <v>144.25333333333336</v>
      </c>
      <c r="F1034" s="9">
        <v>143.9</v>
      </c>
      <c r="J1034" s="254">
        <v>5.1499999999999124</v>
      </c>
      <c r="K1034" s="8">
        <v>-3.2</v>
      </c>
      <c r="BO1034" s="224">
        <v>1.46</v>
      </c>
      <c r="BP1034" s="226">
        <v>-57.999999999999979</v>
      </c>
      <c r="BR1034" s="311">
        <v>5.1499999999999124</v>
      </c>
      <c r="BS1034" s="312">
        <v>-3.2</v>
      </c>
    </row>
    <row r="1035" spans="5:71">
      <c r="E1035" s="9">
        <v>144.44</v>
      </c>
      <c r="F1035" s="9">
        <v>143.9</v>
      </c>
      <c r="J1035" s="254">
        <v>5.1549999999999123</v>
      </c>
      <c r="K1035" s="8">
        <v>-5.5999999996500449</v>
      </c>
      <c r="BO1035" s="224">
        <v>1.462</v>
      </c>
      <c r="BP1035" s="226">
        <v>-56.000000000000021</v>
      </c>
      <c r="BR1035" s="311">
        <v>5.1549999999999123</v>
      </c>
      <c r="BS1035" s="312">
        <v>-5.5999999996500449</v>
      </c>
    </row>
    <row r="1036" spans="5:71">
      <c r="E1036" s="9">
        <v>144.62666666666667</v>
      </c>
      <c r="F1036" s="9">
        <v>143.9</v>
      </c>
      <c r="J1036" s="254">
        <v>5.1599999999999122</v>
      </c>
      <c r="K1036" s="8">
        <v>-23.200000000773784</v>
      </c>
      <c r="BO1036" s="224">
        <v>1.464</v>
      </c>
      <c r="BP1036" s="226">
        <v>-65.999999999999986</v>
      </c>
      <c r="BR1036" s="311">
        <v>5.1599999999999122</v>
      </c>
      <c r="BS1036" s="312">
        <v>-23.200000000773784</v>
      </c>
    </row>
    <row r="1037" spans="5:71">
      <c r="E1037" s="9">
        <v>144.81333333333336</v>
      </c>
      <c r="F1037" s="9">
        <v>143.13999999999999</v>
      </c>
      <c r="J1037" s="254">
        <v>5.1649999999999121</v>
      </c>
      <c r="K1037" s="8">
        <v>-24.799999999296571</v>
      </c>
      <c r="BO1037" s="224">
        <v>1.466</v>
      </c>
      <c r="BP1037" s="226">
        <v>-50.666666666666686</v>
      </c>
      <c r="BR1037" s="311">
        <v>5.1649999999999121</v>
      </c>
      <c r="BS1037" s="312">
        <v>-24.799999999296571</v>
      </c>
    </row>
    <row r="1038" spans="5:71">
      <c r="E1038" s="9">
        <v>145</v>
      </c>
      <c r="F1038" s="9">
        <v>140.57499999999999</v>
      </c>
      <c r="J1038" s="254">
        <v>5.169999999999912</v>
      </c>
      <c r="K1038" s="8">
        <v>3.200000002039971</v>
      </c>
      <c r="BO1038" s="224">
        <v>1.468</v>
      </c>
      <c r="BP1038" s="226">
        <v>-42.666666666666679</v>
      </c>
      <c r="BR1038" s="311">
        <v>5.169999999999912</v>
      </c>
      <c r="BS1038" s="312">
        <v>3.200000002039971</v>
      </c>
    </row>
    <row r="1039" spans="5:71">
      <c r="E1039" s="9">
        <v>145.14200000000002</v>
      </c>
      <c r="F1039" s="9">
        <v>136.93299999999999</v>
      </c>
      <c r="J1039" s="254">
        <v>5.1749999999999119</v>
      </c>
      <c r="K1039" s="8">
        <v>13.599999999624828</v>
      </c>
      <c r="BO1039" s="224">
        <v>1.47</v>
      </c>
      <c r="BP1039" s="226">
        <v>-26.000000000000011</v>
      </c>
      <c r="BR1039" s="311">
        <v>5.1749999999999119</v>
      </c>
      <c r="BS1039" s="312">
        <v>13.599999999624828</v>
      </c>
    </row>
    <row r="1040" spans="5:71">
      <c r="E1040" s="9">
        <v>145.28400000000002</v>
      </c>
      <c r="F1040" s="9">
        <v>126.175</v>
      </c>
      <c r="J1040" s="254">
        <v>5.1799999999999118</v>
      </c>
      <c r="K1040" s="8">
        <v>-2.2400000001557174</v>
      </c>
      <c r="BO1040" s="224">
        <v>1.472</v>
      </c>
      <c r="BP1040" s="226">
        <v>-14.66666666666668</v>
      </c>
      <c r="BR1040" s="311">
        <v>5.1799999999999118</v>
      </c>
      <c r="BS1040" s="312">
        <v>-2.2400000001557174</v>
      </c>
    </row>
    <row r="1041" spans="5:71">
      <c r="E1041" s="9">
        <v>145.42600000000002</v>
      </c>
      <c r="F1041" s="9">
        <v>120.375</v>
      </c>
      <c r="J1041" s="254">
        <v>5.1849999999999117</v>
      </c>
      <c r="K1041" s="8">
        <v>1.6000000002832593</v>
      </c>
      <c r="BO1041" s="224">
        <v>1.474</v>
      </c>
      <c r="BP1041" s="226">
        <v>-9.9999999999999947</v>
      </c>
      <c r="BR1041" s="311">
        <v>5.1849999999999117</v>
      </c>
      <c r="BS1041" s="312">
        <v>1.6000000002832593</v>
      </c>
    </row>
    <row r="1042" spans="5:71">
      <c r="E1042" s="9">
        <v>145.56800000000001</v>
      </c>
      <c r="F1042" s="9">
        <v>117.24</v>
      </c>
      <c r="J1042" s="254">
        <v>5.1899999999999116</v>
      </c>
      <c r="K1042" s="8">
        <v>2.3999999999999844</v>
      </c>
      <c r="BO1042" s="224">
        <v>1.476</v>
      </c>
      <c r="BP1042" s="226">
        <v>-5.3333333333333384</v>
      </c>
      <c r="BR1042" s="311">
        <v>5.1899999999999116</v>
      </c>
      <c r="BS1042" s="312">
        <v>2.3999999999999844</v>
      </c>
    </row>
    <row r="1043" spans="5:71">
      <c r="E1043" s="9">
        <v>145.71</v>
      </c>
      <c r="F1043" s="9">
        <v>116.767</v>
      </c>
      <c r="J1043" s="254">
        <v>5.1949999999999115</v>
      </c>
      <c r="K1043" s="8">
        <v>7.5999999999646306</v>
      </c>
      <c r="BO1043" s="224">
        <v>1.478</v>
      </c>
      <c r="BP1043" s="226">
        <v>-12.666666666666663</v>
      </c>
      <c r="BR1043" s="311">
        <v>5.1949999999999115</v>
      </c>
      <c r="BS1043" s="312">
        <v>7.5999999999646306</v>
      </c>
    </row>
    <row r="1044" spans="5:71">
      <c r="E1044" s="9">
        <v>145.852</v>
      </c>
      <c r="F1044" s="9">
        <v>118.1</v>
      </c>
      <c r="J1044" s="254">
        <v>5.1999999999999114</v>
      </c>
      <c r="K1044" s="8">
        <v>8.0000000000000071</v>
      </c>
      <c r="BO1044" s="224">
        <v>1.48</v>
      </c>
      <c r="BP1044" s="226">
        <v>-10.666666666666677</v>
      </c>
      <c r="BR1044" s="311">
        <v>5.1999999999999114</v>
      </c>
      <c r="BS1044" s="312">
        <v>8.0000000000000071</v>
      </c>
    </row>
    <row r="1045" spans="5:71">
      <c r="E1045" s="9">
        <v>145.99400000000003</v>
      </c>
      <c r="F1045" s="9">
        <v>119.43300000000001</v>
      </c>
      <c r="J1045" s="254">
        <v>5.2049999999999113</v>
      </c>
      <c r="K1045" s="8">
        <v>8.6666666666547698</v>
      </c>
      <c r="BO1045" s="224">
        <v>1.482</v>
      </c>
      <c r="BP1045" s="226">
        <v>-13.999999999999998</v>
      </c>
      <c r="BR1045" s="311">
        <v>5.2049999999999113</v>
      </c>
      <c r="BS1045" s="312">
        <v>8.6666666666547698</v>
      </c>
    </row>
    <row r="1046" spans="5:71">
      <c r="E1046" s="9">
        <v>146.13600000000002</v>
      </c>
      <c r="F1046" s="9">
        <v>122.929</v>
      </c>
      <c r="J1046" s="254">
        <v>5.2099999999999111</v>
      </c>
      <c r="K1046" s="8">
        <v>1.7600000001569427</v>
      </c>
      <c r="BO1046" s="224">
        <v>1.484</v>
      </c>
      <c r="BP1046" s="226">
        <v>-22.666666666666657</v>
      </c>
      <c r="BR1046" s="311">
        <v>5.2099999999999111</v>
      </c>
      <c r="BS1046" s="312">
        <v>1.7600000001569427</v>
      </c>
    </row>
    <row r="1047" spans="5:71">
      <c r="E1047" s="9">
        <v>146.27800000000002</v>
      </c>
      <c r="F1047" s="9">
        <v>125.367</v>
      </c>
      <c r="J1047" s="254">
        <v>5.214999999999911</v>
      </c>
      <c r="K1047" s="8">
        <v>2.3999999999466937</v>
      </c>
      <c r="BO1047" s="224">
        <v>1.486</v>
      </c>
      <c r="BP1047" s="226">
        <v>-12.666666666666663</v>
      </c>
      <c r="BR1047" s="311">
        <v>5.214999999999911</v>
      </c>
      <c r="BS1047" s="312">
        <v>2.3999999999466937</v>
      </c>
    </row>
    <row r="1048" spans="5:71">
      <c r="E1048" s="9">
        <v>146.42000000000002</v>
      </c>
      <c r="F1048" s="9">
        <v>128</v>
      </c>
      <c r="J1048" s="254">
        <v>5.2199999999999109</v>
      </c>
      <c r="K1048" s="8">
        <v>2.3999999999052335</v>
      </c>
      <c r="BO1048" s="224">
        <v>1.488</v>
      </c>
      <c r="BP1048" s="226">
        <v>-12.666666666666663</v>
      </c>
      <c r="BR1048" s="311">
        <v>5.2199999999999109</v>
      </c>
      <c r="BS1048" s="312">
        <v>2.3999999999052335</v>
      </c>
    </row>
    <row r="1049" spans="5:71">
      <c r="E1049" s="9">
        <v>146.56200000000001</v>
      </c>
      <c r="F1049" s="9">
        <v>128.083</v>
      </c>
      <c r="J1049" s="254">
        <v>5.2249999999999108</v>
      </c>
      <c r="K1049" s="8">
        <v>-7.6923076923351985</v>
      </c>
      <c r="BO1049" s="224">
        <v>1.49</v>
      </c>
      <c r="BP1049" s="226">
        <v>-18.666666666666654</v>
      </c>
      <c r="BR1049" s="311">
        <v>5.2249999999999108</v>
      </c>
      <c r="BS1049" s="312">
        <v>-7.6923076923351985</v>
      </c>
    </row>
    <row r="1050" spans="5:71">
      <c r="E1050" s="9">
        <v>146.70400000000001</v>
      </c>
      <c r="F1050" s="9">
        <v>128.1</v>
      </c>
      <c r="J1050" s="254">
        <v>5.2299999999999107</v>
      </c>
      <c r="K1050" s="8">
        <v>-6.153846153873701</v>
      </c>
      <c r="BO1050" s="224">
        <v>1.492</v>
      </c>
      <c r="BP1050" s="226">
        <v>-36</v>
      </c>
      <c r="BR1050" s="311">
        <v>5.2299999999999107</v>
      </c>
      <c r="BS1050" s="312">
        <v>-6.153846153873701</v>
      </c>
    </row>
    <row r="1051" spans="5:71">
      <c r="E1051" s="9">
        <v>146.846</v>
      </c>
      <c r="F1051" s="9">
        <v>128.167</v>
      </c>
      <c r="J1051" s="254">
        <v>5.2349999999999106</v>
      </c>
      <c r="K1051" s="8">
        <v>-4.615384615412168</v>
      </c>
      <c r="BO1051" s="224">
        <v>1.494</v>
      </c>
      <c r="BP1051" s="226">
        <v>-54.666666666666657</v>
      </c>
      <c r="BR1051" s="311">
        <v>5.2349999999999106</v>
      </c>
      <c r="BS1051" s="312">
        <v>-4.615384615412168</v>
      </c>
    </row>
    <row r="1052" spans="5:71">
      <c r="E1052" s="9">
        <v>146.98800000000003</v>
      </c>
      <c r="F1052" s="9">
        <v>127.883</v>
      </c>
      <c r="J1052" s="254">
        <v>5.2399999999999105</v>
      </c>
      <c r="K1052" s="8">
        <v>-4.8000000002856424</v>
      </c>
      <c r="BO1052" s="224">
        <v>1.496</v>
      </c>
      <c r="BP1052" s="226">
        <v>-75.333333333333357</v>
      </c>
      <c r="BR1052" s="311">
        <v>5.2399999999999105</v>
      </c>
      <c r="BS1052" s="312">
        <v>-4.8000000002856424</v>
      </c>
    </row>
    <row r="1053" spans="5:71">
      <c r="E1053" s="9">
        <v>147.13000000000002</v>
      </c>
      <c r="F1053" s="9">
        <v>125.16</v>
      </c>
      <c r="J1053" s="254">
        <v>5.2449999999999104</v>
      </c>
      <c r="K1053" s="8">
        <v>-27.200000001220026</v>
      </c>
      <c r="BO1053" s="224">
        <v>1.498</v>
      </c>
      <c r="BP1053" s="226">
        <v>-67.333333333333357</v>
      </c>
      <c r="BR1053" s="311">
        <v>5.2449999999999104</v>
      </c>
      <c r="BS1053" s="312">
        <v>-27.200000001220026</v>
      </c>
    </row>
    <row r="1054" spans="5:71">
      <c r="E1054" s="9">
        <v>147.27200000000002</v>
      </c>
      <c r="F1054" s="9">
        <v>121.925</v>
      </c>
      <c r="J1054" s="254">
        <v>5.2499999999999103</v>
      </c>
      <c r="K1054" s="8">
        <v>2.8000000000358582</v>
      </c>
      <c r="BO1054" s="224">
        <v>1.5</v>
      </c>
      <c r="BP1054" s="226">
        <v>-65.333333333333329</v>
      </c>
      <c r="BR1054" s="311">
        <v>5.2499999999999103</v>
      </c>
      <c r="BS1054" s="312">
        <v>2.8000000000358582</v>
      </c>
    </row>
    <row r="1055" spans="5:71">
      <c r="E1055" s="9">
        <v>147.41400000000002</v>
      </c>
      <c r="F1055" s="9">
        <v>116.633</v>
      </c>
      <c r="J1055" s="254">
        <v>5.2549999999999102</v>
      </c>
      <c r="K1055" s="8">
        <v>14.399999999712918</v>
      </c>
      <c r="BO1055" s="224">
        <v>1.5024999999999999</v>
      </c>
      <c r="BP1055" s="226">
        <v>-70.666666666666671</v>
      </c>
      <c r="BR1055" s="311">
        <v>5.2549999999999102</v>
      </c>
      <c r="BS1055" s="312">
        <v>14.399999999712918</v>
      </c>
    </row>
    <row r="1056" spans="5:71">
      <c r="E1056" s="9">
        <v>147.55600000000001</v>
      </c>
      <c r="F1056" s="9">
        <v>110.35</v>
      </c>
      <c r="J1056" s="254">
        <v>5.2599999999999101</v>
      </c>
      <c r="K1056" s="8">
        <v>8.3999999998196984</v>
      </c>
      <c r="BO1056" s="224">
        <v>1.5050000000000001</v>
      </c>
      <c r="BP1056" s="226">
        <v>-62.000000000000007</v>
      </c>
      <c r="BR1056" s="311">
        <v>5.2599999999999101</v>
      </c>
      <c r="BS1056" s="312">
        <v>8.3999999998196984</v>
      </c>
    </row>
    <row r="1057" spans="5:71">
      <c r="E1057" s="9">
        <v>147.69800000000001</v>
      </c>
      <c r="F1057" s="9">
        <v>104.575</v>
      </c>
      <c r="J1057" s="254">
        <v>5.26499999999991</v>
      </c>
      <c r="K1057" s="8">
        <v>5.1999999991705792</v>
      </c>
      <c r="BO1057" s="224">
        <v>1.5075000000000001</v>
      </c>
      <c r="BP1057" s="226">
        <v>-61.333333333333364</v>
      </c>
      <c r="BR1057" s="311">
        <v>5.26499999999991</v>
      </c>
      <c r="BS1057" s="312">
        <v>5.1999999991705792</v>
      </c>
    </row>
    <row r="1058" spans="5:71">
      <c r="E1058" s="9">
        <v>147.84000000000003</v>
      </c>
      <c r="F1058" s="9">
        <v>98.777500000000003</v>
      </c>
      <c r="J1058" s="254">
        <v>5.2699999999999099</v>
      </c>
      <c r="K1058" s="8">
        <v>0.8000000002884633</v>
      </c>
      <c r="BO1058" s="224">
        <v>1.51</v>
      </c>
      <c r="BP1058" s="226">
        <v>-52.666666666666636</v>
      </c>
      <c r="BR1058" s="311">
        <v>5.2699999999999099</v>
      </c>
      <c r="BS1058" s="312">
        <v>0.8000000002884633</v>
      </c>
    </row>
    <row r="1059" spans="5:71">
      <c r="E1059" s="9">
        <v>147.98200000000003</v>
      </c>
      <c r="F1059" s="9">
        <v>95.412000000000006</v>
      </c>
      <c r="J1059" s="254">
        <v>5.2749999999999098</v>
      </c>
      <c r="K1059" s="8">
        <v>-12.79999999920669</v>
      </c>
      <c r="BO1059" s="224">
        <v>1.5125</v>
      </c>
      <c r="BP1059" s="226">
        <v>-34.000000000000014</v>
      </c>
      <c r="BR1059" s="311">
        <v>5.2749999999999098</v>
      </c>
      <c r="BS1059" s="312">
        <v>-12.79999999920669</v>
      </c>
    </row>
    <row r="1060" spans="5:71">
      <c r="E1060" s="9">
        <v>148.12400000000002</v>
      </c>
      <c r="F1060" s="9">
        <v>93.506</v>
      </c>
      <c r="J1060" s="254">
        <v>5.2799999999999097</v>
      </c>
      <c r="K1060" s="8">
        <v>2.800000000540912</v>
      </c>
      <c r="BO1060" s="224">
        <v>1.5150000000000001</v>
      </c>
      <c r="BP1060" s="226">
        <v>-30.666666666666668</v>
      </c>
      <c r="BR1060" s="311">
        <v>5.2799999999999097</v>
      </c>
      <c r="BS1060" s="312">
        <v>2.800000000540912</v>
      </c>
    </row>
    <row r="1061" spans="5:71">
      <c r="E1061" s="9">
        <v>148.26600000000002</v>
      </c>
      <c r="F1061" s="9">
        <v>91.607100000000003</v>
      </c>
      <c r="J1061" s="254">
        <v>5.2849999999999095</v>
      </c>
      <c r="K1061" s="8">
        <v>11.200000000793331</v>
      </c>
      <c r="BO1061" s="224">
        <v>1.5175000000000001</v>
      </c>
      <c r="BP1061" s="226">
        <v>-37.333333333333336</v>
      </c>
      <c r="BR1061" s="311">
        <v>5.2849999999999095</v>
      </c>
      <c r="BS1061" s="312">
        <v>11.200000000793331</v>
      </c>
    </row>
    <row r="1062" spans="5:71">
      <c r="E1062" s="9">
        <v>148.40800000000002</v>
      </c>
      <c r="F1062" s="9">
        <v>91.653300000000002</v>
      </c>
      <c r="J1062" s="254">
        <v>5.2899999999999094</v>
      </c>
      <c r="K1062" s="8">
        <v>16.799999998043162</v>
      </c>
      <c r="BO1062" s="224">
        <v>1.52</v>
      </c>
      <c r="BP1062" s="226">
        <v>-27.333333333333343</v>
      </c>
      <c r="BR1062" s="311">
        <v>5.2899999999999094</v>
      </c>
      <c r="BS1062" s="312">
        <v>16.799999998043162</v>
      </c>
    </row>
    <row r="1063" spans="5:71">
      <c r="E1063" s="9">
        <v>148.55000000000001</v>
      </c>
      <c r="F1063" s="9">
        <v>93.09</v>
      </c>
      <c r="J1063" s="254">
        <v>5.2949999999999093</v>
      </c>
      <c r="K1063" s="8">
        <v>3.0000000001626503</v>
      </c>
      <c r="BO1063" s="224">
        <v>1.5225</v>
      </c>
      <c r="BP1063" s="226">
        <v>-29.333333333333329</v>
      </c>
      <c r="BR1063" s="311">
        <v>5.2949999999999093</v>
      </c>
      <c r="BS1063" s="312">
        <v>3.0000000001626503</v>
      </c>
    </row>
    <row r="1064" spans="5:71">
      <c r="E1064" s="9">
        <v>148.69200000000004</v>
      </c>
      <c r="F1064" s="9">
        <v>94.341700000000003</v>
      </c>
      <c r="J1064" s="254">
        <v>5.2999999999999092</v>
      </c>
      <c r="K1064" s="8">
        <v>-7.9999999997463433</v>
      </c>
      <c r="BO1064" s="224">
        <v>1.5250000000000001</v>
      </c>
      <c r="BP1064" s="226">
        <v>-31.333333333333346</v>
      </c>
      <c r="BR1064" s="311">
        <v>5.2999999999999092</v>
      </c>
      <c r="BS1064" s="312">
        <v>-7.9999999997463433</v>
      </c>
    </row>
    <row r="1065" spans="5:71">
      <c r="E1065" s="9">
        <v>148.83400000000003</v>
      </c>
      <c r="F1065" s="9">
        <v>97.91</v>
      </c>
      <c r="J1065" s="254">
        <v>5.3049999999999091</v>
      </c>
      <c r="K1065" s="8">
        <v>3.2000000001456641</v>
      </c>
      <c r="BO1065" s="224">
        <v>1.5275000000000001</v>
      </c>
      <c r="BP1065" s="226">
        <v>-44.000000000000007</v>
      </c>
      <c r="BR1065" s="311">
        <v>5.3049999999999091</v>
      </c>
      <c r="BS1065" s="312">
        <v>3.2000000001456641</v>
      </c>
    </row>
    <row r="1066" spans="5:71">
      <c r="E1066" s="9">
        <v>148.976</v>
      </c>
      <c r="F1066" s="9">
        <v>103.533</v>
      </c>
      <c r="J1066" s="254">
        <v>5.309999999999909</v>
      </c>
      <c r="K1066" s="8">
        <v>7.466666667007118</v>
      </c>
      <c r="BO1066" s="224">
        <v>1.53</v>
      </c>
      <c r="BP1066" s="226">
        <v>-48.666666666666664</v>
      </c>
      <c r="BR1066" s="311">
        <v>5.309999999999909</v>
      </c>
      <c r="BS1066" s="312">
        <v>7.466666667007118</v>
      </c>
    </row>
    <row r="1067" spans="5:71">
      <c r="E1067" s="9">
        <v>149.11799999999999</v>
      </c>
      <c r="F1067" s="9">
        <v>112.471</v>
      </c>
      <c r="J1067" s="254">
        <v>5.3149999999999089</v>
      </c>
      <c r="K1067" s="8">
        <v>16.799999999487696</v>
      </c>
      <c r="BO1067" s="224">
        <v>1.5325</v>
      </c>
      <c r="BP1067" s="226">
        <v>-64.666666666666671</v>
      </c>
      <c r="BR1067" s="311">
        <v>5.3149999999999089</v>
      </c>
      <c r="BS1067" s="312">
        <v>16.799999999487696</v>
      </c>
    </row>
    <row r="1068" spans="5:71">
      <c r="E1068" s="9">
        <v>149.26</v>
      </c>
      <c r="F1068" s="9">
        <v>124.4</v>
      </c>
      <c r="J1068" s="254">
        <v>5.3199999999999088</v>
      </c>
      <c r="K1068" s="8">
        <v>10.399999999268132</v>
      </c>
      <c r="BO1068" s="224">
        <v>1.5350000000000001</v>
      </c>
      <c r="BP1068" s="226">
        <v>-78.666666666666671</v>
      </c>
      <c r="BR1068" s="311">
        <v>5.3199999999999088</v>
      </c>
      <c r="BS1068" s="312">
        <v>10.399999999268132</v>
      </c>
    </row>
    <row r="1069" spans="5:71">
      <c r="E1069" s="9">
        <v>149.40199999999999</v>
      </c>
      <c r="F1069" s="9">
        <v>133.44300000000001</v>
      </c>
      <c r="J1069" s="254">
        <v>5.3249999999999087</v>
      </c>
      <c r="K1069" s="8">
        <v>22.399999999585276</v>
      </c>
      <c r="BO1069" s="224">
        <v>1.5375000000000001</v>
      </c>
      <c r="BP1069" s="226">
        <v>-74.666666666666643</v>
      </c>
      <c r="BR1069" s="311">
        <v>5.3249999999999087</v>
      </c>
      <c r="BS1069" s="312">
        <v>22.399999999585276</v>
      </c>
    </row>
    <row r="1070" spans="5:71">
      <c r="E1070" s="9">
        <v>149.54400000000001</v>
      </c>
      <c r="F1070" s="9">
        <v>136.80000000000001</v>
      </c>
      <c r="J1070" s="254">
        <v>5.3299999999999086</v>
      </c>
      <c r="K1070" s="8">
        <v>48.799999998975387</v>
      </c>
      <c r="BO1070" s="224">
        <v>1.54</v>
      </c>
      <c r="BP1070" s="226">
        <v>-76.666666666666657</v>
      </c>
      <c r="BR1070" s="311">
        <v>5.3299999999999086</v>
      </c>
      <c r="BS1070" s="312">
        <v>48.799999998975387</v>
      </c>
    </row>
    <row r="1071" spans="5:71">
      <c r="E1071" s="9">
        <v>149.68600000000001</v>
      </c>
      <c r="F1071" s="9">
        <v>136.87100000000001</v>
      </c>
      <c r="J1071" s="254">
        <v>5.3349999999999085</v>
      </c>
      <c r="K1071" s="8">
        <v>3.7999999997615674</v>
      </c>
      <c r="BO1071" s="224">
        <v>1.5425</v>
      </c>
      <c r="BP1071" s="226">
        <v>-71.333333333333329</v>
      </c>
      <c r="BR1071" s="311">
        <v>5.3349999999999085</v>
      </c>
      <c r="BS1071" s="312">
        <v>3.7999999997615674</v>
      </c>
    </row>
    <row r="1072" spans="5:71">
      <c r="E1072" s="9">
        <v>149.828</v>
      </c>
      <c r="F1072" s="9">
        <v>134.96700000000001</v>
      </c>
      <c r="J1072" s="254">
        <v>5.3399999999999084</v>
      </c>
      <c r="K1072" s="8">
        <v>-2.4000000000366128</v>
      </c>
      <c r="BO1072" s="224">
        <v>1.5449999999999999</v>
      </c>
      <c r="BP1072" s="226">
        <v>-56.000000000000021</v>
      </c>
      <c r="BR1072" s="311">
        <v>5.3399999999999084</v>
      </c>
      <c r="BS1072" s="312">
        <v>-2.4000000000366128</v>
      </c>
    </row>
    <row r="1073" spans="5:71">
      <c r="E1073" s="9">
        <v>149.97</v>
      </c>
      <c r="F1073" s="9">
        <v>125.75</v>
      </c>
      <c r="J1073" s="254">
        <v>5.3449999999999083</v>
      </c>
      <c r="K1073" s="8">
        <v>-3.5999999999080856</v>
      </c>
      <c r="BO1073" s="224">
        <v>1.5475000000000001</v>
      </c>
      <c r="BP1073" s="226">
        <v>-49.33333333333335</v>
      </c>
      <c r="BR1073" s="311">
        <v>5.3449999999999083</v>
      </c>
      <c r="BS1073" s="312">
        <v>-3.5999999999080856</v>
      </c>
    </row>
    <row r="1074" spans="5:71">
      <c r="E1074" s="9">
        <v>150.11199999999999</v>
      </c>
      <c r="F1074" s="9">
        <v>109.733</v>
      </c>
      <c r="J1074" s="254">
        <v>5.3499999999999082</v>
      </c>
      <c r="K1074" s="8">
        <v>11.999999999463284</v>
      </c>
      <c r="BO1074" s="224">
        <v>1.55</v>
      </c>
      <c r="BP1074" s="226">
        <v>-39.333333333333321</v>
      </c>
      <c r="BR1074" s="311">
        <v>5.3499999999999082</v>
      </c>
      <c r="BS1074" s="312">
        <v>11.999999999463284</v>
      </c>
    </row>
    <row r="1075" spans="5:71">
      <c r="E1075" s="9">
        <v>150.25399999999999</v>
      </c>
      <c r="F1075" s="9">
        <v>91.6</v>
      </c>
      <c r="J1075" s="254">
        <v>5.3549999999999081</v>
      </c>
      <c r="K1075" s="8">
        <v>-22.399999999827607</v>
      </c>
      <c r="BO1075" s="224">
        <v>1.5525</v>
      </c>
      <c r="BP1075" s="226">
        <v>-30.000000000000011</v>
      </c>
      <c r="BR1075" s="311">
        <v>5.3549999999999081</v>
      </c>
      <c r="BS1075" s="312">
        <v>-22.399999999827607</v>
      </c>
    </row>
    <row r="1076" spans="5:71">
      <c r="E1076" s="9">
        <v>150.39599999999999</v>
      </c>
      <c r="F1076" s="9">
        <v>86.45</v>
      </c>
      <c r="J1076" s="254">
        <v>5.3599999999999079</v>
      </c>
      <c r="K1076" s="8">
        <v>-2.9416469260468148E-10</v>
      </c>
      <c r="BO1076" s="224">
        <v>1.5549999999999999</v>
      </c>
      <c r="BP1076" s="226">
        <v>-32.666666666666679</v>
      </c>
      <c r="BR1076" s="311">
        <v>5.3599999999999079</v>
      </c>
      <c r="BS1076" s="312">
        <v>-2.9416469260468148E-10</v>
      </c>
    </row>
    <row r="1077" spans="5:71">
      <c r="E1077" s="9">
        <v>150.53800000000001</v>
      </c>
      <c r="F1077" s="9">
        <v>86.495699999999999</v>
      </c>
      <c r="J1077" s="254">
        <v>5.3649999999999078</v>
      </c>
      <c r="K1077" s="8">
        <v>-15.199999999575091</v>
      </c>
      <c r="BO1077" s="224">
        <v>1.5575000000000001</v>
      </c>
      <c r="BP1077" s="226">
        <v>-37.333333333333336</v>
      </c>
      <c r="BR1077" s="311">
        <v>5.3649999999999078</v>
      </c>
      <c r="BS1077" s="312">
        <v>-15.199999999575091</v>
      </c>
    </row>
    <row r="1078" spans="5:71">
      <c r="E1078" s="9">
        <v>150.68</v>
      </c>
      <c r="F1078" s="9">
        <v>89.786699999999996</v>
      </c>
      <c r="J1078" s="254">
        <v>5.3699999999999077</v>
      </c>
      <c r="K1078" s="8">
        <v>-2.8000000004803383</v>
      </c>
      <c r="BO1078" s="224">
        <v>1.56</v>
      </c>
      <c r="BP1078" s="226">
        <v>-35.333333333333321</v>
      </c>
      <c r="BR1078" s="311">
        <v>5.3699999999999077</v>
      </c>
      <c r="BS1078" s="312">
        <v>-2.8000000004803383</v>
      </c>
    </row>
    <row r="1079" spans="5:71">
      <c r="E1079" s="9">
        <v>150.822</v>
      </c>
      <c r="F1079" s="9">
        <v>104.667</v>
      </c>
      <c r="J1079" s="254">
        <v>5.3749999999999076</v>
      </c>
      <c r="K1079" s="8">
        <v>-8.0000000004064376</v>
      </c>
      <c r="BO1079" s="224">
        <v>1.5625</v>
      </c>
      <c r="BP1079" s="226">
        <v>-23.333333333333339</v>
      </c>
      <c r="BR1079" s="311">
        <v>5.3749999999999076</v>
      </c>
      <c r="BS1079" s="312">
        <v>-8.0000000004064376</v>
      </c>
    </row>
    <row r="1080" spans="5:71">
      <c r="E1080" s="9">
        <v>150.964</v>
      </c>
      <c r="F1080" s="9">
        <v>127.2</v>
      </c>
      <c r="J1080" s="254">
        <v>5.3799999999999075</v>
      </c>
      <c r="K1080" s="8">
        <v>-5.7999999997963059</v>
      </c>
      <c r="BO1080" s="224">
        <v>1.5649999999999999</v>
      </c>
      <c r="BP1080" s="226">
        <v>-22.000000000000004</v>
      </c>
      <c r="BR1080" s="311">
        <v>5.3799999999999075</v>
      </c>
      <c r="BS1080" s="312">
        <v>-5.7999999997963059</v>
      </c>
    </row>
    <row r="1081" spans="5:71">
      <c r="E1081" s="9">
        <v>151.10599999999999</v>
      </c>
      <c r="F1081" s="9">
        <v>143.69999999999999</v>
      </c>
      <c r="J1081" s="254">
        <v>5.3849999999999074</v>
      </c>
      <c r="K1081" s="8">
        <v>8.7999999999999901</v>
      </c>
      <c r="BO1081" s="224">
        <v>1.5675000000000001</v>
      </c>
      <c r="BP1081" s="226">
        <v>-33.333333333333336</v>
      </c>
      <c r="BR1081" s="311">
        <v>5.3849999999999074</v>
      </c>
      <c r="BS1081" s="312">
        <v>8.7999999999999901</v>
      </c>
    </row>
    <row r="1082" spans="5:71">
      <c r="E1082" s="9">
        <v>151.24799999999999</v>
      </c>
      <c r="F1082" s="9">
        <v>147.1</v>
      </c>
      <c r="J1082" s="254">
        <v>5.3899999999999073</v>
      </c>
      <c r="K1082" s="8">
        <v>9.0666666663948448</v>
      </c>
      <c r="BO1082" s="224">
        <v>1.57</v>
      </c>
      <c r="BP1082" s="226">
        <v>-41.333333333333343</v>
      </c>
      <c r="BR1082" s="311">
        <v>5.3899999999999073</v>
      </c>
      <c r="BS1082" s="312">
        <v>9.0666666663948448</v>
      </c>
    </row>
    <row r="1083" spans="5:71">
      <c r="E1083" s="9">
        <v>151.39000000000001</v>
      </c>
      <c r="F1083" s="9">
        <v>147.143</v>
      </c>
      <c r="J1083" s="254">
        <v>5.3949999999999072</v>
      </c>
      <c r="K1083" s="8">
        <v>13.6</v>
      </c>
      <c r="BO1083" s="224">
        <v>1.5725</v>
      </c>
      <c r="BP1083" s="226">
        <v>-62.666666666666664</v>
      </c>
      <c r="BR1083" s="311">
        <v>5.3949999999999072</v>
      </c>
      <c r="BS1083" s="312">
        <v>13.6</v>
      </c>
    </row>
    <row r="1084" spans="5:71">
      <c r="E1084" s="9">
        <v>151.53200000000001</v>
      </c>
      <c r="F1084" s="9">
        <v>145.25</v>
      </c>
      <c r="J1084" s="254">
        <v>5.3999999999999071</v>
      </c>
      <c r="K1084" s="8">
        <v>17.599999999104696</v>
      </c>
      <c r="BO1084" s="224">
        <v>1.575</v>
      </c>
      <c r="BP1084" s="226">
        <v>-67.333333333333357</v>
      </c>
      <c r="BR1084" s="311">
        <v>5.3999999999999071</v>
      </c>
      <c r="BS1084" s="312">
        <v>17.599999999104696</v>
      </c>
    </row>
    <row r="1085" spans="5:71">
      <c r="E1085" s="9">
        <v>151.67400000000001</v>
      </c>
      <c r="F1085" s="9">
        <v>139.46700000000001</v>
      </c>
      <c r="J1085" s="254">
        <v>5.404999999999907</v>
      </c>
      <c r="K1085" s="8">
        <v>11.199999999813492</v>
      </c>
      <c r="BO1085" s="224">
        <v>1.5775000000000001</v>
      </c>
      <c r="BP1085" s="226">
        <v>-63.333333333333314</v>
      </c>
      <c r="BR1085" s="311">
        <v>5.404999999999907</v>
      </c>
      <c r="BS1085" s="312">
        <v>11.199999999813492</v>
      </c>
    </row>
    <row r="1086" spans="5:71">
      <c r="E1086" s="9">
        <v>151.816</v>
      </c>
      <c r="F1086" s="9">
        <v>124.9</v>
      </c>
      <c r="J1086" s="254">
        <v>5.4099999999999069</v>
      </c>
      <c r="K1086" s="8">
        <v>-8.8000000002227452</v>
      </c>
      <c r="BO1086" s="224">
        <v>1.58</v>
      </c>
      <c r="BP1086" s="226">
        <v>-50.666666666666686</v>
      </c>
      <c r="BR1086" s="311">
        <v>5.4099999999999069</v>
      </c>
      <c r="BS1086" s="312">
        <v>-8.8000000002227452</v>
      </c>
    </row>
    <row r="1087" spans="5:71">
      <c r="E1087" s="9">
        <v>151.958</v>
      </c>
      <c r="F1087" s="9">
        <v>101.887</v>
      </c>
      <c r="J1087" s="254">
        <v>5.4149999999999068</v>
      </c>
      <c r="K1087" s="8">
        <v>-1.6</v>
      </c>
      <c r="BO1087" s="224">
        <v>1.5825</v>
      </c>
      <c r="BP1087" s="226">
        <v>-50.666666666666686</v>
      </c>
      <c r="BR1087" s="311">
        <v>5.4149999999999068</v>
      </c>
      <c r="BS1087" s="312">
        <v>-1.6</v>
      </c>
    </row>
    <row r="1088" spans="5:71">
      <c r="E1088" s="9">
        <v>152.1</v>
      </c>
      <c r="F1088" s="9">
        <v>81.55</v>
      </c>
      <c r="J1088" s="254">
        <v>5.4199999999999067</v>
      </c>
      <c r="K1088" s="8">
        <v>-10.400000000298419</v>
      </c>
      <c r="BO1088" s="224">
        <v>1.585</v>
      </c>
      <c r="BP1088" s="226">
        <v>-37.999999999999993</v>
      </c>
      <c r="BR1088" s="311">
        <v>5.4199999999999067</v>
      </c>
      <c r="BS1088" s="312">
        <v>-10.400000000298419</v>
      </c>
    </row>
    <row r="1089" spans="5:71">
      <c r="E1089" s="9">
        <v>152.15199999999999</v>
      </c>
      <c r="F1089" s="9">
        <v>79.256699999999995</v>
      </c>
      <c r="J1089" s="254">
        <v>5.4249999999999066</v>
      </c>
      <c r="K1089" s="8">
        <v>10.399999999278791</v>
      </c>
      <c r="BO1089" s="224">
        <v>1.5875000000000001</v>
      </c>
      <c r="BP1089" s="226">
        <v>-28.666666666666675</v>
      </c>
      <c r="BR1089" s="311">
        <v>5.4249999999999066</v>
      </c>
      <c r="BS1089" s="312">
        <v>10.399999999278791</v>
      </c>
    </row>
    <row r="1090" spans="5:71">
      <c r="E1090" s="9">
        <v>152.20399999999998</v>
      </c>
      <c r="F1090" s="9">
        <v>102.401</v>
      </c>
      <c r="J1090" s="254">
        <v>5.4299999999999065</v>
      </c>
      <c r="K1090" s="8">
        <v>13.599999999676697</v>
      </c>
      <c r="BO1090" s="224">
        <v>1.59</v>
      </c>
      <c r="BP1090" s="226">
        <v>-32.666666666666679</v>
      </c>
      <c r="BR1090" s="311">
        <v>5.4299999999999065</v>
      </c>
      <c r="BS1090" s="312">
        <v>13.599999999676697</v>
      </c>
    </row>
    <row r="1091" spans="5:71">
      <c r="E1091" s="9">
        <v>152.256</v>
      </c>
      <c r="F1091" s="9">
        <v>136.46700000000001</v>
      </c>
      <c r="J1091" s="254">
        <v>5.4349999999999064</v>
      </c>
      <c r="K1091" s="8">
        <v>3.199999999129588</v>
      </c>
      <c r="BO1091" s="224">
        <v>1.5925</v>
      </c>
      <c r="BP1091" s="226">
        <v>-41.999999999999993</v>
      </c>
      <c r="BR1091" s="311">
        <v>5.4349999999999064</v>
      </c>
      <c r="BS1091" s="312">
        <v>3.199999999129588</v>
      </c>
    </row>
    <row r="1092" spans="5:71">
      <c r="E1092" s="9">
        <v>152.30799999999999</v>
      </c>
      <c r="F1092" s="9">
        <v>154.36699999999999</v>
      </c>
      <c r="J1092" s="254">
        <v>5.4399999999999062</v>
      </c>
      <c r="K1092" s="8">
        <v>6.3999999998500812</v>
      </c>
      <c r="BO1092" s="224">
        <v>1.595</v>
      </c>
      <c r="BP1092" s="226">
        <v>-32</v>
      </c>
      <c r="BR1092" s="311">
        <v>5.4399999999999062</v>
      </c>
      <c r="BS1092" s="312">
        <v>6.3999999998500812</v>
      </c>
    </row>
    <row r="1093" spans="5:71">
      <c r="E1093" s="9">
        <v>152.36000000000001</v>
      </c>
      <c r="F1093" s="9">
        <v>159.58600000000001</v>
      </c>
      <c r="J1093" s="254">
        <v>5.4449999999999061</v>
      </c>
      <c r="K1093" s="8">
        <v>8.5333333335085015</v>
      </c>
      <c r="BO1093" s="224">
        <v>1.5975000000000001</v>
      </c>
      <c r="BP1093" s="226">
        <v>-25.333333333333325</v>
      </c>
      <c r="BR1093" s="311">
        <v>5.4449999999999061</v>
      </c>
      <c r="BS1093" s="312">
        <v>8.5333333335085015</v>
      </c>
    </row>
    <row r="1094" spans="5:71">
      <c r="E1094" s="9">
        <v>152.41200000000001</v>
      </c>
      <c r="F1094" s="9">
        <v>162.267</v>
      </c>
      <c r="J1094" s="254">
        <v>5.449999999999906</v>
      </c>
      <c r="K1094" s="8">
        <v>1.5063505998114124E-10</v>
      </c>
      <c r="BO1094" s="224">
        <v>1.6</v>
      </c>
      <c r="BP1094" s="226">
        <v>-19.999999999999989</v>
      </c>
      <c r="BR1094" s="311">
        <v>5.449999999999906</v>
      </c>
      <c r="BS1094" s="312">
        <v>1.5063505998114124E-10</v>
      </c>
    </row>
    <row r="1095" spans="5:71">
      <c r="E1095" s="9">
        <v>152.464</v>
      </c>
      <c r="F1095" s="9">
        <v>164.114</v>
      </c>
      <c r="J1095" s="254">
        <v>5.4549999999999059</v>
      </c>
      <c r="K1095" s="8">
        <v>-19.999999998870237</v>
      </c>
      <c r="BO1095" s="224">
        <v>1.6025</v>
      </c>
      <c r="BP1095" s="226">
        <v>-9.333333333333341</v>
      </c>
      <c r="BR1095" s="311">
        <v>5.4549999999999059</v>
      </c>
      <c r="BS1095" s="312">
        <v>-19.999999998870237</v>
      </c>
    </row>
    <row r="1096" spans="5:71">
      <c r="E1096" s="9">
        <v>152.51599999999999</v>
      </c>
      <c r="F1096" s="9">
        <v>165.3</v>
      </c>
      <c r="J1096" s="254">
        <v>5.4599999999999058</v>
      </c>
      <c r="K1096" s="8">
        <v>37.999999999887031</v>
      </c>
      <c r="BO1096" s="224">
        <v>1.605</v>
      </c>
      <c r="BP1096" s="226">
        <v>-21.333333333333325</v>
      </c>
      <c r="BR1096" s="311">
        <v>5.4599999999999058</v>
      </c>
      <c r="BS1096" s="312">
        <v>37.999999999887031</v>
      </c>
    </row>
    <row r="1097" spans="5:71">
      <c r="E1097" s="9">
        <v>152.56800000000001</v>
      </c>
      <c r="F1097" s="9">
        <v>165.3</v>
      </c>
      <c r="J1097" s="254">
        <v>5.4649999999999057</v>
      </c>
      <c r="K1097" s="8">
        <v>-1.2000000011729028</v>
      </c>
      <c r="BO1097" s="224">
        <v>1.6074999999999999</v>
      </c>
      <c r="BP1097" s="226">
        <v>-28.666666666666675</v>
      </c>
      <c r="BR1097" s="311">
        <v>5.4649999999999057</v>
      </c>
      <c r="BS1097" s="312">
        <v>-1.2000000011729028</v>
      </c>
    </row>
    <row r="1098" spans="5:71">
      <c r="E1098" s="9">
        <v>152.62</v>
      </c>
      <c r="F1098" s="9">
        <v>165.38300000000001</v>
      </c>
      <c r="J1098" s="254">
        <v>5.4699999999999056</v>
      </c>
      <c r="K1098" s="8">
        <v>4.8000000001882981</v>
      </c>
      <c r="BO1098" s="224">
        <v>1.61</v>
      </c>
      <c r="BP1098" s="226">
        <v>-28.666666666666675</v>
      </c>
      <c r="BR1098" s="311">
        <v>5.4699999999999056</v>
      </c>
      <c r="BS1098" s="312">
        <v>4.8000000001882981</v>
      </c>
    </row>
    <row r="1099" spans="5:71">
      <c r="E1099" s="9">
        <v>152.672</v>
      </c>
      <c r="F1099" s="9">
        <v>165.4</v>
      </c>
      <c r="J1099" s="254">
        <v>5.4749999999999055</v>
      </c>
      <c r="K1099" s="8">
        <v>38.400000001437782</v>
      </c>
      <c r="BO1099" s="224">
        <v>1.6125</v>
      </c>
      <c r="BP1099" s="226">
        <v>-43.333333333333321</v>
      </c>
      <c r="BR1099" s="311">
        <v>5.4749999999999055</v>
      </c>
      <c r="BS1099" s="312">
        <v>38.400000001437782</v>
      </c>
    </row>
    <row r="1100" spans="5:71">
      <c r="E1100" s="9">
        <v>152.72399999999999</v>
      </c>
      <c r="F1100" s="9">
        <v>165.06</v>
      </c>
      <c r="J1100" s="254">
        <v>5.4799999999999054</v>
      </c>
      <c r="K1100" s="8">
        <v>7.6000000002648349</v>
      </c>
      <c r="BO1100" s="224">
        <v>1.615</v>
      </c>
      <c r="BP1100" s="226">
        <v>-40.666666666666657</v>
      </c>
      <c r="BR1100" s="311">
        <v>5.4799999999999054</v>
      </c>
      <c r="BS1100" s="312">
        <v>7.6000000002648349</v>
      </c>
    </row>
    <row r="1101" spans="5:71">
      <c r="E1101" s="9">
        <v>152.77600000000001</v>
      </c>
      <c r="F1101" s="9">
        <v>163.21700000000001</v>
      </c>
      <c r="J1101" s="254">
        <v>5.4849999999999053</v>
      </c>
      <c r="K1101" s="8">
        <v>26.400000000114051</v>
      </c>
      <c r="BO1101" s="224">
        <v>1.6174999999999999</v>
      </c>
      <c r="BP1101" s="226">
        <v>-44.666666666666664</v>
      </c>
      <c r="BR1101" s="311">
        <v>5.4849999999999053</v>
      </c>
      <c r="BS1101" s="312">
        <v>26.400000000114051</v>
      </c>
    </row>
    <row r="1102" spans="5:71">
      <c r="E1102" s="9">
        <v>152.828</v>
      </c>
      <c r="F1102" s="9">
        <v>159.69999999999999</v>
      </c>
      <c r="J1102" s="254">
        <v>5.4899999999999052</v>
      </c>
      <c r="K1102" s="8">
        <v>0.39999999973513667</v>
      </c>
      <c r="BO1102" s="224">
        <v>1.62</v>
      </c>
      <c r="BP1102" s="226">
        <v>-27.999999999999996</v>
      </c>
      <c r="BR1102" s="311">
        <v>5.4899999999999052</v>
      </c>
      <c r="BS1102" s="312">
        <v>0.39999999973513667</v>
      </c>
    </row>
    <row r="1103" spans="5:71">
      <c r="E1103" s="9">
        <v>152.88000000000002</v>
      </c>
      <c r="F1103" s="9">
        <v>153.233</v>
      </c>
      <c r="J1103" s="254">
        <v>5.4949999999999051</v>
      </c>
      <c r="K1103" s="8">
        <v>1.2164491636212915E-9</v>
      </c>
      <c r="BO1103" s="224">
        <v>1.6225000000000001</v>
      </c>
      <c r="BP1103" s="226">
        <v>-30.000000000000011</v>
      </c>
      <c r="BR1103" s="311">
        <v>5.4949999999999051</v>
      </c>
      <c r="BS1103" s="312">
        <v>1.2164491636212915E-9</v>
      </c>
    </row>
    <row r="1104" spans="5:71">
      <c r="E1104" s="9">
        <v>152.93200000000002</v>
      </c>
      <c r="F1104" s="9">
        <v>142.75</v>
      </c>
      <c r="J1104" s="254">
        <v>5.499999999999905</v>
      </c>
      <c r="K1104" s="8">
        <v>-0.80000000250894487</v>
      </c>
      <c r="BO1104" s="224">
        <v>1.625</v>
      </c>
      <c r="BP1104" s="226">
        <v>-35.333333333333321</v>
      </c>
      <c r="BR1104" s="311">
        <v>5.499999999999905</v>
      </c>
      <c r="BS1104" s="312">
        <v>-0.80000000250894487</v>
      </c>
    </row>
    <row r="1105" spans="5:71">
      <c r="E1105" s="9">
        <v>152.98400000000001</v>
      </c>
      <c r="F1105" s="9">
        <v>131.267</v>
      </c>
      <c r="J1105" s="254">
        <v>5.5049999999999049</v>
      </c>
      <c r="K1105" s="8">
        <v>3.5999999998099241</v>
      </c>
      <c r="BO1105" s="224">
        <v>1.6274999999999999</v>
      </c>
      <c r="BP1105" s="226">
        <v>-51.999999999999993</v>
      </c>
      <c r="BR1105" s="311">
        <v>5.5049999999999049</v>
      </c>
      <c r="BS1105" s="312">
        <v>3.5999999998099241</v>
      </c>
    </row>
    <row r="1106" spans="5:71">
      <c r="E1106" s="9">
        <v>153.036</v>
      </c>
      <c r="F1106" s="9">
        <v>122.375</v>
      </c>
      <c r="J1106" s="254">
        <v>5.5099999999999048</v>
      </c>
      <c r="K1106" s="8">
        <v>3.0411229090532288E-10</v>
      </c>
      <c r="BO1106" s="224">
        <v>1.6300000000000001</v>
      </c>
      <c r="BP1106" s="226">
        <v>-21.333333333333325</v>
      </c>
      <c r="BR1106" s="311">
        <v>5.5099999999999048</v>
      </c>
      <c r="BS1106" s="312">
        <v>3.0411229090532288E-10</v>
      </c>
    </row>
    <row r="1107" spans="5:71">
      <c r="E1107" s="9">
        <v>153.08800000000002</v>
      </c>
      <c r="F1107" s="9">
        <v>115.625</v>
      </c>
      <c r="J1107" s="254">
        <v>5.5149999999999046</v>
      </c>
      <c r="K1107" s="8">
        <v>-0.79999999908341834</v>
      </c>
      <c r="BO1107" s="224">
        <v>1.6325000000000001</v>
      </c>
      <c r="BP1107" s="226">
        <v>-22.666666666666657</v>
      </c>
      <c r="BR1107" s="311">
        <v>5.5149999999999046</v>
      </c>
      <c r="BS1107" s="312">
        <v>-0.79999999908341834</v>
      </c>
    </row>
    <row r="1108" spans="5:71">
      <c r="E1108" s="9">
        <v>153.14000000000001</v>
      </c>
      <c r="F1108" s="9">
        <v>113.9</v>
      </c>
      <c r="J1108" s="254">
        <v>5.5199999999999045</v>
      </c>
      <c r="K1108" s="8">
        <v>-7.1999999999620101</v>
      </c>
      <c r="BO1108" s="224">
        <v>1.635</v>
      </c>
      <c r="BP1108" s="226">
        <v>-22.000000000000004</v>
      </c>
      <c r="BR1108" s="311">
        <v>5.5199999999999045</v>
      </c>
      <c r="BS1108" s="312">
        <v>-7.1999999999620101</v>
      </c>
    </row>
    <row r="1109" spans="5:71">
      <c r="E1109" s="9">
        <v>153.19200000000001</v>
      </c>
      <c r="F1109" s="9">
        <v>113.3</v>
      </c>
      <c r="J1109" s="254">
        <v>5.5249999999999044</v>
      </c>
      <c r="K1109" s="8">
        <v>18.666666666539555</v>
      </c>
      <c r="BO1109" s="224">
        <v>1.6375</v>
      </c>
      <c r="BP1109" s="226">
        <v>-24.666666666666675</v>
      </c>
      <c r="BR1109" s="311">
        <v>5.5249999999999044</v>
      </c>
      <c r="BS1109" s="312">
        <v>18.666666666539555</v>
      </c>
    </row>
    <row r="1110" spans="5:71">
      <c r="E1110" s="9">
        <v>153.24399999999997</v>
      </c>
      <c r="F1110" s="9">
        <v>115.3</v>
      </c>
      <c r="J1110" s="254">
        <v>5.5299999999999043</v>
      </c>
      <c r="K1110" s="8">
        <v>4.0000000003453096</v>
      </c>
      <c r="BO1110" s="224">
        <v>1.6400000000000001</v>
      </c>
      <c r="BP1110" s="226">
        <v>-30.000000000000011</v>
      </c>
      <c r="BR1110" s="311">
        <v>5.5299999999999043</v>
      </c>
      <c r="BS1110" s="312">
        <v>4.0000000003453096</v>
      </c>
    </row>
    <row r="1111" spans="5:71">
      <c r="E1111" s="9">
        <v>153.29600000000002</v>
      </c>
      <c r="F1111" s="9">
        <v>130.267</v>
      </c>
      <c r="J1111" s="254">
        <v>5.5349999999999042</v>
      </c>
      <c r="K1111" s="8">
        <v>-10.133333333537351</v>
      </c>
      <c r="BO1111" s="224">
        <v>1.6425000000000001</v>
      </c>
      <c r="BP1111" s="226">
        <v>-43.333333333333321</v>
      </c>
      <c r="BR1111" s="311">
        <v>5.5349999999999042</v>
      </c>
      <c r="BS1111" s="312">
        <v>-10.133333333537351</v>
      </c>
    </row>
    <row r="1112" spans="5:71">
      <c r="E1112" s="9">
        <v>153.34800000000001</v>
      </c>
      <c r="F1112" s="9">
        <v>156.55699999999999</v>
      </c>
      <c r="J1112" s="254">
        <v>5.5399999999999041</v>
      </c>
      <c r="K1112" s="8">
        <v>-20.800000001304575</v>
      </c>
      <c r="BO1112" s="224">
        <v>1.645</v>
      </c>
      <c r="BP1112" s="226">
        <v>-54.666666666666657</v>
      </c>
      <c r="BR1112" s="311">
        <v>5.5399999999999041</v>
      </c>
      <c r="BS1112" s="312">
        <v>-20.800000001304575</v>
      </c>
    </row>
    <row r="1113" spans="5:71">
      <c r="E1113" s="9">
        <v>153.40000000000003</v>
      </c>
      <c r="F1113" s="9">
        <v>172.66</v>
      </c>
      <c r="J1113" s="254">
        <v>5.544999999999904</v>
      </c>
      <c r="K1113" s="8">
        <v>-18.400000000038371</v>
      </c>
      <c r="BO1113" s="224">
        <v>1.6475</v>
      </c>
      <c r="BP1113" s="226">
        <v>-62.666666666666664</v>
      </c>
      <c r="BR1113" s="311">
        <v>5.544999999999904</v>
      </c>
      <c r="BS1113" s="312">
        <v>-18.400000000038371</v>
      </c>
    </row>
    <row r="1114" spans="5:71">
      <c r="E1114" s="9">
        <v>153.45199999999997</v>
      </c>
      <c r="F1114" s="9">
        <v>171.6</v>
      </c>
      <c r="J1114" s="254">
        <v>5.5499999999999039</v>
      </c>
      <c r="K1114" s="8">
        <v>4.7999999997697884</v>
      </c>
      <c r="BO1114" s="224">
        <v>1.6500000000000001</v>
      </c>
      <c r="BP1114" s="226">
        <v>-63.333333333333314</v>
      </c>
      <c r="BR1114" s="311">
        <v>5.5499999999999039</v>
      </c>
      <c r="BS1114" s="312">
        <v>4.7999999997697884</v>
      </c>
    </row>
    <row r="1115" spans="5:71">
      <c r="E1115" s="9">
        <v>153.50400000000002</v>
      </c>
      <c r="F1115" s="9">
        <v>168.57499999999999</v>
      </c>
      <c r="J1115" s="254">
        <v>5.5549999999999038</v>
      </c>
      <c r="K1115" s="8">
        <v>-11.599999999884361</v>
      </c>
      <c r="BO1115" s="224">
        <v>1.6525000000000001</v>
      </c>
      <c r="BP1115" s="226">
        <v>-68</v>
      </c>
      <c r="BR1115" s="311">
        <v>5.5549999999999038</v>
      </c>
      <c r="BS1115" s="312">
        <v>-11.599999999884361</v>
      </c>
    </row>
    <row r="1116" spans="5:71">
      <c r="E1116" s="9">
        <v>153.55599999999998</v>
      </c>
      <c r="F1116" s="9">
        <v>162.77500000000001</v>
      </c>
      <c r="J1116" s="254">
        <v>5.5599999999999037</v>
      </c>
      <c r="K1116" s="8">
        <v>-30.399999999040759</v>
      </c>
      <c r="BO1116" s="224">
        <v>1.655</v>
      </c>
      <c r="BP1116" s="226">
        <v>-70.000000000000014</v>
      </c>
      <c r="BR1116" s="311">
        <v>5.5599999999999037</v>
      </c>
      <c r="BS1116" s="312">
        <v>-30.399999999040759</v>
      </c>
    </row>
    <row r="1117" spans="5:71">
      <c r="E1117" s="9">
        <v>153.60799999999998</v>
      </c>
      <c r="F1117" s="9">
        <v>157.44999999999999</v>
      </c>
      <c r="J1117" s="254">
        <v>5.5649999999999036</v>
      </c>
      <c r="K1117" s="8">
        <v>-16.000000000539639</v>
      </c>
      <c r="BO1117" s="224">
        <v>1.6575</v>
      </c>
      <c r="BP1117" s="226">
        <v>-58.666666666666686</v>
      </c>
      <c r="BR1117" s="311">
        <v>5.5649999999999036</v>
      </c>
      <c r="BS1117" s="312">
        <v>-16.000000000539639</v>
      </c>
    </row>
    <row r="1118" spans="5:71">
      <c r="E1118" s="9">
        <v>153.66000000000003</v>
      </c>
      <c r="F1118" s="9">
        <v>154.917</v>
      </c>
      <c r="J1118" s="254">
        <v>5.5699999999999035</v>
      </c>
      <c r="K1118" s="8">
        <v>-35.199999999845097</v>
      </c>
      <c r="BO1118" s="224">
        <v>1.6600000000000001</v>
      </c>
      <c r="BP1118" s="226">
        <v>-59.999999999999993</v>
      </c>
      <c r="BR1118" s="311">
        <v>5.5699999999999035</v>
      </c>
      <c r="BS1118" s="312">
        <v>-35.199999999845097</v>
      </c>
    </row>
    <row r="1119" spans="5:71">
      <c r="E1119" s="9">
        <v>153.71199999999999</v>
      </c>
      <c r="F1119" s="9">
        <v>154.94999999999999</v>
      </c>
      <c r="J1119" s="254">
        <v>5.5749999999999034</v>
      </c>
      <c r="K1119" s="8">
        <v>-12.800000000925138</v>
      </c>
      <c r="BO1119" s="224">
        <v>1.6625000000000001</v>
      </c>
      <c r="BP1119" s="226">
        <v>-56.666666666666679</v>
      </c>
      <c r="BR1119" s="311">
        <v>5.5749999999999034</v>
      </c>
      <c r="BS1119" s="312">
        <v>-12.800000000925138</v>
      </c>
    </row>
    <row r="1120" spans="5:71">
      <c r="E1120" s="9">
        <v>153.76399999999998</v>
      </c>
      <c r="F1120" s="9">
        <v>156.614</v>
      </c>
      <c r="J1120" s="254">
        <v>5.5799999999999033</v>
      </c>
      <c r="K1120" s="8">
        <v>-10.400000000193614</v>
      </c>
      <c r="BO1120" s="224">
        <v>1.665</v>
      </c>
      <c r="BP1120" s="226">
        <v>-59.999999999999993</v>
      </c>
      <c r="BR1120" s="311">
        <v>5.5799999999999033</v>
      </c>
      <c r="BS1120" s="312">
        <v>-10.400000000193614</v>
      </c>
    </row>
    <row r="1121" spans="5:71">
      <c r="E1121" s="9">
        <v>153.81600000000003</v>
      </c>
      <c r="F1121" s="9">
        <v>158.94999999999999</v>
      </c>
      <c r="J1121" s="254">
        <v>5.5849999999999032</v>
      </c>
      <c r="K1121" s="8">
        <v>-19.2</v>
      </c>
      <c r="BO1121" s="224">
        <v>1.6675</v>
      </c>
      <c r="BP1121" s="226">
        <v>-45.333333333333343</v>
      </c>
      <c r="BR1121" s="311">
        <v>5.5849999999999032</v>
      </c>
      <c r="BS1121" s="312">
        <v>-19.2</v>
      </c>
    </row>
    <row r="1122" spans="5:71">
      <c r="E1122" s="9">
        <v>153.86799999999999</v>
      </c>
      <c r="F1122" s="9">
        <v>164.24299999999999</v>
      </c>
      <c r="J1122" s="254">
        <v>5.589999999999903</v>
      </c>
      <c r="K1122" s="8">
        <v>-16.400000000038911</v>
      </c>
      <c r="BO1122" s="224">
        <v>1.67</v>
      </c>
      <c r="BP1122" s="226">
        <v>-43.333333333333321</v>
      </c>
      <c r="BR1122" s="311">
        <v>5.589999999999903</v>
      </c>
      <c r="BS1122" s="312">
        <v>-16.400000000038911</v>
      </c>
    </row>
    <row r="1123" spans="5:71">
      <c r="E1123" s="9">
        <v>153.91999999999999</v>
      </c>
      <c r="F1123" s="9">
        <v>166.5</v>
      </c>
      <c r="J1123" s="254">
        <v>5.5949999999999029</v>
      </c>
      <c r="K1123" s="8">
        <v>-11.199999999535315</v>
      </c>
      <c r="BO1123" s="224">
        <v>1.6725000000000001</v>
      </c>
      <c r="BP1123" s="226">
        <v>-41.999999999999993</v>
      </c>
      <c r="BR1123" s="311">
        <v>5.5949999999999029</v>
      </c>
      <c r="BS1123" s="312">
        <v>-11.199999999535315</v>
      </c>
    </row>
    <row r="1124" spans="5:71">
      <c r="E1124" s="9">
        <v>153.97199999999998</v>
      </c>
      <c r="F1124" s="9">
        <v>167.5</v>
      </c>
      <c r="J1124" s="254">
        <v>5.5999999999999028</v>
      </c>
      <c r="K1124" s="8">
        <v>-20.799999999612773</v>
      </c>
      <c r="BO1124" s="224">
        <v>1.675</v>
      </c>
      <c r="BP1124" s="226">
        <v>-21.333333333333325</v>
      </c>
      <c r="BR1124" s="311">
        <v>5.5999999999999028</v>
      </c>
      <c r="BS1124" s="312">
        <v>-20.799999999612773</v>
      </c>
    </row>
    <row r="1125" spans="5:71">
      <c r="E1125" s="9">
        <v>154.024</v>
      </c>
      <c r="F1125" s="9">
        <v>167.5</v>
      </c>
      <c r="J1125" s="254">
        <v>5.6049999999999027</v>
      </c>
      <c r="K1125" s="8">
        <v>5.5999999985931126</v>
      </c>
      <c r="BO1125" s="224">
        <v>1.6775</v>
      </c>
      <c r="BP1125" s="226">
        <v>-32.666666666666679</v>
      </c>
      <c r="BR1125" s="311">
        <v>5.6049999999999027</v>
      </c>
      <c r="BS1125" s="312">
        <v>5.5999999985931126</v>
      </c>
    </row>
    <row r="1126" spans="5:71">
      <c r="E1126" s="9">
        <v>154.07599999999999</v>
      </c>
      <c r="F1126" s="9">
        <v>167.02500000000001</v>
      </c>
      <c r="J1126" s="254">
        <v>5.6099999999999026</v>
      </c>
      <c r="K1126" s="8">
        <v>-27.199999996013879</v>
      </c>
      <c r="BO1126" s="224">
        <v>1.68</v>
      </c>
      <c r="BP1126" s="226">
        <v>-27.999999999999996</v>
      </c>
      <c r="BR1126" s="311">
        <v>5.6099999999999026</v>
      </c>
      <c r="BS1126" s="312">
        <v>-27.199999996013879</v>
      </c>
    </row>
    <row r="1127" spans="5:71">
      <c r="E1127" s="9">
        <v>154.12799999999999</v>
      </c>
      <c r="F1127" s="9">
        <v>166.55</v>
      </c>
      <c r="J1127" s="254">
        <v>5.6149999999999025</v>
      </c>
      <c r="K1127" s="8">
        <v>1.6000000004689596</v>
      </c>
      <c r="BO1127" s="224">
        <v>1.6825000000000001</v>
      </c>
      <c r="BP1127" s="226">
        <v>-22.666666666666657</v>
      </c>
      <c r="BR1127" s="311">
        <v>5.6149999999999025</v>
      </c>
      <c r="BS1127" s="312">
        <v>1.6000000004689596</v>
      </c>
    </row>
    <row r="1128" spans="5:71">
      <c r="E1128" s="9">
        <v>154.18</v>
      </c>
      <c r="F1128" s="9">
        <v>166.07499999999999</v>
      </c>
      <c r="J1128" s="254">
        <v>5.6199999999999024</v>
      </c>
      <c r="K1128" s="8">
        <v>-23.199999999218406</v>
      </c>
      <c r="BO1128" s="224">
        <v>1.6850000000000001</v>
      </c>
      <c r="BP1128" s="226">
        <v>-23.999999999999989</v>
      </c>
      <c r="BR1128" s="311">
        <v>5.6199999999999024</v>
      </c>
      <c r="BS1128" s="312">
        <v>-23.199999999218406</v>
      </c>
    </row>
    <row r="1129" spans="5:71">
      <c r="E1129" s="9">
        <v>154.232</v>
      </c>
      <c r="F1129" s="9">
        <v>165.6</v>
      </c>
      <c r="J1129" s="254">
        <v>5.6249999999999023</v>
      </c>
      <c r="K1129" s="8">
        <v>-7.2000000002345033</v>
      </c>
      <c r="BO1129" s="224">
        <v>1.6875</v>
      </c>
      <c r="BP1129" s="226">
        <v>-34.000000000000014</v>
      </c>
      <c r="BR1129" s="311">
        <v>5.6249999999999023</v>
      </c>
      <c r="BS1129" s="312">
        <v>-7.2000000002345033</v>
      </c>
    </row>
    <row r="1130" spans="5:71">
      <c r="E1130" s="9">
        <v>154.28399999999999</v>
      </c>
      <c r="F1130" s="9">
        <v>163.6</v>
      </c>
      <c r="J1130" s="254">
        <v>5.6299999999999022</v>
      </c>
      <c r="K1130" s="8">
        <v>-15.999999998710379</v>
      </c>
      <c r="BO1130" s="224">
        <v>1.69</v>
      </c>
      <c r="BP1130" s="226">
        <v>-32.666666666666679</v>
      </c>
      <c r="BR1130" s="311">
        <v>5.6299999999999022</v>
      </c>
      <c r="BS1130" s="312">
        <v>-15.999999998710379</v>
      </c>
    </row>
    <row r="1131" spans="5:71">
      <c r="E1131" s="9">
        <v>154.33600000000001</v>
      </c>
      <c r="F1131" s="9">
        <v>163.6</v>
      </c>
      <c r="J1131" s="254">
        <v>5.6349999999999021</v>
      </c>
      <c r="K1131" s="8">
        <v>-19.999999999608033</v>
      </c>
      <c r="BO1131" s="224">
        <v>1.6925000000000001</v>
      </c>
      <c r="BP1131" s="226">
        <v>-34.666666666666664</v>
      </c>
      <c r="BR1131" s="311">
        <v>5.6349999999999021</v>
      </c>
      <c r="BS1131" s="312">
        <v>-19.999999999608033</v>
      </c>
    </row>
    <row r="1132" spans="5:71">
      <c r="E1132" s="9">
        <v>154.38800000000001</v>
      </c>
      <c r="F1132" s="9">
        <v>160.75</v>
      </c>
      <c r="J1132" s="254">
        <v>5.639999999999902</v>
      </c>
      <c r="K1132" s="8">
        <v>-14.40000000044293</v>
      </c>
      <c r="BO1132" s="224">
        <v>1.6950000000000001</v>
      </c>
      <c r="BP1132" s="226">
        <v>-39.333333333333321</v>
      </c>
      <c r="BR1132" s="311">
        <v>5.639999999999902</v>
      </c>
      <c r="BS1132" s="312">
        <v>-14.40000000044293</v>
      </c>
    </row>
    <row r="1133" spans="5:71">
      <c r="E1133" s="9">
        <v>154.44</v>
      </c>
      <c r="F1133" s="9">
        <v>159.80000000000001</v>
      </c>
      <c r="J1133" s="254">
        <v>5.6449999999999019</v>
      </c>
      <c r="K1133" s="8">
        <v>-15.200000000314056</v>
      </c>
      <c r="BO1133" s="224">
        <v>1.6975</v>
      </c>
      <c r="BP1133" s="226">
        <v>-36</v>
      </c>
      <c r="BR1133" s="311">
        <v>5.6449999999999019</v>
      </c>
      <c r="BS1133" s="312">
        <v>-15.200000000314056</v>
      </c>
    </row>
    <row r="1134" spans="5:71">
      <c r="E1134" s="9">
        <v>154.49199999999999</v>
      </c>
      <c r="F1134" s="9">
        <v>158.85</v>
      </c>
      <c r="J1134" s="254">
        <v>5.6499999999999018</v>
      </c>
      <c r="K1134" s="8">
        <v>-22.399999999723974</v>
      </c>
      <c r="BO1134" s="224">
        <v>1.7</v>
      </c>
      <c r="BP1134" s="226">
        <v>-57.333333333333321</v>
      </c>
      <c r="BR1134" s="311">
        <v>5.6499999999999018</v>
      </c>
      <c r="BS1134" s="312">
        <v>-22.399999999723974</v>
      </c>
    </row>
    <row r="1135" spans="5:71">
      <c r="E1135" s="9">
        <v>154.54399999999998</v>
      </c>
      <c r="F1135" s="9">
        <v>156</v>
      </c>
      <c r="J1135" s="254">
        <v>5.6549999999999017</v>
      </c>
      <c r="K1135" s="8">
        <v>-28.800000000235539</v>
      </c>
      <c r="BO1135" s="224">
        <v>1.7025000000000001</v>
      </c>
      <c r="BP1135" s="226">
        <v>-61.333333333333364</v>
      </c>
      <c r="BR1135" s="311">
        <v>5.6549999999999017</v>
      </c>
      <c r="BS1135" s="312">
        <v>-28.800000000235539</v>
      </c>
    </row>
    <row r="1136" spans="5:71">
      <c r="E1136" s="9">
        <v>154.596</v>
      </c>
      <c r="F1136" s="9">
        <v>154.1</v>
      </c>
      <c r="J1136" s="254">
        <v>5.6599999999999016</v>
      </c>
      <c r="K1136" s="8">
        <v>5.6000000000394223</v>
      </c>
      <c r="BO1136" s="224">
        <v>1.7050000000000001</v>
      </c>
      <c r="BP1136" s="226">
        <v>-59.333333333333343</v>
      </c>
      <c r="BR1136" s="311">
        <v>5.6599999999999016</v>
      </c>
      <c r="BS1136" s="312">
        <v>5.6000000000394223</v>
      </c>
    </row>
    <row r="1137" spans="5:71">
      <c r="E1137" s="9">
        <v>154.648</v>
      </c>
      <c r="F1137" s="9">
        <v>154.1</v>
      </c>
      <c r="J1137" s="254">
        <v>5.6649999999999014</v>
      </c>
      <c r="K1137" s="8">
        <v>-6.3999999998422652</v>
      </c>
      <c r="BO1137" s="224">
        <v>1.7075</v>
      </c>
      <c r="BP1137" s="226">
        <v>-62.666666666666664</v>
      </c>
      <c r="BR1137" s="311">
        <v>5.6649999999999014</v>
      </c>
      <c r="BS1137" s="312">
        <v>-6.3999999998422652</v>
      </c>
    </row>
    <row r="1138" spans="5:71">
      <c r="E1138" s="9">
        <v>154.70000000000002</v>
      </c>
      <c r="F1138" s="9">
        <v>152.19999999999999</v>
      </c>
      <c r="J1138" s="254">
        <v>5.6699999999999013</v>
      </c>
      <c r="K1138" s="8">
        <v>-12.000000000118298</v>
      </c>
      <c r="BO1138" s="224">
        <v>1.71</v>
      </c>
      <c r="BP1138" s="226">
        <v>-46.666666666666679</v>
      </c>
      <c r="BR1138" s="311">
        <v>5.6699999999999013</v>
      </c>
      <c r="BS1138" s="312">
        <v>-12.000000000118298</v>
      </c>
    </row>
    <row r="1139" spans="5:71">
      <c r="E1139" s="9">
        <v>154.75200000000001</v>
      </c>
      <c r="F1139" s="9">
        <v>149.35</v>
      </c>
      <c r="J1139" s="254">
        <v>5.6749999999999012</v>
      </c>
      <c r="K1139" s="8">
        <v>-31.999999999802817</v>
      </c>
      <c r="BO1139" s="224">
        <v>1.7125000000000001</v>
      </c>
      <c r="BP1139" s="226">
        <v>-41.999999999999993</v>
      </c>
      <c r="BR1139" s="311">
        <v>5.6749999999999012</v>
      </c>
      <c r="BS1139" s="312">
        <v>-31.999999999802817</v>
      </c>
    </row>
    <row r="1140" spans="5:71">
      <c r="E1140" s="9">
        <v>154.804</v>
      </c>
      <c r="F1140" s="9">
        <v>146.5</v>
      </c>
      <c r="J1140" s="254">
        <v>5.6799999999999011</v>
      </c>
      <c r="K1140" s="8">
        <v>-25.599999998653153</v>
      </c>
      <c r="BO1140" s="224">
        <v>1.7150000000000001</v>
      </c>
      <c r="BP1140" s="226">
        <v>-40.000000000000007</v>
      </c>
      <c r="BR1140" s="311">
        <v>5.6799999999999011</v>
      </c>
      <c r="BS1140" s="312">
        <v>-25.599999998653153</v>
      </c>
    </row>
    <row r="1141" spans="5:71">
      <c r="E1141" s="9">
        <v>154.85600000000002</v>
      </c>
      <c r="F1141" s="9">
        <v>144.6</v>
      </c>
      <c r="J1141" s="254">
        <v>5.684999999999901</v>
      </c>
      <c r="K1141" s="8">
        <v>-30.933333333994536</v>
      </c>
      <c r="BO1141" s="224">
        <v>1.7175</v>
      </c>
      <c r="BP1141" s="226">
        <v>-22.666666666666657</v>
      </c>
      <c r="BR1141" s="311">
        <v>5.684999999999901</v>
      </c>
      <c r="BS1141" s="312">
        <v>-30.933333333994536</v>
      </c>
    </row>
    <row r="1142" spans="5:71">
      <c r="E1142" s="9">
        <v>154.90800000000002</v>
      </c>
      <c r="F1142" s="9">
        <v>144.6</v>
      </c>
      <c r="J1142" s="254">
        <v>5.6899999999999009</v>
      </c>
      <c r="K1142" s="8">
        <v>-35.999999999389907</v>
      </c>
      <c r="BO1142" s="224">
        <v>1.72</v>
      </c>
      <c r="BP1142" s="226">
        <v>-19.333333333333336</v>
      </c>
      <c r="BR1142" s="311">
        <v>5.6899999999999009</v>
      </c>
      <c r="BS1142" s="312">
        <v>-35.999999999389907</v>
      </c>
    </row>
    <row r="1143" spans="5:71">
      <c r="E1143" s="9">
        <v>154.96</v>
      </c>
      <c r="F1143" s="9">
        <v>142.69999999999999</v>
      </c>
      <c r="J1143" s="254">
        <v>5.6949999999999008</v>
      </c>
      <c r="K1143" s="8">
        <v>-27.20000000023731</v>
      </c>
      <c r="BO1143" s="224">
        <v>1.7225000000000001</v>
      </c>
      <c r="BP1143" s="226">
        <v>-32.666666666666679</v>
      </c>
      <c r="BR1143" s="311">
        <v>5.6949999999999008</v>
      </c>
      <c r="BS1143" s="312">
        <v>-27.20000000023731</v>
      </c>
    </row>
    <row r="1144" spans="5:71">
      <c r="E1144" s="9">
        <v>155.012</v>
      </c>
      <c r="F1144" s="9">
        <v>142.69999999999999</v>
      </c>
      <c r="J1144" s="254">
        <v>5.6999999999999007</v>
      </c>
      <c r="K1144" s="8">
        <v>-8.8000000002917744</v>
      </c>
      <c r="BO1144" s="224">
        <v>1.7250000000000001</v>
      </c>
      <c r="BP1144" s="226">
        <v>-37.333333333333336</v>
      </c>
      <c r="BR1144" s="311">
        <v>5.6999999999999007</v>
      </c>
      <c r="BS1144" s="312">
        <v>-8.8000000002917744</v>
      </c>
    </row>
    <row r="1145" spans="5:71">
      <c r="E1145" s="9">
        <v>155.06399999999999</v>
      </c>
      <c r="F1145" s="9">
        <v>140.80000000000001</v>
      </c>
      <c r="J1145" s="254">
        <v>5.7049999999999006</v>
      </c>
      <c r="K1145" s="8">
        <v>-15.199999999872666</v>
      </c>
      <c r="BO1145" s="224">
        <v>1.7275</v>
      </c>
      <c r="BP1145" s="226">
        <v>-37.999999999999993</v>
      </c>
      <c r="BR1145" s="311">
        <v>5.7049999999999006</v>
      </c>
      <c r="BS1145" s="312">
        <v>-15.199999999872666</v>
      </c>
    </row>
    <row r="1146" spans="5:71">
      <c r="E1146" s="9">
        <v>155.11600000000001</v>
      </c>
      <c r="F1146" s="9">
        <v>140.80000000000001</v>
      </c>
      <c r="J1146" s="254">
        <v>5.7099999999999005</v>
      </c>
      <c r="K1146" s="8">
        <v>-41.485714285191982</v>
      </c>
      <c r="BO1146" s="224">
        <v>1.73</v>
      </c>
      <c r="BP1146" s="226">
        <v>-34.000000000000014</v>
      </c>
      <c r="BR1146" s="311">
        <v>5.7099999999999005</v>
      </c>
      <c r="BS1146" s="312">
        <v>-41.485714285191982</v>
      </c>
    </row>
    <row r="1147" spans="5:71">
      <c r="E1147" s="9">
        <v>155.16800000000001</v>
      </c>
      <c r="F1147" s="9">
        <v>140.80000000000001</v>
      </c>
      <c r="J1147" s="254">
        <v>5.7149999999999004</v>
      </c>
      <c r="K1147" s="8">
        <v>-44.500000000248406</v>
      </c>
      <c r="BO1147" s="224">
        <v>1.7324999999999999</v>
      </c>
      <c r="BP1147" s="226">
        <v>-41.999999999999993</v>
      </c>
      <c r="BR1147" s="311">
        <v>5.7149999999999004</v>
      </c>
      <c r="BS1147" s="312">
        <v>-44.500000000248406</v>
      </c>
    </row>
    <row r="1148" spans="5:71">
      <c r="E1148" s="9">
        <v>155.22000000000003</v>
      </c>
      <c r="F1148" s="9">
        <v>140.80000000000001</v>
      </c>
      <c r="J1148" s="254">
        <v>5.7199999999999003</v>
      </c>
      <c r="K1148" s="8">
        <v>-32.000000000248683</v>
      </c>
      <c r="BO1148" s="224">
        <v>1.7350000000000001</v>
      </c>
      <c r="BP1148" s="226">
        <v>-24.666666666666675</v>
      </c>
      <c r="BR1148" s="311">
        <v>5.7199999999999003</v>
      </c>
      <c r="BS1148" s="312">
        <v>-32.000000000248683</v>
      </c>
    </row>
    <row r="1149" spans="5:71">
      <c r="E1149" s="9">
        <v>155.27200000000002</v>
      </c>
      <c r="F1149" s="9">
        <v>142.69999999999999</v>
      </c>
      <c r="J1149" s="254">
        <v>5.7249999999999002</v>
      </c>
      <c r="K1149" s="8">
        <v>-2.4000000007993449</v>
      </c>
      <c r="BO1149" s="224">
        <v>1.7375</v>
      </c>
      <c r="BP1149" s="226">
        <v>-24.666666666666675</v>
      </c>
      <c r="BR1149" s="311">
        <v>5.7249999999999002</v>
      </c>
      <c r="BS1149" s="312">
        <v>-2.4000000007993449</v>
      </c>
    </row>
    <row r="1150" spans="5:71">
      <c r="E1150" s="9">
        <v>155.32400000000001</v>
      </c>
      <c r="F1150" s="9">
        <v>142.69999999999999</v>
      </c>
      <c r="J1150" s="254">
        <v>5.7299999999999001</v>
      </c>
      <c r="K1150" s="8">
        <v>-32.000000000240867</v>
      </c>
      <c r="BO1150" s="224">
        <v>1.74</v>
      </c>
      <c r="BP1150" s="226">
        <v>-32</v>
      </c>
      <c r="BR1150" s="311">
        <v>5.7299999999999001</v>
      </c>
      <c r="BS1150" s="312">
        <v>-32.000000000240867</v>
      </c>
    </row>
    <row r="1151" spans="5:71">
      <c r="E1151" s="9">
        <v>155.376</v>
      </c>
      <c r="F1151" s="9">
        <v>142.69999999999999</v>
      </c>
      <c r="J1151" s="254">
        <v>5.7349999999999</v>
      </c>
      <c r="K1151" s="8">
        <v>-6.4000000023284542</v>
      </c>
      <c r="BO1151" s="224">
        <v>1.7424999999999999</v>
      </c>
      <c r="BP1151" s="226">
        <v>-30.666666666666668</v>
      </c>
      <c r="BR1151" s="311">
        <v>5.7349999999999</v>
      </c>
      <c r="BS1151" s="312">
        <v>-6.4000000023284542</v>
      </c>
    </row>
    <row r="1152" spans="5:71">
      <c r="E1152" s="9">
        <v>155.42800000000003</v>
      </c>
      <c r="F1152" s="9">
        <v>146.5</v>
      </c>
      <c r="J1152" s="254">
        <v>5.7399999999998998</v>
      </c>
      <c r="K1152" s="8">
        <v>-7.2000000000803155</v>
      </c>
      <c r="BO1152" s="224">
        <v>1.7450000000000001</v>
      </c>
      <c r="BP1152" s="226">
        <v>-59.999999999999993</v>
      </c>
      <c r="BR1152" s="311">
        <v>5.7399999999998998</v>
      </c>
      <c r="BS1152" s="312">
        <v>-7.2000000000803155</v>
      </c>
    </row>
    <row r="1153" spans="5:71">
      <c r="E1153" s="9">
        <v>155.48000000000002</v>
      </c>
      <c r="F1153" s="9">
        <v>147.44999999999999</v>
      </c>
      <c r="J1153" s="254">
        <v>5.7449999999998997</v>
      </c>
      <c r="K1153" s="8">
        <v>-12.00000000040145</v>
      </c>
      <c r="BO1153" s="224">
        <v>1.7475000000000001</v>
      </c>
      <c r="BP1153" s="226">
        <v>-65.333333333333329</v>
      </c>
      <c r="BR1153" s="311">
        <v>5.7449999999998997</v>
      </c>
      <c r="BS1153" s="312">
        <v>-12.00000000040145</v>
      </c>
    </row>
    <row r="1154" spans="5:71">
      <c r="E1154" s="9">
        <v>155.53200000000001</v>
      </c>
      <c r="F1154" s="9">
        <v>148.4</v>
      </c>
      <c r="J1154" s="254">
        <v>5.7499999999998996</v>
      </c>
      <c r="K1154" s="8">
        <v>-3.999999999437982</v>
      </c>
      <c r="BO1154" s="224">
        <v>1.75</v>
      </c>
      <c r="BP1154" s="226">
        <v>-62.000000000000007</v>
      </c>
      <c r="BR1154" s="311">
        <v>5.7499999999998996</v>
      </c>
      <c r="BS1154" s="312">
        <v>-3.999999999437982</v>
      </c>
    </row>
    <row r="1155" spans="5:71">
      <c r="E1155" s="9">
        <v>155.58399999999997</v>
      </c>
      <c r="F1155" s="9">
        <v>148.4</v>
      </c>
      <c r="J1155" s="254">
        <v>5.7549999999998995</v>
      </c>
      <c r="K1155" s="8">
        <v>-13.600000004255435</v>
      </c>
      <c r="BO1155" s="224">
        <v>1.7524999999999999</v>
      </c>
      <c r="BP1155" s="226">
        <v>-41.333333333333343</v>
      </c>
      <c r="BR1155" s="311">
        <v>5.7549999999998995</v>
      </c>
      <c r="BS1155" s="312">
        <v>-13.600000004255435</v>
      </c>
    </row>
    <row r="1156" spans="5:71">
      <c r="E1156" s="9">
        <v>155.63600000000002</v>
      </c>
      <c r="F1156" s="9">
        <v>148.4</v>
      </c>
      <c r="J1156" s="254">
        <v>5.7599999999998994</v>
      </c>
      <c r="K1156" s="8">
        <v>-4.8000000004817522</v>
      </c>
      <c r="BO1156" s="224">
        <v>1.7550000000000001</v>
      </c>
      <c r="BP1156" s="226">
        <v>-34.000000000000014</v>
      </c>
      <c r="BR1156" s="311">
        <v>5.7599999999998994</v>
      </c>
      <c r="BS1156" s="312">
        <v>-4.8000000004817522</v>
      </c>
    </row>
    <row r="1157" spans="5:71">
      <c r="E1157" s="9">
        <v>155.68800000000002</v>
      </c>
      <c r="F1157" s="9">
        <v>148.4</v>
      </c>
      <c r="J1157" s="254">
        <v>5.7649999999998993</v>
      </c>
      <c r="K1157" s="8">
        <v>-18.399999998313884</v>
      </c>
      <c r="BO1157" s="224">
        <v>1.7575000000000001</v>
      </c>
      <c r="BP1157" s="226">
        <v>-40.000000000000007</v>
      </c>
      <c r="BR1157" s="311">
        <v>5.7649999999998993</v>
      </c>
      <c r="BS1157" s="312">
        <v>-18.399999998313884</v>
      </c>
    </row>
    <row r="1158" spans="5:71">
      <c r="E1158" s="9">
        <v>155.74000000000004</v>
      </c>
      <c r="F1158" s="9">
        <v>148.4</v>
      </c>
      <c r="J1158" s="254">
        <v>5.7699999999998992</v>
      </c>
      <c r="K1158" s="8">
        <v>-1.6000000009634974</v>
      </c>
      <c r="BO1158" s="224">
        <v>1.76</v>
      </c>
      <c r="BP1158" s="226">
        <v>-19.999999999999989</v>
      </c>
      <c r="BR1158" s="311">
        <v>5.7699999999998992</v>
      </c>
      <c r="BS1158" s="312">
        <v>-1.6000000009634974</v>
      </c>
    </row>
    <row r="1159" spans="5:71">
      <c r="E1159" s="9">
        <v>155.79200000000003</v>
      </c>
      <c r="F1159" s="9">
        <v>145.55000000000001</v>
      </c>
      <c r="J1159" s="254">
        <v>5.7749999999998991</v>
      </c>
      <c r="K1159" s="8">
        <v>-6.3999999998387125</v>
      </c>
      <c r="BO1159" s="224">
        <v>1.7625</v>
      </c>
      <c r="BP1159" s="226">
        <v>-26.666666666666661</v>
      </c>
      <c r="BR1159" s="311">
        <v>5.7749999999998991</v>
      </c>
      <c r="BS1159" s="312">
        <v>-6.3999999998387125</v>
      </c>
    </row>
    <row r="1160" spans="5:71">
      <c r="E1160" s="9">
        <v>155.84400000000002</v>
      </c>
      <c r="F1160" s="9">
        <v>142.69999999999999</v>
      </c>
      <c r="J1160" s="254">
        <v>5.779999999999899</v>
      </c>
      <c r="K1160" s="8">
        <v>1.2000000002822375</v>
      </c>
      <c r="BO1160" s="224">
        <v>1.7650000000000001</v>
      </c>
      <c r="BP1160" s="226">
        <v>-17.333333333333346</v>
      </c>
      <c r="BR1160" s="311">
        <v>5.779999999999899</v>
      </c>
      <c r="BS1160" s="312">
        <v>1.2000000002822375</v>
      </c>
    </row>
    <row r="1161" spans="5:71">
      <c r="E1161" s="9">
        <v>155.89599999999999</v>
      </c>
      <c r="F1161" s="9">
        <v>137.94999999999999</v>
      </c>
      <c r="J1161" s="254">
        <v>5.7849999999998989</v>
      </c>
      <c r="K1161" s="8">
        <v>-6.3999999999595047</v>
      </c>
      <c r="BO1161" s="224">
        <v>1.7675000000000001</v>
      </c>
      <c r="BP1161" s="226">
        <v>-19.333333333333336</v>
      </c>
      <c r="BR1161" s="311">
        <v>5.7849999999998989</v>
      </c>
      <c r="BS1161" s="312">
        <v>-6.3999999999595047</v>
      </c>
    </row>
    <row r="1162" spans="5:71">
      <c r="E1162" s="9">
        <v>155.94800000000004</v>
      </c>
      <c r="F1162" s="9">
        <v>135.1</v>
      </c>
      <c r="J1162" s="254">
        <v>5.7899999999998988</v>
      </c>
      <c r="K1162" s="8">
        <v>-17.200000000040525</v>
      </c>
      <c r="BO1162" s="224">
        <v>1.77</v>
      </c>
      <c r="BP1162" s="226">
        <v>-16.666666666666668</v>
      </c>
      <c r="BR1162" s="311">
        <v>5.7899999999998988</v>
      </c>
      <c r="BS1162" s="312">
        <v>-17.200000000040525</v>
      </c>
    </row>
    <row r="1163" spans="5:71">
      <c r="E1163" s="9">
        <v>156.00000000000003</v>
      </c>
      <c r="F1163" s="9">
        <v>132.25</v>
      </c>
      <c r="J1163" s="254">
        <v>5.7949999999998987</v>
      </c>
      <c r="K1163" s="8">
        <v>7.9999999971649416</v>
      </c>
      <c r="BO1163" s="224">
        <v>1.7725</v>
      </c>
      <c r="BP1163" s="226">
        <v>-9.9999999999999947</v>
      </c>
      <c r="BR1163" s="311">
        <v>5.7949999999998987</v>
      </c>
      <c r="BS1163" s="312">
        <v>7.9999999971649416</v>
      </c>
    </row>
    <row r="1164" spans="5:71">
      <c r="E1164" s="9">
        <v>156.05199999999999</v>
      </c>
      <c r="F1164" s="9">
        <v>131.77500000000001</v>
      </c>
      <c r="J1164" s="254">
        <v>5.7999999999998986</v>
      </c>
      <c r="K1164" s="8">
        <v>3.1999999970839355</v>
      </c>
      <c r="BO1164" s="224">
        <v>1.7750000000000001</v>
      </c>
      <c r="BP1164" s="226">
        <v>-19.999999999999989</v>
      </c>
      <c r="BR1164" s="311">
        <v>5.7999999999998986</v>
      </c>
      <c r="BS1164" s="312">
        <v>3.1999999970839355</v>
      </c>
    </row>
    <row r="1165" spans="5:71">
      <c r="E1165" s="9">
        <v>156.10399999999998</v>
      </c>
      <c r="F1165" s="9">
        <v>131.30000000000001</v>
      </c>
      <c r="J1165" s="254">
        <v>5.8049999999998985</v>
      </c>
      <c r="K1165" s="8">
        <v>-7.2000000015390597</v>
      </c>
      <c r="BO1165" s="224">
        <v>1.7775000000000001</v>
      </c>
      <c r="BP1165" s="226">
        <v>-22.666666666666657</v>
      </c>
      <c r="BR1165" s="311">
        <v>5.8049999999998985</v>
      </c>
      <c r="BS1165" s="312">
        <v>-7.2000000015390597</v>
      </c>
    </row>
    <row r="1166" spans="5:71">
      <c r="E1166" s="9">
        <v>156.15600000000003</v>
      </c>
      <c r="F1166" s="9">
        <v>131.30000000000001</v>
      </c>
      <c r="J1166" s="254">
        <v>5.8099999999998984</v>
      </c>
      <c r="K1166" s="8">
        <v>-12.800000000891032</v>
      </c>
      <c r="BO1166" s="224">
        <v>1.78</v>
      </c>
      <c r="BP1166" s="226">
        <v>-27.999999999999996</v>
      </c>
      <c r="BR1166" s="311">
        <v>5.8099999999998984</v>
      </c>
      <c r="BS1166" s="312">
        <v>-12.800000000891032</v>
      </c>
    </row>
    <row r="1167" spans="5:71">
      <c r="E1167" s="9">
        <v>156.208</v>
      </c>
      <c r="F1167" s="9">
        <v>132.25</v>
      </c>
      <c r="J1167" s="254">
        <v>5.8149999999998983</v>
      </c>
      <c r="K1167" s="8">
        <v>-18.399999998365754</v>
      </c>
      <c r="BO1167" s="224">
        <v>1.7825</v>
      </c>
      <c r="BP1167" s="226">
        <v>-37.999999999999993</v>
      </c>
      <c r="BR1167" s="311">
        <v>5.8149999999998983</v>
      </c>
      <c r="BS1167" s="312">
        <v>-18.399999998365754</v>
      </c>
    </row>
    <row r="1168" spans="5:71">
      <c r="E1168" s="9">
        <v>156.26</v>
      </c>
      <c r="F1168" s="9">
        <v>133.19999999999999</v>
      </c>
      <c r="J1168" s="254">
        <v>5.8199999999998981</v>
      </c>
      <c r="K1168" s="8">
        <v>-22.400000000122589</v>
      </c>
      <c r="BO1168" s="224">
        <v>1.7850000000000001</v>
      </c>
      <c r="BP1168" s="226">
        <v>-36</v>
      </c>
      <c r="BR1168" s="311">
        <v>5.8199999999998981</v>
      </c>
      <c r="BS1168" s="312">
        <v>-22.400000000122589</v>
      </c>
    </row>
    <row r="1169" spans="5:71">
      <c r="E1169" s="9">
        <v>156.31199999999998</v>
      </c>
      <c r="F1169" s="9">
        <v>135.1</v>
      </c>
      <c r="J1169" s="254">
        <v>5.824999999999898</v>
      </c>
      <c r="K1169" s="8">
        <v>-14.399999999593229</v>
      </c>
      <c r="BO1169" s="224">
        <v>1.7875000000000001</v>
      </c>
      <c r="BP1169" s="226">
        <v>-41.333333333333343</v>
      </c>
      <c r="BR1169" s="311">
        <v>5.824999999999898</v>
      </c>
      <c r="BS1169" s="312">
        <v>-14.399999999593229</v>
      </c>
    </row>
    <row r="1170" spans="5:71">
      <c r="E1170" s="9">
        <v>156.364</v>
      </c>
      <c r="F1170" s="9">
        <v>137.94999999999999</v>
      </c>
      <c r="J1170" s="254">
        <v>5.8299999999998979</v>
      </c>
      <c r="K1170" s="8">
        <v>-4.4000000001225814</v>
      </c>
      <c r="BO1170" s="224">
        <v>1.79</v>
      </c>
      <c r="BP1170" s="226">
        <v>-50.666666666666686</v>
      </c>
      <c r="BR1170" s="311">
        <v>5.8299999999998979</v>
      </c>
      <c r="BS1170" s="312">
        <v>-4.4000000001225814</v>
      </c>
    </row>
    <row r="1171" spans="5:71">
      <c r="E1171" s="9">
        <v>156.416</v>
      </c>
      <c r="F1171" s="9">
        <v>140.80000000000001</v>
      </c>
      <c r="J1171" s="254">
        <v>5.8349999999998978</v>
      </c>
      <c r="K1171" s="8">
        <v>-14.133333333116056</v>
      </c>
      <c r="BO1171" s="224">
        <v>1.7925</v>
      </c>
      <c r="BP1171" s="226">
        <v>-55.333333333333307</v>
      </c>
      <c r="BR1171" s="311">
        <v>5.8349999999998978</v>
      </c>
      <c r="BS1171" s="312">
        <v>-14.133333333116056</v>
      </c>
    </row>
    <row r="1172" spans="5:71">
      <c r="E1172" s="9">
        <v>156.46799999999999</v>
      </c>
      <c r="F1172" s="9">
        <v>139.375</v>
      </c>
      <c r="J1172" s="254">
        <v>5.8399999999998977</v>
      </c>
      <c r="K1172" s="8">
        <v>-21.59999999989104</v>
      </c>
      <c r="BO1172" s="224">
        <v>1.7949999999999999</v>
      </c>
      <c r="BP1172" s="226">
        <v>-57.333333333333321</v>
      </c>
      <c r="BR1172" s="311">
        <v>5.8399999999998977</v>
      </c>
      <c r="BS1172" s="312">
        <v>-21.59999999989104</v>
      </c>
    </row>
    <row r="1173" spans="5:71">
      <c r="E1173" s="9">
        <v>156.52000000000004</v>
      </c>
      <c r="F1173" s="9">
        <v>137.94999999999999</v>
      </c>
      <c r="J1173" s="254">
        <v>5.8449999999998976</v>
      </c>
      <c r="K1173" s="8">
        <v>-16.800000000983427</v>
      </c>
      <c r="BO1173" s="224">
        <v>1.7975000000000001</v>
      </c>
      <c r="BP1173" s="226">
        <v>-44.000000000000007</v>
      </c>
      <c r="BR1173" s="311">
        <v>5.8449999999998976</v>
      </c>
      <c r="BS1173" s="312">
        <v>-16.800000000983427</v>
      </c>
    </row>
    <row r="1174" spans="5:71">
      <c r="E1174" s="9">
        <v>156.572</v>
      </c>
      <c r="F1174" s="9">
        <v>136.97499999999999</v>
      </c>
      <c r="J1174" s="254">
        <v>5.8499999999998975</v>
      </c>
      <c r="K1174" s="8">
        <v>-16.400000000697585</v>
      </c>
      <c r="BO1174" s="224">
        <v>1.8</v>
      </c>
      <c r="BP1174" s="226">
        <v>-48.000000000000007</v>
      </c>
      <c r="BR1174" s="311">
        <v>5.8499999999998975</v>
      </c>
      <c r="BS1174" s="312">
        <v>-16.400000000697585</v>
      </c>
    </row>
    <row r="1175" spans="5:71">
      <c r="E1175" s="9">
        <v>156.624</v>
      </c>
      <c r="F1175" s="9">
        <v>136</v>
      </c>
      <c r="J1175" s="254">
        <v>5.8549999999998974</v>
      </c>
      <c r="K1175" s="8">
        <v>-22.933333334018222</v>
      </c>
      <c r="BO1175" s="224">
        <v>1.8025</v>
      </c>
      <c r="BP1175" s="226">
        <v>-37.999999999999993</v>
      </c>
      <c r="BR1175" s="311">
        <v>5.8549999999998974</v>
      </c>
      <c r="BS1175" s="312">
        <v>-22.933333334018222</v>
      </c>
    </row>
    <row r="1176" spans="5:71">
      <c r="E1176" s="9">
        <v>156.67600000000004</v>
      </c>
      <c r="F1176" s="9">
        <v>133.1</v>
      </c>
      <c r="J1176" s="254">
        <v>5.8599999999998973</v>
      </c>
      <c r="K1176" s="8">
        <v>-10.400000001068435</v>
      </c>
      <c r="BO1176" s="224">
        <v>1.8049999999999999</v>
      </c>
      <c r="BP1176" s="226">
        <v>-30.000000000000011</v>
      </c>
      <c r="BR1176" s="311">
        <v>5.8599999999998973</v>
      </c>
      <c r="BS1176" s="312">
        <v>-10.400000001068435</v>
      </c>
    </row>
    <row r="1177" spans="5:71">
      <c r="E1177" s="9">
        <v>156.72800000000001</v>
      </c>
      <c r="F1177" s="9">
        <v>131.19999999999999</v>
      </c>
      <c r="J1177" s="254">
        <v>5.8649999999998972</v>
      </c>
      <c r="K1177" s="8">
        <v>-21.866666666968015</v>
      </c>
      <c r="BO1177" s="224">
        <v>1.8075000000000001</v>
      </c>
      <c r="BP1177" s="226">
        <v>-28.666666666666675</v>
      </c>
      <c r="BR1177" s="311">
        <v>5.8649999999998972</v>
      </c>
      <c r="BS1177" s="312">
        <v>-21.866666666968015</v>
      </c>
    </row>
    <row r="1178" spans="5:71">
      <c r="E1178" s="9">
        <v>156.78</v>
      </c>
      <c r="F1178" s="9">
        <v>126.45</v>
      </c>
      <c r="J1178" s="254">
        <v>5.8699999999998971</v>
      </c>
      <c r="K1178" s="8">
        <v>-9.6000000002198149</v>
      </c>
      <c r="BO1178" s="224">
        <v>1.81</v>
      </c>
      <c r="BP1178" s="226">
        <v>-19.333333333333336</v>
      </c>
      <c r="BR1178" s="311">
        <v>5.8699999999998971</v>
      </c>
      <c r="BS1178" s="312">
        <v>-9.6000000002198149</v>
      </c>
    </row>
    <row r="1179" spans="5:71">
      <c r="E1179" s="9">
        <v>156.83199999999999</v>
      </c>
      <c r="F1179" s="9">
        <v>123.6</v>
      </c>
      <c r="J1179" s="254">
        <v>5.874999999999897</v>
      </c>
      <c r="K1179" s="8">
        <v>-6.6666666671901709</v>
      </c>
      <c r="BO1179" s="224">
        <v>1.8125</v>
      </c>
      <c r="BP1179" s="226">
        <v>-30.000000000000011</v>
      </c>
      <c r="BR1179" s="311">
        <v>5.874999999999897</v>
      </c>
      <c r="BS1179" s="312">
        <v>-6.6666666671901709</v>
      </c>
    </row>
    <row r="1180" spans="5:71">
      <c r="E1180" s="9">
        <v>156.88400000000001</v>
      </c>
      <c r="F1180" s="9">
        <v>118.85</v>
      </c>
      <c r="J1180" s="254">
        <v>5.8799999999998969</v>
      </c>
      <c r="K1180" s="8">
        <v>-6.4000000003287383</v>
      </c>
      <c r="BO1180" s="224">
        <v>1.8149999999999999</v>
      </c>
      <c r="BP1180" s="226">
        <v>-25.333333333333325</v>
      </c>
      <c r="BR1180" s="311">
        <v>5.8799999999998969</v>
      </c>
      <c r="BS1180" s="312">
        <v>-6.4000000003287383</v>
      </c>
    </row>
    <row r="1181" spans="5:71">
      <c r="E1181" s="9">
        <v>156.93600000000001</v>
      </c>
      <c r="F1181" s="9">
        <v>116</v>
      </c>
      <c r="J1181" s="254">
        <v>5.8849999999998968</v>
      </c>
      <c r="K1181" s="8">
        <v>-23.199999999203239</v>
      </c>
      <c r="BO1181" s="224">
        <v>1.8175000000000001</v>
      </c>
      <c r="BP1181" s="226">
        <v>-50</v>
      </c>
      <c r="BR1181" s="311">
        <v>5.8849999999998968</v>
      </c>
      <c r="BS1181" s="312">
        <v>-23.199999999203239</v>
      </c>
    </row>
    <row r="1182" spans="5:71">
      <c r="E1182" s="9">
        <v>156.988</v>
      </c>
      <c r="F1182" s="9">
        <v>112.2</v>
      </c>
      <c r="J1182" s="254">
        <v>5.8899999999998967</v>
      </c>
      <c r="K1182" s="8">
        <v>-22.400000000247289</v>
      </c>
      <c r="BO1182" s="224">
        <v>1.82</v>
      </c>
      <c r="BP1182" s="226">
        <v>-39.333333333333321</v>
      </c>
      <c r="BR1182" s="311">
        <v>5.8899999999998967</v>
      </c>
      <c r="BS1182" s="312">
        <v>-22.400000000247289</v>
      </c>
    </row>
    <row r="1183" spans="5:71">
      <c r="E1183" s="9">
        <v>157.04000000000002</v>
      </c>
      <c r="F1183" s="9">
        <v>112.2</v>
      </c>
      <c r="J1183" s="254">
        <v>5.8949999999998965</v>
      </c>
      <c r="K1183" s="8">
        <v>-14.4</v>
      </c>
      <c r="BO1183" s="224">
        <v>1.8225</v>
      </c>
      <c r="BP1183" s="226">
        <v>-33.333333333333336</v>
      </c>
      <c r="BR1183" s="311">
        <v>5.8949999999998965</v>
      </c>
      <c r="BS1183" s="312">
        <v>-14.4</v>
      </c>
    </row>
    <row r="1184" spans="5:71">
      <c r="E1184" s="9">
        <v>157.09200000000001</v>
      </c>
      <c r="F1184" s="9">
        <v>111.72499999999999</v>
      </c>
      <c r="J1184" s="254">
        <v>5.8999999999998964</v>
      </c>
      <c r="K1184" s="8">
        <v>-16.000000000166281</v>
      </c>
      <c r="BO1184" s="224">
        <v>1.825</v>
      </c>
      <c r="BP1184" s="226">
        <v>-32.666666666666679</v>
      </c>
      <c r="BR1184" s="311">
        <v>5.8999999999998964</v>
      </c>
      <c r="BS1184" s="312">
        <v>-16.000000000166281</v>
      </c>
    </row>
    <row r="1185" spans="5:71">
      <c r="E1185" s="9">
        <v>157.14400000000001</v>
      </c>
      <c r="F1185" s="9">
        <v>111.25</v>
      </c>
      <c r="J1185" s="254">
        <v>5.9049999999998963</v>
      </c>
      <c r="K1185" s="8">
        <v>-15.466666666639028</v>
      </c>
      <c r="BO1185" s="224">
        <v>1.8275000000000001</v>
      </c>
      <c r="BP1185" s="226">
        <v>-27.999999999999996</v>
      </c>
      <c r="BR1185" s="311">
        <v>5.9049999999998963</v>
      </c>
      <c r="BS1185" s="312">
        <v>-15.466666666639028</v>
      </c>
    </row>
    <row r="1186" spans="5:71">
      <c r="E1186" s="9">
        <v>157.19600000000003</v>
      </c>
      <c r="F1186" s="9">
        <v>110.77500000000001</v>
      </c>
      <c r="J1186" s="254">
        <v>5.9099999999998962</v>
      </c>
      <c r="K1186" s="8">
        <v>-20.266666666224577</v>
      </c>
      <c r="BO1186" s="224">
        <v>1.83</v>
      </c>
      <c r="BP1186" s="226">
        <v>-12.666666666666663</v>
      </c>
      <c r="BR1186" s="311">
        <v>5.9099999999998962</v>
      </c>
      <c r="BS1186" s="312">
        <v>-20.266666666224577</v>
      </c>
    </row>
    <row r="1187" spans="5:71">
      <c r="E1187" s="9">
        <v>157.24800000000002</v>
      </c>
      <c r="F1187" s="9">
        <v>110.3</v>
      </c>
      <c r="J1187" s="254">
        <v>5.9149999999998961</v>
      </c>
      <c r="K1187" s="8">
        <v>-11.999999999668418</v>
      </c>
      <c r="BO1187" s="224">
        <v>1.8325</v>
      </c>
      <c r="BP1187" s="226">
        <v>-26.666666666666661</v>
      </c>
      <c r="BR1187" s="311">
        <v>5.9149999999998961</v>
      </c>
      <c r="BS1187" s="312">
        <v>-11.999999999668418</v>
      </c>
    </row>
    <row r="1188" spans="5:71">
      <c r="E1188" s="9">
        <v>157.30000000000001</v>
      </c>
      <c r="F1188" s="9">
        <v>110.3</v>
      </c>
      <c r="J1188" s="254">
        <v>5.919999999999896</v>
      </c>
      <c r="K1188" s="8">
        <v>-19.999999999917119</v>
      </c>
      <c r="BO1188" s="224">
        <v>1.835</v>
      </c>
      <c r="BP1188" s="226">
        <v>-30.000000000000011</v>
      </c>
      <c r="BR1188" s="311">
        <v>5.919999999999896</v>
      </c>
      <c r="BS1188" s="312">
        <v>-19.999999999917119</v>
      </c>
    </row>
    <row r="1189" spans="5:71">
      <c r="E1189" s="9">
        <v>157.40333333333334</v>
      </c>
      <c r="F1189" s="9">
        <v>111.25</v>
      </c>
      <c r="J1189" s="254">
        <v>5.9249999999998959</v>
      </c>
      <c r="K1189" s="8">
        <v>-21.600000000083384</v>
      </c>
      <c r="BO1189" s="224">
        <v>1.8375000000000001</v>
      </c>
      <c r="BP1189" s="226">
        <v>-22.666666666666657</v>
      </c>
      <c r="BR1189" s="311">
        <v>5.9249999999998959</v>
      </c>
      <c r="BS1189" s="312">
        <v>-21.600000000083384</v>
      </c>
    </row>
    <row r="1190" spans="5:71">
      <c r="E1190" s="9">
        <v>157.50666666666666</v>
      </c>
      <c r="F1190" s="9">
        <v>112.2</v>
      </c>
      <c r="J1190" s="254">
        <v>5.9299999999998958</v>
      </c>
      <c r="K1190" s="8">
        <v>-26.933333333277609</v>
      </c>
      <c r="BO1190" s="224">
        <v>1.84</v>
      </c>
      <c r="BP1190" s="226">
        <v>-22.666666666666657</v>
      </c>
      <c r="BR1190" s="311">
        <v>5.9299999999998958</v>
      </c>
      <c r="BS1190" s="312">
        <v>-26.933333333277609</v>
      </c>
    </row>
    <row r="1191" spans="5:71">
      <c r="E1191" s="9">
        <v>157.61000000000001</v>
      </c>
      <c r="F1191" s="9">
        <v>114.1</v>
      </c>
      <c r="J1191" s="254">
        <v>5.9349999999998957</v>
      </c>
      <c r="K1191" s="8">
        <v>-18.666666667140461</v>
      </c>
      <c r="BO1191" s="224">
        <v>1.8425</v>
      </c>
      <c r="BP1191" s="226">
        <v>-22.666666666666657</v>
      </c>
      <c r="BR1191" s="311">
        <v>5.9349999999998957</v>
      </c>
      <c r="BS1191" s="312">
        <v>-18.666666667140461</v>
      </c>
    </row>
    <row r="1192" spans="5:71">
      <c r="E1192" s="9">
        <v>157.71333333333337</v>
      </c>
      <c r="F1192" s="9">
        <v>116</v>
      </c>
      <c r="J1192" s="254">
        <v>5.9399999999998956</v>
      </c>
      <c r="K1192" s="8">
        <v>-26.133333333193999</v>
      </c>
      <c r="BO1192" s="224">
        <v>1.845</v>
      </c>
      <c r="BP1192" s="226">
        <v>-25.333333333333325</v>
      </c>
      <c r="BR1192" s="311">
        <v>5.9399999999998956</v>
      </c>
      <c r="BS1192" s="312">
        <v>-26.133333333193999</v>
      </c>
    </row>
    <row r="1193" spans="5:71">
      <c r="E1193" s="9">
        <v>157.81666666666666</v>
      </c>
      <c r="F1193" s="9">
        <v>117.9</v>
      </c>
      <c r="J1193" s="254">
        <v>5.9449999999998955</v>
      </c>
      <c r="K1193" s="8">
        <v>-2.9333333332776235</v>
      </c>
      <c r="BO1193" s="224">
        <v>1.8475000000000001</v>
      </c>
      <c r="BP1193" s="226">
        <v>-37.999999999999993</v>
      </c>
      <c r="BR1193" s="311">
        <v>5.9449999999998955</v>
      </c>
      <c r="BS1193" s="312">
        <v>-2.9333333332776235</v>
      </c>
    </row>
    <row r="1194" spans="5:71">
      <c r="E1194" s="9">
        <v>157.92000000000002</v>
      </c>
      <c r="F1194" s="9">
        <v>119.8</v>
      </c>
      <c r="J1194" s="254">
        <v>5.9499999999998954</v>
      </c>
      <c r="K1194" s="8">
        <v>-2.3999999997484878</v>
      </c>
      <c r="BO1194" s="224">
        <v>1.85</v>
      </c>
      <c r="BP1194" s="226">
        <v>-26.000000000000011</v>
      </c>
      <c r="BR1194" s="311">
        <v>5.9499999999998954</v>
      </c>
      <c r="BS1194" s="312">
        <v>-2.3999999997484878</v>
      </c>
    </row>
    <row r="1195" spans="5:71">
      <c r="E1195" s="9">
        <v>158.02333333333331</v>
      </c>
      <c r="F1195" s="9">
        <v>119.8</v>
      </c>
      <c r="J1195" s="254">
        <v>5.9549999999998953</v>
      </c>
      <c r="K1195" s="8">
        <v>-23.199999999035796</v>
      </c>
      <c r="BO1195" s="224">
        <v>1.8525</v>
      </c>
      <c r="BP1195" s="226">
        <v>-25.333333333333325</v>
      </c>
      <c r="BR1195" s="311">
        <v>5.9549999999998953</v>
      </c>
      <c r="BS1195" s="312">
        <v>-23.199999999035796</v>
      </c>
    </row>
    <row r="1196" spans="5:71">
      <c r="E1196" s="9">
        <v>158.12666666666669</v>
      </c>
      <c r="F1196" s="9">
        <v>120.75</v>
      </c>
      <c r="J1196" s="254">
        <v>5.9599999999998952</v>
      </c>
      <c r="K1196" s="8">
        <v>-6.4000000000000057</v>
      </c>
      <c r="BO1196" s="224">
        <v>1.855</v>
      </c>
      <c r="BP1196" s="226">
        <v>-22.000000000000004</v>
      </c>
      <c r="BR1196" s="311">
        <v>5.9599999999998952</v>
      </c>
      <c r="BS1196" s="312">
        <v>-6.4000000000000057</v>
      </c>
    </row>
    <row r="1197" spans="5:71">
      <c r="E1197" s="9">
        <v>158.23000000000002</v>
      </c>
      <c r="F1197" s="9">
        <v>121.7</v>
      </c>
      <c r="J1197" s="254">
        <v>5.9649999999998951</v>
      </c>
      <c r="K1197" s="8">
        <v>-11.466666666862864</v>
      </c>
      <c r="BO1197" s="224">
        <v>1.8574999999999999</v>
      </c>
      <c r="BP1197" s="226">
        <v>-27.333333333333343</v>
      </c>
      <c r="BR1197" s="311">
        <v>5.9649999999998951</v>
      </c>
      <c r="BS1197" s="312">
        <v>-11.466666666862864</v>
      </c>
    </row>
    <row r="1198" spans="5:71">
      <c r="E1198" s="9">
        <v>158.33333333333334</v>
      </c>
      <c r="F1198" s="9">
        <v>121.7</v>
      </c>
      <c r="J1198" s="254">
        <v>5.9699999999998949</v>
      </c>
      <c r="K1198" s="8">
        <v>-16.79999999991594</v>
      </c>
      <c r="BO1198" s="224">
        <v>1.86</v>
      </c>
      <c r="BP1198" s="226">
        <v>-44.000000000000007</v>
      </c>
      <c r="BR1198" s="311">
        <v>5.9699999999998949</v>
      </c>
      <c r="BS1198" s="312">
        <v>-16.79999999991594</v>
      </c>
    </row>
    <row r="1199" spans="5:71">
      <c r="E1199" s="9">
        <v>158.43666666666667</v>
      </c>
      <c r="F1199" s="9">
        <v>121.7</v>
      </c>
      <c r="J1199" s="254">
        <v>5.9749999999998948</v>
      </c>
      <c r="K1199" s="8">
        <v>-5.6000000010899953</v>
      </c>
      <c r="BO1199" s="224">
        <v>1.8625</v>
      </c>
      <c r="BP1199" s="226">
        <v>-64.000000000000028</v>
      </c>
      <c r="BR1199" s="311">
        <v>5.9749999999998948</v>
      </c>
      <c r="BS1199" s="312">
        <v>-5.6000000010899953</v>
      </c>
    </row>
    <row r="1200" spans="5:71">
      <c r="E1200" s="9">
        <v>158.54000000000002</v>
      </c>
      <c r="F1200" s="9">
        <v>121.7</v>
      </c>
      <c r="J1200" s="254">
        <v>5.9799999999998947</v>
      </c>
      <c r="K1200" s="8">
        <v>-16.79999999991594</v>
      </c>
      <c r="BO1200" s="224">
        <v>1.865</v>
      </c>
      <c r="BP1200" s="226">
        <v>-62.000000000000007</v>
      </c>
      <c r="BR1200" s="311">
        <v>5.9799999999998947</v>
      </c>
      <c r="BS1200" s="312">
        <v>-16.79999999991594</v>
      </c>
    </row>
    <row r="1201" spans="5:71">
      <c r="E1201" s="9">
        <v>158.64333333333335</v>
      </c>
      <c r="F1201" s="9">
        <v>121.7</v>
      </c>
      <c r="J1201" s="254">
        <v>5.9849999999998946</v>
      </c>
      <c r="K1201" s="8">
        <v>12.799999999041702</v>
      </c>
      <c r="BO1201" s="224">
        <v>1.8674999999999999</v>
      </c>
      <c r="BP1201" s="226">
        <v>-49.33333333333335</v>
      </c>
      <c r="BR1201" s="311">
        <v>5.9849999999998946</v>
      </c>
      <c r="BS1201" s="312">
        <v>12.799999999041702</v>
      </c>
    </row>
    <row r="1202" spans="5:71">
      <c r="E1202" s="9">
        <v>158.7466666666667</v>
      </c>
      <c r="F1202" s="9">
        <v>119.8</v>
      </c>
      <c r="J1202" s="254">
        <v>5.9899999999998945</v>
      </c>
      <c r="K1202" s="8">
        <v>-9.5999999985203033</v>
      </c>
      <c r="BO1202" s="224">
        <v>1.87</v>
      </c>
      <c r="BP1202" s="226">
        <v>-48.000000000000007</v>
      </c>
      <c r="BR1202" s="311">
        <v>5.9899999999998945</v>
      </c>
      <c r="BS1202" s="312">
        <v>-9.5999999985203033</v>
      </c>
    </row>
    <row r="1203" spans="5:71">
      <c r="E1203" s="9">
        <v>158.85000000000002</v>
      </c>
      <c r="F1203" s="9">
        <v>119.8</v>
      </c>
      <c r="J1203" s="254">
        <v>5.9949999999998944</v>
      </c>
      <c r="K1203" s="8">
        <v>-21.600000000084556</v>
      </c>
      <c r="BO1203" s="224">
        <v>1.8725000000000001</v>
      </c>
      <c r="BP1203" s="226">
        <v>-40.000000000000007</v>
      </c>
      <c r="BR1203" s="311">
        <v>5.9949999999998944</v>
      </c>
      <c r="BS1203" s="312">
        <v>-21.600000000084556</v>
      </c>
    </row>
    <row r="1204" spans="5:71">
      <c r="E1204" s="9">
        <v>158.95333333333332</v>
      </c>
      <c r="F1204" s="9">
        <v>116.95</v>
      </c>
      <c r="J1204" s="254">
        <v>5.9999999999998943</v>
      </c>
      <c r="K1204" s="8">
        <v>18.399999998900793</v>
      </c>
      <c r="BO1204" s="224">
        <v>1.875</v>
      </c>
      <c r="BP1204" s="226">
        <v>-40.666666666666657</v>
      </c>
      <c r="BR1204" s="311">
        <v>5.9999999999998943</v>
      </c>
      <c r="BS1204" s="312">
        <v>18.399999998900793</v>
      </c>
    </row>
    <row r="1205" spans="5:71">
      <c r="E1205" s="9">
        <v>159.05666666666667</v>
      </c>
      <c r="F1205" s="9">
        <v>114.1</v>
      </c>
      <c r="J1205" s="254">
        <v>6.0049999999998942</v>
      </c>
      <c r="K1205" s="8">
        <v>-15.599999999196719</v>
      </c>
      <c r="BO1205" s="224">
        <v>1.8774999999999999</v>
      </c>
      <c r="BP1205" s="226">
        <v>-33.333333333333336</v>
      </c>
      <c r="BR1205" s="311">
        <v>6.0049999999998942</v>
      </c>
      <c r="BS1205" s="312">
        <v>-15.599999999196719</v>
      </c>
    </row>
    <row r="1206" spans="5:71">
      <c r="E1206" s="9">
        <v>159.16</v>
      </c>
      <c r="F1206" s="9">
        <v>113.625</v>
      </c>
      <c r="J1206" s="254">
        <v>6.0099999999998941</v>
      </c>
      <c r="K1206" s="8">
        <v>-0.80000000177566477</v>
      </c>
      <c r="BO1206" s="224">
        <v>1.8800000000000001</v>
      </c>
      <c r="BP1206" s="226">
        <v>-36</v>
      </c>
      <c r="BR1206" s="311">
        <v>6.0099999999998941</v>
      </c>
      <c r="BS1206" s="312">
        <v>-0.80000000177566477</v>
      </c>
    </row>
    <row r="1207" spans="5:71">
      <c r="E1207" s="9">
        <v>159.26333333333335</v>
      </c>
      <c r="F1207" s="9">
        <v>113.15</v>
      </c>
      <c r="J1207" s="254">
        <v>6.014999999999894</v>
      </c>
      <c r="K1207" s="8">
        <v>8.0000000000000071</v>
      </c>
      <c r="BO1207" s="224">
        <v>1.8825000000000001</v>
      </c>
      <c r="BP1207" s="226">
        <v>-30.666666666666668</v>
      </c>
      <c r="BR1207" s="311">
        <v>6.014999999999894</v>
      </c>
      <c r="BS1207" s="312">
        <v>8.0000000000000071</v>
      </c>
    </row>
    <row r="1208" spans="5:71">
      <c r="E1208" s="9">
        <v>159.36666666666667</v>
      </c>
      <c r="F1208" s="9">
        <v>112.675</v>
      </c>
      <c r="J1208" s="254">
        <v>6.0199999999998939</v>
      </c>
      <c r="K1208" s="8">
        <v>-17.600000000084925</v>
      </c>
      <c r="BO1208" s="224">
        <v>1.885</v>
      </c>
      <c r="BP1208" s="226">
        <v>-34.666666666666664</v>
      </c>
      <c r="BR1208" s="311">
        <v>6.0199999999998939</v>
      </c>
      <c r="BS1208" s="312">
        <v>-17.600000000084925</v>
      </c>
    </row>
    <row r="1209" spans="5:71">
      <c r="E1209" s="9">
        <v>159.47000000000003</v>
      </c>
      <c r="F1209" s="9">
        <v>112.2</v>
      </c>
      <c r="J1209" s="254">
        <v>6.0249999999998938</v>
      </c>
      <c r="K1209" s="8">
        <v>-5.6000000016200602</v>
      </c>
      <c r="BO1209" s="224">
        <v>1.8875</v>
      </c>
      <c r="BP1209" s="226">
        <v>-23.999999999999989</v>
      </c>
      <c r="BR1209" s="311">
        <v>6.0249999999998938</v>
      </c>
      <c r="BS1209" s="312">
        <v>-5.6000000016200602</v>
      </c>
    </row>
    <row r="1210" spans="5:71">
      <c r="E1210" s="9">
        <v>159.57333333333332</v>
      </c>
      <c r="F1210" s="9">
        <v>114.1</v>
      </c>
      <c r="J1210" s="254">
        <v>6.0299999999998937</v>
      </c>
      <c r="K1210" s="8">
        <v>-14.399999998981095</v>
      </c>
      <c r="BO1210" s="224">
        <v>1.8900000000000001</v>
      </c>
      <c r="BP1210" s="226">
        <v>-30.000000000000011</v>
      </c>
      <c r="BR1210" s="311">
        <v>6.0299999999998937</v>
      </c>
      <c r="BS1210" s="312">
        <v>-14.399999998981095</v>
      </c>
    </row>
    <row r="1211" spans="5:71">
      <c r="E1211" s="9">
        <v>159.6766666666667</v>
      </c>
      <c r="F1211" s="9">
        <v>116</v>
      </c>
      <c r="J1211" s="254">
        <v>6.0349999999998936</v>
      </c>
      <c r="K1211" s="8">
        <v>-16.799999999445774</v>
      </c>
      <c r="BO1211" s="224">
        <v>1.8925000000000001</v>
      </c>
      <c r="BP1211" s="226">
        <v>-25.333333333333325</v>
      </c>
      <c r="BR1211" s="311">
        <v>6.0349999999998936</v>
      </c>
      <c r="BS1211" s="312">
        <v>-16.799999999445774</v>
      </c>
    </row>
    <row r="1212" spans="5:71">
      <c r="E1212" s="9">
        <v>159.78</v>
      </c>
      <c r="F1212" s="9">
        <v>117.9</v>
      </c>
      <c r="J1212" s="254">
        <v>6.0399999999998935</v>
      </c>
      <c r="K1212" s="8">
        <v>-11.200000001534782</v>
      </c>
      <c r="BO1212" s="224">
        <v>1.895</v>
      </c>
      <c r="BP1212" s="226">
        <v>-34.000000000000014</v>
      </c>
      <c r="BR1212" s="311">
        <v>6.0399999999998935</v>
      </c>
      <c r="BS1212" s="312">
        <v>-11.200000001534782</v>
      </c>
    </row>
    <row r="1213" spans="5:71">
      <c r="E1213" s="9">
        <v>159.88333333333335</v>
      </c>
      <c r="F1213" s="9">
        <v>117.9</v>
      </c>
      <c r="J1213" s="254">
        <v>6.0449999999998933</v>
      </c>
      <c r="K1213" s="8">
        <v>-30.000000000554223</v>
      </c>
      <c r="BO1213" s="224">
        <v>1.8975</v>
      </c>
      <c r="BP1213" s="226">
        <v>-30.666666666666668</v>
      </c>
      <c r="BR1213" s="311">
        <v>6.0449999999998933</v>
      </c>
      <c r="BS1213" s="312">
        <v>-30.000000000554223</v>
      </c>
    </row>
    <row r="1214" spans="5:71">
      <c r="E1214" s="9">
        <v>159.98666666666665</v>
      </c>
      <c r="F1214" s="9">
        <v>119.8</v>
      </c>
      <c r="J1214" s="254">
        <v>6.0499999999998932</v>
      </c>
      <c r="K1214" s="8">
        <v>-3.9999999995719193</v>
      </c>
      <c r="BO1214" s="224">
        <v>1.9000000000000001</v>
      </c>
      <c r="BP1214" s="226">
        <v>-52.666666666666636</v>
      </c>
      <c r="BR1214" s="311">
        <v>6.0499999999998932</v>
      </c>
      <c r="BS1214" s="312">
        <v>-3.9999999995719193</v>
      </c>
    </row>
    <row r="1215" spans="5:71">
      <c r="E1215" s="9">
        <v>160.09000000000003</v>
      </c>
      <c r="F1215" s="9">
        <v>119.8</v>
      </c>
      <c r="J1215" s="254">
        <v>6.0549999999998931</v>
      </c>
      <c r="K1215" s="8">
        <v>-3.2000000013642449</v>
      </c>
      <c r="BO1215" s="224">
        <v>1.9025000000000001</v>
      </c>
      <c r="BP1215" s="226">
        <v>-46.666666666666679</v>
      </c>
      <c r="BR1215" s="311">
        <v>6.0549999999998931</v>
      </c>
      <c r="BS1215" s="312">
        <v>-3.2000000013642449</v>
      </c>
    </row>
    <row r="1216" spans="5:71">
      <c r="E1216" s="9">
        <v>160.19333333333336</v>
      </c>
      <c r="F1216" s="9">
        <v>119.8</v>
      </c>
      <c r="J1216" s="254">
        <v>6.059999999999893</v>
      </c>
      <c r="K1216" s="8">
        <v>26.399999998721029</v>
      </c>
      <c r="BO1216" s="224">
        <v>1.905</v>
      </c>
      <c r="BP1216" s="226">
        <v>-51.999999999999993</v>
      </c>
      <c r="BR1216" s="311">
        <v>6.059999999999893</v>
      </c>
      <c r="BS1216" s="312">
        <v>26.399999998721029</v>
      </c>
    </row>
    <row r="1217" spans="5:71">
      <c r="E1217" s="9">
        <v>160.29666666666668</v>
      </c>
      <c r="F1217" s="9">
        <v>119.8</v>
      </c>
      <c r="J1217" s="254">
        <v>6.0649999999998929</v>
      </c>
      <c r="K1217" s="8">
        <v>-0.79999999965707502</v>
      </c>
      <c r="BO1217" s="224">
        <v>1.9075</v>
      </c>
      <c r="BP1217" s="226">
        <v>-40.000000000000007</v>
      </c>
      <c r="BR1217" s="311">
        <v>6.0649999999998929</v>
      </c>
      <c r="BS1217" s="312">
        <v>-0.79999999965707502</v>
      </c>
    </row>
    <row r="1218" spans="5:71">
      <c r="E1218" s="9">
        <v>160.4</v>
      </c>
      <c r="F1218" s="9">
        <v>119.325</v>
      </c>
      <c r="J1218" s="254">
        <v>6.0699999999998928</v>
      </c>
      <c r="K1218" s="8">
        <v>-4.2000000001070248</v>
      </c>
      <c r="BO1218" s="224">
        <v>1.9100000000000001</v>
      </c>
      <c r="BP1218" s="226">
        <v>-38.666666666666671</v>
      </c>
      <c r="BR1218" s="311">
        <v>6.0699999999998928</v>
      </c>
      <c r="BS1218" s="312">
        <v>-4.2000000001070248</v>
      </c>
    </row>
    <row r="1219" spans="5:71">
      <c r="E1219" s="9">
        <v>160.50333333333333</v>
      </c>
      <c r="F1219" s="9">
        <v>118.85</v>
      </c>
      <c r="J1219" s="254">
        <v>6.0749999999998927</v>
      </c>
      <c r="K1219" s="8">
        <v>15.999999998882295</v>
      </c>
      <c r="BO1219" s="224">
        <v>1.9125000000000001</v>
      </c>
      <c r="BP1219" s="226">
        <v>-38.666666666666671</v>
      </c>
      <c r="BR1219" s="311">
        <v>6.0749999999998927</v>
      </c>
      <c r="BS1219" s="312">
        <v>15.999999998882295</v>
      </c>
    </row>
    <row r="1220" spans="5:71">
      <c r="E1220" s="9">
        <v>160.60666666666665</v>
      </c>
      <c r="F1220" s="9">
        <v>114.1</v>
      </c>
      <c r="J1220" s="254">
        <v>6.0799999999998926</v>
      </c>
      <c r="K1220" s="8">
        <v>3.2000000006005891</v>
      </c>
      <c r="BO1220" s="224">
        <v>1.915</v>
      </c>
      <c r="BP1220" s="226">
        <v>-31.333333333333346</v>
      </c>
      <c r="BR1220" s="311">
        <v>6.0799999999998926</v>
      </c>
      <c r="BS1220" s="312">
        <v>3.2000000006005891</v>
      </c>
    </row>
    <row r="1221" spans="5:71">
      <c r="E1221" s="9">
        <v>160.70999999999998</v>
      </c>
      <c r="F1221" s="9">
        <v>112.2</v>
      </c>
      <c r="J1221" s="254">
        <v>6.0849999999998925</v>
      </c>
      <c r="K1221" s="8">
        <v>1.5999999991832325</v>
      </c>
      <c r="BO1221" s="224">
        <v>1.9175</v>
      </c>
      <c r="BP1221" s="226">
        <v>-27.333333333333343</v>
      </c>
      <c r="BR1221" s="311">
        <v>6.0849999999998925</v>
      </c>
      <c r="BS1221" s="312">
        <v>1.5999999991832325</v>
      </c>
    </row>
    <row r="1222" spans="5:71">
      <c r="E1222" s="9">
        <v>160.81333333333336</v>
      </c>
      <c r="F1222" s="9">
        <v>112.1</v>
      </c>
      <c r="J1222" s="254">
        <v>6.0899999999998924</v>
      </c>
      <c r="K1222" s="8">
        <v>15.999999996389001</v>
      </c>
      <c r="BO1222" s="224">
        <v>1.92</v>
      </c>
      <c r="BP1222" s="226">
        <v>-31.333333333333346</v>
      </c>
      <c r="BR1222" s="311">
        <v>6.0899999999998924</v>
      </c>
      <c r="BS1222" s="312">
        <v>15.999999996389001</v>
      </c>
    </row>
    <row r="1223" spans="5:71">
      <c r="E1223" s="9">
        <v>160.91666666666666</v>
      </c>
      <c r="F1223" s="9">
        <v>114</v>
      </c>
      <c r="J1223" s="254">
        <v>6.0949999999998923</v>
      </c>
      <c r="K1223" s="8">
        <v>-7.1999999998567432</v>
      </c>
      <c r="BO1223" s="224">
        <v>1.9225000000000001</v>
      </c>
      <c r="BP1223" s="226">
        <v>-27.999999999999996</v>
      </c>
      <c r="BR1223" s="311">
        <v>6.0949999999998923</v>
      </c>
      <c r="BS1223" s="312">
        <v>-7.1999999998567432</v>
      </c>
    </row>
    <row r="1224" spans="5:71">
      <c r="E1224" s="9">
        <v>161.02000000000001</v>
      </c>
      <c r="F1224" s="9">
        <v>115.9</v>
      </c>
      <c r="J1224" s="254">
        <v>6.0999999999998922</v>
      </c>
      <c r="K1224" s="8">
        <v>-6.0000000005611653</v>
      </c>
      <c r="BO1224" s="224">
        <v>1.925</v>
      </c>
      <c r="BP1224" s="226">
        <v>-18</v>
      </c>
      <c r="BR1224" s="311">
        <v>6.0999999999998922</v>
      </c>
      <c r="BS1224" s="312">
        <v>-6.0000000005611653</v>
      </c>
    </row>
    <row r="1225" spans="5:71">
      <c r="E1225" s="9">
        <v>161.12333333333331</v>
      </c>
      <c r="F1225" s="9">
        <v>117.8</v>
      </c>
      <c r="J1225" s="254">
        <v>6.1049999999998921</v>
      </c>
      <c r="K1225" s="8">
        <v>-3.599999999697836</v>
      </c>
      <c r="BO1225" s="224">
        <v>1.9275</v>
      </c>
      <c r="BP1225" s="226">
        <v>-16.666666666666668</v>
      </c>
      <c r="BR1225" s="311">
        <v>6.1049999999998921</v>
      </c>
      <c r="BS1225" s="312">
        <v>-3.599999999697836</v>
      </c>
    </row>
    <row r="1226" spans="5:71">
      <c r="E1226" s="9">
        <v>161.22666666666669</v>
      </c>
      <c r="F1226" s="9">
        <v>117.8</v>
      </c>
      <c r="J1226" s="254">
        <v>6.109999999999892</v>
      </c>
      <c r="K1226" s="8">
        <v>-9.6000000000864461</v>
      </c>
      <c r="BO1226" s="224">
        <v>1.93</v>
      </c>
      <c r="BP1226" s="226">
        <v>-18.666666666666654</v>
      </c>
      <c r="BR1226" s="311">
        <v>6.109999999999892</v>
      </c>
      <c r="BS1226" s="312">
        <v>-9.6000000000864461</v>
      </c>
    </row>
    <row r="1227" spans="5:71">
      <c r="E1227" s="9">
        <v>161.32999999999998</v>
      </c>
      <c r="F1227" s="9">
        <v>115.9</v>
      </c>
      <c r="J1227" s="254">
        <v>6.1149999999998919</v>
      </c>
      <c r="K1227" s="8">
        <v>-9.5999999999422059</v>
      </c>
      <c r="BO1227" s="224">
        <v>1.9325000000000001</v>
      </c>
      <c r="BP1227" s="226">
        <v>-14.66666666666668</v>
      </c>
      <c r="BR1227" s="311">
        <v>6.1149999999998919</v>
      </c>
      <c r="BS1227" s="312">
        <v>-9.5999999999422059</v>
      </c>
    </row>
    <row r="1228" spans="5:71">
      <c r="E1228" s="9">
        <v>161.43333333333334</v>
      </c>
      <c r="F1228" s="9">
        <v>112.1</v>
      </c>
      <c r="J1228" s="254">
        <v>6.1199999999998917</v>
      </c>
      <c r="K1228" s="8">
        <v>2.0000000009968844</v>
      </c>
      <c r="BO1228" s="224">
        <v>1.9350000000000001</v>
      </c>
      <c r="BP1228" s="226">
        <v>-19.333333333333336</v>
      </c>
      <c r="BR1228" s="311">
        <v>6.1199999999998917</v>
      </c>
      <c r="BS1228" s="312">
        <v>2.0000000009968844</v>
      </c>
    </row>
    <row r="1229" spans="5:71">
      <c r="E1229" s="9">
        <v>161.53666666666666</v>
      </c>
      <c r="F1229" s="9">
        <v>104.5</v>
      </c>
      <c r="J1229" s="254">
        <v>6.1249999999998916</v>
      </c>
      <c r="K1229" s="8">
        <v>-24.799999998959773</v>
      </c>
      <c r="BO1229" s="224">
        <v>1.9375</v>
      </c>
      <c r="BP1229" s="226">
        <v>-23.333333333333339</v>
      </c>
      <c r="BR1229" s="311">
        <v>6.1249999999998916</v>
      </c>
      <c r="BS1229" s="312">
        <v>-24.799999998959773</v>
      </c>
    </row>
    <row r="1230" spans="5:71">
      <c r="E1230" s="9">
        <v>161.64000000000001</v>
      </c>
      <c r="F1230" s="9">
        <v>104.02500000000001</v>
      </c>
      <c r="J1230" s="254">
        <v>6.1299999999998915</v>
      </c>
      <c r="K1230" s="8">
        <v>-41.920000000069457</v>
      </c>
      <c r="BO1230" s="224">
        <v>1.94</v>
      </c>
      <c r="BP1230" s="226">
        <v>-18.666666666666654</v>
      </c>
      <c r="BR1230" s="311">
        <v>6.1299999999998915</v>
      </c>
      <c r="BS1230" s="312">
        <v>-41.920000000069457</v>
      </c>
    </row>
    <row r="1231" spans="5:71">
      <c r="E1231" s="9">
        <v>161.74333333333334</v>
      </c>
      <c r="F1231" s="9">
        <v>103.55</v>
      </c>
      <c r="J1231" s="254">
        <v>6.1349999999998914</v>
      </c>
      <c r="K1231" s="8">
        <v>-34.133333333652054</v>
      </c>
      <c r="BO1231" s="224">
        <v>1.9425000000000001</v>
      </c>
      <c r="BP1231" s="226">
        <v>-52.666666666666636</v>
      </c>
      <c r="BR1231" s="311">
        <v>6.1349999999998914</v>
      </c>
      <c r="BS1231" s="312">
        <v>-34.133333333652054</v>
      </c>
    </row>
    <row r="1232" spans="5:71">
      <c r="E1232" s="9">
        <v>161.84666666666669</v>
      </c>
      <c r="F1232" s="9">
        <v>103.075</v>
      </c>
      <c r="J1232" s="254">
        <v>6.1399999999998913</v>
      </c>
      <c r="K1232" s="8">
        <v>3.5200000000435594</v>
      </c>
      <c r="BO1232" s="224">
        <v>1.9450000000000001</v>
      </c>
      <c r="BP1232" s="226">
        <v>-53.33333333333335</v>
      </c>
      <c r="BR1232" s="311">
        <v>6.1399999999998913</v>
      </c>
      <c r="BS1232" s="312">
        <v>3.5200000000435594</v>
      </c>
    </row>
    <row r="1233" spans="5:71">
      <c r="E1233" s="9">
        <v>161.94999999999999</v>
      </c>
      <c r="F1233" s="9">
        <v>102.6</v>
      </c>
      <c r="J1233" s="254">
        <v>6.1449999999998912</v>
      </c>
      <c r="K1233" s="8">
        <v>0.12631578965741852</v>
      </c>
      <c r="BO1233" s="224">
        <v>1.9475</v>
      </c>
      <c r="BP1233" s="226">
        <v>-62.666666666666664</v>
      </c>
      <c r="BR1233" s="311">
        <v>6.1449999999998912</v>
      </c>
      <c r="BS1233" s="312">
        <v>0.12631578965741852</v>
      </c>
    </row>
    <row r="1234" spans="5:71">
      <c r="E1234" s="9">
        <v>162.05333333333331</v>
      </c>
      <c r="F1234" s="9">
        <v>102.6</v>
      </c>
      <c r="J1234" s="254">
        <v>6.1499999999998911</v>
      </c>
      <c r="K1234" s="8">
        <v>1.1199999996532384</v>
      </c>
      <c r="BO1234" s="224">
        <v>1.95</v>
      </c>
      <c r="BP1234" s="226">
        <v>-57.999999999999979</v>
      </c>
      <c r="BR1234" s="311">
        <v>6.1499999999998911</v>
      </c>
      <c r="BS1234" s="312">
        <v>1.1199999996532384</v>
      </c>
    </row>
    <row r="1235" spans="5:71">
      <c r="E1235" s="9">
        <v>162.15666666666667</v>
      </c>
      <c r="F1235" s="9">
        <v>103.55</v>
      </c>
      <c r="J1235" s="254">
        <v>6.154999999999891</v>
      </c>
      <c r="K1235" s="8">
        <v>-4.3199999997662175</v>
      </c>
      <c r="BO1235" s="224">
        <v>1.9525000000000001</v>
      </c>
      <c r="BP1235" s="226">
        <v>-52.666666666666636</v>
      </c>
      <c r="BR1235" s="311">
        <v>6.154999999999891</v>
      </c>
      <c r="BS1235" s="312">
        <v>-4.3199999997662175</v>
      </c>
    </row>
    <row r="1236" spans="5:71">
      <c r="E1236" s="9">
        <v>162.26</v>
      </c>
      <c r="F1236" s="9">
        <v>104.5</v>
      </c>
      <c r="J1236" s="254">
        <v>6.1599999999998909</v>
      </c>
      <c r="K1236" s="8">
        <v>-5.1199999994724976</v>
      </c>
      <c r="BO1236" s="224">
        <v>1.9550000000000001</v>
      </c>
      <c r="BP1236" s="226">
        <v>-44.000000000000007</v>
      </c>
      <c r="BR1236" s="311">
        <v>6.1599999999998909</v>
      </c>
      <c r="BS1236" s="312">
        <v>-5.1199999994724976</v>
      </c>
    </row>
    <row r="1237" spans="5:71">
      <c r="E1237" s="9">
        <v>162.36333333333334</v>
      </c>
      <c r="F1237" s="9">
        <v>104.5</v>
      </c>
      <c r="J1237" s="254">
        <v>6.1649999999998908</v>
      </c>
      <c r="K1237" s="8">
        <v>20.639999999825104</v>
      </c>
      <c r="BO1237" s="224">
        <v>1.9575</v>
      </c>
      <c r="BP1237" s="226">
        <v>-36</v>
      </c>
      <c r="BR1237" s="311">
        <v>6.1649999999998908</v>
      </c>
      <c r="BS1237" s="312">
        <v>20.639999999825104</v>
      </c>
    </row>
    <row r="1238" spans="5:71">
      <c r="E1238" s="9">
        <v>162.46666666666667</v>
      </c>
      <c r="F1238" s="9">
        <v>104.5</v>
      </c>
      <c r="J1238" s="254">
        <v>6.1699999999998907</v>
      </c>
      <c r="K1238" s="8">
        <v>-0.31999999947391444</v>
      </c>
      <c r="BO1238" s="224">
        <v>1.96</v>
      </c>
      <c r="BP1238" s="226">
        <v>-41.999999999999993</v>
      </c>
      <c r="BR1238" s="311">
        <v>6.1699999999998907</v>
      </c>
      <c r="BS1238" s="312">
        <v>-0.31999999947391444</v>
      </c>
    </row>
    <row r="1239" spans="5:71">
      <c r="E1239" s="9">
        <v>162.57</v>
      </c>
      <c r="F1239" s="9">
        <v>104.5</v>
      </c>
      <c r="J1239" s="254">
        <v>6.1749999999998906</v>
      </c>
      <c r="K1239" s="8">
        <v>-6.7692307697022613</v>
      </c>
      <c r="BO1239" s="224">
        <v>1.9625000000000001</v>
      </c>
      <c r="BP1239" s="226">
        <v>-44.666666666666664</v>
      </c>
      <c r="BR1239" s="311">
        <v>6.1749999999998906</v>
      </c>
      <c r="BS1239" s="312">
        <v>-6.7692307697022613</v>
      </c>
    </row>
    <row r="1240" spans="5:71">
      <c r="E1240" s="9">
        <v>162.67333333333332</v>
      </c>
      <c r="F1240" s="9">
        <v>104.5</v>
      </c>
      <c r="J1240" s="254">
        <v>6.1799999999998905</v>
      </c>
      <c r="K1240" s="8">
        <v>0.30769230803034731</v>
      </c>
      <c r="BO1240" s="224">
        <v>1.9650000000000001</v>
      </c>
      <c r="BP1240" s="226">
        <v>-34.000000000000014</v>
      </c>
      <c r="BR1240" s="311">
        <v>6.1799999999998905</v>
      </c>
      <c r="BS1240" s="312">
        <v>0.30769230803034731</v>
      </c>
    </row>
    <row r="1241" spans="5:71">
      <c r="E1241" s="9">
        <v>162.7766666666667</v>
      </c>
      <c r="F1241" s="9">
        <v>106.4</v>
      </c>
      <c r="J1241" s="254">
        <v>6.1849999999998904</v>
      </c>
      <c r="K1241" s="8">
        <v>2.5846153855589549</v>
      </c>
      <c r="BO1241" s="224">
        <v>1.9675</v>
      </c>
      <c r="BP1241" s="226">
        <v>-25.333333333333325</v>
      </c>
      <c r="BR1241" s="311">
        <v>6.1849999999998904</v>
      </c>
      <c r="BS1241" s="312">
        <v>2.5846153855589549</v>
      </c>
    </row>
    <row r="1242" spans="5:71">
      <c r="E1242" s="9">
        <v>162.88</v>
      </c>
      <c r="F1242" s="9">
        <v>106.4</v>
      </c>
      <c r="J1242" s="254">
        <v>6.1899999999998903</v>
      </c>
      <c r="K1242" s="8">
        <v>3.384615384480405</v>
      </c>
      <c r="BO1242" s="224">
        <v>1.97</v>
      </c>
      <c r="BP1242" s="226">
        <v>-34.666666666666664</v>
      </c>
      <c r="BR1242" s="311">
        <v>6.1899999999998903</v>
      </c>
      <c r="BS1242" s="312">
        <v>3.384615384480405</v>
      </c>
    </row>
    <row r="1243" spans="5:71">
      <c r="E1243" s="9">
        <v>162.98333333333335</v>
      </c>
      <c r="F1243" s="9">
        <v>106.4</v>
      </c>
      <c r="J1243" s="254">
        <v>6.1949999999998902</v>
      </c>
      <c r="K1243" s="8">
        <v>3.630769231376938</v>
      </c>
      <c r="BO1243" s="224">
        <v>1.9725000000000001</v>
      </c>
      <c r="BP1243" s="226">
        <v>-18</v>
      </c>
      <c r="BR1243" s="311">
        <v>6.1949999999998902</v>
      </c>
      <c r="BS1243" s="312">
        <v>3.630769231376938</v>
      </c>
    </row>
    <row r="1244" spans="5:71">
      <c r="E1244" s="9">
        <v>163.08666666666667</v>
      </c>
      <c r="F1244" s="9">
        <v>106.4</v>
      </c>
      <c r="J1244" s="254">
        <v>6.19999999999989</v>
      </c>
      <c r="K1244" s="8">
        <v>-21.353846153643339</v>
      </c>
      <c r="BO1244" s="224">
        <v>1.9750000000000001</v>
      </c>
      <c r="BP1244" s="226">
        <v>-21.333333333333325</v>
      </c>
      <c r="BR1244" s="311">
        <v>6.19999999999989</v>
      </c>
      <c r="BS1244" s="312">
        <v>-21.353846153643339</v>
      </c>
    </row>
    <row r="1245" spans="5:71">
      <c r="E1245" s="9">
        <v>163.19</v>
      </c>
      <c r="F1245" s="9">
        <v>108.3</v>
      </c>
      <c r="J1245" s="254">
        <v>6.2049999999998899</v>
      </c>
      <c r="K1245" s="8">
        <v>-16.000000000770918</v>
      </c>
      <c r="BO1245" s="224">
        <v>1.9775</v>
      </c>
      <c r="BP1245" s="226">
        <v>-14.66666666666668</v>
      </c>
      <c r="BR1245" s="311">
        <v>6.2049999999998899</v>
      </c>
      <c r="BS1245" s="312">
        <v>-16.000000000770918</v>
      </c>
    </row>
    <row r="1246" spans="5:71">
      <c r="E1246" s="9">
        <v>163.29333333333335</v>
      </c>
      <c r="F1246" s="9">
        <v>108.3</v>
      </c>
      <c r="J1246" s="254">
        <v>6.2099999999998898</v>
      </c>
      <c r="K1246" s="8">
        <v>3.0999999992275207</v>
      </c>
      <c r="BO1246" s="224">
        <v>1.98</v>
      </c>
      <c r="BP1246" s="226">
        <v>-6.6666666666666723</v>
      </c>
      <c r="BR1246" s="311">
        <v>6.2099999999998898</v>
      </c>
      <c r="BS1246" s="312">
        <v>3.0999999992275207</v>
      </c>
    </row>
    <row r="1247" spans="5:71">
      <c r="E1247" s="9">
        <v>163.39666666666665</v>
      </c>
      <c r="F1247" s="9">
        <v>108.3</v>
      </c>
      <c r="J1247" s="254">
        <v>6.2149999999998897</v>
      </c>
      <c r="K1247" s="8">
        <v>-0.20000000021983766</v>
      </c>
      <c r="BO1247" s="224">
        <v>1.9825000000000002</v>
      </c>
      <c r="BP1247" s="226">
        <v>-9.9999999999999947</v>
      </c>
      <c r="BR1247" s="311">
        <v>6.2149999999998897</v>
      </c>
      <c r="BS1247" s="312">
        <v>-0.20000000021983766</v>
      </c>
    </row>
    <row r="1248" spans="5:71">
      <c r="E1248" s="9">
        <v>163.5</v>
      </c>
      <c r="F1248" s="9">
        <v>106.4</v>
      </c>
      <c r="J1248" s="254">
        <v>6.2199999999998896</v>
      </c>
      <c r="K1248" s="8">
        <v>4.7999999995594678</v>
      </c>
      <c r="BO1248" s="224">
        <v>1.9850000000000001</v>
      </c>
      <c r="BP1248" s="226">
        <v>-8.666666666666659</v>
      </c>
      <c r="BR1248" s="311">
        <v>6.2199999999998896</v>
      </c>
      <c r="BS1248" s="312">
        <v>4.7999999995594678</v>
      </c>
    </row>
    <row r="1249" spans="5:71">
      <c r="E1249" s="9">
        <v>163.55199999999999</v>
      </c>
      <c r="F1249" s="9">
        <v>106.4</v>
      </c>
      <c r="J1249" s="254">
        <v>6.2249999999998895</v>
      </c>
      <c r="K1249" s="8">
        <v>10.399999999765051</v>
      </c>
      <c r="BO1249" s="224">
        <v>1.9875</v>
      </c>
      <c r="BP1249" s="226">
        <v>-19.333333333333336</v>
      </c>
      <c r="BR1249" s="311">
        <v>6.2249999999998895</v>
      </c>
      <c r="BS1249" s="312">
        <v>10.399999999765051</v>
      </c>
    </row>
    <row r="1250" spans="5:71">
      <c r="E1250" s="9">
        <v>163.60399999999998</v>
      </c>
      <c r="F1250" s="9">
        <v>106.4</v>
      </c>
      <c r="J1250" s="254">
        <v>6.2299999999998894</v>
      </c>
      <c r="K1250" s="8">
        <v>-5.2799999988821966</v>
      </c>
      <c r="BO1250" s="224">
        <v>1.99</v>
      </c>
      <c r="BP1250" s="226">
        <v>-27.999999999999996</v>
      </c>
      <c r="BR1250" s="311">
        <v>6.2299999999998894</v>
      </c>
      <c r="BS1250" s="312">
        <v>-5.2799999988821966</v>
      </c>
    </row>
    <row r="1251" spans="5:71">
      <c r="E1251" s="9">
        <v>163.65599999999998</v>
      </c>
      <c r="F1251" s="9">
        <v>106.4</v>
      </c>
      <c r="J1251" s="254">
        <v>6.2349999999998893</v>
      </c>
      <c r="K1251" s="8">
        <v>-12.319999999647742</v>
      </c>
      <c r="BO1251" s="224">
        <v>1.9924999999999999</v>
      </c>
      <c r="BP1251" s="226">
        <v>-30.000000000000011</v>
      </c>
      <c r="BR1251" s="311">
        <v>6.2349999999998893</v>
      </c>
      <c r="BS1251" s="312">
        <v>-12.319999999647742</v>
      </c>
    </row>
    <row r="1252" spans="5:71">
      <c r="E1252" s="9">
        <v>163.708</v>
      </c>
      <c r="F1252" s="9">
        <v>106.4</v>
      </c>
      <c r="J1252" s="254">
        <v>6.2399999999998892</v>
      </c>
      <c r="K1252" s="8">
        <v>-21.973333333804277</v>
      </c>
      <c r="BO1252" s="224">
        <v>1.9950000000000001</v>
      </c>
      <c r="BP1252" s="226">
        <v>-23.333333333333339</v>
      </c>
      <c r="BR1252" s="311">
        <v>6.2399999999998892</v>
      </c>
      <c r="BS1252" s="312">
        <v>-21.973333333804277</v>
      </c>
    </row>
    <row r="1253" spans="5:71">
      <c r="E1253" s="9">
        <v>163.76</v>
      </c>
      <c r="F1253" s="9">
        <v>104.5</v>
      </c>
      <c r="J1253" s="254">
        <v>6.2449999999998891</v>
      </c>
      <c r="K1253" s="8">
        <v>-10.300000000027758</v>
      </c>
      <c r="BO1253" s="224">
        <v>1.9975000000000001</v>
      </c>
      <c r="BP1253" s="226">
        <v>-30.666666666666668</v>
      </c>
      <c r="BR1253" s="311">
        <v>6.2449999999998891</v>
      </c>
      <c r="BS1253" s="312">
        <v>-10.300000000027758</v>
      </c>
    </row>
    <row r="1254" spans="5:71">
      <c r="E1254" s="9">
        <v>163.81199999999998</v>
      </c>
      <c r="F1254" s="9">
        <v>104.5</v>
      </c>
      <c r="J1254" s="254">
        <v>6.249999999999889</v>
      </c>
      <c r="K1254" s="8">
        <v>-4.8444803724123631E-10</v>
      </c>
      <c r="BO1254" s="224">
        <v>2</v>
      </c>
      <c r="BP1254" s="226">
        <v>-41.333333333333343</v>
      </c>
      <c r="BR1254" s="311">
        <v>6.249999999999889</v>
      </c>
      <c r="BS1254" s="312">
        <v>-4.8444803724123631E-10</v>
      </c>
    </row>
    <row r="1255" spans="5:71">
      <c r="E1255" s="9">
        <v>163.864</v>
      </c>
      <c r="F1255" s="9">
        <v>104.5</v>
      </c>
      <c r="J1255" s="254">
        <v>6.2549999999998889</v>
      </c>
      <c r="K1255" s="8">
        <v>2.6909090907073718</v>
      </c>
      <c r="BO1255" s="224">
        <v>2.0024999999999999</v>
      </c>
      <c r="BP1255" s="226">
        <v>-38.666666666666671</v>
      </c>
      <c r="BR1255" s="311">
        <v>6.2549999999998889</v>
      </c>
      <c r="BS1255" s="312">
        <v>2.6909090907073718</v>
      </c>
    </row>
    <row r="1256" spans="5:71">
      <c r="E1256" s="9">
        <v>163.916</v>
      </c>
      <c r="F1256" s="9">
        <v>102.6</v>
      </c>
      <c r="J1256" s="254">
        <v>6.2599999999998888</v>
      </c>
      <c r="K1256" s="8">
        <v>-1.6615384612645201</v>
      </c>
      <c r="BO1256" s="224">
        <v>2.0049999999999999</v>
      </c>
      <c r="BP1256" s="226">
        <v>-46</v>
      </c>
      <c r="BR1256" s="311">
        <v>6.2599999999998888</v>
      </c>
      <c r="BS1256" s="312">
        <v>-1.6615384612645201</v>
      </c>
    </row>
    <row r="1257" spans="5:71">
      <c r="E1257" s="9">
        <v>163.96799999999999</v>
      </c>
      <c r="F1257" s="9">
        <v>102.6</v>
      </c>
      <c r="J1257" s="254">
        <v>6.2649999999998887</v>
      </c>
      <c r="K1257" s="8">
        <v>6.6000000002232184</v>
      </c>
      <c r="BO1257" s="224">
        <v>2.0074999999999998</v>
      </c>
      <c r="BP1257" s="226">
        <v>-44.000000000000007</v>
      </c>
      <c r="BR1257" s="311">
        <v>6.2649999999998887</v>
      </c>
      <c r="BS1257" s="312">
        <v>6.6000000002232184</v>
      </c>
    </row>
    <row r="1258" spans="5:71">
      <c r="E1258" s="9">
        <v>164.02</v>
      </c>
      <c r="F1258" s="9">
        <v>100.7</v>
      </c>
      <c r="J1258" s="254">
        <v>6.2699999999998886</v>
      </c>
      <c r="K1258" s="8">
        <v>3.1999999996299167</v>
      </c>
      <c r="BO1258" s="224">
        <v>2.0100000000000002</v>
      </c>
      <c r="BP1258" s="226">
        <v>-21.333333333333325</v>
      </c>
      <c r="BR1258" s="311">
        <v>6.2699999999998886</v>
      </c>
      <c r="BS1258" s="312">
        <v>3.1999999996299167</v>
      </c>
    </row>
    <row r="1259" spans="5:71">
      <c r="E1259" s="9">
        <v>164.072</v>
      </c>
      <c r="F1259" s="9">
        <v>98.77</v>
      </c>
      <c r="J1259" s="254">
        <v>6.2749999999998884</v>
      </c>
      <c r="K1259" s="8">
        <v>-8.6285714296523963</v>
      </c>
      <c r="BO1259" s="224">
        <v>2.0125000000000002</v>
      </c>
      <c r="BP1259" s="226">
        <v>-26.666666666666661</v>
      </c>
      <c r="BR1259" s="311">
        <v>6.2749999999998884</v>
      </c>
      <c r="BS1259" s="312">
        <v>-8.6285714296523963</v>
      </c>
    </row>
    <row r="1260" spans="5:71">
      <c r="E1260" s="9">
        <v>164.124</v>
      </c>
      <c r="F1260" s="9">
        <v>96.87</v>
      </c>
      <c r="J1260" s="254">
        <v>6.2799999999998883</v>
      </c>
      <c r="K1260" s="8">
        <v>1.4814814813162158</v>
      </c>
      <c r="BO1260" s="224">
        <v>2.0150000000000001</v>
      </c>
      <c r="BP1260" s="226">
        <v>-38.666666666666671</v>
      </c>
      <c r="BR1260" s="311">
        <v>6.2799999999998883</v>
      </c>
      <c r="BS1260" s="312">
        <v>1.4814814813162158</v>
      </c>
    </row>
    <row r="1261" spans="5:71">
      <c r="E1261" s="9">
        <v>164.17599999999999</v>
      </c>
      <c r="F1261" s="9">
        <v>96.87</v>
      </c>
      <c r="J1261" s="254">
        <v>6.2849999999998882</v>
      </c>
      <c r="K1261" s="8">
        <v>2.8571428572065471</v>
      </c>
      <c r="BO1261" s="224">
        <v>2.0175000000000001</v>
      </c>
      <c r="BP1261" s="226">
        <v>-20.666666666666671</v>
      </c>
      <c r="BR1261" s="311">
        <v>6.2849999999998882</v>
      </c>
      <c r="BS1261" s="312">
        <v>2.8571428572065471</v>
      </c>
    </row>
    <row r="1262" spans="5:71">
      <c r="E1262" s="9">
        <v>164.22800000000001</v>
      </c>
      <c r="F1262" s="9">
        <v>94.01</v>
      </c>
      <c r="J1262" s="254">
        <v>6.2899999999998881</v>
      </c>
      <c r="K1262" s="8">
        <v>-3.5555555560501872</v>
      </c>
      <c r="BO1262" s="224">
        <v>2.02</v>
      </c>
      <c r="BP1262" s="226">
        <v>-22.666666666666657</v>
      </c>
      <c r="BR1262" s="311">
        <v>6.2899999999998881</v>
      </c>
      <c r="BS1262" s="312">
        <v>-3.5555555560501872</v>
      </c>
    </row>
    <row r="1263" spans="5:71">
      <c r="E1263" s="9">
        <v>164.28</v>
      </c>
      <c r="F1263" s="9">
        <v>91.16</v>
      </c>
      <c r="J1263" s="254">
        <v>6.294999999999888</v>
      </c>
      <c r="K1263" s="8">
        <v>15.111111110778916</v>
      </c>
      <c r="BO1263" s="224">
        <v>2.0225</v>
      </c>
      <c r="BP1263" s="226">
        <v>-15.333333333333334</v>
      </c>
      <c r="BR1263" s="311">
        <v>6.294999999999888</v>
      </c>
      <c r="BS1263" s="312">
        <v>15.111111110778916</v>
      </c>
    </row>
    <row r="1264" spans="5:71">
      <c r="E1264" s="9">
        <v>164.33199999999999</v>
      </c>
      <c r="F1264" s="9">
        <v>89.26</v>
      </c>
      <c r="J1264" s="254">
        <v>6.2999999999998879</v>
      </c>
      <c r="K1264" s="8">
        <v>10.607407408337224</v>
      </c>
      <c r="BO1264" s="224">
        <v>2.0249999999999999</v>
      </c>
      <c r="BP1264" s="226">
        <v>-0.66666666666668206</v>
      </c>
      <c r="BR1264" s="311">
        <v>6.2999999999998879</v>
      </c>
      <c r="BS1264" s="312">
        <v>10.607407408337224</v>
      </c>
    </row>
    <row r="1265" spans="5:71">
      <c r="E1265" s="9">
        <v>164.38399999999999</v>
      </c>
      <c r="F1265" s="9">
        <v>86.405000000000001</v>
      </c>
      <c r="J1265" s="254">
        <v>6.3049999999998878</v>
      </c>
      <c r="K1265" s="8">
        <v>-0.80000000000001847</v>
      </c>
      <c r="BO1265" s="224">
        <v>2.0274999999999999</v>
      </c>
      <c r="BP1265" s="226">
        <v>-13.999999999999998</v>
      </c>
      <c r="BR1265" s="311">
        <v>6.3049999999998878</v>
      </c>
      <c r="BS1265" s="312">
        <v>-0.80000000000001847</v>
      </c>
    </row>
    <row r="1266" spans="5:71">
      <c r="E1266" s="9">
        <v>164.43599999999998</v>
      </c>
      <c r="F1266" s="9">
        <v>83.55</v>
      </c>
      <c r="J1266" s="254">
        <v>6.3099999999998877</v>
      </c>
      <c r="K1266" s="8">
        <v>-1.4518518517854062</v>
      </c>
      <c r="BO1266" s="224">
        <v>2.0300000000000002</v>
      </c>
      <c r="BP1266" s="226">
        <v>-7.333333333333325</v>
      </c>
      <c r="BR1266" s="311">
        <v>6.3099999999998877</v>
      </c>
      <c r="BS1266" s="312">
        <v>-1.4518518517854062</v>
      </c>
    </row>
    <row r="1267" spans="5:71">
      <c r="E1267" s="9">
        <v>164.488</v>
      </c>
      <c r="F1267" s="9">
        <v>79.75</v>
      </c>
      <c r="J1267" s="254">
        <v>6.3149999999998876</v>
      </c>
      <c r="K1267" s="8">
        <v>7.4000000000965116</v>
      </c>
      <c r="BO1267" s="224">
        <v>2.0325000000000002</v>
      </c>
      <c r="BP1267" s="226">
        <v>-8.666666666666659</v>
      </c>
      <c r="BR1267" s="311">
        <v>6.3149999999998876</v>
      </c>
      <c r="BS1267" s="312">
        <v>7.4000000000965116</v>
      </c>
    </row>
    <row r="1268" spans="5:71">
      <c r="E1268" s="9">
        <v>164.54</v>
      </c>
      <c r="F1268" s="9">
        <v>75.94</v>
      </c>
      <c r="J1268" s="254">
        <v>6.3199999999998875</v>
      </c>
      <c r="K1268" s="8">
        <v>1.8370370378028156</v>
      </c>
      <c r="BO1268" s="224">
        <v>2.0350000000000001</v>
      </c>
      <c r="BP1268" s="226">
        <v>-22.000000000000004</v>
      </c>
      <c r="BR1268" s="311">
        <v>6.3199999999998875</v>
      </c>
      <c r="BS1268" s="312">
        <v>1.8370370378028156</v>
      </c>
    </row>
    <row r="1269" spans="5:71">
      <c r="E1269" s="9">
        <v>164.59199999999998</v>
      </c>
      <c r="F1269" s="9">
        <v>71.19</v>
      </c>
      <c r="J1269" s="254">
        <v>6.3249999999998874</v>
      </c>
      <c r="K1269" s="8">
        <v>0.35555555485657919</v>
      </c>
      <c r="BO1269" s="224">
        <v>2.0375000000000001</v>
      </c>
      <c r="BP1269" s="226">
        <v>-26.666666666666661</v>
      </c>
      <c r="BR1269" s="311">
        <v>6.3249999999998874</v>
      </c>
      <c r="BS1269" s="312">
        <v>0.35555555485657919</v>
      </c>
    </row>
    <row r="1270" spans="5:71">
      <c r="E1270" s="9">
        <v>164.64400000000001</v>
      </c>
      <c r="F1270" s="9">
        <v>68.34</v>
      </c>
      <c r="J1270" s="254">
        <v>6.3299999999998873</v>
      </c>
      <c r="K1270" s="8">
        <v>0.19999999977439842</v>
      </c>
      <c r="BO1270" s="224">
        <v>2.04</v>
      </c>
      <c r="BP1270" s="226">
        <v>-29.333333333333329</v>
      </c>
      <c r="BR1270" s="311">
        <v>6.3299999999998873</v>
      </c>
      <c r="BS1270" s="312">
        <v>0.19999999977439842</v>
      </c>
    </row>
    <row r="1271" spans="5:71">
      <c r="E1271" s="9">
        <v>164.696</v>
      </c>
      <c r="F1271" s="9">
        <v>66.44</v>
      </c>
      <c r="J1271" s="254">
        <v>6.3349999999998872</v>
      </c>
      <c r="K1271" s="8">
        <v>-7.0222222221221742</v>
      </c>
      <c r="BO1271" s="224">
        <v>2.0425</v>
      </c>
      <c r="BP1271" s="226">
        <v>-26.000000000000011</v>
      </c>
      <c r="BR1271" s="311">
        <v>6.3349999999998872</v>
      </c>
      <c r="BS1271" s="312">
        <v>-7.0222222221221742</v>
      </c>
    </row>
    <row r="1272" spans="5:71">
      <c r="E1272" s="9">
        <v>164.74799999999999</v>
      </c>
      <c r="F1272" s="9">
        <v>62.63</v>
      </c>
      <c r="J1272" s="254">
        <v>6.3399999999998871</v>
      </c>
      <c r="K1272" s="8">
        <v>-2.4258064521372802</v>
      </c>
      <c r="BO1272" s="224">
        <v>2.0449999999999999</v>
      </c>
      <c r="BP1272" s="226">
        <v>-46</v>
      </c>
      <c r="BR1272" s="311">
        <v>6.3399999999998871</v>
      </c>
      <c r="BS1272" s="312">
        <v>-2.4258064521372802</v>
      </c>
    </row>
    <row r="1273" spans="5:71">
      <c r="E1273" s="9">
        <v>164.8</v>
      </c>
      <c r="F1273" s="9">
        <v>61.204999999999998</v>
      </c>
      <c r="J1273" s="254">
        <v>6.344999999999887</v>
      </c>
      <c r="K1273" s="8">
        <v>8.1684210524412038</v>
      </c>
      <c r="BO1273" s="224">
        <v>2.0474999999999999</v>
      </c>
      <c r="BP1273" s="226">
        <v>-36.666666666666657</v>
      </c>
      <c r="BR1273" s="311">
        <v>6.344999999999887</v>
      </c>
      <c r="BS1273" s="312">
        <v>8.1684210524412038</v>
      </c>
    </row>
    <row r="1274" spans="5:71">
      <c r="E1274" s="9">
        <v>164.852</v>
      </c>
      <c r="F1274" s="9">
        <v>59.78</v>
      </c>
      <c r="J1274" s="254">
        <v>6.3499999999998868</v>
      </c>
      <c r="K1274" s="8">
        <v>16.336842105024871</v>
      </c>
      <c r="BO1274" s="224">
        <v>2.0499999999999998</v>
      </c>
      <c r="BP1274" s="226">
        <v>-32</v>
      </c>
      <c r="BR1274" s="311">
        <v>6.3499999999998868</v>
      </c>
      <c r="BS1274" s="312">
        <v>16.336842105024871</v>
      </c>
    </row>
    <row r="1275" spans="5:71">
      <c r="E1275" s="9">
        <v>164.904</v>
      </c>
      <c r="F1275" s="9">
        <v>59.3</v>
      </c>
      <c r="J1275" s="254">
        <v>6.3549999999998867</v>
      </c>
      <c r="K1275" s="8">
        <v>14.905263157418602</v>
      </c>
      <c r="BO1275" s="224">
        <v>2.0525000000000002</v>
      </c>
      <c r="BP1275" s="226">
        <v>-26.000000000000011</v>
      </c>
      <c r="BR1275" s="311">
        <v>6.3549999999998867</v>
      </c>
      <c r="BS1275" s="312">
        <v>14.905263157418602</v>
      </c>
    </row>
    <row r="1276" spans="5:71">
      <c r="E1276" s="9">
        <v>164.95599999999999</v>
      </c>
      <c r="F1276" s="9">
        <v>58.82</v>
      </c>
      <c r="J1276" s="254">
        <v>6.3599999999998866</v>
      </c>
      <c r="K1276" s="8">
        <v>18.021052631817298</v>
      </c>
      <c r="BO1276" s="224">
        <v>2.0550000000000002</v>
      </c>
      <c r="BP1276" s="226">
        <v>-24.666666666666675</v>
      </c>
      <c r="BR1276" s="311">
        <v>6.3599999999998866</v>
      </c>
      <c r="BS1276" s="312">
        <v>18.021052631817298</v>
      </c>
    </row>
    <row r="1277" spans="5:71">
      <c r="E1277" s="9">
        <v>165.00800000000001</v>
      </c>
      <c r="F1277" s="9">
        <v>56.92</v>
      </c>
      <c r="J1277" s="254">
        <v>6.3649999999998865</v>
      </c>
      <c r="K1277" s="8">
        <v>-3.3263157891873263</v>
      </c>
      <c r="BO1277" s="224">
        <v>2.0575000000000001</v>
      </c>
      <c r="BP1277" s="226">
        <v>-32.666666666666679</v>
      </c>
      <c r="BR1277" s="311">
        <v>6.3649999999998865</v>
      </c>
      <c r="BS1277" s="312">
        <v>-3.3263157891873263</v>
      </c>
    </row>
    <row r="1278" spans="5:71">
      <c r="E1278" s="9">
        <v>165.06</v>
      </c>
      <c r="F1278" s="9">
        <v>56.92</v>
      </c>
      <c r="J1278" s="254">
        <v>6.3699999999998864</v>
      </c>
      <c r="K1278" s="8">
        <v>-1.3894736845928435</v>
      </c>
      <c r="BO1278" s="224">
        <v>2.06</v>
      </c>
      <c r="BP1278" s="226">
        <v>-34.000000000000014</v>
      </c>
      <c r="BR1278" s="311">
        <v>6.3699999999998864</v>
      </c>
      <c r="BS1278" s="312">
        <v>-1.3894736845928435</v>
      </c>
    </row>
    <row r="1279" spans="5:71">
      <c r="E1279" s="9">
        <v>165.11199999999999</v>
      </c>
      <c r="F1279" s="9">
        <v>56.92</v>
      </c>
      <c r="J1279" s="254">
        <v>6.3749999999998863</v>
      </c>
      <c r="K1279" s="8">
        <v>7.5999999995461565</v>
      </c>
      <c r="BO1279" s="224">
        <v>2.0625</v>
      </c>
      <c r="BP1279" s="226">
        <v>-43.333333333333321</v>
      </c>
      <c r="BR1279" s="311">
        <v>6.3749999999998863</v>
      </c>
      <c r="BS1279" s="312">
        <v>7.5999999995461565</v>
      </c>
    </row>
    <row r="1280" spans="5:71">
      <c r="E1280" s="9">
        <v>165.16399999999999</v>
      </c>
      <c r="F1280" s="9">
        <v>57.865000000000002</v>
      </c>
      <c r="J1280" s="254">
        <v>6.3799999999998862</v>
      </c>
      <c r="K1280" s="8">
        <v>10.357894736459627</v>
      </c>
      <c r="BO1280" s="224">
        <v>2.0649999999999999</v>
      </c>
      <c r="BP1280" s="226">
        <v>-63.333333333333314</v>
      </c>
      <c r="BR1280" s="311">
        <v>6.3799999999998862</v>
      </c>
      <c r="BS1280" s="312">
        <v>10.357894736459627</v>
      </c>
    </row>
    <row r="1281" spans="5:71">
      <c r="E1281" s="9">
        <v>165.21599999999998</v>
      </c>
      <c r="F1281" s="9">
        <v>58.81</v>
      </c>
      <c r="J1281" s="254">
        <v>6.3849999999998861</v>
      </c>
      <c r="K1281" s="8">
        <v>15.99999999918623</v>
      </c>
      <c r="BO1281" s="224">
        <v>2.0674999999999999</v>
      </c>
      <c r="BP1281" s="226">
        <v>-63.333333333333314</v>
      </c>
      <c r="BR1281" s="311">
        <v>6.3849999999998861</v>
      </c>
      <c r="BS1281" s="312">
        <v>15.99999999918623</v>
      </c>
    </row>
    <row r="1282" spans="5:71">
      <c r="E1282" s="9">
        <v>165.268</v>
      </c>
      <c r="F1282" s="9">
        <v>58.81</v>
      </c>
      <c r="J1282" s="254">
        <v>6.389999999999886</v>
      </c>
      <c r="K1282" s="8">
        <v>3.66666666640036</v>
      </c>
      <c r="BO1282" s="224">
        <v>2.0699999999999998</v>
      </c>
      <c r="BP1282" s="226">
        <v>-65.333333333333329</v>
      </c>
      <c r="BR1282" s="311">
        <v>6.389999999999886</v>
      </c>
      <c r="BS1282" s="312">
        <v>3.66666666640036</v>
      </c>
    </row>
    <row r="1283" spans="5:71">
      <c r="E1283" s="9">
        <v>165.32</v>
      </c>
      <c r="F1283" s="9">
        <v>60.71</v>
      </c>
      <c r="J1283" s="254">
        <v>6.3949999999998859</v>
      </c>
      <c r="K1283" s="8">
        <v>5.3565217398868725</v>
      </c>
      <c r="BO1283" s="224">
        <v>2.0725000000000002</v>
      </c>
      <c r="BP1283" s="226">
        <v>-70.000000000000014</v>
      </c>
      <c r="BR1283" s="311">
        <v>6.3949999999998859</v>
      </c>
      <c r="BS1283" s="312">
        <v>5.3565217398868725</v>
      </c>
    </row>
    <row r="1284" spans="5:71">
      <c r="E1284" s="9">
        <v>165.37199999999999</v>
      </c>
      <c r="F1284" s="9">
        <v>62.61</v>
      </c>
      <c r="J1284" s="254">
        <v>6.3999999999998858</v>
      </c>
      <c r="K1284" s="8">
        <v>2.2666666668191482</v>
      </c>
      <c r="BO1284" s="224">
        <v>2.0750000000000002</v>
      </c>
      <c r="BP1284" s="226">
        <v>-62.000000000000007</v>
      </c>
      <c r="BR1284" s="311">
        <v>6.3999999999998858</v>
      </c>
      <c r="BS1284" s="312">
        <v>2.2666666668191482</v>
      </c>
    </row>
    <row r="1285" spans="5:71">
      <c r="E1285" s="9">
        <v>165.42399999999998</v>
      </c>
      <c r="F1285" s="9">
        <v>64.510000000000005</v>
      </c>
      <c r="J1285" s="254">
        <v>6.4049999999998857</v>
      </c>
      <c r="K1285" s="8">
        <v>-2.4999999998852118</v>
      </c>
      <c r="BO1285" s="224">
        <v>2.0775000000000001</v>
      </c>
      <c r="BP1285" s="226">
        <v>-61.333333333333364</v>
      </c>
      <c r="BR1285" s="311">
        <v>6.4049999999998857</v>
      </c>
      <c r="BS1285" s="312">
        <v>-2.4999999998852118</v>
      </c>
    </row>
    <row r="1286" spans="5:71">
      <c r="E1286" s="9">
        <v>165.476</v>
      </c>
      <c r="F1286" s="9">
        <v>68.31</v>
      </c>
      <c r="J1286" s="254">
        <v>6.4099999999998856</v>
      </c>
      <c r="K1286" s="8">
        <v>6.0333333333714378</v>
      </c>
      <c r="BO1286" s="224">
        <v>2.08</v>
      </c>
      <c r="BP1286" s="226">
        <v>-48.666666666666664</v>
      </c>
      <c r="BR1286" s="311">
        <v>6.4099999999998856</v>
      </c>
      <c r="BS1286" s="312">
        <v>6.0333333333714378</v>
      </c>
    </row>
    <row r="1287" spans="5:71">
      <c r="E1287" s="9">
        <v>165.52799999999999</v>
      </c>
      <c r="F1287" s="9">
        <v>68.305000000000007</v>
      </c>
      <c r="J1287" s="254">
        <v>6.4149999999998855</v>
      </c>
      <c r="K1287" s="8">
        <v>7.3999999997712251</v>
      </c>
      <c r="BO1287" s="224">
        <v>2.0825</v>
      </c>
      <c r="BP1287" s="226">
        <v>-50.666666666666686</v>
      </c>
      <c r="BR1287" s="311">
        <v>6.4149999999998855</v>
      </c>
      <c r="BS1287" s="312">
        <v>7.3999999997712251</v>
      </c>
    </row>
    <row r="1288" spans="5:71">
      <c r="E1288" s="9">
        <v>165.57999999999998</v>
      </c>
      <c r="F1288" s="9">
        <v>68.3</v>
      </c>
      <c r="J1288" s="254">
        <v>6.4199999999998854</v>
      </c>
      <c r="K1288" s="8">
        <v>12.266666666704751</v>
      </c>
      <c r="BO1288" s="224">
        <v>2.085</v>
      </c>
      <c r="BP1288" s="226">
        <v>-41.333333333333343</v>
      </c>
      <c r="BR1288" s="311">
        <v>6.4199999999998854</v>
      </c>
      <c r="BS1288" s="312">
        <v>12.266666666704751</v>
      </c>
    </row>
    <row r="1289" spans="5:71">
      <c r="E1289" s="9">
        <v>165.63200000000001</v>
      </c>
      <c r="F1289" s="9">
        <v>70.2</v>
      </c>
      <c r="J1289" s="254">
        <v>6.4249999999998852</v>
      </c>
      <c r="K1289" s="8">
        <v>12.399999999923459</v>
      </c>
      <c r="BO1289" s="224">
        <v>2.0874999999999999</v>
      </c>
      <c r="BP1289" s="226">
        <v>-43.333333333333321</v>
      </c>
      <c r="BR1289" s="311">
        <v>6.4249999999998852</v>
      </c>
      <c r="BS1289" s="312">
        <v>12.399999999923459</v>
      </c>
    </row>
    <row r="1290" spans="5:71">
      <c r="E1290" s="9">
        <v>165.684</v>
      </c>
      <c r="F1290" s="9">
        <v>69.724999999999994</v>
      </c>
      <c r="J1290" s="254">
        <v>6.4299999999998851</v>
      </c>
      <c r="K1290" s="8">
        <v>11.2</v>
      </c>
      <c r="BO1290" s="224">
        <v>2.09</v>
      </c>
      <c r="BP1290" s="226">
        <v>-31.333333333333346</v>
      </c>
      <c r="BR1290" s="311">
        <v>6.4299999999998851</v>
      </c>
      <c r="BS1290" s="312">
        <v>11.2</v>
      </c>
    </row>
    <row r="1291" spans="5:71">
      <c r="E1291" s="9">
        <v>165.73599999999999</v>
      </c>
      <c r="F1291" s="9">
        <v>69.25</v>
      </c>
      <c r="J1291" s="254">
        <v>6.434999999999885</v>
      </c>
      <c r="K1291" s="8">
        <v>8.0941176469507425</v>
      </c>
      <c r="BO1291" s="224">
        <v>2.0925000000000002</v>
      </c>
      <c r="BP1291" s="226">
        <v>-26.666666666666661</v>
      </c>
      <c r="BR1291" s="311">
        <v>6.434999999999885</v>
      </c>
      <c r="BS1291" s="312">
        <v>8.0941176469507425</v>
      </c>
    </row>
    <row r="1292" spans="5:71">
      <c r="E1292" s="9">
        <v>165.78800000000001</v>
      </c>
      <c r="F1292" s="9">
        <v>68.295000000000002</v>
      </c>
      <c r="J1292" s="254">
        <v>6.4399999999998849</v>
      </c>
      <c r="K1292" s="8">
        <v>7.9058823528327693</v>
      </c>
      <c r="BO1292" s="224">
        <v>2.0950000000000002</v>
      </c>
      <c r="BP1292" s="226">
        <v>-17.333333333333346</v>
      </c>
      <c r="BR1292" s="311">
        <v>6.4399999999998849</v>
      </c>
      <c r="BS1292" s="312">
        <v>7.9058823528327693</v>
      </c>
    </row>
    <row r="1293" spans="5:71">
      <c r="E1293" s="9">
        <v>165.84</v>
      </c>
      <c r="F1293" s="9">
        <v>67.34</v>
      </c>
      <c r="J1293" s="254">
        <v>6.4449999999998848</v>
      </c>
      <c r="K1293" s="8">
        <v>-4.6666666663070089</v>
      </c>
      <c r="BO1293" s="224">
        <v>2.0975000000000001</v>
      </c>
      <c r="BP1293" s="226">
        <v>-15.333333333333334</v>
      </c>
      <c r="BR1293" s="311">
        <v>6.4449999999998848</v>
      </c>
      <c r="BS1293" s="312">
        <v>-4.6666666663070089</v>
      </c>
    </row>
    <row r="1294" spans="5:71">
      <c r="E1294" s="9">
        <v>165.892</v>
      </c>
      <c r="F1294" s="9">
        <v>64.489999999999995</v>
      </c>
      <c r="J1294" s="254">
        <v>6.4499999999998847</v>
      </c>
      <c r="K1294" s="8">
        <v>-6.5999999996549619</v>
      </c>
      <c r="BO1294" s="224">
        <v>2.1</v>
      </c>
      <c r="BP1294" s="226">
        <v>-13.999999999999998</v>
      </c>
      <c r="BR1294" s="311">
        <v>6.4499999999998847</v>
      </c>
      <c r="BS1294" s="312">
        <v>-6.5999999996549619</v>
      </c>
    </row>
    <row r="1295" spans="5:71">
      <c r="E1295" s="9">
        <v>165.94399999999999</v>
      </c>
      <c r="F1295" s="9">
        <v>62.59</v>
      </c>
      <c r="J1295" s="254">
        <v>6.4549999999998846</v>
      </c>
      <c r="K1295" s="8">
        <v>3.999999999826791</v>
      </c>
      <c r="BO1295" s="224">
        <v>2.1025</v>
      </c>
      <c r="BP1295" s="226">
        <v>-21.333333333333325</v>
      </c>
      <c r="BR1295" s="311">
        <v>6.4549999999998846</v>
      </c>
      <c r="BS1295" s="312">
        <v>3.999999999826791</v>
      </c>
    </row>
    <row r="1296" spans="5:71">
      <c r="E1296" s="9">
        <v>165.99599999999998</v>
      </c>
      <c r="F1296" s="9">
        <v>59.73</v>
      </c>
      <c r="J1296" s="254">
        <v>6.4599999999998845</v>
      </c>
      <c r="K1296" s="8">
        <v>-0.25000000031877079</v>
      </c>
      <c r="BO1296" s="224">
        <v>2.105</v>
      </c>
      <c r="BP1296" s="226">
        <v>-28.666666666666675</v>
      </c>
      <c r="BR1296" s="311">
        <v>6.4599999999998845</v>
      </c>
      <c r="BS1296" s="312">
        <v>-0.25000000031877079</v>
      </c>
    </row>
    <row r="1297" spans="5:71">
      <c r="E1297" s="9">
        <v>166.048</v>
      </c>
      <c r="F1297" s="9">
        <v>54.98</v>
      </c>
      <c r="J1297" s="254">
        <v>6.4649999999998844</v>
      </c>
      <c r="K1297" s="8">
        <v>5.5000000001443183</v>
      </c>
      <c r="BO1297" s="224">
        <v>2.1074999999999999</v>
      </c>
      <c r="BP1297" s="226">
        <v>-26.666666666666661</v>
      </c>
      <c r="BR1297" s="311">
        <v>6.4649999999998844</v>
      </c>
      <c r="BS1297" s="312">
        <v>5.5000000001443183</v>
      </c>
    </row>
    <row r="1298" spans="5:71">
      <c r="E1298" s="9">
        <v>166.1</v>
      </c>
      <c r="F1298" s="9">
        <v>52.13</v>
      </c>
      <c r="J1298" s="254">
        <v>6.4699999999998843</v>
      </c>
      <c r="K1298" s="8">
        <v>-1.0499999998258147</v>
      </c>
      <c r="BO1298" s="224">
        <v>2.11</v>
      </c>
      <c r="BP1298" s="226">
        <v>-18.666666666666654</v>
      </c>
      <c r="BR1298" s="311">
        <v>6.4699999999998843</v>
      </c>
      <c r="BS1298" s="312">
        <v>-1.0499999998258147</v>
      </c>
    </row>
    <row r="1299" spans="5:71">
      <c r="E1299" s="9">
        <v>166.1275</v>
      </c>
      <c r="F1299" s="9">
        <v>49.27</v>
      </c>
      <c r="J1299" s="254">
        <v>6.4749999999998842</v>
      </c>
      <c r="K1299" s="8">
        <v>2.0749999996818502</v>
      </c>
      <c r="BO1299" s="224">
        <v>2.1124999999999998</v>
      </c>
      <c r="BP1299" s="226">
        <v>-18</v>
      </c>
      <c r="BR1299" s="311">
        <v>6.4749999999998842</v>
      </c>
      <c r="BS1299" s="312">
        <v>2.0749999996818502</v>
      </c>
    </row>
    <row r="1300" spans="5:71">
      <c r="E1300" s="9">
        <v>166.155</v>
      </c>
      <c r="F1300" s="9">
        <v>47.37</v>
      </c>
      <c r="J1300" s="254">
        <v>6.4799999999998841</v>
      </c>
      <c r="K1300" s="8">
        <v>2.3999999999999844</v>
      </c>
      <c r="BO1300" s="224">
        <v>2.1150000000000002</v>
      </c>
      <c r="BP1300" s="226">
        <v>-18</v>
      </c>
      <c r="BR1300" s="311">
        <v>6.4799999999998841</v>
      </c>
      <c r="BS1300" s="312">
        <v>2.3999999999999844</v>
      </c>
    </row>
    <row r="1301" spans="5:71">
      <c r="E1301" s="9">
        <v>166.1825</v>
      </c>
      <c r="F1301" s="9">
        <v>42.62</v>
      </c>
      <c r="J1301" s="254">
        <v>6.484999999999884</v>
      </c>
      <c r="K1301" s="8">
        <v>-1.9499999998252804</v>
      </c>
      <c r="BO1301" s="224">
        <v>2.1175000000000002</v>
      </c>
      <c r="BP1301" s="226">
        <v>-32.666666666666679</v>
      </c>
      <c r="BR1301" s="311">
        <v>6.484999999999884</v>
      </c>
      <c r="BS1301" s="312">
        <v>-1.9499999998252804</v>
      </c>
    </row>
    <row r="1302" spans="5:71">
      <c r="E1302" s="9">
        <v>166.20999999999998</v>
      </c>
      <c r="F1302" s="9">
        <v>39.76</v>
      </c>
      <c r="J1302" s="254">
        <v>6.4899999999998839</v>
      </c>
      <c r="K1302" s="8">
        <v>5.2750000000871111</v>
      </c>
      <c r="BO1302" s="224">
        <v>2.12</v>
      </c>
      <c r="BP1302" s="226">
        <v>-30.000000000000011</v>
      </c>
      <c r="BR1302" s="311">
        <v>6.4899999999998839</v>
      </c>
      <c r="BS1302" s="312">
        <v>5.2750000000871111</v>
      </c>
    </row>
    <row r="1303" spans="5:71">
      <c r="E1303" s="9">
        <v>166.23749999999998</v>
      </c>
      <c r="F1303" s="9">
        <v>35.01</v>
      </c>
      <c r="J1303" s="254">
        <v>6.4949999999998838</v>
      </c>
      <c r="K1303" s="8">
        <v>-1.0499999997107423</v>
      </c>
      <c r="BO1303" s="224">
        <v>2.1225000000000001</v>
      </c>
      <c r="BP1303" s="226">
        <v>-30.000000000000011</v>
      </c>
      <c r="BR1303" s="311">
        <v>6.4949999999998838</v>
      </c>
      <c r="BS1303" s="312">
        <v>-1.0499999997107423</v>
      </c>
    </row>
    <row r="1304" spans="5:71">
      <c r="E1304" s="9">
        <v>166.26499999999999</v>
      </c>
      <c r="F1304" s="9">
        <v>32.159999999999997</v>
      </c>
      <c r="J1304" s="254">
        <v>6.4999999999998836</v>
      </c>
      <c r="K1304" s="8">
        <v>-3.100000000349965</v>
      </c>
      <c r="BO1304" s="224">
        <v>2.125</v>
      </c>
      <c r="BP1304" s="226">
        <v>-18</v>
      </c>
      <c r="BR1304" s="311">
        <v>6.4999999999998836</v>
      </c>
      <c r="BS1304" s="312">
        <v>-3.100000000349965</v>
      </c>
    </row>
    <row r="1305" spans="5:71">
      <c r="E1305" s="9">
        <v>166.29249999999999</v>
      </c>
      <c r="F1305" s="9">
        <v>30.26</v>
      </c>
      <c r="J1305" s="254">
        <v>6.5049999999998835</v>
      </c>
      <c r="K1305" s="8">
        <v>-5.3161290321376953</v>
      </c>
      <c r="BO1305" s="224">
        <v>2.1274999999999999</v>
      </c>
      <c r="BP1305" s="226">
        <v>-16.000000000000014</v>
      </c>
      <c r="BR1305" s="311">
        <v>6.5049999999998835</v>
      </c>
      <c r="BS1305" s="312">
        <v>-5.3161290321376953</v>
      </c>
    </row>
    <row r="1306" spans="5:71">
      <c r="E1306" s="9">
        <v>166.32</v>
      </c>
      <c r="F1306" s="9">
        <v>30.25</v>
      </c>
      <c r="J1306" s="254">
        <v>6.5099999999998834</v>
      </c>
      <c r="K1306" s="8">
        <v>-6.2000000000877975</v>
      </c>
      <c r="BO1306" s="224">
        <v>2.13</v>
      </c>
      <c r="BP1306" s="226">
        <v>-5.9999999999999902</v>
      </c>
      <c r="BR1306" s="311">
        <v>6.5099999999998834</v>
      </c>
      <c r="BS1306" s="312">
        <v>-6.2000000000877975</v>
      </c>
    </row>
    <row r="1307" spans="5:71">
      <c r="E1307" s="9">
        <v>166.3475</v>
      </c>
      <c r="F1307" s="9">
        <v>28.35</v>
      </c>
      <c r="J1307" s="254">
        <v>6.5149999999998833</v>
      </c>
      <c r="K1307" s="8">
        <v>6.3999999989761136</v>
      </c>
      <c r="BO1307" s="224">
        <v>2.1324999999999998</v>
      </c>
      <c r="BP1307" s="226">
        <v>-4.0000000000000036</v>
      </c>
      <c r="BR1307" s="311">
        <v>6.5149999999998833</v>
      </c>
      <c r="BS1307" s="312">
        <v>6.3999999989761136</v>
      </c>
    </row>
    <row r="1308" spans="5:71">
      <c r="E1308" s="9">
        <v>166.375</v>
      </c>
      <c r="F1308" s="9">
        <v>28.35</v>
      </c>
      <c r="J1308" s="254">
        <v>6.5199999999998832</v>
      </c>
      <c r="K1308" s="8">
        <v>0.90000000040877381</v>
      </c>
      <c r="BO1308" s="224">
        <v>2.1350000000000002</v>
      </c>
      <c r="BP1308" s="226">
        <v>-4.0000000000000036</v>
      </c>
      <c r="BR1308" s="311">
        <v>6.5199999999998832</v>
      </c>
      <c r="BS1308" s="312">
        <v>0.90000000040877381</v>
      </c>
    </row>
    <row r="1309" spans="5:71">
      <c r="E1309" s="9">
        <v>166.4025</v>
      </c>
      <c r="F1309" s="9">
        <v>30.25</v>
      </c>
      <c r="J1309" s="254">
        <v>6.5249999999998831</v>
      </c>
      <c r="K1309" s="8">
        <v>-5.900000000146548</v>
      </c>
      <c r="BO1309" s="224">
        <v>2.1375000000000002</v>
      </c>
      <c r="BP1309" s="226">
        <v>-7.333333333333325</v>
      </c>
      <c r="BR1309" s="311">
        <v>6.5249999999998831</v>
      </c>
      <c r="BS1309" s="312">
        <v>-5.900000000146548</v>
      </c>
    </row>
    <row r="1310" spans="5:71">
      <c r="E1310" s="9">
        <v>166.43</v>
      </c>
      <c r="F1310" s="9">
        <v>32.15</v>
      </c>
      <c r="J1310" s="254">
        <v>6.529999999999883</v>
      </c>
      <c r="K1310" s="8">
        <v>4.9806451608979785</v>
      </c>
      <c r="BO1310" s="224">
        <v>2.14</v>
      </c>
      <c r="BP1310" s="226">
        <v>0</v>
      </c>
      <c r="BR1310" s="311">
        <v>6.529999999999883</v>
      </c>
      <c r="BS1310" s="312">
        <v>4.9806451608979785</v>
      </c>
    </row>
    <row r="1311" spans="5:71">
      <c r="E1311" s="9">
        <v>166.45750000000001</v>
      </c>
      <c r="F1311" s="9">
        <v>35.950000000000003</v>
      </c>
      <c r="J1311" s="254">
        <v>6.5349999999998829</v>
      </c>
      <c r="K1311" s="8">
        <v>7.2500000004110987</v>
      </c>
      <c r="BO1311" s="224">
        <v>2.1425000000000001</v>
      </c>
      <c r="BP1311" s="226">
        <v>-13.999999999999998</v>
      </c>
      <c r="BR1311" s="311">
        <v>6.5349999999998829</v>
      </c>
      <c r="BS1311" s="312">
        <v>7.2500000004110987</v>
      </c>
    </row>
    <row r="1312" spans="5:71">
      <c r="E1312" s="9">
        <v>166.48500000000001</v>
      </c>
      <c r="F1312" s="9">
        <v>39.75</v>
      </c>
      <c r="J1312" s="254">
        <v>6.5399999999998828</v>
      </c>
      <c r="K1312" s="8">
        <v>2.5749999998537376</v>
      </c>
      <c r="BO1312" s="224">
        <v>2.145</v>
      </c>
      <c r="BP1312" s="226">
        <v>-24.666666666666675</v>
      </c>
      <c r="BR1312" s="311">
        <v>6.5399999999998828</v>
      </c>
      <c r="BS1312" s="312">
        <v>2.5749999998537376</v>
      </c>
    </row>
    <row r="1313" spans="5:71">
      <c r="E1313" s="9">
        <v>166.51249999999999</v>
      </c>
      <c r="F1313" s="9">
        <v>43.55</v>
      </c>
      <c r="J1313" s="254">
        <v>6.5449999999998827</v>
      </c>
      <c r="K1313" s="8">
        <v>-11.7500000005262</v>
      </c>
      <c r="BO1313" s="224">
        <v>2.1475</v>
      </c>
      <c r="BP1313" s="226">
        <v>-51.333333333333336</v>
      </c>
      <c r="BR1313" s="311">
        <v>6.5449999999998827</v>
      </c>
      <c r="BS1313" s="312">
        <v>-11.7500000005262</v>
      </c>
    </row>
    <row r="1314" spans="5:71">
      <c r="E1314" s="9">
        <v>166.54</v>
      </c>
      <c r="F1314" s="9">
        <v>51.15</v>
      </c>
      <c r="J1314" s="254">
        <v>6.5499999999998826</v>
      </c>
      <c r="K1314" s="8">
        <v>-3.9749999999705565</v>
      </c>
      <c r="BO1314" s="224">
        <v>2.15</v>
      </c>
      <c r="BP1314" s="226">
        <v>-61.333333333333364</v>
      </c>
      <c r="BR1314" s="311">
        <v>6.5499999999998826</v>
      </c>
      <c r="BS1314" s="312">
        <v>-3.9749999999705565</v>
      </c>
    </row>
    <row r="1315" spans="5:71">
      <c r="E1315" s="9">
        <v>166.5675</v>
      </c>
      <c r="F1315" s="9">
        <v>54.94</v>
      </c>
      <c r="J1315" s="254">
        <v>6.5549999999998825</v>
      </c>
      <c r="K1315" s="8">
        <v>2.1749999997944514</v>
      </c>
      <c r="BO1315" s="224">
        <v>2.1524999999999999</v>
      </c>
      <c r="BP1315" s="226">
        <v>-65.999999999999986</v>
      </c>
      <c r="BR1315" s="311">
        <v>6.5549999999998825</v>
      </c>
      <c r="BS1315" s="312">
        <v>2.1749999997944514</v>
      </c>
    </row>
    <row r="1316" spans="5:71">
      <c r="E1316" s="9">
        <v>166.595</v>
      </c>
      <c r="F1316" s="9">
        <v>55.89</v>
      </c>
      <c r="J1316" s="254">
        <v>6.5599999999998824</v>
      </c>
      <c r="K1316" s="8">
        <v>-2.4749999999707484</v>
      </c>
      <c r="BO1316" s="224">
        <v>2.1550000000000002</v>
      </c>
      <c r="BP1316" s="226">
        <v>-66.6666666666667</v>
      </c>
      <c r="BR1316" s="311">
        <v>6.5599999999998824</v>
      </c>
      <c r="BS1316" s="312">
        <v>-2.4749999999707484</v>
      </c>
    </row>
    <row r="1317" spans="5:71">
      <c r="E1317" s="9">
        <v>166.6225</v>
      </c>
      <c r="F1317" s="9">
        <v>56.84</v>
      </c>
      <c r="J1317" s="254">
        <v>6.5649999999998823</v>
      </c>
      <c r="K1317" s="8">
        <v>-4.2499999999409965</v>
      </c>
      <c r="BO1317" s="224">
        <v>2.1575000000000002</v>
      </c>
      <c r="BP1317" s="226">
        <v>-57.999999999999979</v>
      </c>
      <c r="BR1317" s="311">
        <v>6.5649999999998823</v>
      </c>
      <c r="BS1317" s="312">
        <v>-4.2499999999409965</v>
      </c>
    </row>
    <row r="1318" spans="5:71">
      <c r="E1318" s="9">
        <v>166.65</v>
      </c>
      <c r="F1318" s="9">
        <v>56.84</v>
      </c>
      <c r="J1318" s="254">
        <v>6.5699999999998822</v>
      </c>
      <c r="K1318" s="8">
        <v>-0.80000000000001847</v>
      </c>
      <c r="BO1318" s="224">
        <v>2.16</v>
      </c>
      <c r="BP1318" s="226">
        <v>-61.333333333333364</v>
      </c>
      <c r="BR1318" s="311">
        <v>6.5699999999998822</v>
      </c>
      <c r="BS1318" s="312">
        <v>-0.80000000000001847</v>
      </c>
    </row>
    <row r="1319" spans="5:71">
      <c r="E1319" s="9">
        <v>166.67750000000001</v>
      </c>
      <c r="F1319" s="9">
        <v>54.94</v>
      </c>
      <c r="J1319" s="254">
        <v>6.574999999999882</v>
      </c>
      <c r="K1319" s="8">
        <v>0.49999999994078337</v>
      </c>
      <c r="BO1319" s="224">
        <v>2.1625000000000001</v>
      </c>
      <c r="BP1319" s="226">
        <v>-47.333333333333336</v>
      </c>
      <c r="BR1319" s="311">
        <v>6.574999999999882</v>
      </c>
      <c r="BS1319" s="312">
        <v>0.49999999994078337</v>
      </c>
    </row>
    <row r="1320" spans="5:71">
      <c r="E1320" s="9">
        <v>166.70499999999998</v>
      </c>
      <c r="F1320" s="9">
        <v>53.04</v>
      </c>
      <c r="J1320" s="254">
        <v>6.5799999999998819</v>
      </c>
      <c r="K1320" s="8">
        <v>0.39999999988186374</v>
      </c>
      <c r="BO1320" s="224">
        <v>2.165</v>
      </c>
      <c r="BP1320" s="226">
        <v>-43.333333333333321</v>
      </c>
      <c r="BR1320" s="311">
        <v>6.5799999999998819</v>
      </c>
      <c r="BS1320" s="312">
        <v>0.39999999988186374</v>
      </c>
    </row>
    <row r="1321" spans="5:71">
      <c r="E1321" s="9">
        <v>166.73249999999999</v>
      </c>
      <c r="F1321" s="9">
        <v>53.03</v>
      </c>
      <c r="J1321" s="254">
        <v>6.5849999999998818</v>
      </c>
      <c r="K1321" s="8">
        <v>0.74999999973321962</v>
      </c>
      <c r="BO1321" s="224">
        <v>2.1675</v>
      </c>
      <c r="BP1321" s="226">
        <v>-36</v>
      </c>
      <c r="BR1321" s="311">
        <v>6.5849999999998818</v>
      </c>
      <c r="BS1321" s="312">
        <v>0.74999999973321962</v>
      </c>
    </row>
    <row r="1322" spans="5:71">
      <c r="E1322" s="9">
        <v>166.76</v>
      </c>
      <c r="F1322" s="9">
        <v>53.03</v>
      </c>
      <c r="J1322" s="254">
        <v>6.5899999999998817</v>
      </c>
      <c r="K1322" s="8">
        <v>7.199999999911384</v>
      </c>
      <c r="BO1322" s="224">
        <v>2.17</v>
      </c>
      <c r="BP1322" s="226">
        <v>-30.666666666666668</v>
      </c>
      <c r="BR1322" s="311">
        <v>6.5899999999998817</v>
      </c>
      <c r="BS1322" s="312">
        <v>7.199999999911384</v>
      </c>
    </row>
    <row r="1323" spans="5:71">
      <c r="E1323" s="9">
        <v>166.78749999999999</v>
      </c>
      <c r="F1323" s="9">
        <v>54.93</v>
      </c>
      <c r="J1323" s="254">
        <v>6.5949999999998816</v>
      </c>
      <c r="K1323" s="8">
        <v>-1.5999999999052861</v>
      </c>
      <c r="BO1323" s="224">
        <v>2.1724999999999999</v>
      </c>
      <c r="BP1323" s="226">
        <v>-29.333333333333329</v>
      </c>
      <c r="BR1323" s="311">
        <v>6.5949999999998816</v>
      </c>
      <c r="BS1323" s="312">
        <v>-1.5999999999052861</v>
      </c>
    </row>
    <row r="1324" spans="5:71">
      <c r="E1324" s="9">
        <v>166.815</v>
      </c>
      <c r="F1324" s="9">
        <v>56.83</v>
      </c>
      <c r="J1324" s="254">
        <v>6.5999999999998815</v>
      </c>
      <c r="K1324" s="8">
        <v>-5.8666666666350409</v>
      </c>
      <c r="BO1324" s="224">
        <v>2.1750000000000003</v>
      </c>
      <c r="BP1324" s="226">
        <v>-22.000000000000004</v>
      </c>
      <c r="BR1324" s="311">
        <v>6.5999999999998815</v>
      </c>
      <c r="BS1324" s="312">
        <v>-5.8666666666350409</v>
      </c>
    </row>
    <row r="1325" spans="5:71">
      <c r="E1325" s="9">
        <v>166.8425</v>
      </c>
      <c r="F1325" s="9">
        <v>56.83</v>
      </c>
      <c r="J1325" s="254">
        <v>6.6049999999998814</v>
      </c>
      <c r="K1325" s="8">
        <v>-4.000000000095234</v>
      </c>
      <c r="BO1325" s="224">
        <v>2.1775000000000002</v>
      </c>
      <c r="BP1325" s="226">
        <v>-18</v>
      </c>
      <c r="BR1325" s="311">
        <v>6.6049999999998814</v>
      </c>
      <c r="BS1325" s="312">
        <v>-4.000000000095234</v>
      </c>
    </row>
    <row r="1326" spans="5:71">
      <c r="E1326" s="9">
        <v>166.87</v>
      </c>
      <c r="F1326" s="9">
        <v>56.825000000000003</v>
      </c>
      <c r="J1326" s="254">
        <v>6.6099999999998813</v>
      </c>
      <c r="K1326" s="8">
        <v>1.3333333331122788</v>
      </c>
      <c r="BO1326" s="224">
        <v>2.1800000000000002</v>
      </c>
      <c r="BP1326" s="226">
        <v>-8.666666666666659</v>
      </c>
      <c r="BR1326" s="311">
        <v>6.6099999999998813</v>
      </c>
      <c r="BS1326" s="312">
        <v>1.3333333331122788</v>
      </c>
    </row>
    <row r="1327" spans="5:71">
      <c r="E1327" s="9">
        <v>166.89750000000001</v>
      </c>
      <c r="F1327" s="9">
        <v>56.82</v>
      </c>
      <c r="J1327" s="254">
        <v>6.6149999999998812</v>
      </c>
      <c r="K1327" s="8">
        <v>-3.4666666671099122</v>
      </c>
      <c r="BO1327" s="224">
        <v>2.1825000000000001</v>
      </c>
      <c r="BP1327" s="226">
        <v>-12.000000000000009</v>
      </c>
      <c r="BR1327" s="311">
        <v>6.6149999999998812</v>
      </c>
      <c r="BS1327" s="312">
        <v>-3.4666666671099122</v>
      </c>
    </row>
    <row r="1328" spans="5:71">
      <c r="E1328" s="9">
        <v>166.92499999999998</v>
      </c>
      <c r="F1328" s="9">
        <v>56.82</v>
      </c>
      <c r="J1328" s="254">
        <v>6.6199999999998811</v>
      </c>
      <c r="K1328" s="8">
        <v>3.9999999999999858</v>
      </c>
      <c r="BO1328" s="224">
        <v>2.1850000000000001</v>
      </c>
      <c r="BP1328" s="226">
        <v>-12.666666666666663</v>
      </c>
      <c r="BR1328" s="311">
        <v>6.6199999999998811</v>
      </c>
      <c r="BS1328" s="312">
        <v>3.9999999999999858</v>
      </c>
    </row>
    <row r="1329" spans="5:71">
      <c r="E1329" s="9">
        <v>166.95249999999999</v>
      </c>
      <c r="F1329" s="9">
        <v>54.92</v>
      </c>
      <c r="J1329" s="254">
        <v>6.624999999999881</v>
      </c>
      <c r="K1329" s="8">
        <v>5.0666666662212378</v>
      </c>
      <c r="BO1329" s="224">
        <v>2.1875</v>
      </c>
      <c r="BP1329" s="226">
        <v>-9.9999999999999947</v>
      </c>
      <c r="BR1329" s="311">
        <v>6.624999999999881</v>
      </c>
      <c r="BS1329" s="312">
        <v>5.0666666662212378</v>
      </c>
    </row>
    <row r="1330" spans="5:71">
      <c r="E1330" s="9">
        <v>166.98</v>
      </c>
      <c r="F1330" s="9">
        <v>54.91</v>
      </c>
      <c r="J1330" s="254">
        <v>6.6299999999998809</v>
      </c>
      <c r="K1330" s="8">
        <v>9.8666666668249547</v>
      </c>
      <c r="BO1330" s="224">
        <v>2.19</v>
      </c>
      <c r="BP1330" s="226">
        <v>-22.000000000000004</v>
      </c>
      <c r="BR1330" s="311">
        <v>6.6299999999998809</v>
      </c>
      <c r="BS1330" s="312">
        <v>9.8666666668249547</v>
      </c>
    </row>
    <row r="1331" spans="5:71">
      <c r="E1331" s="9">
        <v>167.00749999999999</v>
      </c>
      <c r="F1331" s="9">
        <v>53.01</v>
      </c>
      <c r="J1331" s="254">
        <v>6.6349999999998808</v>
      </c>
      <c r="K1331" s="8">
        <v>16.799999999619146</v>
      </c>
      <c r="BO1331" s="224">
        <v>2.1924999999999999</v>
      </c>
      <c r="BP1331" s="226">
        <v>-30.000000000000011</v>
      </c>
      <c r="BR1331" s="311">
        <v>6.6349999999998808</v>
      </c>
      <c r="BS1331" s="312">
        <v>16.799999999619146</v>
      </c>
    </row>
    <row r="1332" spans="5:71">
      <c r="E1332" s="9">
        <v>167.035</v>
      </c>
      <c r="F1332" s="9">
        <v>51.11</v>
      </c>
      <c r="J1332" s="254">
        <v>6.6399999999998807</v>
      </c>
      <c r="K1332" s="8">
        <v>3.8400000001907486</v>
      </c>
      <c r="BO1332" s="224">
        <v>2.1949999999999998</v>
      </c>
      <c r="BP1332" s="226">
        <v>-36</v>
      </c>
      <c r="BR1332" s="311">
        <v>6.6399999999998807</v>
      </c>
      <c r="BS1332" s="312">
        <v>3.8400000001907486</v>
      </c>
    </row>
    <row r="1333" spans="5:71">
      <c r="E1333" s="9">
        <v>167.0625</v>
      </c>
      <c r="F1333" s="9">
        <v>51.11</v>
      </c>
      <c r="J1333" s="254">
        <v>6.6449999999998806</v>
      </c>
      <c r="K1333" s="8">
        <v>-8.9919999998852518</v>
      </c>
      <c r="BO1333" s="224">
        <v>2.1975000000000002</v>
      </c>
      <c r="BP1333" s="226">
        <v>-40.000000000000007</v>
      </c>
      <c r="BR1333" s="311">
        <v>6.6449999999998806</v>
      </c>
      <c r="BS1333" s="312">
        <v>-8.9919999998852518</v>
      </c>
    </row>
    <row r="1334" spans="5:71">
      <c r="E1334" s="9">
        <v>167.09</v>
      </c>
      <c r="F1334" s="9">
        <v>51.11</v>
      </c>
      <c r="J1334" s="254">
        <v>6.6499999999998805</v>
      </c>
      <c r="K1334" s="8">
        <v>-8.8319999993490939</v>
      </c>
      <c r="BO1334" s="224">
        <v>2.2000000000000002</v>
      </c>
      <c r="BP1334" s="226">
        <v>-41.999999999999993</v>
      </c>
      <c r="BR1334" s="311">
        <v>6.6499999999998805</v>
      </c>
      <c r="BS1334" s="312">
        <v>-8.8319999993490939</v>
      </c>
    </row>
    <row r="1335" spans="5:71">
      <c r="E1335" s="9">
        <v>167.11750000000001</v>
      </c>
      <c r="F1335" s="9">
        <v>51.104999999999997</v>
      </c>
      <c r="J1335" s="254">
        <v>6.6549999999998803</v>
      </c>
      <c r="K1335" s="8">
        <v>0.70400000026882736</v>
      </c>
      <c r="BO1335" s="224">
        <v>2.2025000000000001</v>
      </c>
      <c r="BP1335" s="226">
        <v>-40.000000000000007</v>
      </c>
      <c r="BR1335" s="311">
        <v>6.6549999999998803</v>
      </c>
      <c r="BS1335" s="312">
        <v>0.70400000026882736</v>
      </c>
    </row>
    <row r="1336" spans="5:71">
      <c r="E1336" s="9">
        <v>167.14500000000001</v>
      </c>
      <c r="F1336" s="9">
        <v>51.1</v>
      </c>
      <c r="J1336" s="254">
        <v>6.6599999999998802</v>
      </c>
      <c r="K1336" s="8">
        <v>-1.7599999997694482</v>
      </c>
      <c r="BO1336" s="224">
        <v>2.2050000000000001</v>
      </c>
      <c r="BP1336" s="226">
        <v>-34.000000000000014</v>
      </c>
      <c r="BR1336" s="311">
        <v>6.6599999999998802</v>
      </c>
      <c r="BS1336" s="312">
        <v>-1.7599999997694482</v>
      </c>
    </row>
    <row r="1337" spans="5:71">
      <c r="E1337" s="9">
        <v>167.17250000000001</v>
      </c>
      <c r="F1337" s="9">
        <v>51.1</v>
      </c>
      <c r="J1337" s="254">
        <v>6.6649999999998801</v>
      </c>
      <c r="K1337" s="8">
        <v>6.7839999999234379</v>
      </c>
      <c r="BO1337" s="224">
        <v>2.2075</v>
      </c>
      <c r="BP1337" s="226">
        <v>-24.666666666666675</v>
      </c>
      <c r="BR1337" s="311">
        <v>6.6649999999998801</v>
      </c>
      <c r="BS1337" s="312">
        <v>6.7839999999234379</v>
      </c>
    </row>
    <row r="1338" spans="5:71">
      <c r="E1338" s="9">
        <v>167.20000000000002</v>
      </c>
      <c r="F1338" s="9">
        <v>51.1</v>
      </c>
      <c r="J1338" s="254">
        <v>6.66999999999988</v>
      </c>
      <c r="K1338" s="8">
        <v>-5.0879999995397185</v>
      </c>
      <c r="BO1338" s="224">
        <v>2.21</v>
      </c>
      <c r="BP1338" s="226">
        <v>-23.999999999999989</v>
      </c>
      <c r="BR1338" s="311">
        <v>6.66999999999988</v>
      </c>
      <c r="BS1338" s="312">
        <v>-5.0879999995397185</v>
      </c>
    </row>
    <row r="1339" spans="5:71">
      <c r="E1339" s="9">
        <v>167.22750000000002</v>
      </c>
      <c r="F1339" s="9">
        <v>51.1</v>
      </c>
      <c r="J1339" s="254">
        <v>6.6749999999998799</v>
      </c>
      <c r="K1339" s="8">
        <v>-3.8720000004985167</v>
      </c>
      <c r="BO1339" s="224">
        <v>2.2124999999999999</v>
      </c>
      <c r="BP1339" s="226">
        <v>-15.333333333333334</v>
      </c>
      <c r="BR1339" s="311">
        <v>6.6749999999998799</v>
      </c>
      <c r="BS1339" s="312">
        <v>-3.8720000004985167</v>
      </c>
    </row>
    <row r="1340" spans="5:71">
      <c r="E1340" s="9">
        <v>167.255</v>
      </c>
      <c r="F1340" s="9">
        <v>54.9</v>
      </c>
      <c r="J1340" s="254">
        <v>6.6799999999998798</v>
      </c>
      <c r="K1340" s="8">
        <v>-0.94693877549058669</v>
      </c>
      <c r="BO1340" s="224">
        <v>2.2149999999999999</v>
      </c>
      <c r="BP1340" s="226">
        <v>-23.999999999999989</v>
      </c>
      <c r="BR1340" s="311">
        <v>6.6799999999998798</v>
      </c>
      <c r="BS1340" s="312">
        <v>-0.94693877549058669</v>
      </c>
    </row>
    <row r="1341" spans="5:71">
      <c r="E1341" s="9">
        <v>167.2825</v>
      </c>
      <c r="F1341" s="9">
        <v>54.895000000000003</v>
      </c>
      <c r="J1341" s="254">
        <v>6.6849999999998797</v>
      </c>
      <c r="K1341" s="8">
        <v>-2.5599999998845746</v>
      </c>
      <c r="BO1341" s="224">
        <v>2.2175000000000002</v>
      </c>
      <c r="BP1341" s="226">
        <v>-25.333333333333325</v>
      </c>
      <c r="BR1341" s="311">
        <v>6.6849999999998797</v>
      </c>
      <c r="BS1341" s="312">
        <v>-2.5599999998845746</v>
      </c>
    </row>
    <row r="1342" spans="5:71">
      <c r="E1342" s="9">
        <v>167.31</v>
      </c>
      <c r="F1342" s="9">
        <v>54.89</v>
      </c>
      <c r="J1342" s="254">
        <v>6.6899999999998796</v>
      </c>
      <c r="K1342" s="8">
        <v>-4.2559999998848497</v>
      </c>
      <c r="BO1342" s="224">
        <v>2.2200000000000002</v>
      </c>
      <c r="BP1342" s="226">
        <v>-22.666666666666657</v>
      </c>
      <c r="BR1342" s="311">
        <v>6.6899999999998796</v>
      </c>
      <c r="BS1342" s="312">
        <v>-4.2559999998848497</v>
      </c>
    </row>
    <row r="1343" spans="5:71">
      <c r="E1343" s="9">
        <v>167.33750000000001</v>
      </c>
      <c r="F1343" s="9">
        <v>60.59</v>
      </c>
      <c r="J1343" s="254">
        <v>6.6949999999998795</v>
      </c>
      <c r="K1343" s="8">
        <v>-1.503999999768304</v>
      </c>
      <c r="BO1343" s="224">
        <v>2.2225000000000001</v>
      </c>
      <c r="BP1343" s="226">
        <v>-17.333333333333346</v>
      </c>
      <c r="BR1343" s="311">
        <v>6.6949999999998795</v>
      </c>
      <c r="BS1343" s="312">
        <v>-1.503999999768304</v>
      </c>
    </row>
    <row r="1344" spans="5:71">
      <c r="E1344" s="9">
        <v>167.36500000000001</v>
      </c>
      <c r="F1344" s="9">
        <v>64.39</v>
      </c>
      <c r="J1344" s="254">
        <v>6.6999999999998794</v>
      </c>
      <c r="K1344" s="8">
        <v>1.6959999997686737</v>
      </c>
      <c r="BO1344" s="224">
        <v>2.2250000000000001</v>
      </c>
      <c r="BP1344" s="226">
        <v>-10.666666666666677</v>
      </c>
      <c r="BR1344" s="311">
        <v>6.6999999999998794</v>
      </c>
      <c r="BS1344" s="312">
        <v>1.6959999997686737</v>
      </c>
    </row>
    <row r="1345" spans="5:71">
      <c r="E1345" s="9">
        <v>167.39250000000001</v>
      </c>
      <c r="F1345" s="9">
        <v>66.290000000000006</v>
      </c>
      <c r="J1345" s="254">
        <v>6.7049999999998793</v>
      </c>
      <c r="K1345" s="8">
        <v>8.1919999998449811</v>
      </c>
      <c r="BO1345" s="224">
        <v>2.2275</v>
      </c>
      <c r="BP1345" s="226">
        <v>-12.666666666666663</v>
      </c>
      <c r="BR1345" s="311">
        <v>6.7049999999998793</v>
      </c>
      <c r="BS1345" s="312">
        <v>8.1919999998449811</v>
      </c>
    </row>
    <row r="1346" spans="5:71">
      <c r="E1346" s="9">
        <v>167.42000000000002</v>
      </c>
      <c r="F1346" s="9">
        <v>68.19</v>
      </c>
      <c r="J1346" s="254">
        <v>6.7099999999998792</v>
      </c>
      <c r="K1346" s="8">
        <v>7.839999999883851</v>
      </c>
      <c r="BO1346" s="224">
        <v>2.23</v>
      </c>
      <c r="BP1346" s="226">
        <v>-15.333333333333334</v>
      </c>
      <c r="BR1346" s="311">
        <v>6.7099999999998792</v>
      </c>
      <c r="BS1346" s="312">
        <v>7.839999999883851</v>
      </c>
    </row>
    <row r="1347" spans="5:71">
      <c r="E1347" s="9">
        <v>167.44750000000002</v>
      </c>
      <c r="F1347" s="9">
        <v>71.989999999999995</v>
      </c>
      <c r="J1347" s="254">
        <v>6.7149999999998791</v>
      </c>
      <c r="K1347" s="8">
        <v>-0.38399999972973831</v>
      </c>
      <c r="BO1347" s="224">
        <v>2.2324999999999999</v>
      </c>
      <c r="BP1347" s="226">
        <v>-17.333333333333346</v>
      </c>
      <c r="BR1347" s="311">
        <v>6.7149999999998791</v>
      </c>
      <c r="BS1347" s="312">
        <v>-0.38399999972973831</v>
      </c>
    </row>
    <row r="1348" spans="5:71">
      <c r="E1348" s="9">
        <v>167.47500000000002</v>
      </c>
      <c r="F1348" s="9">
        <v>74.84</v>
      </c>
      <c r="J1348" s="254">
        <v>6.719999999999879</v>
      </c>
      <c r="K1348" s="8">
        <v>4.8319999998834007</v>
      </c>
      <c r="BO1348" s="224">
        <v>2.2349999999999999</v>
      </c>
      <c r="BP1348" s="226">
        <v>-22.000000000000004</v>
      </c>
      <c r="BR1348" s="311">
        <v>6.719999999999879</v>
      </c>
      <c r="BS1348" s="312">
        <v>4.8319999998834007</v>
      </c>
    </row>
    <row r="1349" spans="5:71">
      <c r="E1349" s="9">
        <v>167.5025</v>
      </c>
      <c r="F1349" s="9">
        <v>77.69</v>
      </c>
      <c r="J1349" s="254">
        <v>6.7249999999998789</v>
      </c>
      <c r="K1349" s="8">
        <v>2.3359999995746961</v>
      </c>
      <c r="BO1349" s="224">
        <v>2.2375000000000003</v>
      </c>
      <c r="BP1349" s="226">
        <v>-37.999999999999993</v>
      </c>
      <c r="BR1349" s="311">
        <v>6.7249999999998789</v>
      </c>
      <c r="BS1349" s="312">
        <v>2.3359999995746961</v>
      </c>
    </row>
    <row r="1350" spans="5:71">
      <c r="E1350" s="9">
        <v>167.53</v>
      </c>
      <c r="F1350" s="9">
        <v>79.59</v>
      </c>
      <c r="J1350" s="254">
        <v>6.7299999999998787</v>
      </c>
      <c r="K1350" s="8">
        <v>4.8960000005073567</v>
      </c>
      <c r="BO1350" s="224">
        <v>2.2400000000000002</v>
      </c>
      <c r="BP1350" s="226">
        <v>-51.999999999999993</v>
      </c>
      <c r="BR1350" s="311">
        <v>6.7299999999998787</v>
      </c>
      <c r="BS1350" s="312">
        <v>4.8960000005073567</v>
      </c>
    </row>
    <row r="1351" spans="5:71">
      <c r="E1351" s="9">
        <v>167.5575</v>
      </c>
      <c r="F1351" s="9">
        <v>83.38</v>
      </c>
      <c r="J1351" s="254">
        <v>6.7349999999998786</v>
      </c>
      <c r="K1351" s="8">
        <v>-5.2800000003106007</v>
      </c>
      <c r="BO1351" s="224">
        <v>2.2425000000000002</v>
      </c>
      <c r="BP1351" s="226">
        <v>-42.666666666666679</v>
      </c>
      <c r="BR1351" s="311">
        <v>6.7349999999998786</v>
      </c>
      <c r="BS1351" s="312">
        <v>-5.2800000003106007</v>
      </c>
    </row>
    <row r="1352" spans="5:71">
      <c r="E1352" s="9">
        <v>167.58500000000001</v>
      </c>
      <c r="F1352" s="9">
        <v>85.28</v>
      </c>
      <c r="J1352" s="254">
        <v>6.7399999999998785</v>
      </c>
      <c r="K1352" s="8">
        <v>1.5680000002319616</v>
      </c>
      <c r="BO1352" s="224">
        <v>2.2450000000000001</v>
      </c>
      <c r="BP1352" s="226">
        <v>-37.999999999999993</v>
      </c>
      <c r="BR1352" s="311">
        <v>6.7399999999998785</v>
      </c>
      <c r="BS1352" s="312">
        <v>1.5680000002319616</v>
      </c>
    </row>
    <row r="1353" spans="5:71">
      <c r="E1353" s="9">
        <v>167.61250000000001</v>
      </c>
      <c r="F1353" s="9">
        <v>87.18</v>
      </c>
      <c r="J1353" s="254">
        <v>6.7449999999998784</v>
      </c>
      <c r="K1353" s="8">
        <v>3.488000000116962</v>
      </c>
      <c r="BO1353" s="224">
        <v>2.2475000000000001</v>
      </c>
      <c r="BP1353" s="226">
        <v>-32.666666666666679</v>
      </c>
      <c r="BR1353" s="311">
        <v>6.7449999999998784</v>
      </c>
      <c r="BS1353" s="312">
        <v>3.488000000116962</v>
      </c>
    </row>
    <row r="1354" spans="5:71">
      <c r="E1354" s="9">
        <v>167.64000000000001</v>
      </c>
      <c r="F1354" s="9">
        <v>90.98</v>
      </c>
      <c r="J1354" s="254">
        <v>6.7499999999998783</v>
      </c>
      <c r="K1354" s="8">
        <v>8.0000000000000071</v>
      </c>
      <c r="BO1354" s="224">
        <v>2.25</v>
      </c>
      <c r="BP1354" s="226">
        <v>-25.333333333333325</v>
      </c>
      <c r="BR1354" s="311">
        <v>6.7499999999998783</v>
      </c>
      <c r="BS1354" s="312">
        <v>8.0000000000000071</v>
      </c>
    </row>
    <row r="1355" spans="5:71">
      <c r="E1355" s="9">
        <v>167.66750000000002</v>
      </c>
      <c r="F1355" s="9">
        <v>90.98</v>
      </c>
      <c r="J1355" s="254">
        <v>6.7549999999998782</v>
      </c>
      <c r="K1355" s="8">
        <v>18.047999999569448</v>
      </c>
      <c r="BO1355" s="224">
        <v>2.2524999999999999</v>
      </c>
      <c r="BP1355" s="226">
        <v>-14.66666666666668</v>
      </c>
      <c r="BR1355" s="311">
        <v>6.7549999999998782</v>
      </c>
      <c r="BS1355" s="312">
        <v>18.047999999569448</v>
      </c>
    </row>
    <row r="1356" spans="5:71">
      <c r="E1356" s="9">
        <v>167.69500000000002</v>
      </c>
      <c r="F1356" s="9">
        <v>90.98</v>
      </c>
      <c r="J1356" s="254">
        <v>6.7599999999998781</v>
      </c>
      <c r="K1356" s="8">
        <v>23.19999999953275</v>
      </c>
      <c r="BO1356" s="224">
        <v>2.2549999999999999</v>
      </c>
      <c r="BP1356" s="226">
        <v>-10.666666666666677</v>
      </c>
      <c r="BR1356" s="311">
        <v>6.7599999999998781</v>
      </c>
      <c r="BS1356" s="312">
        <v>23.19999999953275</v>
      </c>
    </row>
    <row r="1357" spans="5:71">
      <c r="E1357" s="9">
        <v>167.7225</v>
      </c>
      <c r="F1357" s="9">
        <v>94.78</v>
      </c>
      <c r="J1357" s="254">
        <v>6.764999999999878</v>
      </c>
      <c r="K1357" s="8">
        <v>11.535483871094065</v>
      </c>
      <c r="BO1357" s="224">
        <v>2.2574999999999998</v>
      </c>
      <c r="BP1357" s="226">
        <v>-5.9999999999999902</v>
      </c>
      <c r="BR1357" s="311">
        <v>6.764999999999878</v>
      </c>
      <c r="BS1357" s="312">
        <v>11.535483871094065</v>
      </c>
    </row>
    <row r="1358" spans="5:71">
      <c r="E1358" s="9">
        <v>167.75</v>
      </c>
      <c r="F1358" s="9">
        <v>94.775000000000006</v>
      </c>
      <c r="J1358" s="254">
        <v>6.7699999999998779</v>
      </c>
      <c r="K1358" s="8">
        <v>5.7200000001468254</v>
      </c>
      <c r="BO1358" s="224">
        <v>2.2600000000000002</v>
      </c>
      <c r="BP1358" s="226">
        <v>1.3333333333333346</v>
      </c>
      <c r="BR1358" s="311">
        <v>6.7699999999998779</v>
      </c>
      <c r="BS1358" s="312">
        <v>5.7200000001468254</v>
      </c>
    </row>
    <row r="1359" spans="5:71">
      <c r="E1359" s="9">
        <v>167.7775</v>
      </c>
      <c r="F1359" s="9">
        <v>94.77</v>
      </c>
      <c r="J1359" s="254">
        <v>6.7749999999998778</v>
      </c>
      <c r="K1359" s="8">
        <v>4.6060606060015985</v>
      </c>
      <c r="BO1359" s="224">
        <v>2.2625000000000002</v>
      </c>
      <c r="BP1359" s="226">
        <v>-4.6666666666666563</v>
      </c>
      <c r="BR1359" s="311">
        <v>6.7749999999998778</v>
      </c>
      <c r="BS1359" s="312">
        <v>4.6060606060015985</v>
      </c>
    </row>
    <row r="1360" spans="5:71">
      <c r="E1360" s="9">
        <v>167.80500000000001</v>
      </c>
      <c r="F1360" s="9">
        <v>96.67</v>
      </c>
      <c r="J1360" s="254">
        <v>6.7799999999998777</v>
      </c>
      <c r="K1360" s="8">
        <v>6.5334404553141212E-11</v>
      </c>
      <c r="BO1360" s="224">
        <v>2.2650000000000001</v>
      </c>
      <c r="BP1360" s="226">
        <v>-14.66666666666668</v>
      </c>
      <c r="BR1360" s="311">
        <v>6.7799999999998777</v>
      </c>
      <c r="BS1360" s="312">
        <v>6.5334404553141212E-11</v>
      </c>
    </row>
    <row r="1361" spans="5:71">
      <c r="E1361" s="9">
        <v>167.83250000000001</v>
      </c>
      <c r="F1361" s="9">
        <v>96.67</v>
      </c>
      <c r="J1361" s="254">
        <v>6.7849999999998776</v>
      </c>
      <c r="K1361" s="8">
        <v>-7.7333333337914922</v>
      </c>
      <c r="BO1361" s="224">
        <v>2.2675000000000001</v>
      </c>
      <c r="BP1361" s="226">
        <v>-9.333333333333341</v>
      </c>
      <c r="BR1361" s="311">
        <v>6.7849999999998776</v>
      </c>
      <c r="BS1361" s="312">
        <v>-7.7333333337914922</v>
      </c>
    </row>
    <row r="1362" spans="5:71">
      <c r="E1362" s="9">
        <v>167.86</v>
      </c>
      <c r="F1362" s="9">
        <v>97.62</v>
      </c>
      <c r="J1362" s="254">
        <v>6.7899999999998775</v>
      </c>
      <c r="K1362" s="8">
        <v>2.8903225805817812</v>
      </c>
      <c r="BO1362" s="224">
        <v>2.27</v>
      </c>
      <c r="BP1362" s="226">
        <v>-16.666666666666668</v>
      </c>
      <c r="BR1362" s="311">
        <v>6.7899999999998775</v>
      </c>
      <c r="BS1362" s="312">
        <v>2.8903225805817812</v>
      </c>
    </row>
    <row r="1363" spans="5:71">
      <c r="E1363" s="9">
        <v>167.88750000000002</v>
      </c>
      <c r="F1363" s="9">
        <v>98.57</v>
      </c>
      <c r="J1363" s="254">
        <v>6.7949999999998774</v>
      </c>
      <c r="K1363" s="8">
        <v>6.1333333334976103</v>
      </c>
      <c r="BO1363" s="224">
        <v>2.2725</v>
      </c>
      <c r="BP1363" s="226">
        <v>-18</v>
      </c>
      <c r="BR1363" s="311">
        <v>6.7949999999998774</v>
      </c>
      <c r="BS1363" s="312">
        <v>6.1333333334976103</v>
      </c>
    </row>
    <row r="1364" spans="5:71">
      <c r="E1364" s="9">
        <v>167.91500000000002</v>
      </c>
      <c r="F1364" s="9">
        <v>98.56</v>
      </c>
      <c r="J1364" s="254">
        <v>6.7999999999998773</v>
      </c>
      <c r="K1364" s="8">
        <v>-5.1870967743209206</v>
      </c>
      <c r="BO1364" s="224">
        <v>2.2749999999999999</v>
      </c>
      <c r="BP1364" s="226">
        <v>-42.666666666666679</v>
      </c>
      <c r="BR1364" s="311">
        <v>6.7999999999998773</v>
      </c>
      <c r="BS1364" s="312">
        <v>-5.1870967743209206</v>
      </c>
    </row>
    <row r="1365" spans="5:71">
      <c r="E1365" s="9">
        <v>167.9425</v>
      </c>
      <c r="F1365" s="9">
        <v>98.56</v>
      </c>
      <c r="J1365" s="254">
        <v>6.8049999999998771</v>
      </c>
      <c r="K1365" s="8">
        <v>-1.1733333333987872</v>
      </c>
      <c r="BO1365" s="224">
        <v>2.2774999999999999</v>
      </c>
      <c r="BP1365" s="226">
        <v>-37.999999999999993</v>
      </c>
      <c r="BR1365" s="311">
        <v>6.8049999999998771</v>
      </c>
      <c r="BS1365" s="312">
        <v>-1.1733333333987872</v>
      </c>
    </row>
    <row r="1366" spans="5:71">
      <c r="E1366" s="9">
        <v>167.97</v>
      </c>
      <c r="F1366" s="9">
        <v>98.56</v>
      </c>
      <c r="J1366" s="254">
        <v>6.809999999999877</v>
      </c>
      <c r="K1366" s="8">
        <v>-1.2799999998032519</v>
      </c>
      <c r="BO1366" s="224">
        <v>2.2800000000000002</v>
      </c>
      <c r="BP1366" s="226">
        <v>-40.666666666666657</v>
      </c>
      <c r="BR1366" s="311">
        <v>6.809999999999877</v>
      </c>
      <c r="BS1366" s="312">
        <v>-1.2799999998032519</v>
      </c>
    </row>
    <row r="1367" spans="5:71">
      <c r="E1367" s="9">
        <v>167.9975</v>
      </c>
      <c r="F1367" s="9">
        <v>98.56</v>
      </c>
      <c r="J1367" s="254">
        <v>6.8149999999998769</v>
      </c>
      <c r="K1367" s="8">
        <v>1.9199999998031458</v>
      </c>
      <c r="BO1367" s="224">
        <v>2.2825000000000002</v>
      </c>
      <c r="BP1367" s="226">
        <v>-45.333333333333343</v>
      </c>
      <c r="BR1367" s="311">
        <v>6.8149999999998769</v>
      </c>
      <c r="BS1367" s="312">
        <v>1.9199999998031458</v>
      </c>
    </row>
    <row r="1368" spans="5:71">
      <c r="E1368" s="9">
        <v>168.02500000000001</v>
      </c>
      <c r="F1368" s="9">
        <v>98.56</v>
      </c>
      <c r="J1368" s="254">
        <v>6.8199999999998768</v>
      </c>
      <c r="K1368" s="8">
        <v>16.373333332774219</v>
      </c>
      <c r="BO1368" s="224">
        <v>2.2850000000000001</v>
      </c>
      <c r="BP1368" s="226">
        <v>-37.999999999999993</v>
      </c>
      <c r="BR1368" s="311">
        <v>6.8199999999998768</v>
      </c>
      <c r="BS1368" s="312">
        <v>16.373333332774219</v>
      </c>
    </row>
    <row r="1369" spans="5:71">
      <c r="E1369" s="9">
        <v>168.05250000000001</v>
      </c>
      <c r="F1369" s="9">
        <v>98.555000000000007</v>
      </c>
      <c r="J1369" s="254">
        <v>6.8249999999998767</v>
      </c>
      <c r="K1369" s="8">
        <v>2.4258064511995769</v>
      </c>
      <c r="BO1369" s="224">
        <v>2.2875000000000001</v>
      </c>
      <c r="BP1369" s="226">
        <v>-30.666666666666668</v>
      </c>
      <c r="BR1369" s="311">
        <v>6.8249999999998767</v>
      </c>
      <c r="BS1369" s="312">
        <v>2.4258064511995769</v>
      </c>
    </row>
    <row r="1370" spans="5:71">
      <c r="E1370" s="9">
        <v>168.08</v>
      </c>
      <c r="F1370" s="9">
        <v>98.55</v>
      </c>
      <c r="J1370" s="254">
        <v>6.8299999999998766</v>
      </c>
      <c r="K1370" s="8">
        <v>5.4133333335625622</v>
      </c>
      <c r="BO1370" s="224">
        <v>2.29</v>
      </c>
      <c r="BP1370" s="226">
        <v>-30.000000000000011</v>
      </c>
      <c r="BR1370" s="311">
        <v>6.8299999999998766</v>
      </c>
      <c r="BS1370" s="312">
        <v>5.4133333335625622</v>
      </c>
    </row>
    <row r="1371" spans="5:71">
      <c r="E1371" s="9">
        <v>168.10750000000002</v>
      </c>
      <c r="F1371" s="9">
        <v>98.55</v>
      </c>
      <c r="J1371" s="254">
        <v>6.8349999999998765</v>
      </c>
      <c r="K1371" s="8">
        <v>0</v>
      </c>
      <c r="BO1371" s="224">
        <v>2.2925</v>
      </c>
      <c r="BP1371" s="226">
        <v>-15.333333333333334</v>
      </c>
      <c r="BR1371" s="311">
        <v>6.8349999999998765</v>
      </c>
      <c r="BS1371" s="312">
        <v>0</v>
      </c>
    </row>
    <row r="1372" spans="5:71">
      <c r="E1372" s="9">
        <v>168.13500000000002</v>
      </c>
      <c r="F1372" s="9">
        <v>96.65</v>
      </c>
      <c r="J1372" s="254">
        <v>6.8399999999998764</v>
      </c>
      <c r="K1372" s="8">
        <v>14.13333333287131</v>
      </c>
      <c r="BO1372" s="224">
        <v>2.2949999999999999</v>
      </c>
      <c r="BP1372" s="226">
        <v>-14.66666666666668</v>
      </c>
      <c r="BR1372" s="311">
        <v>6.8399999999998764</v>
      </c>
      <c r="BS1372" s="312">
        <v>14.13333333287131</v>
      </c>
    </row>
    <row r="1373" spans="5:71">
      <c r="E1373" s="9">
        <v>168.16250000000002</v>
      </c>
      <c r="F1373" s="9">
        <v>96.65</v>
      </c>
      <c r="J1373" s="254">
        <v>6.8449999999998763</v>
      </c>
      <c r="K1373" s="8">
        <v>10.533333332174841</v>
      </c>
      <c r="BO1373" s="224">
        <v>2.2974999999999999</v>
      </c>
      <c r="BP1373" s="226">
        <v>-2.6666666666666692</v>
      </c>
      <c r="BR1373" s="311">
        <v>6.8449999999998763</v>
      </c>
      <c r="BS1373" s="312">
        <v>10.533333332174841</v>
      </c>
    </row>
    <row r="1374" spans="5:71">
      <c r="E1374" s="9">
        <v>168.19000000000003</v>
      </c>
      <c r="F1374" s="9">
        <v>96.17</v>
      </c>
      <c r="J1374" s="254">
        <v>6.8499999999998762</v>
      </c>
      <c r="K1374" s="8">
        <v>-0.45217391261179074</v>
      </c>
      <c r="BO1374" s="224">
        <v>2.3000000000000003</v>
      </c>
      <c r="BP1374" s="226">
        <v>-3.3333333333333215</v>
      </c>
      <c r="BR1374" s="311">
        <v>6.8499999999998762</v>
      </c>
      <c r="BS1374" s="312">
        <v>-0.45217391261179074</v>
      </c>
    </row>
    <row r="1375" spans="5:71">
      <c r="E1375" s="9">
        <v>168.21750000000003</v>
      </c>
      <c r="F1375" s="9">
        <v>95.69</v>
      </c>
      <c r="J1375" s="254">
        <v>6.8549999999998761</v>
      </c>
      <c r="K1375" s="8">
        <v>-16.8</v>
      </c>
      <c r="BO1375" s="224">
        <v>2.3025000000000002</v>
      </c>
      <c r="BP1375" s="226">
        <v>-8.666666666666659</v>
      </c>
      <c r="BR1375" s="311">
        <v>6.8549999999998761</v>
      </c>
      <c r="BS1375" s="312">
        <v>-16.8</v>
      </c>
    </row>
    <row r="1376" spans="5:71">
      <c r="E1376" s="9">
        <v>168.24500000000003</v>
      </c>
      <c r="F1376" s="9">
        <v>95.215000000000003</v>
      </c>
      <c r="J1376" s="254">
        <v>6.859999999999876</v>
      </c>
      <c r="K1376" s="8">
        <v>-10.258823529879493</v>
      </c>
      <c r="BO1376" s="224">
        <v>2.3050000000000002</v>
      </c>
      <c r="BP1376" s="226">
        <v>-8.0000000000000071</v>
      </c>
      <c r="BR1376" s="311">
        <v>6.859999999999876</v>
      </c>
      <c r="BS1376" s="312">
        <v>-10.258823529879493</v>
      </c>
    </row>
    <row r="1377" spans="5:71">
      <c r="E1377" s="9">
        <v>168.27250000000001</v>
      </c>
      <c r="F1377" s="9">
        <v>94.74</v>
      </c>
      <c r="J1377" s="254">
        <v>6.8649999999998759</v>
      </c>
      <c r="K1377" s="8">
        <v>-7.8222222220023951</v>
      </c>
      <c r="BO1377" s="224">
        <v>2.3075000000000001</v>
      </c>
      <c r="BP1377" s="226">
        <v>-13.333333333333345</v>
      </c>
      <c r="BR1377" s="311">
        <v>6.8649999999998759</v>
      </c>
      <c r="BS1377" s="312">
        <v>-7.8222222220023951</v>
      </c>
    </row>
    <row r="1378" spans="5:71">
      <c r="E1378" s="9">
        <v>168.3</v>
      </c>
      <c r="F1378" s="9">
        <v>94.74</v>
      </c>
      <c r="J1378" s="254">
        <v>6.8699999999998758</v>
      </c>
      <c r="K1378" s="8">
        <v>2.0444444443338128</v>
      </c>
      <c r="BO1378" s="224">
        <v>2.31</v>
      </c>
      <c r="BP1378" s="226">
        <v>-25.333333333333325</v>
      </c>
      <c r="BR1378" s="311">
        <v>6.8699999999998758</v>
      </c>
      <c r="BS1378" s="312">
        <v>2.0444444443338128</v>
      </c>
    </row>
    <row r="1379" spans="5:71">
      <c r="E1379" s="9">
        <v>168.33333333333334</v>
      </c>
      <c r="F1379" s="9">
        <v>92.83</v>
      </c>
      <c r="J1379" s="254">
        <v>6.8749999999998757</v>
      </c>
      <c r="K1379" s="8">
        <v>19.333333335147639</v>
      </c>
      <c r="BO1379" s="224">
        <v>2.3125</v>
      </c>
      <c r="BP1379" s="226">
        <v>-31.333333333333346</v>
      </c>
      <c r="BR1379" s="311">
        <v>6.8749999999998757</v>
      </c>
      <c r="BS1379" s="312">
        <v>19.333333335147639</v>
      </c>
    </row>
    <row r="1380" spans="5:71">
      <c r="E1380" s="9">
        <v>168.36666666666667</v>
      </c>
      <c r="F1380" s="9">
        <v>92.83</v>
      </c>
      <c r="J1380" s="254">
        <v>6.8799999999998755</v>
      </c>
      <c r="K1380" s="8">
        <v>-3.7333333331680763</v>
      </c>
      <c r="BO1380" s="224">
        <v>2.3149999999999999</v>
      </c>
      <c r="BP1380" s="226">
        <v>-34.000000000000014</v>
      </c>
      <c r="BR1380" s="311">
        <v>6.8799999999998755</v>
      </c>
      <c r="BS1380" s="312">
        <v>-3.7333333331680763</v>
      </c>
    </row>
    <row r="1381" spans="5:71">
      <c r="E1381" s="9">
        <v>168.4</v>
      </c>
      <c r="F1381" s="9">
        <v>90.93</v>
      </c>
      <c r="J1381" s="254">
        <v>6.8849999999998754</v>
      </c>
      <c r="K1381" s="8">
        <v>-0.79999999983382253</v>
      </c>
      <c r="BO1381" s="224">
        <v>2.3174999999999999</v>
      </c>
      <c r="BP1381" s="226">
        <v>-34.666666666666664</v>
      </c>
      <c r="BR1381" s="311">
        <v>6.8849999999998754</v>
      </c>
      <c r="BS1381" s="312">
        <v>-0.79999999983382253</v>
      </c>
    </row>
    <row r="1382" spans="5:71">
      <c r="E1382" s="9">
        <v>168.43333333333334</v>
      </c>
      <c r="F1382" s="9">
        <v>90.93</v>
      </c>
      <c r="J1382" s="254">
        <v>6.8899999999998753</v>
      </c>
      <c r="K1382" s="8">
        <v>-6.9647058827622033</v>
      </c>
      <c r="BO1382" s="224">
        <v>2.3199999999999998</v>
      </c>
      <c r="BP1382" s="226">
        <v>-35.333333333333321</v>
      </c>
      <c r="BR1382" s="311">
        <v>6.8899999999998753</v>
      </c>
      <c r="BS1382" s="312">
        <v>-6.9647058827622033</v>
      </c>
    </row>
    <row r="1383" spans="5:71">
      <c r="E1383" s="9">
        <v>168.46666666666667</v>
      </c>
      <c r="F1383" s="9">
        <v>90.93</v>
      </c>
      <c r="J1383" s="254">
        <v>6.8949999999998752</v>
      </c>
      <c r="K1383" s="8">
        <v>-6.6222222221668048</v>
      </c>
      <c r="BO1383" s="224">
        <v>2.3225000000000002</v>
      </c>
      <c r="BP1383" s="226">
        <v>-24.666666666666675</v>
      </c>
      <c r="BR1383" s="311">
        <v>6.8949999999998752</v>
      </c>
      <c r="BS1383" s="312">
        <v>-6.6222222221668048</v>
      </c>
    </row>
    <row r="1384" spans="5:71">
      <c r="E1384" s="9">
        <v>168.50000000000003</v>
      </c>
      <c r="F1384" s="9">
        <v>90.92</v>
      </c>
      <c r="J1384" s="254">
        <v>6.8999999999998751</v>
      </c>
      <c r="K1384" s="8">
        <v>-16.141176471409153</v>
      </c>
      <c r="BO1384" s="224">
        <v>2.3250000000000002</v>
      </c>
      <c r="BP1384" s="226">
        <v>-19.333333333333336</v>
      </c>
      <c r="BR1384" s="311">
        <v>6.8999999999998751</v>
      </c>
      <c r="BS1384" s="312">
        <v>-16.141176471409153</v>
      </c>
    </row>
    <row r="1385" spans="5:71">
      <c r="E1385" s="9">
        <v>168.53333333333333</v>
      </c>
      <c r="F1385" s="9">
        <v>89.02</v>
      </c>
      <c r="J1385" s="254">
        <v>6.904999999999875</v>
      </c>
      <c r="K1385" s="8">
        <v>3.9111111110556607</v>
      </c>
      <c r="BO1385" s="224">
        <v>2.3275000000000001</v>
      </c>
      <c r="BP1385" s="226">
        <v>-27.333333333333343</v>
      </c>
      <c r="BR1385" s="311">
        <v>6.904999999999875</v>
      </c>
      <c r="BS1385" s="312">
        <v>3.9111111110556607</v>
      </c>
    </row>
    <row r="1386" spans="5:71">
      <c r="E1386" s="9">
        <v>168.56666666666669</v>
      </c>
      <c r="F1386" s="9">
        <v>90.92</v>
      </c>
      <c r="J1386" s="254">
        <v>6.9099999999998749</v>
      </c>
      <c r="K1386" s="8">
        <v>-4.2666666670572084</v>
      </c>
      <c r="BO1386" s="224">
        <v>2.33</v>
      </c>
      <c r="BP1386" s="226">
        <v>-27.333333333333343</v>
      </c>
      <c r="BR1386" s="311">
        <v>6.9099999999998749</v>
      </c>
      <c r="BS1386" s="312">
        <v>-4.2666666670572084</v>
      </c>
    </row>
    <row r="1387" spans="5:71">
      <c r="E1387" s="9">
        <v>168.60000000000002</v>
      </c>
      <c r="F1387" s="9">
        <v>90.92</v>
      </c>
      <c r="J1387" s="254">
        <v>6.9149999999998748</v>
      </c>
      <c r="K1387" s="8">
        <v>1.9199999999553441</v>
      </c>
      <c r="BO1387" s="224">
        <v>2.3325</v>
      </c>
      <c r="BP1387" s="226">
        <v>-19.333333333333336</v>
      </c>
      <c r="BR1387" s="311">
        <v>6.9149999999998748</v>
      </c>
      <c r="BS1387" s="312">
        <v>1.9199999999553441</v>
      </c>
    </row>
    <row r="1388" spans="5:71">
      <c r="E1388" s="9">
        <v>168.63333333333335</v>
      </c>
      <c r="F1388" s="9">
        <v>90.915000000000006</v>
      </c>
      <c r="J1388" s="254">
        <v>6.9199999999998747</v>
      </c>
      <c r="K1388" s="8">
        <v>7.5555555551656184</v>
      </c>
      <c r="BO1388" s="224">
        <v>2.335</v>
      </c>
      <c r="BP1388" s="226">
        <v>-10.666666666666677</v>
      </c>
      <c r="BR1388" s="311">
        <v>6.9199999999998747</v>
      </c>
      <c r="BS1388" s="312">
        <v>7.5555555551656184</v>
      </c>
    </row>
    <row r="1389" spans="5:71">
      <c r="E1389" s="9">
        <v>168.66666666666669</v>
      </c>
      <c r="F1389" s="9">
        <v>90.91</v>
      </c>
      <c r="J1389" s="254">
        <v>6.9249999999998746</v>
      </c>
      <c r="K1389" s="8">
        <v>10.133333332999221</v>
      </c>
      <c r="BO1389" s="224">
        <v>2.3374999999999999</v>
      </c>
      <c r="BP1389" s="226">
        <v>-4.0000000000000036</v>
      </c>
      <c r="BR1389" s="311">
        <v>6.9249999999998746</v>
      </c>
      <c r="BS1389" s="312">
        <v>10.133333332999221</v>
      </c>
    </row>
    <row r="1390" spans="5:71">
      <c r="E1390" s="9">
        <v>168.70000000000002</v>
      </c>
      <c r="F1390" s="9">
        <v>92.81</v>
      </c>
      <c r="J1390" s="254">
        <v>6.9299999999998745</v>
      </c>
      <c r="K1390" s="8">
        <v>5.4222222221101646</v>
      </c>
      <c r="BO1390" s="224">
        <v>2.34</v>
      </c>
      <c r="BP1390" s="226">
        <v>1.9999999999999869</v>
      </c>
      <c r="BR1390" s="311">
        <v>6.9299999999998745</v>
      </c>
      <c r="BS1390" s="312">
        <v>5.4222222221101646</v>
      </c>
    </row>
    <row r="1391" spans="5:71">
      <c r="E1391" s="9">
        <v>168.73333333333335</v>
      </c>
      <c r="F1391" s="9">
        <v>92.81</v>
      </c>
      <c r="J1391" s="254">
        <v>6.9349999999998744</v>
      </c>
      <c r="K1391" s="8">
        <v>-2.8377358487909277</v>
      </c>
      <c r="BO1391" s="224">
        <v>2.3425000000000002</v>
      </c>
      <c r="BP1391" s="226">
        <v>-6.6666666666666723</v>
      </c>
      <c r="BR1391" s="311">
        <v>6.9349999999998744</v>
      </c>
      <c r="BS1391" s="312">
        <v>-2.8377358487909277</v>
      </c>
    </row>
    <row r="1392" spans="5:71">
      <c r="E1392" s="9">
        <v>168.76666666666668</v>
      </c>
      <c r="F1392" s="9">
        <v>92.81</v>
      </c>
      <c r="J1392" s="254">
        <v>6.9399999999998743</v>
      </c>
      <c r="K1392" s="8">
        <v>-4.8000000003363397</v>
      </c>
      <c r="BO1392" s="224">
        <v>2.3450000000000002</v>
      </c>
      <c r="BP1392" s="226">
        <v>-9.333333333333341</v>
      </c>
      <c r="BR1392" s="311">
        <v>6.9399999999998743</v>
      </c>
      <c r="BS1392" s="312">
        <v>-4.8000000003363397</v>
      </c>
    </row>
    <row r="1393" spans="5:71">
      <c r="E1393" s="9">
        <v>168.8</v>
      </c>
      <c r="F1393" s="9">
        <v>94.71</v>
      </c>
      <c r="J1393" s="254">
        <v>6.9449999999998742</v>
      </c>
      <c r="K1393" s="8">
        <v>-4.0727272727455954</v>
      </c>
      <c r="BO1393" s="224">
        <v>2.3475000000000001</v>
      </c>
      <c r="BP1393" s="226">
        <v>-1.3333333333333346</v>
      </c>
      <c r="BR1393" s="311">
        <v>6.9449999999998742</v>
      </c>
      <c r="BS1393" s="312">
        <v>-4.0727272727455954</v>
      </c>
    </row>
    <row r="1394" spans="5:71">
      <c r="E1394" s="9">
        <v>168.83333333333334</v>
      </c>
      <c r="F1394" s="9">
        <v>92.8</v>
      </c>
      <c r="J1394" s="254">
        <v>6.9499999999998741</v>
      </c>
      <c r="K1394" s="8">
        <v>-7.9272727271630927</v>
      </c>
      <c r="BO1394" s="224">
        <v>2.35</v>
      </c>
      <c r="BP1394" s="226">
        <v>-23.333333333333339</v>
      </c>
      <c r="BR1394" s="311">
        <v>6.9499999999998741</v>
      </c>
      <c r="BS1394" s="312">
        <v>-7.9272727271630927</v>
      </c>
    </row>
    <row r="1395" spans="5:71">
      <c r="E1395" s="9">
        <v>168.86666666666667</v>
      </c>
      <c r="F1395" s="9">
        <v>92.8</v>
      </c>
      <c r="J1395" s="254">
        <v>6.9549999999998739</v>
      </c>
      <c r="K1395" s="8">
        <v>5.1636363631963533</v>
      </c>
      <c r="BO1395" s="224">
        <v>2.3525</v>
      </c>
      <c r="BP1395" s="226">
        <v>-32.666666666666679</v>
      </c>
      <c r="BR1395" s="311">
        <v>6.9549999999998739</v>
      </c>
      <c r="BS1395" s="312">
        <v>5.1636363631963533</v>
      </c>
    </row>
    <row r="1396" spans="5:71">
      <c r="E1396" s="9">
        <v>168.9</v>
      </c>
      <c r="F1396" s="9">
        <v>90.9</v>
      </c>
      <c r="J1396" s="254">
        <v>6.9599999999998738</v>
      </c>
      <c r="K1396" s="8">
        <v>13.963636363508023</v>
      </c>
      <c r="BO1396" s="224">
        <v>2.355</v>
      </c>
      <c r="BP1396" s="226">
        <v>-37.999999999999993</v>
      </c>
      <c r="BR1396" s="311">
        <v>6.9599999999998738</v>
      </c>
      <c r="BS1396" s="312">
        <v>13.963636363508023</v>
      </c>
    </row>
    <row r="1397" spans="5:71">
      <c r="E1397" s="9">
        <v>168.93333333333334</v>
      </c>
      <c r="F1397" s="9">
        <v>88.05</v>
      </c>
      <c r="J1397" s="254">
        <v>6.9649999999998737</v>
      </c>
      <c r="K1397" s="8">
        <v>16.685714285685517</v>
      </c>
      <c r="BO1397" s="224">
        <v>2.3574999999999999</v>
      </c>
      <c r="BP1397" s="226">
        <v>-48.666666666666664</v>
      </c>
      <c r="BR1397" s="311">
        <v>6.9649999999998737</v>
      </c>
      <c r="BS1397" s="312">
        <v>16.685714285685517</v>
      </c>
    </row>
    <row r="1398" spans="5:71">
      <c r="E1398" s="9">
        <v>168.96666666666667</v>
      </c>
      <c r="F1398" s="9">
        <v>87.57</v>
      </c>
      <c r="J1398" s="254">
        <v>6.9699999999998736</v>
      </c>
      <c r="K1398" s="8">
        <v>12.548571428831892</v>
      </c>
      <c r="BO1398" s="224">
        <v>2.36</v>
      </c>
      <c r="BP1398" s="226">
        <v>-46</v>
      </c>
      <c r="BR1398" s="311">
        <v>6.9699999999998736</v>
      </c>
      <c r="BS1398" s="312">
        <v>12.548571428831892</v>
      </c>
    </row>
    <row r="1399" spans="5:71">
      <c r="E1399" s="9">
        <v>169</v>
      </c>
      <c r="F1399" s="9">
        <v>87.09</v>
      </c>
      <c r="J1399" s="254">
        <v>6.9749999999998735</v>
      </c>
      <c r="K1399" s="8">
        <v>0.80000000033709995</v>
      </c>
      <c r="BO1399" s="224">
        <v>2.3625000000000003</v>
      </c>
      <c r="BP1399" s="226">
        <v>-35.333333333333321</v>
      </c>
      <c r="BR1399" s="311">
        <v>6.9749999999998735</v>
      </c>
      <c r="BS1399" s="312">
        <v>0.80000000033709995</v>
      </c>
    </row>
    <row r="1400" spans="5:71">
      <c r="E1400" s="9">
        <v>169.03333333333333</v>
      </c>
      <c r="F1400" s="9">
        <v>84.24</v>
      </c>
      <c r="J1400" s="254">
        <v>6.9799999999998734</v>
      </c>
      <c r="K1400" s="8">
        <v>5.600000000338099</v>
      </c>
      <c r="BO1400" s="224">
        <v>2.3650000000000002</v>
      </c>
      <c r="BP1400" s="226">
        <v>-42.666666666666679</v>
      </c>
      <c r="BR1400" s="311">
        <v>6.9799999999998734</v>
      </c>
      <c r="BS1400" s="312">
        <v>5.600000000338099</v>
      </c>
    </row>
    <row r="1401" spans="5:71">
      <c r="E1401" s="9">
        <v>169.06666666666669</v>
      </c>
      <c r="F1401" s="9">
        <v>79.489999999999995</v>
      </c>
      <c r="J1401" s="254">
        <v>6.9849999999998733</v>
      </c>
      <c r="K1401" s="8">
        <v>-9.1428571660578939E-2</v>
      </c>
      <c r="BO1401" s="224">
        <v>2.3675000000000002</v>
      </c>
      <c r="BP1401" s="226">
        <v>-26.666666666666661</v>
      </c>
      <c r="BR1401" s="311">
        <v>6.9849999999998733</v>
      </c>
      <c r="BS1401" s="312">
        <v>-9.1428571660578939E-2</v>
      </c>
    </row>
    <row r="1402" spans="5:71">
      <c r="E1402" s="9">
        <v>169.10000000000002</v>
      </c>
      <c r="F1402" s="9">
        <v>79.48</v>
      </c>
      <c r="J1402" s="254">
        <v>6.9899999999998732</v>
      </c>
      <c r="K1402" s="8">
        <v>8.8888888886645034</v>
      </c>
      <c r="BO1402" s="224">
        <v>2.37</v>
      </c>
      <c r="BP1402" s="226">
        <v>-32.666666666666679</v>
      </c>
      <c r="BR1402" s="311">
        <v>6.9899999999998732</v>
      </c>
      <c r="BS1402" s="312">
        <v>8.8888888886645034</v>
      </c>
    </row>
    <row r="1403" spans="5:71">
      <c r="E1403" s="9">
        <v>169.13333333333335</v>
      </c>
      <c r="F1403" s="9">
        <v>77.58</v>
      </c>
      <c r="J1403" s="254">
        <v>6.9949999999998731</v>
      </c>
      <c r="K1403" s="8">
        <v>8.259154929362893</v>
      </c>
      <c r="BO1403" s="224">
        <v>2.3725000000000001</v>
      </c>
      <c r="BP1403" s="226">
        <v>-26.666666666666661</v>
      </c>
      <c r="BR1403" s="311">
        <v>6.9949999999998731</v>
      </c>
      <c r="BS1403" s="312">
        <v>8.259154929362893</v>
      </c>
    </row>
    <row r="1404" spans="5:71">
      <c r="E1404" s="9">
        <v>169.16666666666669</v>
      </c>
      <c r="F1404" s="9">
        <v>74.73</v>
      </c>
      <c r="J1404" s="254">
        <v>6.999999999999873</v>
      </c>
      <c r="K1404" s="8">
        <v>16.709859154714447</v>
      </c>
      <c r="BO1404" s="224">
        <v>2.375</v>
      </c>
      <c r="BP1404" s="226">
        <v>-10.666666666666677</v>
      </c>
      <c r="BR1404" s="311">
        <v>6.999999999999873</v>
      </c>
      <c r="BS1404" s="312">
        <v>16.709859154714447</v>
      </c>
    </row>
    <row r="1405" spans="5:71">
      <c r="E1405" s="9">
        <v>169.20000000000002</v>
      </c>
      <c r="F1405" s="9">
        <v>74.25</v>
      </c>
      <c r="J1405" s="254">
        <v>7.0049999999998729</v>
      </c>
      <c r="K1405" s="8">
        <v>3.0400000006918759</v>
      </c>
      <c r="BO1405" s="224">
        <v>2.3774999999999999</v>
      </c>
      <c r="BP1405" s="226">
        <v>-9.9999999999999947</v>
      </c>
      <c r="BR1405" s="311">
        <v>7.0049999999998729</v>
      </c>
      <c r="BS1405" s="312">
        <v>3.0400000006918759</v>
      </c>
    </row>
    <row r="1406" spans="5:71">
      <c r="E1406" s="9">
        <v>169.23333333333335</v>
      </c>
      <c r="F1406" s="9">
        <v>73.77</v>
      </c>
      <c r="J1406" s="254">
        <v>7.0099999999998728</v>
      </c>
      <c r="K1406" s="8">
        <v>-5.6470588233898411</v>
      </c>
      <c r="BO1406" s="224">
        <v>2.38</v>
      </c>
      <c r="BP1406" s="226">
        <v>-9.333333333333341</v>
      </c>
      <c r="BR1406" s="311">
        <v>7.0099999999998728</v>
      </c>
      <c r="BS1406" s="312">
        <v>-5.6470588233898411</v>
      </c>
    </row>
    <row r="1407" spans="5:71">
      <c r="E1407" s="9">
        <v>169.26666666666668</v>
      </c>
      <c r="F1407" s="9">
        <v>71.87</v>
      </c>
      <c r="J1407" s="254">
        <v>7.0149999999998727</v>
      </c>
      <c r="K1407" s="8">
        <v>-3.7760000005317806</v>
      </c>
      <c r="BO1407" s="224">
        <v>2.3824999999999998</v>
      </c>
      <c r="BP1407" s="226">
        <v>-0.66666666666668206</v>
      </c>
      <c r="BR1407" s="311">
        <v>7.0149999999998727</v>
      </c>
      <c r="BS1407" s="312">
        <v>-3.7760000005317806</v>
      </c>
    </row>
    <row r="1408" spans="5:71">
      <c r="E1408" s="9">
        <v>169.3</v>
      </c>
      <c r="F1408" s="9">
        <v>71.87</v>
      </c>
      <c r="J1408" s="254">
        <v>7.0199999999998726</v>
      </c>
      <c r="K1408" s="8">
        <v>2.2719999994273365</v>
      </c>
      <c r="BO1408" s="224">
        <v>2.3850000000000002</v>
      </c>
      <c r="BP1408" s="226">
        <v>-6.6666666666666723</v>
      </c>
      <c r="BR1408" s="311">
        <v>7.0199999999998726</v>
      </c>
      <c r="BS1408" s="312">
        <v>2.2719999994273365</v>
      </c>
    </row>
    <row r="1409" spans="5:71">
      <c r="E1409" s="9">
        <v>169.33333333333334</v>
      </c>
      <c r="F1409" s="9">
        <v>71.87</v>
      </c>
      <c r="J1409" s="254">
        <v>7.0249999999998725</v>
      </c>
      <c r="K1409" s="8">
        <v>-2.5882352937967923</v>
      </c>
      <c r="BO1409" s="224">
        <v>2.3875000000000002</v>
      </c>
      <c r="BP1409" s="226">
        <v>-16.666666666666668</v>
      </c>
      <c r="BR1409" s="311">
        <v>7.0249999999998725</v>
      </c>
      <c r="BS1409" s="312">
        <v>-2.5882352937967923</v>
      </c>
    </row>
    <row r="1410" spans="5:71">
      <c r="E1410" s="9">
        <v>169.36666666666667</v>
      </c>
      <c r="F1410" s="9">
        <v>69.959999999999994</v>
      </c>
      <c r="J1410" s="254">
        <v>7.0299999999998724</v>
      </c>
      <c r="K1410" s="8">
        <v>-3.9359999991426875</v>
      </c>
      <c r="BO1410" s="224">
        <v>2.39</v>
      </c>
      <c r="BP1410" s="226">
        <v>-20.666666666666671</v>
      </c>
      <c r="BR1410" s="311">
        <v>7.0299999999998724</v>
      </c>
      <c r="BS1410" s="312">
        <v>-3.9359999991426875</v>
      </c>
    </row>
    <row r="1411" spans="5:71">
      <c r="E1411" s="9">
        <v>169.4</v>
      </c>
      <c r="F1411" s="9">
        <v>69.959999999999994</v>
      </c>
      <c r="J1411" s="254">
        <v>7.0349999999998722</v>
      </c>
      <c r="K1411" s="8">
        <v>-11.23199999991833</v>
      </c>
      <c r="BO1411" s="224">
        <v>2.3925000000000001</v>
      </c>
      <c r="BP1411" s="226">
        <v>-24.666666666666675</v>
      </c>
      <c r="BR1411" s="311">
        <v>7.0349999999998722</v>
      </c>
      <c r="BS1411" s="312">
        <v>-11.23199999991833</v>
      </c>
    </row>
    <row r="1412" spans="5:71">
      <c r="E1412" s="9">
        <v>169.43333333333334</v>
      </c>
      <c r="F1412" s="9">
        <v>69.959999999999994</v>
      </c>
      <c r="J1412" s="254">
        <v>7.0399999999998721</v>
      </c>
      <c r="K1412" s="8">
        <v>-1.3119999997142529</v>
      </c>
      <c r="BO1412" s="224">
        <v>2.395</v>
      </c>
      <c r="BP1412" s="226">
        <v>-12.000000000000009</v>
      </c>
      <c r="BR1412" s="311">
        <v>7.0399999999998721</v>
      </c>
      <c r="BS1412" s="312">
        <v>-1.3119999997142529</v>
      </c>
    </row>
    <row r="1413" spans="5:71">
      <c r="E1413" s="9">
        <v>169.46666666666667</v>
      </c>
      <c r="F1413" s="9">
        <v>69.959999999999994</v>
      </c>
      <c r="J1413" s="254">
        <v>7.044999999999872</v>
      </c>
      <c r="K1413" s="8">
        <v>7.6479999990973369</v>
      </c>
      <c r="BO1413" s="224">
        <v>2.3975</v>
      </c>
      <c r="BP1413" s="226">
        <v>-15.333333333333334</v>
      </c>
      <c r="BR1413" s="311">
        <v>7.044999999999872</v>
      </c>
      <c r="BS1413" s="312">
        <v>7.6479999990973369</v>
      </c>
    </row>
    <row r="1414" spans="5:71">
      <c r="E1414" s="9">
        <v>169.50000000000003</v>
      </c>
      <c r="F1414" s="9">
        <v>69.959999999999994</v>
      </c>
      <c r="J1414" s="254">
        <v>7.0499999999998719</v>
      </c>
      <c r="K1414" s="8">
        <v>-15.391999999466606</v>
      </c>
      <c r="BO1414" s="224">
        <v>2.4</v>
      </c>
      <c r="BP1414" s="226">
        <v>-16.666666666666668</v>
      </c>
      <c r="BR1414" s="311">
        <v>7.0499999999998719</v>
      </c>
      <c r="BS1414" s="312">
        <v>-15.391999999466606</v>
      </c>
    </row>
    <row r="1415" spans="5:71">
      <c r="E1415" s="9">
        <v>169.53333333333333</v>
      </c>
      <c r="F1415" s="9">
        <v>69.954999999999998</v>
      </c>
      <c r="J1415" s="254">
        <v>7.0549999999998718</v>
      </c>
      <c r="K1415" s="8">
        <v>-1.8559999996307397</v>
      </c>
      <c r="BO1415" s="224">
        <v>2.4024999999999999</v>
      </c>
      <c r="BP1415" s="226">
        <v>-29.333333333333329</v>
      </c>
      <c r="BR1415" s="311">
        <v>7.0549999999998718</v>
      </c>
      <c r="BS1415" s="312">
        <v>-1.8559999996307397</v>
      </c>
    </row>
    <row r="1416" spans="5:71">
      <c r="E1416" s="9">
        <v>169.56666666666669</v>
      </c>
      <c r="F1416" s="9">
        <v>69.95</v>
      </c>
      <c r="J1416" s="254">
        <v>7.0599999999998717</v>
      </c>
      <c r="K1416" s="8">
        <v>-0.67692307676544772</v>
      </c>
      <c r="BO1416" s="224">
        <v>2.4050000000000002</v>
      </c>
      <c r="BP1416" s="226">
        <v>-30.666666666666668</v>
      </c>
      <c r="BR1416" s="311">
        <v>7.0599999999998717</v>
      </c>
      <c r="BS1416" s="312">
        <v>-0.67692307676544772</v>
      </c>
    </row>
    <row r="1417" spans="5:71">
      <c r="E1417" s="9">
        <v>169.60000000000002</v>
      </c>
      <c r="F1417" s="9">
        <v>71.849999999999994</v>
      </c>
      <c r="J1417" s="254">
        <v>7.0649999999998716</v>
      </c>
      <c r="K1417" s="8">
        <v>-0.3519999999590695</v>
      </c>
      <c r="BO1417" s="224">
        <v>2.4075000000000002</v>
      </c>
      <c r="BP1417" s="226">
        <v>-12.000000000000009</v>
      </c>
      <c r="BR1417" s="311">
        <v>7.0649999999998716</v>
      </c>
      <c r="BS1417" s="312">
        <v>-0.3519999999590695</v>
      </c>
    </row>
    <row r="1418" spans="5:71">
      <c r="E1418" s="9">
        <v>169.63333333333335</v>
      </c>
      <c r="F1418" s="9">
        <v>71.849999999999994</v>
      </c>
      <c r="J1418" s="254">
        <v>7.0699999999998715</v>
      </c>
      <c r="K1418" s="8">
        <v>6.8159999996723997</v>
      </c>
      <c r="BO1418" s="224">
        <v>2.41</v>
      </c>
      <c r="BP1418" s="226">
        <v>-4.0000000000000036</v>
      </c>
      <c r="BR1418" s="311">
        <v>7.0699999999998715</v>
      </c>
      <c r="BS1418" s="312">
        <v>6.8159999996723997</v>
      </c>
    </row>
    <row r="1419" spans="5:71">
      <c r="E1419" s="9">
        <v>169.66666666666669</v>
      </c>
      <c r="F1419" s="9">
        <v>71.849999999999994</v>
      </c>
      <c r="J1419" s="254">
        <v>7.0749999999998714</v>
      </c>
      <c r="K1419" s="8">
        <v>7.63076923053152</v>
      </c>
      <c r="BO1419" s="224">
        <v>2.4125000000000001</v>
      </c>
      <c r="BP1419" s="226">
        <v>-9.333333333333341</v>
      </c>
      <c r="BR1419" s="311">
        <v>7.0749999999998714</v>
      </c>
      <c r="BS1419" s="312">
        <v>7.63076923053152</v>
      </c>
    </row>
    <row r="1420" spans="5:71">
      <c r="E1420" s="9">
        <v>169.70000000000002</v>
      </c>
      <c r="F1420" s="9">
        <v>75.650000000000006</v>
      </c>
      <c r="J1420" s="254">
        <v>7.0799999999998713</v>
      </c>
      <c r="K1420" s="8">
        <v>8.0000000000000071</v>
      </c>
      <c r="BO1420" s="224">
        <v>2.415</v>
      </c>
      <c r="BP1420" s="226">
        <v>-9.333333333333341</v>
      </c>
      <c r="BR1420" s="311">
        <v>7.0799999999998713</v>
      </c>
      <c r="BS1420" s="312">
        <v>8.0000000000000071</v>
      </c>
    </row>
    <row r="1421" spans="5:71">
      <c r="E1421" s="9">
        <v>169.73333333333335</v>
      </c>
      <c r="F1421" s="9">
        <v>77.540000000000006</v>
      </c>
      <c r="J1421" s="254">
        <v>7.0849999999998712</v>
      </c>
      <c r="K1421" s="8">
        <v>13.400000000128609</v>
      </c>
      <c r="BO1421" s="224">
        <v>2.4175</v>
      </c>
      <c r="BP1421" s="226">
        <v>-6.6666666666666723</v>
      </c>
      <c r="BR1421" s="311">
        <v>7.0849999999998712</v>
      </c>
      <c r="BS1421" s="312">
        <v>13.400000000128609</v>
      </c>
    </row>
    <row r="1422" spans="5:71">
      <c r="E1422" s="9">
        <v>169.76666666666668</v>
      </c>
      <c r="F1422" s="9">
        <v>78.489999999999995</v>
      </c>
      <c r="J1422" s="254">
        <v>7.0899999999998711</v>
      </c>
      <c r="K1422" s="8">
        <v>6.8645161292320012</v>
      </c>
      <c r="BO1422" s="224">
        <v>2.42</v>
      </c>
      <c r="BP1422" s="226">
        <v>-8.0000000000000071</v>
      </c>
      <c r="BR1422" s="311">
        <v>7.0899999999998711</v>
      </c>
      <c r="BS1422" s="312">
        <v>6.8645161292320012</v>
      </c>
    </row>
    <row r="1423" spans="5:71">
      <c r="E1423" s="9">
        <v>169.8</v>
      </c>
      <c r="F1423" s="9">
        <v>79.44</v>
      </c>
      <c r="J1423" s="254">
        <v>7.094999999999871</v>
      </c>
      <c r="K1423" s="8">
        <v>-4.7499999999355325</v>
      </c>
      <c r="BO1423" s="224">
        <v>2.4224999999999999</v>
      </c>
      <c r="BP1423" s="226">
        <v>-19.999999999999989</v>
      </c>
      <c r="BR1423" s="311">
        <v>7.094999999999871</v>
      </c>
      <c r="BS1423" s="312">
        <v>-4.7499999999355325</v>
      </c>
    </row>
    <row r="1424" spans="5:71">
      <c r="E1424" s="9">
        <v>169.83333333333334</v>
      </c>
      <c r="F1424" s="9">
        <v>81.34</v>
      </c>
      <c r="J1424" s="254">
        <v>7.0999999999998709</v>
      </c>
      <c r="K1424" s="8">
        <v>-8.8999999999353818</v>
      </c>
      <c r="BO1424" s="224">
        <v>2.4250000000000003</v>
      </c>
      <c r="BP1424" s="226">
        <v>-17.333333333333346</v>
      </c>
      <c r="BR1424" s="311">
        <v>7.0999999999998709</v>
      </c>
      <c r="BS1424" s="312">
        <v>-8.8999999999353818</v>
      </c>
    </row>
    <row r="1425" spans="5:71">
      <c r="E1425" s="9">
        <v>169.86666666666667</v>
      </c>
      <c r="F1425" s="9">
        <v>82.29</v>
      </c>
      <c r="J1425" s="254">
        <v>7.1049999999998708</v>
      </c>
      <c r="K1425" s="8">
        <v>-7.3729729731684301</v>
      </c>
      <c r="BO1425" s="224">
        <v>2.4275000000000002</v>
      </c>
      <c r="BP1425" s="226">
        <v>-28.666666666666675</v>
      </c>
      <c r="BR1425" s="311">
        <v>7.1049999999998708</v>
      </c>
      <c r="BS1425" s="312">
        <v>-7.3729729731684301</v>
      </c>
    </row>
    <row r="1426" spans="5:71">
      <c r="E1426" s="9">
        <v>169.9</v>
      </c>
      <c r="F1426" s="9">
        <v>83.24</v>
      </c>
      <c r="J1426" s="254">
        <v>7.1099999999998706</v>
      </c>
      <c r="K1426" s="8">
        <v>1.6216216213709345</v>
      </c>
      <c r="BO1426" s="224">
        <v>2.4300000000000002</v>
      </c>
      <c r="BP1426" s="226">
        <v>-46.666666666666679</v>
      </c>
      <c r="BR1426" s="311">
        <v>7.1099999999998706</v>
      </c>
      <c r="BS1426" s="312">
        <v>1.6216216213709345</v>
      </c>
    </row>
    <row r="1427" spans="5:71">
      <c r="E1427" s="9">
        <v>169.93333333333334</v>
      </c>
      <c r="F1427" s="9">
        <v>85.14</v>
      </c>
      <c r="J1427" s="254">
        <v>7.1149999999998705</v>
      </c>
      <c r="K1427" s="8">
        <v>8.2084033614398422</v>
      </c>
      <c r="BO1427" s="224">
        <v>2.4325000000000001</v>
      </c>
      <c r="BP1427" s="226">
        <v>-62.666666666666664</v>
      </c>
      <c r="BR1427" s="311">
        <v>7.1149999999998705</v>
      </c>
      <c r="BS1427" s="312">
        <v>8.2084033614398422</v>
      </c>
    </row>
    <row r="1428" spans="5:71">
      <c r="E1428" s="9">
        <v>169.96666666666667</v>
      </c>
      <c r="F1428" s="9">
        <v>85.13</v>
      </c>
      <c r="J1428" s="254">
        <v>7.1199999999998704</v>
      </c>
      <c r="K1428" s="8">
        <v>4.5109243698433588</v>
      </c>
      <c r="BO1428" s="224">
        <v>2.4350000000000001</v>
      </c>
      <c r="BP1428" s="226">
        <v>-57.333333333333321</v>
      </c>
      <c r="BR1428" s="311">
        <v>7.1199999999998704</v>
      </c>
      <c r="BS1428" s="312">
        <v>4.5109243698433588</v>
      </c>
    </row>
    <row r="1429" spans="5:71">
      <c r="E1429" s="9">
        <v>170</v>
      </c>
      <c r="F1429" s="9">
        <v>88.69</v>
      </c>
      <c r="J1429" s="254">
        <v>7.1249999999998703</v>
      </c>
      <c r="K1429" s="8">
        <v>0.81344537824687535</v>
      </c>
      <c r="BO1429" s="224">
        <v>2.4375</v>
      </c>
      <c r="BP1429" s="226">
        <v>-60.66666666666665</v>
      </c>
      <c r="BR1429" s="311">
        <v>7.1249999999998703</v>
      </c>
      <c r="BS1429" s="312">
        <v>0.81344537824687535</v>
      </c>
    </row>
    <row r="1430" spans="5:71">
      <c r="E1430" s="9">
        <v>170.03333333333333</v>
      </c>
      <c r="F1430" s="9">
        <v>90.58</v>
      </c>
      <c r="J1430" s="254">
        <v>7.1299999999998702</v>
      </c>
      <c r="K1430" s="8">
        <v>-2.8840336133496081</v>
      </c>
      <c r="BO1430" s="224">
        <v>2.44</v>
      </c>
      <c r="BP1430" s="226">
        <v>-51.999999999999993</v>
      </c>
      <c r="BR1430" s="311">
        <v>7.1299999999998702</v>
      </c>
      <c r="BS1430" s="312">
        <v>-2.8840336133496081</v>
      </c>
    </row>
    <row r="1431" spans="5:71">
      <c r="E1431" s="9">
        <v>170.06666666666669</v>
      </c>
      <c r="F1431" s="9">
        <v>90.575000000000003</v>
      </c>
      <c r="J1431" s="254">
        <v>7.1349999999998701</v>
      </c>
      <c r="K1431" s="8">
        <v>-6.5815126049460915</v>
      </c>
      <c r="BO1431" s="224">
        <v>2.4424999999999999</v>
      </c>
      <c r="BP1431" s="226">
        <v>-51.333333333333336</v>
      </c>
      <c r="BR1431" s="311">
        <v>7.1349999999998701</v>
      </c>
      <c r="BS1431" s="312">
        <v>-6.5815126049460915</v>
      </c>
    </row>
    <row r="1432" spans="5:71">
      <c r="E1432" s="9">
        <v>170.10000000000002</v>
      </c>
      <c r="F1432" s="9">
        <v>90.57</v>
      </c>
      <c r="J1432" s="254">
        <v>7.13999999999987</v>
      </c>
      <c r="K1432" s="8">
        <v>-6.338461538302127</v>
      </c>
      <c r="BO1432" s="224">
        <v>2.4449999999999998</v>
      </c>
      <c r="BP1432" s="226">
        <v>-48.000000000000007</v>
      </c>
      <c r="BR1432" s="311">
        <v>7.13999999999987</v>
      </c>
      <c r="BS1432" s="312">
        <v>-6.338461538302127</v>
      </c>
    </row>
    <row r="1433" spans="5:71">
      <c r="E1433" s="9">
        <v>170.13333333333335</v>
      </c>
      <c r="F1433" s="9">
        <v>90.56</v>
      </c>
      <c r="J1433" s="254">
        <v>7.1449999999998699</v>
      </c>
      <c r="K1433" s="8">
        <v>-6.2857142863088455</v>
      </c>
      <c r="BO1433" s="224">
        <v>2.4475000000000002</v>
      </c>
      <c r="BP1433" s="226">
        <v>-45.333333333333343</v>
      </c>
      <c r="BR1433" s="311">
        <v>7.1449999999998699</v>
      </c>
      <c r="BS1433" s="312">
        <v>-6.2857142863088455</v>
      </c>
    </row>
    <row r="1434" spans="5:71">
      <c r="E1434" s="9">
        <v>170.16666666666669</v>
      </c>
      <c r="F1434" s="9">
        <v>90.55</v>
      </c>
      <c r="J1434" s="254">
        <v>7.1499999999998698</v>
      </c>
      <c r="K1434" s="8">
        <v>3.3714285704591518</v>
      </c>
      <c r="BO1434" s="224">
        <v>2.4500000000000002</v>
      </c>
      <c r="BP1434" s="226">
        <v>-33.333333333333336</v>
      </c>
      <c r="BR1434" s="311">
        <v>7.1499999999998698</v>
      </c>
      <c r="BS1434" s="312">
        <v>3.3714285704591518</v>
      </c>
    </row>
    <row r="1435" spans="5:71">
      <c r="E1435" s="9">
        <v>170.20000000000002</v>
      </c>
      <c r="F1435" s="9">
        <v>88.64</v>
      </c>
      <c r="J1435" s="254">
        <v>7.1549999999998697</v>
      </c>
      <c r="K1435" s="8">
        <v>7.5428571417402068</v>
      </c>
      <c r="BO1435" s="224">
        <v>2.4525000000000001</v>
      </c>
      <c r="BP1435" s="226">
        <v>-30.666666666666668</v>
      </c>
      <c r="BR1435" s="311">
        <v>7.1549999999998697</v>
      </c>
      <c r="BS1435" s="312">
        <v>7.5428571417402068</v>
      </c>
    </row>
    <row r="1436" spans="5:71">
      <c r="E1436" s="9">
        <v>170.23333333333335</v>
      </c>
      <c r="F1436" s="9">
        <v>88.635000000000005</v>
      </c>
      <c r="J1436" s="254">
        <v>7.1599999999998696</v>
      </c>
      <c r="K1436" s="8">
        <v>6.2857142858627668</v>
      </c>
      <c r="BO1436" s="224">
        <v>2.4550000000000001</v>
      </c>
      <c r="BP1436" s="226">
        <v>-14.66666666666668</v>
      </c>
      <c r="BR1436" s="311">
        <v>7.1599999999998696</v>
      </c>
      <c r="BS1436" s="312">
        <v>6.2857142858627668</v>
      </c>
    </row>
    <row r="1437" spans="5:71">
      <c r="E1437" s="9">
        <v>170.26666666666668</v>
      </c>
      <c r="F1437" s="9">
        <v>88.63</v>
      </c>
      <c r="J1437" s="254">
        <v>7.1649999999998695</v>
      </c>
      <c r="K1437" s="8">
        <v>16.228571428645822</v>
      </c>
      <c r="BO1437" s="224">
        <v>2.4575</v>
      </c>
      <c r="BP1437" s="226">
        <v>-10.666666666666677</v>
      </c>
      <c r="BR1437" s="311">
        <v>7.1649999999998695</v>
      </c>
      <c r="BS1437" s="312">
        <v>16.228571428645822</v>
      </c>
    </row>
    <row r="1438" spans="5:71">
      <c r="E1438" s="9">
        <v>170.3</v>
      </c>
      <c r="F1438" s="9">
        <v>88.62</v>
      </c>
      <c r="J1438" s="254">
        <v>7.1699999999998694</v>
      </c>
      <c r="K1438" s="8">
        <v>9.9428571431797863</v>
      </c>
      <c r="BO1438" s="224">
        <v>2.46</v>
      </c>
      <c r="BP1438" s="226">
        <v>-10.666666666666677</v>
      </c>
      <c r="BR1438" s="311">
        <v>7.1699999999998694</v>
      </c>
      <c r="BS1438" s="312">
        <v>9.9428571431797863</v>
      </c>
    </row>
    <row r="1439" spans="5:71">
      <c r="E1439" s="9">
        <v>170.3475</v>
      </c>
      <c r="F1439" s="9">
        <v>86.71</v>
      </c>
      <c r="J1439" s="254">
        <v>7.1749999999998693</v>
      </c>
      <c r="K1439" s="8">
        <v>-2.438095237771023</v>
      </c>
      <c r="BO1439" s="224">
        <v>2.4624999999999999</v>
      </c>
      <c r="BP1439" s="226">
        <v>1.3333333333333346</v>
      </c>
      <c r="BR1439" s="311">
        <v>7.1749999999998693</v>
      </c>
      <c r="BS1439" s="312">
        <v>-2.438095237771023</v>
      </c>
    </row>
    <row r="1440" spans="5:71">
      <c r="E1440" s="9">
        <v>170.39500000000001</v>
      </c>
      <c r="F1440" s="9">
        <v>86.7</v>
      </c>
      <c r="J1440" s="254">
        <v>7.1799999999998692</v>
      </c>
      <c r="K1440" s="8">
        <v>-7.047619047594047</v>
      </c>
      <c r="BO1440" s="224">
        <v>2.4649999999999999</v>
      </c>
      <c r="BP1440" s="226">
        <v>-1.3333333333333346</v>
      </c>
      <c r="BR1440" s="311">
        <v>7.1799999999998692</v>
      </c>
      <c r="BS1440" s="312">
        <v>-7.047619047594047</v>
      </c>
    </row>
    <row r="1441" spans="5:71">
      <c r="E1441" s="9">
        <v>170.4425</v>
      </c>
      <c r="F1441" s="9">
        <v>84.8</v>
      </c>
      <c r="J1441" s="254">
        <v>7.184999999999869</v>
      </c>
      <c r="K1441" s="8">
        <v>-10.399999999900515</v>
      </c>
      <c r="BO1441" s="224">
        <v>2.4675000000000002</v>
      </c>
      <c r="BP1441" s="226">
        <v>-5.3333333333333384</v>
      </c>
      <c r="BR1441" s="311">
        <v>7.184999999999869</v>
      </c>
      <c r="BS1441" s="312">
        <v>-10.399999999900515</v>
      </c>
    </row>
    <row r="1442" spans="5:71">
      <c r="E1442" s="9">
        <v>170.49</v>
      </c>
      <c r="F1442" s="9">
        <v>84.79</v>
      </c>
      <c r="J1442" s="254">
        <v>7.1899999999998689</v>
      </c>
      <c r="K1442" s="8">
        <v>1.136842104931759</v>
      </c>
      <c r="BO1442" s="224">
        <v>2.4700000000000002</v>
      </c>
      <c r="BP1442" s="226">
        <v>-5.9999999999999902</v>
      </c>
      <c r="BR1442" s="311">
        <v>7.1899999999998689</v>
      </c>
      <c r="BS1442" s="312">
        <v>1.136842104931759</v>
      </c>
    </row>
    <row r="1443" spans="5:71">
      <c r="E1443" s="9">
        <v>170.53749999999999</v>
      </c>
      <c r="F1443" s="9">
        <v>82.88</v>
      </c>
      <c r="J1443" s="254">
        <v>7.1949999999998688</v>
      </c>
      <c r="K1443" s="8">
        <v>13.999999999591035</v>
      </c>
      <c r="BO1443" s="224">
        <v>2.4725000000000001</v>
      </c>
      <c r="BP1443" s="226">
        <v>-13.333333333333345</v>
      </c>
      <c r="BR1443" s="311">
        <v>7.1949999999998688</v>
      </c>
      <c r="BS1443" s="312">
        <v>13.999999999591035</v>
      </c>
    </row>
    <row r="1444" spans="5:71">
      <c r="E1444" s="9">
        <v>170.58500000000001</v>
      </c>
      <c r="F1444" s="9">
        <v>80.97</v>
      </c>
      <c r="J1444" s="254">
        <v>7.1999999999998687</v>
      </c>
      <c r="K1444" s="8">
        <v>17.64210526293752</v>
      </c>
      <c r="BO1444" s="224">
        <v>2.4750000000000001</v>
      </c>
      <c r="BP1444" s="226">
        <v>-22.666666666666657</v>
      </c>
      <c r="BR1444" s="311">
        <v>7.1999999999998687</v>
      </c>
      <c r="BS1444" s="312">
        <v>17.64210526293752</v>
      </c>
    </row>
    <row r="1445" spans="5:71">
      <c r="E1445" s="9">
        <v>170.63250000000002</v>
      </c>
      <c r="F1445" s="9">
        <v>80.959999999999994</v>
      </c>
      <c r="J1445" s="254">
        <v>7.2049999999998686</v>
      </c>
      <c r="K1445" s="8">
        <v>19.999999999941593</v>
      </c>
      <c r="BO1445" s="224">
        <v>2.4775</v>
      </c>
      <c r="BP1445" s="226">
        <v>-31.333333333333346</v>
      </c>
      <c r="BR1445" s="311">
        <v>7.2049999999998686</v>
      </c>
      <c r="BS1445" s="312">
        <v>19.999999999941593</v>
      </c>
    </row>
    <row r="1446" spans="5:71">
      <c r="E1446" s="9">
        <v>170.68000000000004</v>
      </c>
      <c r="F1446" s="9">
        <v>78.094999999999999</v>
      </c>
      <c r="J1446" s="254">
        <v>7.2099999999998685</v>
      </c>
      <c r="K1446" s="8">
        <v>14.105263157839296</v>
      </c>
      <c r="BO1446" s="224">
        <v>2.48</v>
      </c>
      <c r="BP1446" s="226">
        <v>-31.333333333333346</v>
      </c>
      <c r="BR1446" s="311">
        <v>7.2099999999998685</v>
      </c>
      <c r="BS1446" s="312">
        <v>14.105263157839296</v>
      </c>
    </row>
    <row r="1447" spans="5:71">
      <c r="E1447" s="9">
        <v>170.72750000000002</v>
      </c>
      <c r="F1447" s="9">
        <v>75.23</v>
      </c>
      <c r="J1447" s="254">
        <v>7.2149999999998684</v>
      </c>
      <c r="K1447" s="8">
        <v>11.284210526924809</v>
      </c>
      <c r="BO1447" s="224">
        <v>2.4824999999999999</v>
      </c>
      <c r="BP1447" s="226">
        <v>-48.666666666666664</v>
      </c>
      <c r="BR1447" s="311">
        <v>7.2149999999998684</v>
      </c>
      <c r="BS1447" s="312">
        <v>11.284210526924809</v>
      </c>
    </row>
    <row r="1448" spans="5:71">
      <c r="E1448" s="9">
        <v>170.77500000000001</v>
      </c>
      <c r="F1448" s="9">
        <v>73.33</v>
      </c>
      <c r="J1448" s="254">
        <v>7.2199999999998683</v>
      </c>
      <c r="K1448" s="8">
        <v>-0.29473684177212078</v>
      </c>
      <c r="BO1448" s="224">
        <v>2.4849999999999999</v>
      </c>
      <c r="BP1448" s="226">
        <v>-50.666666666666686</v>
      </c>
      <c r="BR1448" s="311">
        <v>7.2199999999998683</v>
      </c>
      <c r="BS1448" s="312">
        <v>-0.29473684177212078</v>
      </c>
    </row>
    <row r="1449" spans="5:71">
      <c r="E1449" s="9">
        <v>170.82250000000002</v>
      </c>
      <c r="F1449" s="9">
        <v>73.319999999999993</v>
      </c>
      <c r="J1449" s="254">
        <v>7.2249999999998682</v>
      </c>
      <c r="K1449" s="8">
        <v>-4.6857142859405698</v>
      </c>
      <c r="BO1449" s="224">
        <v>2.4875000000000003</v>
      </c>
      <c r="BP1449" s="226">
        <v>-62.000000000000007</v>
      </c>
      <c r="BR1449" s="311">
        <v>7.2249999999998682</v>
      </c>
      <c r="BS1449" s="312">
        <v>-4.6857142859405698</v>
      </c>
    </row>
    <row r="1450" spans="5:71">
      <c r="E1450" s="9">
        <v>170.87</v>
      </c>
      <c r="F1450" s="9">
        <v>71.41</v>
      </c>
      <c r="J1450" s="254">
        <v>7.2299999999998681</v>
      </c>
      <c r="K1450" s="8">
        <v>0.45714285716794478</v>
      </c>
      <c r="BO1450" s="224">
        <v>2.4900000000000002</v>
      </c>
      <c r="BP1450" s="226">
        <v>-40.000000000000007</v>
      </c>
      <c r="BR1450" s="311">
        <v>7.2299999999998681</v>
      </c>
      <c r="BS1450" s="312">
        <v>0.45714285716794478</v>
      </c>
    </row>
    <row r="1451" spans="5:71">
      <c r="E1451" s="9">
        <v>170.91750000000002</v>
      </c>
      <c r="F1451" s="9">
        <v>68.545000000000002</v>
      </c>
      <c r="J1451" s="254">
        <v>7.234999999999868</v>
      </c>
      <c r="K1451" s="8">
        <v>0.49523809521296869</v>
      </c>
      <c r="BO1451" s="224">
        <v>2.4925000000000002</v>
      </c>
      <c r="BP1451" s="226">
        <v>-27.999999999999996</v>
      </c>
      <c r="BR1451" s="311">
        <v>7.234999999999868</v>
      </c>
      <c r="BS1451" s="312">
        <v>0.49523809521296869</v>
      </c>
    </row>
    <row r="1452" spans="5:71">
      <c r="E1452" s="9">
        <v>170.965</v>
      </c>
      <c r="F1452" s="9">
        <v>65.680000000000007</v>
      </c>
      <c r="J1452" s="254">
        <v>7.2399999999998679</v>
      </c>
      <c r="K1452" s="8">
        <v>4.6857142855631295</v>
      </c>
      <c r="BO1452" s="224">
        <v>2.4950000000000001</v>
      </c>
      <c r="BP1452" s="226">
        <v>-26.000000000000011</v>
      </c>
      <c r="BR1452" s="311">
        <v>7.2399999999998679</v>
      </c>
      <c r="BS1452" s="312">
        <v>4.6857142855631295</v>
      </c>
    </row>
    <row r="1453" spans="5:71">
      <c r="E1453" s="9">
        <v>171.01250000000002</v>
      </c>
      <c r="F1453" s="9">
        <v>63.77</v>
      </c>
      <c r="J1453" s="254">
        <v>7.2449999999998678</v>
      </c>
      <c r="K1453" s="8">
        <v>17.599999999621868</v>
      </c>
      <c r="BO1453" s="224">
        <v>2.4975000000000001</v>
      </c>
      <c r="BP1453" s="226">
        <v>-13.333333333333345</v>
      </c>
      <c r="BR1453" s="311">
        <v>7.2449999999998678</v>
      </c>
      <c r="BS1453" s="312">
        <v>17.599999999621868</v>
      </c>
    </row>
    <row r="1454" spans="5:71">
      <c r="E1454" s="9">
        <v>171.06</v>
      </c>
      <c r="F1454" s="9">
        <v>60.914999999999999</v>
      </c>
      <c r="J1454" s="254">
        <v>7.2499999999998677</v>
      </c>
      <c r="K1454" s="8">
        <v>9.6000000004072206</v>
      </c>
      <c r="BO1454" s="224">
        <v>2.5</v>
      </c>
      <c r="BP1454" s="226">
        <v>3.3333333333333215</v>
      </c>
      <c r="BR1454" s="311">
        <v>7.2499999999998677</v>
      </c>
      <c r="BS1454" s="312">
        <v>9.6000000004072206</v>
      </c>
    </row>
    <row r="1455" spans="5:71">
      <c r="E1455" s="9">
        <v>171.10749999999999</v>
      </c>
      <c r="F1455" s="9">
        <v>58.05</v>
      </c>
      <c r="J1455" s="254">
        <v>7.2549999999998676</v>
      </c>
      <c r="K1455" s="8">
        <v>6.2315789475355032</v>
      </c>
      <c r="BO1455" s="224">
        <v>2.5024999999999999</v>
      </c>
      <c r="BP1455" s="226">
        <v>-8.0833333333333535</v>
      </c>
      <c r="BR1455" s="311">
        <v>7.2549999999998676</v>
      </c>
      <c r="BS1455" s="312">
        <v>6.2315789475355032</v>
      </c>
    </row>
    <row r="1456" spans="5:71">
      <c r="E1456" s="9">
        <v>171.155</v>
      </c>
      <c r="F1456" s="9">
        <v>58.04</v>
      </c>
      <c r="J1456" s="254">
        <v>7.2599999999998674</v>
      </c>
      <c r="K1456" s="8">
        <v>-5.6000000000000227</v>
      </c>
      <c r="BO1456" s="224">
        <v>2.5049999999999999</v>
      </c>
      <c r="BP1456" s="226">
        <v>-16.833333333333329</v>
      </c>
      <c r="BR1456" s="311">
        <v>7.2599999999998674</v>
      </c>
      <c r="BS1456" s="312">
        <v>-5.6000000000000227</v>
      </c>
    </row>
    <row r="1457" spans="5:71">
      <c r="E1457" s="9">
        <v>171.20249999999999</v>
      </c>
      <c r="F1457" s="9">
        <v>56.13</v>
      </c>
      <c r="J1457" s="254">
        <v>7.2649999999998673</v>
      </c>
      <c r="K1457" s="8">
        <v>-4.0000000003176339</v>
      </c>
      <c r="BO1457" s="224">
        <v>2.5074999999999998</v>
      </c>
      <c r="BP1457" s="226">
        <v>-12.916666666666671</v>
      </c>
      <c r="BR1457" s="311">
        <v>7.2649999999998673</v>
      </c>
      <c r="BS1457" s="312">
        <v>-4.0000000003176339</v>
      </c>
    </row>
    <row r="1458" spans="5:71">
      <c r="E1458" s="9">
        <v>171.25000000000003</v>
      </c>
      <c r="F1458" s="9">
        <v>54.22</v>
      </c>
      <c r="J1458" s="254">
        <v>7.2699999999998672</v>
      </c>
      <c r="K1458" s="8">
        <v>0.80000000010624461</v>
      </c>
      <c r="BO1458" s="224">
        <v>2.5100000000000002</v>
      </c>
      <c r="BP1458" s="226">
        <v>-28.333333333333325</v>
      </c>
      <c r="BR1458" s="311">
        <v>7.2699999999998672</v>
      </c>
      <c r="BS1458" s="312">
        <v>0.80000000010624461</v>
      </c>
    </row>
    <row r="1459" spans="5:71">
      <c r="E1459" s="9">
        <v>171.29750000000001</v>
      </c>
      <c r="F1459" s="9">
        <v>51.354999999999997</v>
      </c>
      <c r="J1459" s="254">
        <v>7.2749999999998671</v>
      </c>
      <c r="K1459" s="8">
        <v>4.7999999998934229</v>
      </c>
      <c r="BO1459" s="224">
        <v>2.5125000000000002</v>
      </c>
      <c r="BP1459" s="226">
        <v>-35.749999999999993</v>
      </c>
      <c r="BR1459" s="311">
        <v>7.2749999999998671</v>
      </c>
      <c r="BS1459" s="312">
        <v>4.7999999998934229</v>
      </c>
    </row>
    <row r="1460" spans="5:71">
      <c r="E1460" s="9">
        <v>171.34500000000003</v>
      </c>
      <c r="F1460" s="9">
        <v>48.5</v>
      </c>
      <c r="J1460" s="254">
        <v>7.279999999999867</v>
      </c>
      <c r="K1460" s="8">
        <v>10.000000000265565</v>
      </c>
      <c r="BO1460" s="224">
        <v>2.5150000000000001</v>
      </c>
      <c r="BP1460" s="226">
        <v>-44.5</v>
      </c>
      <c r="BR1460" s="311">
        <v>7.279999999999867</v>
      </c>
      <c r="BS1460" s="312">
        <v>10.000000000265565</v>
      </c>
    </row>
    <row r="1461" spans="5:71">
      <c r="E1461" s="9">
        <v>171.39250000000001</v>
      </c>
      <c r="F1461" s="9">
        <v>46.59</v>
      </c>
      <c r="J1461" s="254">
        <v>7.2849999999998669</v>
      </c>
      <c r="K1461" s="8">
        <v>6.5684210525190778</v>
      </c>
      <c r="BO1461" s="224">
        <v>2.5175000000000001</v>
      </c>
      <c r="BP1461" s="226">
        <v>-59.916666666666679</v>
      </c>
      <c r="BR1461" s="311">
        <v>7.2849999999998669</v>
      </c>
      <c r="BS1461" s="312">
        <v>6.5684210525190778</v>
      </c>
    </row>
    <row r="1462" spans="5:71">
      <c r="E1462" s="9">
        <v>171.44000000000003</v>
      </c>
      <c r="F1462" s="9">
        <v>46.58</v>
      </c>
      <c r="J1462" s="254">
        <v>7.2899999999998668</v>
      </c>
      <c r="K1462" s="8">
        <v>2.2666666669630686</v>
      </c>
      <c r="BO1462" s="224">
        <v>2.52</v>
      </c>
      <c r="BP1462" s="226">
        <v>-60.66666666666665</v>
      </c>
      <c r="BR1462" s="311">
        <v>7.2899999999998668</v>
      </c>
      <c r="BS1462" s="312">
        <v>2.2666666669630686</v>
      </c>
    </row>
    <row r="1463" spans="5:71">
      <c r="E1463" s="9">
        <v>171.48750000000001</v>
      </c>
      <c r="F1463" s="9">
        <v>44.67</v>
      </c>
      <c r="J1463" s="254">
        <v>7.2949999999998667</v>
      </c>
      <c r="K1463" s="8">
        <v>-0.53333333315595866</v>
      </c>
      <c r="BO1463" s="224">
        <v>2.5225</v>
      </c>
      <c r="BP1463" s="226">
        <v>-56.083333333333336</v>
      </c>
      <c r="BR1463" s="311">
        <v>7.2949999999998667</v>
      </c>
      <c r="BS1463" s="312">
        <v>-0.53333333315595866</v>
      </c>
    </row>
    <row r="1464" spans="5:71">
      <c r="E1464" s="9">
        <v>171.535</v>
      </c>
      <c r="F1464" s="9">
        <v>41.805</v>
      </c>
      <c r="J1464" s="254">
        <v>7.2999999999998666</v>
      </c>
      <c r="K1464" s="8">
        <v>4.2105263326064346E-2</v>
      </c>
      <c r="BO1464" s="224">
        <v>2.5249999999999999</v>
      </c>
      <c r="BP1464" s="226">
        <v>-60.833333333333343</v>
      </c>
      <c r="BR1464" s="311">
        <v>7.2999999999998666</v>
      </c>
      <c r="BS1464" s="312">
        <v>4.2105263326064346E-2</v>
      </c>
    </row>
    <row r="1465" spans="5:71">
      <c r="E1465" s="9">
        <v>171.58250000000001</v>
      </c>
      <c r="F1465" s="9">
        <v>38.94</v>
      </c>
      <c r="J1465" s="254">
        <v>7.3049999999998665</v>
      </c>
      <c r="K1465" s="8">
        <v>1.5783783784072369</v>
      </c>
      <c r="BO1465" s="224">
        <v>2.5274999999999999</v>
      </c>
      <c r="BP1465" s="226">
        <v>-54.250000000000007</v>
      </c>
      <c r="BR1465" s="311">
        <v>7.3049999999998665</v>
      </c>
      <c r="BS1465" s="312">
        <v>1.5783783784072369</v>
      </c>
    </row>
    <row r="1466" spans="5:71">
      <c r="E1466" s="9">
        <v>171.63</v>
      </c>
      <c r="F1466" s="9">
        <v>38.93</v>
      </c>
      <c r="J1466" s="254">
        <v>7.3099999999998664</v>
      </c>
      <c r="K1466" s="8">
        <v>2.0444444443259258</v>
      </c>
      <c r="BO1466" s="224">
        <v>2.5300000000000002</v>
      </c>
      <c r="BP1466" s="226">
        <v>-45.000000000000021</v>
      </c>
      <c r="BR1466" s="311">
        <v>7.3099999999998664</v>
      </c>
      <c r="BS1466" s="312">
        <v>2.0444444443259258</v>
      </c>
    </row>
    <row r="1467" spans="5:71">
      <c r="E1467" s="9">
        <v>171.67750000000001</v>
      </c>
      <c r="F1467" s="9">
        <v>37.03</v>
      </c>
      <c r="J1467" s="254">
        <v>7.3149999999998663</v>
      </c>
      <c r="K1467" s="8">
        <v>10.484210526090472</v>
      </c>
      <c r="BO1467" s="224">
        <v>2.5325000000000002</v>
      </c>
      <c r="BP1467" s="226">
        <v>-47.75</v>
      </c>
      <c r="BR1467" s="311">
        <v>7.3149999999998663</v>
      </c>
      <c r="BS1467" s="312">
        <v>10.484210526090472</v>
      </c>
    </row>
    <row r="1468" spans="5:71">
      <c r="E1468" s="9">
        <v>171.72499999999999</v>
      </c>
      <c r="F1468" s="9">
        <v>35.119999999999997</v>
      </c>
      <c r="J1468" s="254">
        <v>7.3199999999998662</v>
      </c>
      <c r="K1468" s="8">
        <v>12.755555556208584</v>
      </c>
      <c r="BO1468" s="224">
        <v>2.5350000000000001</v>
      </c>
      <c r="BP1468" s="226">
        <v>-34.500000000000007</v>
      </c>
      <c r="BR1468" s="311">
        <v>7.3199999999998662</v>
      </c>
      <c r="BS1468" s="312">
        <v>12.755555556208584</v>
      </c>
    </row>
    <row r="1469" spans="5:71">
      <c r="E1469" s="9">
        <v>171.77250000000001</v>
      </c>
      <c r="F1469" s="9">
        <v>35.11</v>
      </c>
      <c r="J1469" s="254">
        <v>7.3249999999998661</v>
      </c>
      <c r="K1469" s="8">
        <v>15.99999999988075</v>
      </c>
      <c r="BO1469" s="224">
        <v>2.5375000000000001</v>
      </c>
      <c r="BP1469" s="226">
        <v>-35.250000000000007</v>
      </c>
      <c r="BR1469" s="311">
        <v>7.3249999999998661</v>
      </c>
      <c r="BS1469" s="312">
        <v>15.99999999988075</v>
      </c>
    </row>
    <row r="1470" spans="5:71">
      <c r="E1470" s="9">
        <v>171.82</v>
      </c>
      <c r="F1470" s="9">
        <v>33.200000000000003</v>
      </c>
      <c r="J1470" s="254">
        <v>7.329999999999866</v>
      </c>
      <c r="K1470" s="8">
        <v>11.760000000321327</v>
      </c>
      <c r="BO1470" s="224">
        <v>2.54</v>
      </c>
      <c r="BP1470" s="226">
        <v>-27.999999999999996</v>
      </c>
      <c r="BR1470" s="311">
        <v>7.329999999999866</v>
      </c>
      <c r="BS1470" s="312">
        <v>11.760000000321327</v>
      </c>
    </row>
    <row r="1471" spans="5:71">
      <c r="E1471" s="9">
        <v>171.86750000000001</v>
      </c>
      <c r="F1471" s="9">
        <v>30.335000000000001</v>
      </c>
      <c r="J1471" s="254">
        <v>7.3349999999998658</v>
      </c>
      <c r="K1471" s="8">
        <v>4.6400000004284436</v>
      </c>
      <c r="BO1471" s="224">
        <v>2.5425</v>
      </c>
      <c r="BP1471" s="226">
        <v>-9.4166666666666874</v>
      </c>
      <c r="BR1471" s="311">
        <v>7.3349999999998658</v>
      </c>
      <c r="BS1471" s="312">
        <v>4.6400000004284436</v>
      </c>
    </row>
    <row r="1472" spans="5:71">
      <c r="E1472" s="9">
        <v>171.91500000000002</v>
      </c>
      <c r="F1472" s="9">
        <v>29.375</v>
      </c>
      <c r="J1472" s="254">
        <v>7.3399999999998657</v>
      </c>
      <c r="K1472" s="8">
        <v>-1.6</v>
      </c>
      <c r="BO1472" s="224">
        <v>2.5449999999999999</v>
      </c>
      <c r="BP1472" s="226">
        <v>-4.166666666666667</v>
      </c>
      <c r="BR1472" s="311">
        <v>7.3399999999998657</v>
      </c>
      <c r="BS1472" s="312">
        <v>-1.6</v>
      </c>
    </row>
    <row r="1473" spans="5:71">
      <c r="E1473" s="9">
        <v>171.96250000000001</v>
      </c>
      <c r="F1473" s="9">
        <v>28.414999999999999</v>
      </c>
      <c r="J1473" s="254">
        <v>7.3449999999998656</v>
      </c>
      <c r="K1473" s="8">
        <v>-6.8000000005373451</v>
      </c>
      <c r="BO1473" s="224">
        <v>2.5474999999999999</v>
      </c>
      <c r="BP1473" s="226">
        <v>1.7499999999999776</v>
      </c>
      <c r="BR1473" s="311">
        <v>7.3449999999998656</v>
      </c>
      <c r="BS1473" s="312">
        <v>-6.8000000005373451</v>
      </c>
    </row>
    <row r="1474" spans="5:71">
      <c r="E1474" s="9">
        <v>172.01000000000002</v>
      </c>
      <c r="F1474" s="9">
        <v>25.56</v>
      </c>
      <c r="J1474" s="254">
        <v>7.3499999999998655</v>
      </c>
      <c r="K1474" s="8">
        <v>4.6400000002145703</v>
      </c>
      <c r="BO1474" s="224">
        <v>2.5500000000000003</v>
      </c>
      <c r="BP1474" s="226">
        <v>-0.33333333333332621</v>
      </c>
      <c r="BR1474" s="311">
        <v>7.3499999999998655</v>
      </c>
      <c r="BS1474" s="312">
        <v>4.6400000002145703</v>
      </c>
    </row>
    <row r="1475" spans="5:71">
      <c r="E1475" s="9">
        <v>172.0575</v>
      </c>
      <c r="F1475" s="9">
        <v>25.077500000000001</v>
      </c>
      <c r="J1475" s="254">
        <v>7.3549999999998654</v>
      </c>
      <c r="K1475" s="8">
        <v>6.4000000008046953</v>
      </c>
      <c r="BO1475" s="224">
        <v>2.5525000000000002</v>
      </c>
      <c r="BP1475" s="226">
        <v>-5.0833333333333286</v>
      </c>
      <c r="BR1475" s="311">
        <v>7.3549999999998654</v>
      </c>
      <c r="BS1475" s="312">
        <v>6.4000000008046953</v>
      </c>
    </row>
    <row r="1476" spans="5:71">
      <c r="E1476" s="9">
        <v>172.10500000000002</v>
      </c>
      <c r="F1476" s="9">
        <v>24.594999999999999</v>
      </c>
      <c r="J1476" s="254">
        <v>7.3599999999998653</v>
      </c>
      <c r="K1476" s="8">
        <v>10.839999999514802</v>
      </c>
      <c r="BO1476" s="224">
        <v>2.5550000000000002</v>
      </c>
      <c r="BP1476" s="226">
        <v>-15.16666666666667</v>
      </c>
      <c r="BR1476" s="311">
        <v>7.3599999999998653</v>
      </c>
      <c r="BS1476" s="312">
        <v>10.839999999514802</v>
      </c>
    </row>
    <row r="1477" spans="5:71">
      <c r="E1477" s="9">
        <v>172.1525</v>
      </c>
      <c r="F1477" s="9">
        <v>23.635000000000002</v>
      </c>
      <c r="J1477" s="254">
        <v>7.3649999999998652</v>
      </c>
      <c r="K1477" s="8">
        <v>16.000000000215632</v>
      </c>
      <c r="BO1477" s="224">
        <v>2.5575000000000001</v>
      </c>
      <c r="BP1477" s="226">
        <v>-12.583333333333348</v>
      </c>
      <c r="BR1477" s="311">
        <v>7.3649999999998652</v>
      </c>
      <c r="BS1477" s="312">
        <v>16.000000000215632</v>
      </c>
    </row>
    <row r="1478" spans="5:71">
      <c r="E1478" s="9">
        <v>172.20000000000002</v>
      </c>
      <c r="F1478" s="9">
        <v>22.675000000000001</v>
      </c>
      <c r="J1478" s="254">
        <v>7.3699999999998651</v>
      </c>
      <c r="K1478" s="8">
        <v>8.8000000001619938</v>
      </c>
      <c r="BO1478" s="224">
        <v>2.56</v>
      </c>
      <c r="BP1478" s="226">
        <v>-11.333333333333329</v>
      </c>
      <c r="BR1478" s="311">
        <v>7.3699999999998651</v>
      </c>
      <c r="BS1478" s="312">
        <v>8.8000000001619938</v>
      </c>
    </row>
    <row r="1479" spans="5:71">
      <c r="E1479" s="9">
        <v>172.2475</v>
      </c>
      <c r="F1479" s="9">
        <v>22.192499999999999</v>
      </c>
      <c r="J1479" s="254">
        <v>7.374999999999865</v>
      </c>
      <c r="K1479" s="8">
        <v>8.8615384614279336</v>
      </c>
      <c r="BO1479" s="224">
        <v>2.5625</v>
      </c>
      <c r="BP1479" s="226">
        <v>-12.083333333333329</v>
      </c>
      <c r="BR1479" s="311">
        <v>7.374999999999865</v>
      </c>
      <c r="BS1479" s="312">
        <v>8.8615384614279336</v>
      </c>
    </row>
    <row r="1480" spans="5:71">
      <c r="E1480" s="9">
        <v>172.29499999999999</v>
      </c>
      <c r="F1480" s="9">
        <v>21.71</v>
      </c>
      <c r="J1480" s="254">
        <v>7.3799999999998649</v>
      </c>
      <c r="K1480" s="8">
        <v>7.8400000002149639</v>
      </c>
      <c r="BO1480" s="224">
        <v>2.5649999999999999</v>
      </c>
      <c r="BP1480" s="226">
        <v>-28.833333333333343</v>
      </c>
      <c r="BR1480" s="311">
        <v>7.3799999999998649</v>
      </c>
      <c r="BS1480" s="312">
        <v>7.8400000002149639</v>
      </c>
    </row>
    <row r="1481" spans="5:71">
      <c r="E1481" s="9">
        <v>172.3425</v>
      </c>
      <c r="F1481" s="9">
        <v>21.7</v>
      </c>
      <c r="J1481" s="254">
        <v>7.3849999999998648</v>
      </c>
      <c r="K1481" s="8">
        <v>2.0399999999460761</v>
      </c>
      <c r="BO1481" s="224">
        <v>2.5674999999999999</v>
      </c>
      <c r="BP1481" s="226">
        <v>-22.249999999999986</v>
      </c>
      <c r="BR1481" s="311">
        <v>7.3849999999998648</v>
      </c>
      <c r="BS1481" s="312">
        <v>2.0399999999460761</v>
      </c>
    </row>
    <row r="1482" spans="5:71">
      <c r="E1482" s="9">
        <v>172.39</v>
      </c>
      <c r="F1482" s="9">
        <v>21.217500000000001</v>
      </c>
      <c r="J1482" s="254">
        <v>7.3899999999998647</v>
      </c>
      <c r="K1482" s="8">
        <v>2.780000000026952</v>
      </c>
      <c r="BO1482" s="224">
        <v>2.57</v>
      </c>
      <c r="BP1482" s="226">
        <v>-18.333333333333357</v>
      </c>
      <c r="BR1482" s="311">
        <v>7.3899999999998647</v>
      </c>
      <c r="BS1482" s="312">
        <v>2.780000000026952</v>
      </c>
    </row>
    <row r="1483" spans="5:71">
      <c r="E1483" s="9">
        <v>172.4375</v>
      </c>
      <c r="F1483" s="9">
        <v>20.734999999999999</v>
      </c>
      <c r="J1483" s="254">
        <v>7.3949999999998646</v>
      </c>
      <c r="K1483" s="8">
        <v>4.9435897434784337</v>
      </c>
      <c r="BO1483" s="224">
        <v>2.5725000000000002</v>
      </c>
      <c r="BP1483" s="226">
        <v>-18.416666666666675</v>
      </c>
      <c r="BR1483" s="311">
        <v>7.3949999999998646</v>
      </c>
      <c r="BS1483" s="312">
        <v>4.9435897434784337</v>
      </c>
    </row>
    <row r="1484" spans="5:71">
      <c r="E1484" s="9">
        <v>172.48499999999999</v>
      </c>
      <c r="F1484" s="9">
        <v>20.252500000000001</v>
      </c>
      <c r="J1484" s="254">
        <v>7.3999999999998645</v>
      </c>
      <c r="K1484" s="8">
        <v>-0.80000000000001847</v>
      </c>
      <c r="BO1484" s="224">
        <v>2.5750000000000002</v>
      </c>
      <c r="BP1484" s="226">
        <v>-14.500000000000016</v>
      </c>
      <c r="BR1484" s="311">
        <v>7.3999999999998645</v>
      </c>
      <c r="BS1484" s="312">
        <v>-0.80000000000001847</v>
      </c>
    </row>
    <row r="1485" spans="5:71">
      <c r="E1485" s="9">
        <v>172.53250000000003</v>
      </c>
      <c r="F1485" s="9">
        <v>19.77</v>
      </c>
      <c r="J1485" s="254">
        <v>7.4049999999998644</v>
      </c>
      <c r="K1485" s="8">
        <v>-1.7599999998913063</v>
      </c>
      <c r="BO1485" s="224">
        <v>2.5775000000000001</v>
      </c>
      <c r="BP1485" s="226">
        <v>-8.5833333333333126</v>
      </c>
      <c r="BR1485" s="311">
        <v>7.4049999999998644</v>
      </c>
      <c r="BS1485" s="312">
        <v>-1.7599999998913063</v>
      </c>
    </row>
    <row r="1486" spans="5:71">
      <c r="E1486" s="9">
        <v>172.58</v>
      </c>
      <c r="F1486" s="9">
        <v>19.760000000000002</v>
      </c>
      <c r="J1486" s="254">
        <v>7.4099999999998643</v>
      </c>
      <c r="K1486" s="8">
        <v>-1.3600000001631329</v>
      </c>
      <c r="BO1486" s="224">
        <v>2.58</v>
      </c>
      <c r="BP1486" s="226">
        <v>-2.6666666666666692</v>
      </c>
      <c r="BR1486" s="311">
        <v>7.4099999999998643</v>
      </c>
      <c r="BS1486" s="312">
        <v>-1.3600000001631329</v>
      </c>
    </row>
    <row r="1487" spans="5:71">
      <c r="E1487" s="9">
        <v>172.62750000000003</v>
      </c>
      <c r="F1487" s="9">
        <v>19.754999999999999</v>
      </c>
      <c r="J1487" s="254">
        <v>7.4149999999998641</v>
      </c>
      <c r="K1487" s="8">
        <v>2.0799999999456276</v>
      </c>
      <c r="BO1487" s="224">
        <v>2.5825</v>
      </c>
      <c r="BP1487" s="226">
        <v>-4.7499999999999725</v>
      </c>
      <c r="BR1487" s="311">
        <v>7.4149999999998641</v>
      </c>
      <c r="BS1487" s="312">
        <v>2.0799999999456276</v>
      </c>
    </row>
    <row r="1488" spans="5:71">
      <c r="E1488" s="9">
        <v>172.67500000000001</v>
      </c>
      <c r="F1488" s="9">
        <v>19.75</v>
      </c>
      <c r="J1488" s="254">
        <v>7.419999999999864</v>
      </c>
      <c r="K1488" s="8">
        <v>6.5199999999457248</v>
      </c>
      <c r="BO1488" s="224">
        <v>2.585</v>
      </c>
      <c r="BP1488" s="226">
        <v>1.8333333333333239</v>
      </c>
      <c r="BR1488" s="311">
        <v>7.419999999999864</v>
      </c>
      <c r="BS1488" s="312">
        <v>6.5199999999457248</v>
      </c>
    </row>
    <row r="1489" spans="5:71">
      <c r="E1489" s="9">
        <v>172.7225</v>
      </c>
      <c r="F1489" s="9">
        <v>19.739999999999998</v>
      </c>
      <c r="J1489" s="254">
        <v>7.4249999999998639</v>
      </c>
      <c r="K1489" s="8">
        <v>10.339999999754994</v>
      </c>
      <c r="BO1489" s="224">
        <v>2.5874999999999999</v>
      </c>
      <c r="BP1489" s="226">
        <v>-5.5833333333333472</v>
      </c>
      <c r="BR1489" s="311">
        <v>7.4249999999998639</v>
      </c>
      <c r="BS1489" s="312">
        <v>10.339999999754994</v>
      </c>
    </row>
    <row r="1490" spans="5:71">
      <c r="E1490" s="9">
        <v>172.77</v>
      </c>
      <c r="F1490" s="9">
        <v>20.684999999999999</v>
      </c>
      <c r="J1490" s="254">
        <v>7.4299999999998638</v>
      </c>
      <c r="K1490" s="8">
        <v>14.280000000054471</v>
      </c>
      <c r="BO1490" s="224">
        <v>2.59</v>
      </c>
      <c r="BP1490" s="226">
        <v>-16.333333333333339</v>
      </c>
      <c r="BR1490" s="311">
        <v>7.4299999999998638</v>
      </c>
      <c r="BS1490" s="312">
        <v>14.280000000054471</v>
      </c>
    </row>
    <row r="1491" spans="5:71">
      <c r="E1491" s="9">
        <v>172.8175</v>
      </c>
      <c r="F1491" s="9">
        <v>21.63</v>
      </c>
      <c r="J1491" s="254">
        <v>7.4349999999998637</v>
      </c>
      <c r="K1491" s="8">
        <v>16.899999999863873</v>
      </c>
      <c r="BO1491" s="224">
        <v>2.5925000000000002</v>
      </c>
      <c r="BP1491" s="226">
        <v>-17.750000000000021</v>
      </c>
      <c r="BR1491" s="311">
        <v>7.4349999999998637</v>
      </c>
      <c r="BS1491" s="312">
        <v>16.899999999863873</v>
      </c>
    </row>
    <row r="1492" spans="5:71">
      <c r="E1492" s="9">
        <v>172.86500000000001</v>
      </c>
      <c r="F1492" s="9">
        <v>21.62</v>
      </c>
      <c r="J1492" s="254">
        <v>7.4399999999998636</v>
      </c>
      <c r="K1492" s="8">
        <v>8.800000000273549</v>
      </c>
      <c r="BO1492" s="224">
        <v>2.5950000000000002</v>
      </c>
      <c r="BP1492" s="226">
        <v>-19.166666666666671</v>
      </c>
      <c r="BR1492" s="311">
        <v>7.4399999999998636</v>
      </c>
      <c r="BS1492" s="312">
        <v>8.800000000273549</v>
      </c>
    </row>
    <row r="1493" spans="5:71">
      <c r="E1493" s="9">
        <v>172.91249999999999</v>
      </c>
      <c r="F1493" s="9">
        <v>23.52</v>
      </c>
      <c r="J1493" s="254">
        <v>7.4449999999998635</v>
      </c>
      <c r="K1493" s="8">
        <v>0.76000000008196622</v>
      </c>
      <c r="BO1493" s="224">
        <v>2.5975000000000001</v>
      </c>
      <c r="BP1493" s="226">
        <v>-37.250000000000021</v>
      </c>
      <c r="BR1493" s="311">
        <v>7.4449999999998635</v>
      </c>
      <c r="BS1493" s="312">
        <v>0.76000000008196622</v>
      </c>
    </row>
    <row r="1494" spans="5:71">
      <c r="E1494" s="9">
        <v>172.96</v>
      </c>
      <c r="F1494" s="9">
        <v>24.465</v>
      </c>
      <c r="J1494" s="254">
        <v>7.4499999999998634</v>
      </c>
      <c r="K1494" s="8">
        <v>-2.7199999998905966</v>
      </c>
      <c r="BO1494" s="224">
        <v>2.6</v>
      </c>
      <c r="BP1494" s="226">
        <v>-47.999999999999979</v>
      </c>
      <c r="BR1494" s="311">
        <v>7.4499999999998634</v>
      </c>
      <c r="BS1494" s="312">
        <v>-2.7199999998905966</v>
      </c>
    </row>
    <row r="1495" spans="5:71">
      <c r="E1495" s="9">
        <v>173.00749999999999</v>
      </c>
      <c r="F1495" s="9">
        <v>25.41</v>
      </c>
      <c r="J1495" s="254">
        <v>7.4549999999998633</v>
      </c>
      <c r="K1495" s="8">
        <v>-2.6400000000548474</v>
      </c>
      <c r="BO1495" s="224">
        <v>2.6025</v>
      </c>
      <c r="BP1495" s="226">
        <v>-45.416666666666657</v>
      </c>
      <c r="BR1495" s="311">
        <v>7.4549999999998633</v>
      </c>
      <c r="BS1495" s="312">
        <v>-2.6400000000548474</v>
      </c>
    </row>
    <row r="1496" spans="5:71">
      <c r="E1496" s="9">
        <v>173.05500000000001</v>
      </c>
      <c r="F1496" s="9">
        <v>29.21</v>
      </c>
      <c r="J1496" s="254">
        <v>7.4599999999998632</v>
      </c>
      <c r="K1496" s="8">
        <v>-7.6999999998630031</v>
      </c>
      <c r="BO1496" s="224">
        <v>2.605</v>
      </c>
      <c r="BP1496" s="226">
        <v>-42.166666666666686</v>
      </c>
      <c r="BR1496" s="311">
        <v>7.4599999999998632</v>
      </c>
      <c r="BS1496" s="312">
        <v>-7.6999999998630031</v>
      </c>
    </row>
    <row r="1497" spans="5:71">
      <c r="E1497" s="9">
        <v>173.10249999999999</v>
      </c>
      <c r="F1497" s="9">
        <v>30.155000000000001</v>
      </c>
      <c r="J1497" s="254">
        <v>7.4649999999998631</v>
      </c>
      <c r="K1497" s="8">
        <v>-10.90000000002739</v>
      </c>
      <c r="BO1497" s="224">
        <v>2.6074999999999999</v>
      </c>
      <c r="BP1497" s="226">
        <v>-44.916666666666664</v>
      </c>
      <c r="BR1497" s="311">
        <v>7.4649999999998631</v>
      </c>
      <c r="BS1497" s="312">
        <v>-10.90000000002739</v>
      </c>
    </row>
    <row r="1498" spans="5:71">
      <c r="E1498" s="9">
        <v>173.14999999999998</v>
      </c>
      <c r="F1498" s="9">
        <v>31.1</v>
      </c>
      <c r="J1498" s="254">
        <v>7.469999999999863</v>
      </c>
      <c r="K1498" s="8">
        <v>-8.4000000001095998</v>
      </c>
      <c r="BO1498" s="224">
        <v>2.61</v>
      </c>
      <c r="BP1498" s="226">
        <v>-29.666666666666686</v>
      </c>
      <c r="BR1498" s="311">
        <v>7.469999999999863</v>
      </c>
      <c r="BS1498" s="312">
        <v>-8.4000000001095998</v>
      </c>
    </row>
    <row r="1499" spans="5:71">
      <c r="E1499" s="9">
        <v>173.19750000000002</v>
      </c>
      <c r="F1499" s="9">
        <v>34.9</v>
      </c>
      <c r="J1499" s="254">
        <v>7.4749999999998629</v>
      </c>
      <c r="K1499" s="8">
        <v>-8.5999999999450694</v>
      </c>
      <c r="BO1499" s="224">
        <v>2.6125000000000003</v>
      </c>
      <c r="BP1499" s="226">
        <v>-31.083333333333339</v>
      </c>
      <c r="BR1499" s="311">
        <v>7.4749999999998629</v>
      </c>
      <c r="BS1499" s="312">
        <v>-8.5999999999450694</v>
      </c>
    </row>
    <row r="1500" spans="5:71">
      <c r="E1500" s="9">
        <v>173.245</v>
      </c>
      <c r="F1500" s="9">
        <v>40.6</v>
      </c>
      <c r="J1500" s="254">
        <v>7.4799999999998628</v>
      </c>
      <c r="K1500" s="8">
        <v>-5.7199999999725648</v>
      </c>
      <c r="BO1500" s="224">
        <v>2.6150000000000002</v>
      </c>
      <c r="BP1500" s="226">
        <v>-17.833333333333339</v>
      </c>
      <c r="BR1500" s="311">
        <v>7.4799999999998628</v>
      </c>
      <c r="BS1500" s="312">
        <v>-5.7199999999725648</v>
      </c>
    </row>
    <row r="1501" spans="5:71">
      <c r="E1501" s="9">
        <v>173.29250000000002</v>
      </c>
      <c r="F1501" s="9">
        <v>40.594999999999999</v>
      </c>
      <c r="J1501" s="254">
        <v>7.4849999999998627</v>
      </c>
      <c r="K1501" s="8">
        <v>-5.760000000054859</v>
      </c>
      <c r="BO1501" s="224">
        <v>2.6175000000000002</v>
      </c>
      <c r="BP1501" s="226">
        <v>-18.583333333333339</v>
      </c>
      <c r="BR1501" s="311">
        <v>7.4849999999998627</v>
      </c>
      <c r="BS1501" s="312">
        <v>-5.760000000054859</v>
      </c>
    </row>
    <row r="1502" spans="5:71">
      <c r="E1502" s="9">
        <v>173.34</v>
      </c>
      <c r="F1502" s="9">
        <v>40.590000000000003</v>
      </c>
      <c r="J1502" s="254">
        <v>7.4899999999998625</v>
      </c>
      <c r="K1502" s="8">
        <v>-4.2800000000274707</v>
      </c>
      <c r="BO1502" s="224">
        <v>2.62</v>
      </c>
      <c r="BP1502" s="226">
        <v>-6.6666666666666723</v>
      </c>
      <c r="BR1502" s="311">
        <v>7.4899999999998625</v>
      </c>
      <c r="BS1502" s="312">
        <v>-4.2800000000274707</v>
      </c>
    </row>
    <row r="1503" spans="5:71">
      <c r="E1503" s="9">
        <v>173.38750000000002</v>
      </c>
      <c r="F1503" s="9">
        <v>44.38</v>
      </c>
      <c r="J1503" s="254">
        <v>7.4949999999998624</v>
      </c>
      <c r="K1503" s="8">
        <v>-9.7599999997798648</v>
      </c>
      <c r="BO1503" s="224">
        <v>2.6225000000000001</v>
      </c>
      <c r="BP1503" s="226">
        <v>-4.7500000000000027</v>
      </c>
      <c r="BR1503" s="311">
        <v>7.4949999999998624</v>
      </c>
      <c r="BS1503" s="312">
        <v>-9.7599999997798648</v>
      </c>
    </row>
    <row r="1504" spans="5:71">
      <c r="E1504" s="9">
        <v>173.435</v>
      </c>
      <c r="F1504" s="9">
        <v>45.33</v>
      </c>
      <c r="J1504" s="254">
        <v>7.4999999999998623</v>
      </c>
      <c r="K1504" s="8">
        <v>-7.8200000001926284</v>
      </c>
      <c r="BO1504" s="224">
        <v>2.625</v>
      </c>
      <c r="BP1504" s="226">
        <v>-9.5000000000000053</v>
      </c>
      <c r="BR1504" s="311">
        <v>7.4999999999998623</v>
      </c>
      <c r="BS1504" s="312">
        <v>-7.8200000001926284</v>
      </c>
    </row>
    <row r="1505" spans="5:71">
      <c r="E1505" s="9">
        <v>173.48249999999999</v>
      </c>
      <c r="F1505" s="9">
        <v>46.28</v>
      </c>
      <c r="J1505" s="254">
        <v>7.5049999999998622</v>
      </c>
      <c r="K1505" s="8">
        <v>-1.5000000001379021</v>
      </c>
      <c r="BO1505" s="224">
        <v>2.6274999999999999</v>
      </c>
      <c r="BP1505" s="226">
        <v>-6.25</v>
      </c>
      <c r="BR1505" s="311">
        <v>7.5049999999998622</v>
      </c>
      <c r="BS1505" s="312">
        <v>-1.5000000001379021</v>
      </c>
    </row>
    <row r="1506" spans="5:71">
      <c r="E1506" s="9">
        <v>173.53</v>
      </c>
      <c r="F1506" s="9">
        <v>46.27</v>
      </c>
      <c r="J1506" s="254">
        <v>7.5099999999998621</v>
      </c>
      <c r="K1506" s="8">
        <v>2.4199999999171595</v>
      </c>
      <c r="BO1506" s="224">
        <v>2.63</v>
      </c>
      <c r="BP1506" s="226">
        <v>-4.3333333333333295</v>
      </c>
      <c r="BR1506" s="311">
        <v>7.5099999999998621</v>
      </c>
      <c r="BS1506" s="312">
        <v>2.4199999999171595</v>
      </c>
    </row>
    <row r="1507" spans="5:71">
      <c r="E1507" s="9">
        <v>173.57749999999999</v>
      </c>
      <c r="F1507" s="9">
        <v>46.265000000000001</v>
      </c>
      <c r="J1507" s="254">
        <v>7.514999999999862</v>
      </c>
      <c r="K1507" s="8">
        <v>4.6799999999448616</v>
      </c>
      <c r="BO1507" s="224">
        <v>2.6324999999999998</v>
      </c>
      <c r="BP1507" s="226">
        <v>-18.416666666666675</v>
      </c>
      <c r="BR1507" s="311">
        <v>7.514999999999862</v>
      </c>
      <c r="BS1507" s="312">
        <v>4.6799999999448616</v>
      </c>
    </row>
    <row r="1508" spans="5:71">
      <c r="E1508" s="9">
        <v>173.625</v>
      </c>
      <c r="F1508" s="9">
        <v>46.26</v>
      </c>
      <c r="J1508" s="254">
        <v>7.5199999999998619</v>
      </c>
      <c r="K1508" s="8">
        <v>7.2615384613681755</v>
      </c>
      <c r="BO1508" s="224">
        <v>2.6350000000000002</v>
      </c>
      <c r="BP1508" s="226">
        <v>-19.166666666666671</v>
      </c>
      <c r="BR1508" s="311">
        <v>7.5199999999998619</v>
      </c>
      <c r="BS1508" s="312">
        <v>7.2615384613681755</v>
      </c>
    </row>
    <row r="1509" spans="5:71">
      <c r="E1509" s="9">
        <v>173.67249999999999</v>
      </c>
      <c r="F1509" s="9">
        <v>46.25</v>
      </c>
      <c r="J1509" s="254">
        <v>7.5249999999998618</v>
      </c>
      <c r="K1509" s="8">
        <v>11.2</v>
      </c>
      <c r="BO1509" s="224">
        <v>2.6375000000000002</v>
      </c>
      <c r="BP1509" s="226">
        <v>-21.250000000000004</v>
      </c>
      <c r="BR1509" s="311">
        <v>7.5249999999998618</v>
      </c>
      <c r="BS1509" s="312">
        <v>11.2</v>
      </c>
    </row>
    <row r="1510" spans="5:71">
      <c r="E1510" s="9">
        <v>173.72</v>
      </c>
      <c r="F1510" s="9">
        <v>46.24</v>
      </c>
      <c r="J1510" s="254">
        <v>7.5299999999998617</v>
      </c>
      <c r="K1510" s="8">
        <v>12.319999999944677</v>
      </c>
      <c r="BO1510" s="224">
        <v>2.64</v>
      </c>
      <c r="BP1510" s="226">
        <v>-33.333333333333336</v>
      </c>
      <c r="BR1510" s="311">
        <v>7.5299999999998617</v>
      </c>
      <c r="BS1510" s="312">
        <v>12.319999999944677</v>
      </c>
    </row>
    <row r="1511" spans="5:71">
      <c r="E1511" s="9">
        <v>173.76749999999998</v>
      </c>
      <c r="F1511" s="9">
        <v>46.234999999999999</v>
      </c>
      <c r="J1511" s="254">
        <v>7.5349999999998616</v>
      </c>
      <c r="K1511" s="8">
        <v>8.2400000001657503</v>
      </c>
      <c r="BO1511" s="224">
        <v>2.6425000000000001</v>
      </c>
      <c r="BP1511" s="226">
        <v>-37.416666666666686</v>
      </c>
      <c r="BR1511" s="311">
        <v>7.5349999999998616</v>
      </c>
      <c r="BS1511" s="312">
        <v>8.2400000001657503</v>
      </c>
    </row>
    <row r="1512" spans="5:71">
      <c r="E1512" s="9">
        <v>173.81500000000003</v>
      </c>
      <c r="F1512" s="9">
        <v>46.23</v>
      </c>
      <c r="J1512" s="254">
        <v>7.5399999999998615</v>
      </c>
      <c r="K1512" s="8">
        <v>5.7435897437036232</v>
      </c>
      <c r="BO1512" s="224">
        <v>2.645</v>
      </c>
      <c r="BP1512" s="226">
        <v>-45.499999999999979</v>
      </c>
      <c r="BR1512" s="311">
        <v>7.5399999999998615</v>
      </c>
      <c r="BS1512" s="312">
        <v>5.7435897437036232</v>
      </c>
    </row>
    <row r="1513" spans="5:71">
      <c r="E1513" s="9">
        <v>173.86250000000001</v>
      </c>
      <c r="F1513" s="9">
        <v>46.22</v>
      </c>
      <c r="J1513" s="254">
        <v>7.5449999999998614</v>
      </c>
      <c r="K1513" s="8">
        <v>3.9599999999443014</v>
      </c>
      <c r="BO1513" s="224">
        <v>2.6475</v>
      </c>
      <c r="BP1513" s="226">
        <v>-35.583333333333329</v>
      </c>
      <c r="BR1513" s="311">
        <v>7.5449999999998614</v>
      </c>
      <c r="BS1513" s="312">
        <v>3.9599999999443014</v>
      </c>
    </row>
    <row r="1514" spans="5:71">
      <c r="E1514" s="9">
        <v>173.91</v>
      </c>
      <c r="F1514" s="9">
        <v>44.31</v>
      </c>
      <c r="J1514" s="254">
        <v>7.5499999999998613</v>
      </c>
      <c r="K1514" s="8">
        <v>2.4800000001110334</v>
      </c>
      <c r="BO1514" s="224">
        <v>2.65</v>
      </c>
      <c r="BP1514" s="226">
        <v>-23.666666666666668</v>
      </c>
      <c r="BR1514" s="311">
        <v>7.5499999999998613</v>
      </c>
      <c r="BS1514" s="312">
        <v>2.4800000001110334</v>
      </c>
    </row>
    <row r="1515" spans="5:71">
      <c r="E1515" s="9">
        <v>173.95750000000001</v>
      </c>
      <c r="F1515" s="9">
        <v>44.3</v>
      </c>
      <c r="J1515" s="254">
        <v>7.5549999999998612</v>
      </c>
      <c r="K1515" s="8">
        <v>-1.6258064514696002</v>
      </c>
      <c r="BO1515" s="224">
        <v>2.6524999999999999</v>
      </c>
      <c r="BP1515" s="226">
        <v>-17.083333333333339</v>
      </c>
      <c r="BR1515" s="311">
        <v>7.5549999999998612</v>
      </c>
      <c r="BS1515" s="312">
        <v>-1.6258064514696002</v>
      </c>
    </row>
    <row r="1516" spans="5:71">
      <c r="E1516" s="9">
        <v>174.005</v>
      </c>
      <c r="F1516" s="9">
        <v>44.295000000000002</v>
      </c>
      <c r="J1516" s="254">
        <v>7.5599999999998611</v>
      </c>
      <c r="K1516" s="8">
        <v>4.639999999555755</v>
      </c>
      <c r="BO1516" s="224">
        <v>2.6550000000000002</v>
      </c>
      <c r="BP1516" s="226">
        <v>-13.16666666666668</v>
      </c>
      <c r="BR1516" s="311">
        <v>7.5599999999998611</v>
      </c>
      <c r="BS1516" s="312">
        <v>4.639999999555755</v>
      </c>
    </row>
    <row r="1517" spans="5:71">
      <c r="E1517" s="9">
        <v>174.05250000000001</v>
      </c>
      <c r="F1517" s="9">
        <v>44.29</v>
      </c>
      <c r="J1517" s="254">
        <v>7.5649999999998609</v>
      </c>
      <c r="K1517" s="8">
        <v>0.79999999999998295</v>
      </c>
      <c r="BO1517" s="224">
        <v>2.6575000000000002</v>
      </c>
      <c r="BP1517" s="226">
        <v>0.74999999999999878</v>
      </c>
      <c r="BR1517" s="311">
        <v>7.5649999999998609</v>
      </c>
      <c r="BS1517" s="312">
        <v>0.79999999999998295</v>
      </c>
    </row>
    <row r="1518" spans="5:71">
      <c r="E1518" s="9">
        <v>174.1</v>
      </c>
      <c r="F1518" s="9">
        <v>44.28</v>
      </c>
      <c r="J1518" s="254">
        <v>7.5699999999998608</v>
      </c>
      <c r="K1518" s="8">
        <v>3.4838709679218738</v>
      </c>
      <c r="BO1518" s="224">
        <v>2.66</v>
      </c>
      <c r="BP1518" s="226">
        <v>-5.3333333333333384</v>
      </c>
      <c r="BR1518" s="311">
        <v>7.5699999999998608</v>
      </c>
      <c r="BS1518" s="312">
        <v>3.4838709679218738</v>
      </c>
    </row>
    <row r="1519" spans="5:71">
      <c r="E1519" s="9">
        <v>174.22285714285712</v>
      </c>
      <c r="F1519" s="9">
        <v>45.225000000000001</v>
      </c>
      <c r="J1519" s="254">
        <v>7.5749999999998607</v>
      </c>
      <c r="K1519" s="8">
        <v>0.79999999995155946</v>
      </c>
      <c r="BO1519" s="224">
        <v>2.6625000000000001</v>
      </c>
      <c r="BP1519" s="226">
        <v>6.5833333333333561</v>
      </c>
      <c r="BR1519" s="311">
        <v>7.5749999999998607</v>
      </c>
      <c r="BS1519" s="312">
        <v>0.79999999995155946</v>
      </c>
    </row>
    <row r="1520" spans="5:71">
      <c r="E1520" s="9">
        <v>174.34571428571425</v>
      </c>
      <c r="F1520" s="9">
        <v>46.17</v>
      </c>
      <c r="J1520" s="254">
        <v>7.5799999999998606</v>
      </c>
      <c r="K1520" s="8">
        <v>2.5391304347343535</v>
      </c>
      <c r="BO1520" s="224">
        <v>2.665</v>
      </c>
      <c r="BP1520" s="226">
        <v>-6.8333333333333357</v>
      </c>
      <c r="BR1520" s="311">
        <v>7.5799999999998606</v>
      </c>
      <c r="BS1520" s="312">
        <v>2.5391304347343535</v>
      </c>
    </row>
    <row r="1521" spans="5:71">
      <c r="E1521" s="9">
        <v>174.46857142857144</v>
      </c>
      <c r="F1521" s="9">
        <v>46.16</v>
      </c>
      <c r="J1521" s="254">
        <v>7.5849999999998605</v>
      </c>
      <c r="K1521" s="8">
        <v>-7.1999999995322028</v>
      </c>
      <c r="BO1521" s="224">
        <v>2.6675</v>
      </c>
      <c r="BP1521" s="226">
        <v>-6.2500000000000293</v>
      </c>
      <c r="BR1521" s="311">
        <v>7.5849999999998605</v>
      </c>
      <c r="BS1521" s="312">
        <v>-7.1999999995322028</v>
      </c>
    </row>
    <row r="1522" spans="5:71">
      <c r="E1522" s="9">
        <v>174.59142857142857</v>
      </c>
      <c r="F1522" s="9">
        <v>47.11</v>
      </c>
      <c r="J1522" s="254">
        <v>7.5899999999998604</v>
      </c>
      <c r="K1522" s="8">
        <v>-0.63999999977628619</v>
      </c>
      <c r="BO1522" s="224">
        <v>2.67</v>
      </c>
      <c r="BP1522" s="226">
        <v>-2.9999999999999951</v>
      </c>
      <c r="BR1522" s="311">
        <v>7.5899999999998604</v>
      </c>
      <c r="BS1522" s="312">
        <v>-0.63999999977628619</v>
      </c>
    </row>
    <row r="1523" spans="5:71">
      <c r="E1523" s="9">
        <v>174.71428571428569</v>
      </c>
      <c r="F1523" s="9">
        <v>48.06</v>
      </c>
      <c r="J1523" s="254">
        <v>7.5949999999998603</v>
      </c>
      <c r="K1523" s="8">
        <v>-2.9677419356641721</v>
      </c>
      <c r="BO1523" s="224">
        <v>2.6724999999999999</v>
      </c>
      <c r="BP1523" s="226">
        <v>-3.7500000000000235</v>
      </c>
      <c r="BR1523" s="311">
        <v>7.5949999999998603</v>
      </c>
      <c r="BS1523" s="312">
        <v>-2.9677419356641721</v>
      </c>
    </row>
    <row r="1524" spans="5:71">
      <c r="E1524" s="9">
        <v>174.83714285714285</v>
      </c>
      <c r="F1524" s="9">
        <v>51.85</v>
      </c>
      <c r="J1524" s="254">
        <v>7.5999999999998602</v>
      </c>
      <c r="K1524" s="8">
        <v>-8.3612903221485624</v>
      </c>
      <c r="BO1524" s="224">
        <v>2.6750000000000003</v>
      </c>
      <c r="BP1524" s="226">
        <v>-5.166666666666675</v>
      </c>
      <c r="BR1524" s="311">
        <v>7.5999999999998602</v>
      </c>
      <c r="BS1524" s="312">
        <v>-8.3612903221485624</v>
      </c>
    </row>
    <row r="1525" spans="5:71">
      <c r="E1525" s="9">
        <v>174.96</v>
      </c>
      <c r="F1525" s="9">
        <v>55.65</v>
      </c>
      <c r="J1525" s="254">
        <v>7.6049999999998601</v>
      </c>
      <c r="K1525" s="8">
        <v>-1.6000000000746084</v>
      </c>
      <c r="BO1525" s="224">
        <v>2.6775000000000002</v>
      </c>
      <c r="BP1525" s="226">
        <v>-14.583333333333334</v>
      </c>
      <c r="BR1525" s="311">
        <v>7.6049999999998601</v>
      </c>
      <c r="BS1525" s="312">
        <v>-1.6000000000746084</v>
      </c>
    </row>
    <row r="1526" spans="5:71">
      <c r="E1526" s="9">
        <v>175.08285714285714</v>
      </c>
      <c r="F1526" s="9">
        <v>56.594999999999999</v>
      </c>
      <c r="J1526" s="254">
        <v>7.60999999999986</v>
      </c>
      <c r="K1526" s="8">
        <v>2.1419354834000615</v>
      </c>
      <c r="BO1526" s="224">
        <v>2.68</v>
      </c>
      <c r="BP1526" s="226">
        <v>-15.333333333333334</v>
      </c>
      <c r="BR1526" s="311">
        <v>7.60999999999986</v>
      </c>
      <c r="BS1526" s="312">
        <v>2.1419354834000615</v>
      </c>
    </row>
    <row r="1527" spans="5:71">
      <c r="E1527" s="9">
        <v>175.20571428571429</v>
      </c>
      <c r="F1527" s="9">
        <v>57.54</v>
      </c>
      <c r="J1527" s="254">
        <v>7.6149999999998599</v>
      </c>
      <c r="K1527" s="8">
        <v>11.793548387060575</v>
      </c>
      <c r="BO1527" s="224">
        <v>2.6825000000000001</v>
      </c>
      <c r="BP1527" s="226">
        <v>-26.750000000000011</v>
      </c>
      <c r="BR1527" s="311">
        <v>7.6149999999998599</v>
      </c>
      <c r="BS1527" s="312">
        <v>11.793548387060575</v>
      </c>
    </row>
    <row r="1528" spans="5:71">
      <c r="E1528" s="9">
        <v>175.32857142857142</v>
      </c>
      <c r="F1528" s="9">
        <v>61.34</v>
      </c>
      <c r="J1528" s="254">
        <v>7.6199999999998598</v>
      </c>
      <c r="K1528" s="8">
        <v>7.706666666703974</v>
      </c>
      <c r="BO1528" s="224">
        <v>2.6850000000000001</v>
      </c>
      <c r="BP1528" s="226">
        <v>-36.166666666666664</v>
      </c>
      <c r="BR1528" s="311">
        <v>7.6199999999998598</v>
      </c>
      <c r="BS1528" s="312">
        <v>7.706666666703974</v>
      </c>
    </row>
    <row r="1529" spans="5:71">
      <c r="E1529" s="9">
        <v>175.45142857142855</v>
      </c>
      <c r="F1529" s="9">
        <v>61.335000000000001</v>
      </c>
      <c r="J1529" s="254">
        <v>7.6249999999998597</v>
      </c>
      <c r="K1529" s="8">
        <v>-4.7999999994567943</v>
      </c>
      <c r="BO1529" s="224">
        <v>2.6875</v>
      </c>
      <c r="BP1529" s="226">
        <v>-40.916666666666664</v>
      </c>
      <c r="BR1529" s="311">
        <v>7.6249999999998597</v>
      </c>
      <c r="BS1529" s="312">
        <v>-4.7999999994567943</v>
      </c>
    </row>
    <row r="1530" spans="5:71">
      <c r="E1530" s="9">
        <v>175.57428571428568</v>
      </c>
      <c r="F1530" s="9">
        <v>61.33</v>
      </c>
      <c r="J1530" s="254">
        <v>7.6299999999998596</v>
      </c>
      <c r="K1530" s="8">
        <v>-6.2709677418266452</v>
      </c>
      <c r="BO1530" s="224">
        <v>2.69</v>
      </c>
      <c r="BP1530" s="226">
        <v>-31.666666666666671</v>
      </c>
      <c r="BR1530" s="311">
        <v>7.6299999999998596</v>
      </c>
      <c r="BS1530" s="312">
        <v>-6.2709677418266452</v>
      </c>
    </row>
    <row r="1531" spans="5:71">
      <c r="E1531" s="9">
        <v>175.69714285714286</v>
      </c>
      <c r="F1531" s="9">
        <v>63.22</v>
      </c>
      <c r="J1531" s="254">
        <v>7.6349999999998595</v>
      </c>
      <c r="K1531" s="8">
        <v>-14.640000000112714</v>
      </c>
      <c r="BO1531" s="224">
        <v>2.6924999999999999</v>
      </c>
      <c r="BP1531" s="226">
        <v>-26.416666666666654</v>
      </c>
      <c r="BR1531" s="311">
        <v>7.6349999999998595</v>
      </c>
      <c r="BS1531" s="312">
        <v>-14.640000000112714</v>
      </c>
    </row>
    <row r="1532" spans="5:71">
      <c r="E1532" s="9">
        <v>175.82</v>
      </c>
      <c r="F1532" s="9">
        <v>63.21</v>
      </c>
      <c r="J1532" s="254">
        <v>7.6399999999998593</v>
      </c>
      <c r="K1532" s="8">
        <v>-12.103225806487821</v>
      </c>
      <c r="BO1532" s="224">
        <v>2.6949999999999998</v>
      </c>
      <c r="BP1532" s="226">
        <v>-31.833333333333332</v>
      </c>
      <c r="BR1532" s="311">
        <v>7.6399999999998593</v>
      </c>
      <c r="BS1532" s="312">
        <v>-12.103225806487821</v>
      </c>
    </row>
    <row r="1533" spans="5:71">
      <c r="E1533" s="9">
        <v>175.94285714285712</v>
      </c>
      <c r="F1533" s="9">
        <v>61.3</v>
      </c>
      <c r="J1533" s="254">
        <v>7.6449999999998592</v>
      </c>
      <c r="K1533" s="8">
        <v>-15.30322580674291</v>
      </c>
      <c r="BO1533" s="224">
        <v>2.6975000000000002</v>
      </c>
      <c r="BP1533" s="226">
        <v>-29.249999999999982</v>
      </c>
      <c r="BR1533" s="311">
        <v>7.6449999999998592</v>
      </c>
      <c r="BS1533" s="312">
        <v>-15.30322580674291</v>
      </c>
    </row>
    <row r="1534" spans="5:71">
      <c r="E1534" s="9">
        <v>176.06571428571425</v>
      </c>
      <c r="F1534" s="9">
        <v>61.295000000000002</v>
      </c>
      <c r="J1534" s="254">
        <v>7.6499999999998591</v>
      </c>
      <c r="K1534" s="8">
        <v>-7.99999999962413</v>
      </c>
      <c r="BO1534" s="224">
        <v>2.7</v>
      </c>
      <c r="BP1534" s="226">
        <v>-32</v>
      </c>
      <c r="BR1534" s="311">
        <v>7.6499999999998591</v>
      </c>
      <c r="BS1534" s="312">
        <v>-7.99999999962413</v>
      </c>
    </row>
    <row r="1535" spans="5:71">
      <c r="E1535" s="9">
        <v>176.18857142857141</v>
      </c>
      <c r="F1535" s="9">
        <v>61.29</v>
      </c>
      <c r="J1535" s="254">
        <v>7.654999999999859</v>
      </c>
      <c r="K1535" s="8">
        <v>-3.3290322587919263</v>
      </c>
      <c r="BO1535" s="224">
        <v>2.7025000000000001</v>
      </c>
      <c r="BP1535" s="226">
        <v>-23.416666666666657</v>
      </c>
      <c r="BR1535" s="311">
        <v>7.654999999999859</v>
      </c>
      <c r="BS1535" s="312">
        <v>-3.3290322587919263</v>
      </c>
    </row>
    <row r="1536" spans="5:71">
      <c r="E1536" s="9">
        <v>176.31142857142856</v>
      </c>
      <c r="F1536" s="9">
        <v>61.28</v>
      </c>
      <c r="J1536" s="254">
        <v>7.6599999999998589</v>
      </c>
      <c r="K1536" s="8">
        <v>5.1354838708220996</v>
      </c>
      <c r="BO1536" s="224">
        <v>2.7050000000000001</v>
      </c>
      <c r="BP1536" s="226">
        <v>-44.166666666666679</v>
      </c>
      <c r="BR1536" s="311">
        <v>7.6599999999998589</v>
      </c>
      <c r="BS1536" s="312">
        <v>5.1354838708220996</v>
      </c>
    </row>
    <row r="1537" spans="5:71">
      <c r="E1537" s="9">
        <v>176.43428571428572</v>
      </c>
      <c r="F1537" s="9">
        <v>59.38</v>
      </c>
      <c r="J1537" s="254">
        <v>7.6649999999998588</v>
      </c>
      <c r="K1537" s="8">
        <v>9.5225806450514838</v>
      </c>
      <c r="BO1537" s="224">
        <v>2.7075</v>
      </c>
      <c r="BP1537" s="226">
        <v>-42.249999999999972</v>
      </c>
      <c r="BR1537" s="311">
        <v>7.6649999999998588</v>
      </c>
      <c r="BS1537" s="312">
        <v>9.5225806450514838</v>
      </c>
    </row>
    <row r="1538" spans="5:71">
      <c r="E1538" s="9">
        <v>176.55714285714285</v>
      </c>
      <c r="F1538" s="9">
        <v>63.17</v>
      </c>
      <c r="J1538" s="254">
        <v>7.6699999999998587</v>
      </c>
      <c r="K1538" s="8">
        <v>7.148387096956732</v>
      </c>
      <c r="BO1538" s="224">
        <v>2.71</v>
      </c>
      <c r="BP1538" s="226">
        <v>-38.333333333333343</v>
      </c>
      <c r="BR1538" s="311">
        <v>7.6699999999998587</v>
      </c>
      <c r="BS1538" s="312">
        <v>7.148387096956732</v>
      </c>
    </row>
    <row r="1539" spans="5:71">
      <c r="E1539" s="9">
        <v>176.67999999999998</v>
      </c>
      <c r="F1539" s="9">
        <v>63.164999999999999</v>
      </c>
      <c r="J1539" s="254">
        <v>7.6749999999998586</v>
      </c>
      <c r="K1539" s="8">
        <v>-0.61935483848976958</v>
      </c>
      <c r="BO1539" s="224">
        <v>2.7124999999999999</v>
      </c>
      <c r="BP1539" s="226">
        <v>-42.416666666666664</v>
      </c>
      <c r="BR1539" s="311">
        <v>7.6749999999998586</v>
      </c>
      <c r="BS1539" s="312">
        <v>-0.61935483848976958</v>
      </c>
    </row>
    <row r="1540" spans="5:71">
      <c r="E1540" s="9">
        <v>176.80285714285711</v>
      </c>
      <c r="F1540" s="9">
        <v>63.16</v>
      </c>
      <c r="J1540" s="254">
        <v>7.6799999999998585</v>
      </c>
      <c r="K1540" s="8">
        <v>0.54193548354156462</v>
      </c>
      <c r="BO1540" s="224">
        <v>2.7149999999999999</v>
      </c>
      <c r="BP1540" s="226">
        <v>-49.833333333333336</v>
      </c>
      <c r="BR1540" s="311">
        <v>7.6799999999998585</v>
      </c>
      <c r="BS1540" s="312">
        <v>0.54193548354156462</v>
      </c>
    </row>
    <row r="1541" spans="5:71">
      <c r="E1541" s="9">
        <v>176.92571428571429</v>
      </c>
      <c r="F1541" s="9">
        <v>66.959999999999994</v>
      </c>
      <c r="J1541" s="254">
        <v>7.6849999999998584</v>
      </c>
      <c r="K1541" s="8">
        <v>-7.2533333336344796</v>
      </c>
      <c r="BO1541" s="224">
        <v>2.7175000000000002</v>
      </c>
      <c r="BP1541" s="226">
        <v>-45.25</v>
      </c>
      <c r="BR1541" s="311">
        <v>7.6849999999998584</v>
      </c>
      <c r="BS1541" s="312">
        <v>-7.2533333336344796</v>
      </c>
    </row>
    <row r="1542" spans="5:71">
      <c r="E1542" s="9">
        <v>177.04857142857142</v>
      </c>
      <c r="F1542" s="9">
        <v>66.95</v>
      </c>
      <c r="J1542" s="254">
        <v>7.6899999999998583</v>
      </c>
      <c r="K1542" s="8">
        <v>-5.5999999998899952</v>
      </c>
      <c r="BO1542" s="224">
        <v>2.72</v>
      </c>
      <c r="BP1542" s="226">
        <v>-45.333333333333314</v>
      </c>
      <c r="BR1542" s="311">
        <v>7.6899999999998583</v>
      </c>
      <c r="BS1542" s="312">
        <v>-5.5999999998899952</v>
      </c>
    </row>
    <row r="1543" spans="5:71">
      <c r="E1543" s="9">
        <v>177.17142857142855</v>
      </c>
      <c r="F1543" s="9">
        <v>67.894999999999996</v>
      </c>
      <c r="J1543" s="254">
        <v>7.6949999999998582</v>
      </c>
      <c r="K1543" s="8">
        <v>-12.851612903042559</v>
      </c>
      <c r="BO1543" s="224">
        <v>2.7225000000000001</v>
      </c>
      <c r="BP1543" s="226">
        <v>-43.416666666666679</v>
      </c>
      <c r="BR1543" s="311">
        <v>7.6949999999998582</v>
      </c>
      <c r="BS1543" s="312">
        <v>-12.851612903042559</v>
      </c>
    </row>
    <row r="1544" spans="5:71">
      <c r="E1544" s="9">
        <v>177.29428571428568</v>
      </c>
      <c r="F1544" s="9">
        <v>68.84</v>
      </c>
      <c r="J1544" s="254">
        <v>7.6999999999998581</v>
      </c>
      <c r="K1544" s="8">
        <v>-2.2666666668559898</v>
      </c>
      <c r="BO1544" s="224">
        <v>2.7250000000000001</v>
      </c>
      <c r="BP1544" s="226">
        <v>-36.166666666666664</v>
      </c>
      <c r="BR1544" s="311">
        <v>7.6999999999998581</v>
      </c>
      <c r="BS1544" s="312">
        <v>-2.2666666668559898</v>
      </c>
    </row>
    <row r="1545" spans="5:71">
      <c r="E1545" s="9">
        <v>177.41714285714284</v>
      </c>
      <c r="F1545" s="9">
        <v>68.83</v>
      </c>
      <c r="J1545" s="254">
        <v>7.704999999999858</v>
      </c>
      <c r="K1545" s="8">
        <v>-0.59354838702347479</v>
      </c>
      <c r="BO1545" s="224">
        <v>2.7275</v>
      </c>
      <c r="BP1545" s="226">
        <v>-32.916666666666664</v>
      </c>
      <c r="BR1545" s="311">
        <v>7.704999999999858</v>
      </c>
      <c r="BS1545" s="312">
        <v>-0.59354838702347479</v>
      </c>
    </row>
    <row r="1546" spans="5:71">
      <c r="E1546" s="9">
        <v>177.54</v>
      </c>
      <c r="F1546" s="9">
        <v>68.347499999999997</v>
      </c>
      <c r="J1546" s="254">
        <v>7.7099999999998579</v>
      </c>
      <c r="K1546" s="8">
        <v>0.79999999999998295</v>
      </c>
      <c r="BO1546" s="224">
        <v>2.73</v>
      </c>
      <c r="BP1546" s="226">
        <v>-23.666666666666696</v>
      </c>
      <c r="BR1546" s="311">
        <v>7.7099999999998579</v>
      </c>
      <c r="BS1546" s="312">
        <v>0.79999999999998295</v>
      </c>
    </row>
    <row r="1547" spans="5:71">
      <c r="E1547" s="9">
        <v>177.66285714285712</v>
      </c>
      <c r="F1547" s="9">
        <v>67.864999999999995</v>
      </c>
      <c r="J1547" s="254">
        <v>7.7149999999998577</v>
      </c>
      <c r="K1547" s="8">
        <v>10.479999999962146</v>
      </c>
      <c r="BO1547" s="224">
        <v>2.7324999999999999</v>
      </c>
      <c r="BP1547" s="226">
        <v>-18.416666666666675</v>
      </c>
      <c r="BR1547" s="311">
        <v>7.7149999999998577</v>
      </c>
      <c r="BS1547" s="312">
        <v>10.479999999962146</v>
      </c>
    </row>
    <row r="1548" spans="5:71">
      <c r="E1548" s="9">
        <v>177.78571428571428</v>
      </c>
      <c r="F1548" s="9">
        <v>67.382499999999993</v>
      </c>
      <c r="J1548" s="254">
        <v>7.7199999999998576</v>
      </c>
      <c r="K1548" s="8">
        <v>6.4516129035204273</v>
      </c>
      <c r="BO1548" s="224">
        <v>2.7349999999999999</v>
      </c>
      <c r="BP1548" s="226">
        <v>-10.500000000000012</v>
      </c>
      <c r="BR1548" s="311">
        <v>7.7199999999998576</v>
      </c>
      <c r="BS1548" s="312">
        <v>6.4516129035204273</v>
      </c>
    </row>
    <row r="1549" spans="5:71">
      <c r="E1549" s="9">
        <v>177.90857142857141</v>
      </c>
      <c r="F1549" s="9">
        <v>66.900000000000006</v>
      </c>
      <c r="J1549" s="254">
        <v>7.7249999999998575</v>
      </c>
      <c r="K1549" s="8">
        <v>3.9999999999999858</v>
      </c>
      <c r="BO1549" s="224">
        <v>2.7375000000000003</v>
      </c>
      <c r="BP1549" s="226">
        <v>-0.5833333333333357</v>
      </c>
      <c r="BR1549" s="311">
        <v>7.7249999999998575</v>
      </c>
      <c r="BS1549" s="312">
        <v>3.9999999999999858</v>
      </c>
    </row>
    <row r="1550" spans="5:71">
      <c r="E1550" s="9">
        <v>178.03142857142856</v>
      </c>
      <c r="F1550" s="9">
        <v>63.09</v>
      </c>
      <c r="J1550" s="254">
        <v>7.7299999999998574</v>
      </c>
      <c r="K1550" s="8">
        <v>14.064516128553279</v>
      </c>
      <c r="BO1550" s="224">
        <v>2.74</v>
      </c>
      <c r="BP1550" s="226">
        <v>-4.6666666666666856</v>
      </c>
      <c r="BR1550" s="311">
        <v>7.7299999999998574</v>
      </c>
      <c r="BS1550" s="312">
        <v>14.064516128553279</v>
      </c>
    </row>
    <row r="1551" spans="5:71">
      <c r="E1551" s="9">
        <v>178.15428571428572</v>
      </c>
      <c r="F1551" s="9">
        <v>62.13</v>
      </c>
      <c r="J1551" s="254">
        <v>7.7349999999998573</v>
      </c>
      <c r="K1551" s="8">
        <v>-4.2580645152070318</v>
      </c>
      <c r="BO1551" s="224">
        <v>2.7425000000000002</v>
      </c>
      <c r="BP1551" s="226">
        <v>4.5833333333333393</v>
      </c>
      <c r="BR1551" s="311">
        <v>7.7349999999998573</v>
      </c>
      <c r="BS1551" s="312">
        <v>-4.2580645152070318</v>
      </c>
    </row>
    <row r="1552" spans="5:71">
      <c r="E1552" s="9">
        <v>178.27714285714285</v>
      </c>
      <c r="F1552" s="9">
        <v>61.17</v>
      </c>
      <c r="J1552" s="254">
        <v>7.7399999999998572</v>
      </c>
      <c r="K1552" s="8">
        <v>-4.4387096774930868</v>
      </c>
      <c r="BO1552" s="224">
        <v>2.7450000000000001</v>
      </c>
      <c r="BP1552" s="226">
        <v>-2.8333333333333321</v>
      </c>
      <c r="BR1552" s="311">
        <v>7.7399999999998572</v>
      </c>
      <c r="BS1552" s="312">
        <v>-4.4387096774930868</v>
      </c>
    </row>
    <row r="1553" spans="5:71">
      <c r="E1553" s="9">
        <v>178.39999999999998</v>
      </c>
      <c r="F1553" s="9">
        <v>61.16</v>
      </c>
      <c r="J1553" s="254">
        <v>7.7449999999998571</v>
      </c>
      <c r="K1553" s="8">
        <v>-3.8709677418986743</v>
      </c>
      <c r="BO1553" s="224">
        <v>2.7475000000000001</v>
      </c>
      <c r="BP1553" s="226">
        <v>1.0833333333333546</v>
      </c>
      <c r="BR1553" s="311">
        <v>7.7449999999998571</v>
      </c>
      <c r="BS1553" s="312">
        <v>-3.8709677418986743</v>
      </c>
    </row>
    <row r="1554" spans="5:71">
      <c r="E1554" s="9">
        <v>178.52285714285713</v>
      </c>
      <c r="F1554" s="9">
        <v>64.959999999999994</v>
      </c>
      <c r="J1554" s="254">
        <v>7.749999999999857</v>
      </c>
      <c r="K1554" s="8">
        <v>0.92903225728786509</v>
      </c>
      <c r="BO1554" s="224">
        <v>2.75</v>
      </c>
      <c r="BP1554" s="226">
        <v>-1.6666666666666607</v>
      </c>
      <c r="BR1554" s="311">
        <v>7.749999999999857</v>
      </c>
      <c r="BS1554" s="312">
        <v>0.92903225728786509</v>
      </c>
    </row>
    <row r="1555" spans="5:71">
      <c r="E1555" s="9">
        <v>178.64571428571426</v>
      </c>
      <c r="F1555" s="9">
        <v>64.954999999999998</v>
      </c>
      <c r="J1555" s="254">
        <v>7.7549999999998569</v>
      </c>
      <c r="K1555" s="8">
        <v>12.825806451981629</v>
      </c>
      <c r="BO1555" s="224">
        <v>2.7524999999999999</v>
      </c>
      <c r="BP1555" s="226">
        <v>-7.0833333333333455</v>
      </c>
      <c r="BR1555" s="311">
        <v>7.7549999999998569</v>
      </c>
      <c r="BS1555" s="312">
        <v>12.825806451981629</v>
      </c>
    </row>
    <row r="1556" spans="5:71">
      <c r="E1556" s="9">
        <v>178.76857142857142</v>
      </c>
      <c r="F1556" s="9">
        <v>64.95</v>
      </c>
      <c r="J1556" s="254">
        <v>7.7599999999998568</v>
      </c>
      <c r="K1556" s="8">
        <v>2.1935483873181383</v>
      </c>
      <c r="BO1556" s="224">
        <v>2.7549999999999999</v>
      </c>
      <c r="BP1556" s="226">
        <v>-5.8333333333333277</v>
      </c>
      <c r="BR1556" s="311">
        <v>7.7599999999998568</v>
      </c>
      <c r="BS1556" s="312">
        <v>2.1935483873181383</v>
      </c>
    </row>
    <row r="1557" spans="5:71">
      <c r="E1557" s="9">
        <v>178.89142857142858</v>
      </c>
      <c r="F1557" s="9">
        <v>66.84</v>
      </c>
      <c r="J1557" s="254">
        <v>7.7649999999998567</v>
      </c>
      <c r="K1557" s="8">
        <v>2.0387096781952607</v>
      </c>
      <c r="BO1557" s="224">
        <v>2.7574999999999998</v>
      </c>
      <c r="BP1557" s="226">
        <v>-3.9166666666666869</v>
      </c>
      <c r="BR1557" s="311">
        <v>7.7649999999998567</v>
      </c>
      <c r="BS1557" s="312">
        <v>2.0387096781952607</v>
      </c>
    </row>
    <row r="1558" spans="5:71">
      <c r="E1558" s="9">
        <v>179.01428571428571</v>
      </c>
      <c r="F1558" s="9">
        <v>67.790000000000006</v>
      </c>
      <c r="J1558" s="254">
        <v>7.7699999999998566</v>
      </c>
      <c r="K1558" s="8">
        <v>-4.1548387098998774</v>
      </c>
      <c r="BO1558" s="224">
        <v>2.7600000000000002</v>
      </c>
      <c r="BP1558" s="226">
        <v>-11.333333333333329</v>
      </c>
      <c r="BR1558" s="311">
        <v>7.7699999999998566</v>
      </c>
      <c r="BS1558" s="312">
        <v>-4.1548387098998774</v>
      </c>
    </row>
    <row r="1559" spans="5:71">
      <c r="E1559" s="9">
        <v>179.13714285714286</v>
      </c>
      <c r="F1559" s="9">
        <v>68.739999999999995</v>
      </c>
      <c r="J1559" s="254">
        <v>7.7749999999998565</v>
      </c>
      <c r="K1559" s="8">
        <v>6.1777777777139775</v>
      </c>
      <c r="BO1559" s="224">
        <v>2.7625000000000002</v>
      </c>
      <c r="BP1559" s="226">
        <v>-9.4166666666666874</v>
      </c>
      <c r="BR1559" s="311">
        <v>7.7749999999998565</v>
      </c>
      <c r="BS1559" s="312">
        <v>6.1777777777139775</v>
      </c>
    </row>
    <row r="1560" spans="5:71">
      <c r="E1560" s="9">
        <v>179.26000000000002</v>
      </c>
      <c r="F1560" s="9">
        <v>68.73</v>
      </c>
      <c r="J1560" s="254">
        <v>7.7799999999998564</v>
      </c>
      <c r="K1560" s="8">
        <v>7.1999999999999886</v>
      </c>
      <c r="BO1560" s="224">
        <v>2.7650000000000001</v>
      </c>
      <c r="BP1560" s="226">
        <v>-9.5000000000000053</v>
      </c>
      <c r="BR1560" s="311">
        <v>7.7799999999998564</v>
      </c>
      <c r="BS1560" s="312">
        <v>7.1999999999999886</v>
      </c>
    </row>
    <row r="1561" spans="5:71">
      <c r="E1561" s="9">
        <v>179.38285714285715</v>
      </c>
      <c r="F1561" s="9">
        <v>68.724999999999994</v>
      </c>
      <c r="J1561" s="254">
        <v>7.7849999999998563</v>
      </c>
      <c r="K1561" s="8">
        <v>12.533333333429226</v>
      </c>
      <c r="BO1561" s="224">
        <v>2.7675000000000001</v>
      </c>
      <c r="BP1561" s="226">
        <v>-3.5833333333333308</v>
      </c>
      <c r="BR1561" s="311">
        <v>7.7849999999998563</v>
      </c>
      <c r="BS1561" s="312">
        <v>12.533333333429226</v>
      </c>
    </row>
    <row r="1562" spans="5:71">
      <c r="E1562" s="9">
        <v>179.5057142857143</v>
      </c>
      <c r="F1562" s="9">
        <v>68.72</v>
      </c>
      <c r="J1562" s="254">
        <v>7.7899999999998562</v>
      </c>
      <c r="K1562" s="8">
        <v>7.200000000255784</v>
      </c>
      <c r="BO1562" s="224">
        <v>2.77</v>
      </c>
      <c r="BP1562" s="226">
        <v>-2.3333333333333131</v>
      </c>
      <c r="BR1562" s="311">
        <v>7.7899999999998562</v>
      </c>
      <c r="BS1562" s="312">
        <v>7.200000000255784</v>
      </c>
    </row>
    <row r="1563" spans="5:71">
      <c r="E1563" s="9">
        <v>179.62857142857143</v>
      </c>
      <c r="F1563" s="9">
        <v>68.709999999999994</v>
      </c>
      <c r="J1563" s="254">
        <v>7.794999999999856</v>
      </c>
      <c r="K1563" s="8">
        <v>-3.1111111107913914</v>
      </c>
      <c r="BO1563" s="224">
        <v>2.7725</v>
      </c>
      <c r="BP1563" s="226">
        <v>-12.416666666666652</v>
      </c>
      <c r="BR1563" s="311">
        <v>7.794999999999856</v>
      </c>
      <c r="BS1563" s="312">
        <v>-3.1111111107913914</v>
      </c>
    </row>
    <row r="1564" spans="5:71">
      <c r="E1564" s="9">
        <v>179.75142857142856</v>
      </c>
      <c r="F1564" s="9">
        <v>68.7</v>
      </c>
      <c r="J1564" s="254">
        <v>7.7999999999998559</v>
      </c>
      <c r="K1564" s="8">
        <v>-16.324324324854622</v>
      </c>
      <c r="BO1564" s="224">
        <v>2.7749999999999999</v>
      </c>
      <c r="BP1564" s="226">
        <v>-14.500000000000016</v>
      </c>
      <c r="BR1564" s="311">
        <v>7.7999999999998559</v>
      </c>
      <c r="BS1564" s="312">
        <v>-16.324324324854622</v>
      </c>
    </row>
    <row r="1565" spans="5:71">
      <c r="E1565" s="9">
        <v>179.87428571428569</v>
      </c>
      <c r="F1565" s="9">
        <v>66.790000000000006</v>
      </c>
      <c r="J1565" s="254">
        <v>7.8049999999998558</v>
      </c>
      <c r="K1565" s="8">
        <v>-4.8666666667628533</v>
      </c>
      <c r="BO1565" s="224">
        <v>2.7774999999999999</v>
      </c>
      <c r="BP1565" s="226">
        <v>-9.2499999999999947</v>
      </c>
      <c r="BR1565" s="311">
        <v>7.8049999999998558</v>
      </c>
      <c r="BS1565" s="312">
        <v>-4.8666666667628533</v>
      </c>
    </row>
    <row r="1566" spans="5:71">
      <c r="E1566" s="9">
        <v>179.99714285714288</v>
      </c>
      <c r="F1566" s="9">
        <v>64.88</v>
      </c>
      <c r="J1566" s="254">
        <v>7.8099999999998557</v>
      </c>
      <c r="K1566" s="8">
        <v>-14.162962963304615</v>
      </c>
      <c r="BO1566" s="224">
        <v>2.7800000000000002</v>
      </c>
      <c r="BP1566" s="226">
        <v>-6.0000000000000204</v>
      </c>
      <c r="BR1566" s="311">
        <v>7.8099999999998557</v>
      </c>
      <c r="BS1566" s="312">
        <v>-14.162962963304615</v>
      </c>
    </row>
    <row r="1567" spans="5:71">
      <c r="E1567" s="9">
        <v>180.12</v>
      </c>
      <c r="F1567" s="9">
        <v>64.87</v>
      </c>
      <c r="J1567" s="254">
        <v>7.8149999999998556</v>
      </c>
      <c r="K1567" s="8">
        <v>-2.311111111454629</v>
      </c>
      <c r="BO1567" s="224">
        <v>2.7825000000000002</v>
      </c>
      <c r="BP1567" s="226">
        <v>-4.7500000000000027</v>
      </c>
      <c r="BR1567" s="311">
        <v>7.8149999999998556</v>
      </c>
      <c r="BS1567" s="312">
        <v>-2.311111111454629</v>
      </c>
    </row>
    <row r="1568" spans="5:71">
      <c r="E1568" s="9">
        <v>180.24285714285713</v>
      </c>
      <c r="F1568" s="9">
        <v>61.06</v>
      </c>
      <c r="J1568" s="254">
        <v>7.8199999999998555</v>
      </c>
      <c r="K1568" s="8">
        <v>-1.9514018691480572</v>
      </c>
      <c r="BO1568" s="224">
        <v>2.7850000000000001</v>
      </c>
      <c r="BP1568" s="226">
        <v>-6.8333333333333357</v>
      </c>
      <c r="BR1568" s="311">
        <v>7.8199999999998555</v>
      </c>
      <c r="BS1568" s="312">
        <v>-1.9514018691480572</v>
      </c>
    </row>
    <row r="1569" spans="5:71">
      <c r="E1569" s="9">
        <v>180.36571428571426</v>
      </c>
      <c r="F1569" s="9">
        <v>57.244999999999997</v>
      </c>
      <c r="J1569" s="254">
        <v>7.8249999999998554</v>
      </c>
      <c r="K1569" s="8">
        <v>-2.3252336448490496</v>
      </c>
      <c r="BO1569" s="224">
        <v>2.7875000000000001</v>
      </c>
      <c r="BP1569" s="226">
        <v>-10.250000000000004</v>
      </c>
      <c r="BR1569" s="311">
        <v>7.8249999999998554</v>
      </c>
      <c r="BS1569" s="312">
        <v>-2.3252336448490496</v>
      </c>
    </row>
    <row r="1570" spans="5:71">
      <c r="E1570" s="9">
        <v>180.48857142857142</v>
      </c>
      <c r="F1570" s="9">
        <v>53.43</v>
      </c>
      <c r="J1570" s="254">
        <v>7.8299999999998553</v>
      </c>
      <c r="K1570" s="8">
        <v>2.9333333331410572</v>
      </c>
      <c r="BO1570" s="224">
        <v>2.79</v>
      </c>
      <c r="BP1570" s="226">
        <v>-8.3333333333333339</v>
      </c>
      <c r="BR1570" s="311">
        <v>7.8299999999998553</v>
      </c>
      <c r="BS1570" s="312">
        <v>2.9333333331410572</v>
      </c>
    </row>
    <row r="1571" spans="5:71">
      <c r="E1571" s="9">
        <v>180.61142857142858</v>
      </c>
      <c r="F1571" s="9">
        <v>49.62</v>
      </c>
      <c r="J1571" s="254">
        <v>7.8349999999998552</v>
      </c>
      <c r="K1571" s="8">
        <v>1.9301893416923122E-10</v>
      </c>
      <c r="BO1571" s="224">
        <v>2.7925</v>
      </c>
      <c r="BP1571" s="226">
        <v>-11.75</v>
      </c>
      <c r="BR1571" s="311">
        <v>7.8349999999998552</v>
      </c>
      <c r="BS1571" s="312">
        <v>1.9301893416923122E-10</v>
      </c>
    </row>
    <row r="1572" spans="5:71">
      <c r="E1572" s="9">
        <v>180.73428571428573</v>
      </c>
      <c r="F1572" s="9">
        <v>43.9</v>
      </c>
      <c r="J1572" s="254">
        <v>7.8399999999998551</v>
      </c>
      <c r="K1572" s="8">
        <v>-2.8830188679026136</v>
      </c>
      <c r="BO1572" s="224">
        <v>2.7949999999999999</v>
      </c>
      <c r="BP1572" s="226">
        <v>-21.833333333333343</v>
      </c>
      <c r="BR1572" s="311">
        <v>7.8399999999998551</v>
      </c>
      <c r="BS1572" s="312">
        <v>-2.8830188679026136</v>
      </c>
    </row>
    <row r="1573" spans="5:71">
      <c r="E1573" s="9">
        <v>180.85714285714286</v>
      </c>
      <c r="F1573" s="9">
        <v>38.18</v>
      </c>
      <c r="J1573" s="254">
        <v>7.844999999999855</v>
      </c>
      <c r="K1573" s="8">
        <v>-3.2</v>
      </c>
      <c r="BO1573" s="224">
        <v>2.7974999999999999</v>
      </c>
      <c r="BP1573" s="226">
        <v>-21.250000000000004</v>
      </c>
      <c r="BR1573" s="311">
        <v>7.844999999999855</v>
      </c>
      <c r="BS1573" s="312">
        <v>-3.2</v>
      </c>
    </row>
    <row r="1574" spans="5:71">
      <c r="E1574" s="9">
        <v>180.98</v>
      </c>
      <c r="F1574" s="9">
        <v>33.414999999999999</v>
      </c>
      <c r="J1574" s="254">
        <v>7.8499999999998549</v>
      </c>
      <c r="K1574" s="8">
        <v>0.13333333313973128</v>
      </c>
      <c r="BO1574" s="224">
        <v>2.8000000000000003</v>
      </c>
      <c r="BP1574" s="226">
        <v>-27.999999999999996</v>
      </c>
      <c r="BR1574" s="311">
        <v>7.8499999999998549</v>
      </c>
      <c r="BS1574" s="312">
        <v>0.13333333313973128</v>
      </c>
    </row>
    <row r="1575" spans="5:71">
      <c r="E1575" s="9">
        <v>181.10285714285712</v>
      </c>
      <c r="F1575" s="9">
        <v>28.65</v>
      </c>
      <c r="J1575" s="254">
        <v>7.8549999999998548</v>
      </c>
      <c r="K1575" s="8">
        <v>1.2000000001935618</v>
      </c>
      <c r="BO1575" s="224">
        <v>2.8025000000000002</v>
      </c>
      <c r="BP1575" s="226">
        <v>-44.08333333333335</v>
      </c>
      <c r="BR1575" s="311">
        <v>7.8549999999998548</v>
      </c>
      <c r="BS1575" s="312">
        <v>1.2000000001935618</v>
      </c>
    </row>
    <row r="1576" spans="5:71">
      <c r="E1576" s="9">
        <v>181.2257142857143</v>
      </c>
      <c r="F1576" s="9">
        <v>24.84</v>
      </c>
      <c r="J1576" s="254">
        <v>7.8599999999998547</v>
      </c>
      <c r="K1576" s="8">
        <v>-0.89056603793313371</v>
      </c>
      <c r="BO1576" s="224">
        <v>2.8050000000000002</v>
      </c>
      <c r="BP1576" s="226">
        <v>-46.833333333333314</v>
      </c>
      <c r="BR1576" s="311">
        <v>7.8599999999998547</v>
      </c>
      <c r="BS1576" s="312">
        <v>-0.89056603793313371</v>
      </c>
    </row>
    <row r="1577" spans="5:71">
      <c r="E1577" s="9">
        <v>181.34857142857143</v>
      </c>
      <c r="F1577" s="9">
        <v>24.83</v>
      </c>
      <c r="J1577" s="254">
        <v>7.8649999999998546</v>
      </c>
      <c r="K1577" s="8">
        <v>8.56296296248928</v>
      </c>
      <c r="BO1577" s="224">
        <v>2.8075000000000001</v>
      </c>
      <c r="BP1577" s="226">
        <v>-43.583333333333336</v>
      </c>
      <c r="BR1577" s="311">
        <v>7.8649999999998546</v>
      </c>
      <c r="BS1577" s="312">
        <v>8.56296296248928</v>
      </c>
    </row>
    <row r="1578" spans="5:71">
      <c r="E1578" s="9">
        <v>181.47142857142856</v>
      </c>
      <c r="F1578" s="9">
        <v>22.92</v>
      </c>
      <c r="J1578" s="254">
        <v>7.8699999999998544</v>
      </c>
      <c r="K1578" s="8">
        <v>20.414814814987036</v>
      </c>
      <c r="BO1578" s="224">
        <v>2.81</v>
      </c>
      <c r="BP1578" s="226">
        <v>-38.333333333333314</v>
      </c>
      <c r="BR1578" s="311">
        <v>7.8699999999998544</v>
      </c>
      <c r="BS1578" s="312">
        <v>20.414814814987036</v>
      </c>
    </row>
    <row r="1579" spans="5:71">
      <c r="E1579" s="9">
        <v>181.59428571428569</v>
      </c>
      <c r="F1579" s="9">
        <v>21.01</v>
      </c>
      <c r="J1579" s="254">
        <v>7.8749999999998543</v>
      </c>
      <c r="K1579" s="8">
        <v>13.026415094865946</v>
      </c>
      <c r="BO1579" s="224">
        <v>2.8125</v>
      </c>
      <c r="BP1579" s="226">
        <v>-39.083333333333343</v>
      </c>
      <c r="BR1579" s="311">
        <v>7.8749999999998543</v>
      </c>
      <c r="BS1579" s="312">
        <v>13.026415094865946</v>
      </c>
    </row>
    <row r="1580" spans="5:71">
      <c r="E1580" s="9">
        <v>181.71714285714285</v>
      </c>
      <c r="F1580" s="9">
        <v>21</v>
      </c>
      <c r="J1580" s="254">
        <v>7.8799999999998542</v>
      </c>
      <c r="K1580" s="8">
        <v>-3.8222222223084756</v>
      </c>
      <c r="BO1580" s="224">
        <v>2.8149999999999999</v>
      </c>
      <c r="BP1580" s="226">
        <v>-37.166666666666679</v>
      </c>
      <c r="BR1580" s="311">
        <v>7.8799999999998542</v>
      </c>
      <c r="BS1580" s="312">
        <v>-3.8222222223084756</v>
      </c>
    </row>
    <row r="1581" spans="5:71">
      <c r="E1581" s="9">
        <v>181.84</v>
      </c>
      <c r="F1581" s="9">
        <v>19.09</v>
      </c>
      <c r="J1581" s="254">
        <v>7.8849999999998541</v>
      </c>
      <c r="K1581" s="8">
        <v>-0.85925925934596137</v>
      </c>
      <c r="BO1581" s="224">
        <v>2.8174999999999999</v>
      </c>
      <c r="BP1581" s="226">
        <v>-25.250000000000011</v>
      </c>
      <c r="BR1581" s="311">
        <v>7.8849999999998541</v>
      </c>
      <c r="BS1581" s="312">
        <v>-0.85925925934596137</v>
      </c>
    </row>
    <row r="1582" spans="5:71">
      <c r="E1582" s="9">
        <v>181.96285714285713</v>
      </c>
      <c r="F1582" s="9">
        <v>19.079999999999998</v>
      </c>
      <c r="J1582" s="254">
        <v>7.889999999999854</v>
      </c>
      <c r="K1582" s="8">
        <v>-6.6074074072340494</v>
      </c>
      <c r="BO1582" s="224">
        <v>2.82</v>
      </c>
      <c r="BP1582" s="226">
        <v>-20.666666666666671</v>
      </c>
      <c r="BR1582" s="311">
        <v>7.889999999999854</v>
      </c>
      <c r="BS1582" s="312">
        <v>-6.6074074072340494</v>
      </c>
    </row>
    <row r="1583" spans="5:71">
      <c r="E1583" s="9">
        <v>182.08571428571429</v>
      </c>
      <c r="F1583" s="9">
        <v>19.074999999999999</v>
      </c>
      <c r="J1583" s="254">
        <v>7.8949999999998539</v>
      </c>
      <c r="K1583" s="8">
        <v>-11.86666666651579</v>
      </c>
      <c r="BO1583" s="224">
        <v>2.8225000000000002</v>
      </c>
      <c r="BP1583" s="226">
        <v>-12.74999999999998</v>
      </c>
      <c r="BR1583" s="311">
        <v>7.8949999999998539</v>
      </c>
      <c r="BS1583" s="312">
        <v>-11.86666666651579</v>
      </c>
    </row>
    <row r="1584" spans="5:71">
      <c r="E1584" s="9">
        <v>182.20857142857142</v>
      </c>
      <c r="F1584" s="9">
        <v>19.07</v>
      </c>
      <c r="J1584" s="254">
        <v>7.8999999999998538</v>
      </c>
      <c r="K1584" s="8">
        <v>1.4339622636433802</v>
      </c>
      <c r="BO1584" s="224">
        <v>2.8250000000000002</v>
      </c>
      <c r="BP1584" s="226">
        <v>-5.5000000000000009</v>
      </c>
      <c r="BR1584" s="311">
        <v>7.8999999999998538</v>
      </c>
      <c r="BS1584" s="312">
        <v>1.4339622636433802</v>
      </c>
    </row>
    <row r="1585" spans="5:71">
      <c r="E1585" s="9">
        <v>182.33142857142855</v>
      </c>
      <c r="F1585" s="9">
        <v>19.059999999999999</v>
      </c>
      <c r="J1585" s="254">
        <v>7.9049999999998537</v>
      </c>
      <c r="K1585" s="8">
        <v>4.4740740741174534</v>
      </c>
      <c r="BO1585" s="224">
        <v>2.8275000000000001</v>
      </c>
      <c r="BP1585" s="226">
        <v>-3.5833333333333308</v>
      </c>
      <c r="BR1585" s="311">
        <v>7.9049999999998537</v>
      </c>
      <c r="BS1585" s="312">
        <v>4.4740740741174534</v>
      </c>
    </row>
    <row r="1586" spans="5:71">
      <c r="E1586" s="9">
        <v>182.45428571428573</v>
      </c>
      <c r="F1586" s="9">
        <v>20.96</v>
      </c>
      <c r="J1586" s="254">
        <v>7.9099999999998536</v>
      </c>
      <c r="K1586" s="8">
        <v>6.5185185184100902</v>
      </c>
      <c r="BO1586" s="224">
        <v>2.83</v>
      </c>
      <c r="BP1586" s="226">
        <v>-6.3333333333333464</v>
      </c>
      <c r="BR1586" s="311">
        <v>7.9099999999998536</v>
      </c>
      <c r="BS1586" s="312">
        <v>6.5185185184100902</v>
      </c>
    </row>
    <row r="1587" spans="5:71">
      <c r="E1587" s="9">
        <v>182.57714285714286</v>
      </c>
      <c r="F1587" s="9">
        <v>21.905000000000001</v>
      </c>
      <c r="J1587" s="254">
        <v>7.9149999999998535</v>
      </c>
      <c r="K1587" s="8">
        <v>6.1886792453714534</v>
      </c>
      <c r="BO1587" s="224">
        <v>2.8325</v>
      </c>
      <c r="BP1587" s="226">
        <v>-3.0833333333333415</v>
      </c>
      <c r="BR1587" s="311">
        <v>7.9149999999998535</v>
      </c>
      <c r="BS1587" s="312">
        <v>6.1886792453714534</v>
      </c>
    </row>
    <row r="1588" spans="5:71">
      <c r="E1588" s="9">
        <v>182.7</v>
      </c>
      <c r="F1588" s="9">
        <v>22.85</v>
      </c>
      <c r="J1588" s="254">
        <v>7.9199999999998534</v>
      </c>
      <c r="K1588" s="8">
        <v>2.6052049406644073E-10</v>
      </c>
      <c r="BO1588" s="224">
        <v>2.835</v>
      </c>
      <c r="BP1588" s="226">
        <v>-7.1666666666666616</v>
      </c>
      <c r="BR1588" s="311">
        <v>7.9199999999998534</v>
      </c>
      <c r="BS1588" s="312">
        <v>2.6052049406644073E-10</v>
      </c>
    </row>
    <row r="1589" spans="5:71">
      <c r="E1589" s="9">
        <v>182.80124999999998</v>
      </c>
      <c r="F1589" s="9">
        <v>24.74</v>
      </c>
      <c r="J1589" s="254">
        <v>7.9249999999998533</v>
      </c>
      <c r="K1589" s="8">
        <v>-2.4148148149671655</v>
      </c>
      <c r="BO1589" s="224">
        <v>2.8374999999999999</v>
      </c>
      <c r="BP1589" s="226">
        <v>-13.91666666666668</v>
      </c>
      <c r="BR1589" s="311">
        <v>7.9249999999998533</v>
      </c>
      <c r="BS1589" s="312">
        <v>-2.4148148149671655</v>
      </c>
    </row>
    <row r="1590" spans="5:71">
      <c r="E1590" s="9">
        <v>182.9025</v>
      </c>
      <c r="F1590" s="9">
        <v>25.69</v>
      </c>
      <c r="J1590" s="254">
        <v>7.9299999999998532</v>
      </c>
      <c r="K1590" s="8">
        <v>1.0814814814596474</v>
      </c>
      <c r="BO1590" s="224">
        <v>2.84</v>
      </c>
      <c r="BP1590" s="226">
        <v>-18.666666666666654</v>
      </c>
      <c r="BR1590" s="311">
        <v>7.9299999999998532</v>
      </c>
      <c r="BS1590" s="312">
        <v>1.0814814814596474</v>
      </c>
    </row>
    <row r="1591" spans="5:71">
      <c r="E1591" s="9">
        <v>183.00375</v>
      </c>
      <c r="F1591" s="9">
        <v>26.64</v>
      </c>
      <c r="J1591" s="254">
        <v>7.9349999999998531</v>
      </c>
      <c r="K1591" s="8">
        <v>2.5056603772694785</v>
      </c>
      <c r="BO1591" s="224">
        <v>2.8425000000000002</v>
      </c>
      <c r="BP1591" s="226">
        <v>-24.083333333333339</v>
      </c>
      <c r="BR1591" s="311">
        <v>7.9349999999998531</v>
      </c>
      <c r="BS1591" s="312">
        <v>2.5056603772694785</v>
      </c>
    </row>
    <row r="1592" spans="5:71">
      <c r="E1592" s="9">
        <v>183.10499999999999</v>
      </c>
      <c r="F1592" s="9">
        <v>28.53</v>
      </c>
      <c r="J1592" s="254">
        <v>7.939999999999853</v>
      </c>
      <c r="K1592" s="8">
        <v>1.8976744189614081</v>
      </c>
      <c r="BO1592" s="224">
        <v>2.8450000000000002</v>
      </c>
      <c r="BP1592" s="226">
        <v>-21.499999999999986</v>
      </c>
      <c r="BR1592" s="311">
        <v>7.939999999999853</v>
      </c>
      <c r="BS1592" s="312">
        <v>1.8976744189614081</v>
      </c>
    </row>
    <row r="1593" spans="5:71">
      <c r="E1593" s="9">
        <v>183.20625000000001</v>
      </c>
      <c r="F1593" s="9">
        <v>29.475000000000001</v>
      </c>
      <c r="J1593" s="254">
        <v>7.9449999999998528</v>
      </c>
      <c r="K1593" s="8">
        <v>-3.0276923078918827</v>
      </c>
      <c r="BO1593" s="224">
        <v>2.8475000000000001</v>
      </c>
      <c r="BP1593" s="226">
        <v>-29.583333333333339</v>
      </c>
      <c r="BR1593" s="311">
        <v>7.9449999999998528</v>
      </c>
      <c r="BS1593" s="312">
        <v>-3.0276923078918827</v>
      </c>
    </row>
    <row r="1594" spans="5:71">
      <c r="E1594" s="9">
        <v>183.3075</v>
      </c>
      <c r="F1594" s="9">
        <v>30.42</v>
      </c>
      <c r="J1594" s="254">
        <v>7.9499999999998527</v>
      </c>
      <c r="K1594" s="8">
        <v>3.8518518516115208</v>
      </c>
      <c r="BO1594" s="224">
        <v>2.85</v>
      </c>
      <c r="BP1594" s="226">
        <v>-22.999999999999982</v>
      </c>
      <c r="BR1594" s="311">
        <v>7.9499999999998527</v>
      </c>
      <c r="BS1594" s="312">
        <v>3.8518518516115208</v>
      </c>
    </row>
    <row r="1595" spans="5:71">
      <c r="E1595" s="9">
        <v>183.40875</v>
      </c>
      <c r="F1595" s="9">
        <v>32.32</v>
      </c>
      <c r="J1595" s="254">
        <v>7.9549999999998526</v>
      </c>
      <c r="K1595" s="8">
        <v>11.999999999759723</v>
      </c>
      <c r="BO1595" s="224">
        <v>2.8525</v>
      </c>
      <c r="BP1595" s="226">
        <v>-24.416666666666668</v>
      </c>
      <c r="BR1595" s="311">
        <v>7.9549999999998526</v>
      </c>
      <c r="BS1595" s="312">
        <v>11.999999999759723</v>
      </c>
    </row>
    <row r="1596" spans="5:71">
      <c r="E1596" s="9">
        <v>183.51</v>
      </c>
      <c r="F1596" s="9">
        <v>36.11</v>
      </c>
      <c r="J1596" s="254">
        <v>7.9599999999998525</v>
      </c>
      <c r="K1596" s="8">
        <v>-7.5471697756697154E-2</v>
      </c>
      <c r="BO1596" s="224">
        <v>2.855</v>
      </c>
      <c r="BP1596" s="226">
        <v>-25.833333333333314</v>
      </c>
      <c r="BR1596" s="311">
        <v>7.9599999999998525</v>
      </c>
      <c r="BS1596" s="312">
        <v>-7.5471697756697154E-2</v>
      </c>
    </row>
    <row r="1597" spans="5:71">
      <c r="E1597" s="9">
        <v>183.61125000000001</v>
      </c>
      <c r="F1597" s="9">
        <v>37.06</v>
      </c>
      <c r="J1597" s="254">
        <v>7.9649999999998524</v>
      </c>
      <c r="K1597" s="8">
        <v>4.0740740739209969</v>
      </c>
      <c r="BO1597" s="224">
        <v>2.8574999999999999</v>
      </c>
      <c r="BP1597" s="226">
        <v>-18.583333333333339</v>
      </c>
      <c r="BR1597" s="311">
        <v>7.9649999999998524</v>
      </c>
      <c r="BS1597" s="312">
        <v>4.0740740739209969</v>
      </c>
    </row>
    <row r="1598" spans="5:71">
      <c r="E1598" s="9">
        <v>183.71250000000001</v>
      </c>
      <c r="F1598" s="9">
        <v>38.01</v>
      </c>
      <c r="J1598" s="254">
        <v>7.9699999999998523</v>
      </c>
      <c r="K1598" s="8">
        <v>12.444444444180824</v>
      </c>
      <c r="BO1598" s="224">
        <v>2.86</v>
      </c>
      <c r="BP1598" s="226">
        <v>-9.333333333333341</v>
      </c>
      <c r="BR1598" s="311">
        <v>7.9699999999998523</v>
      </c>
      <c r="BS1598" s="312">
        <v>12.444444444180824</v>
      </c>
    </row>
    <row r="1599" spans="5:71">
      <c r="E1599" s="9">
        <v>183.81375</v>
      </c>
      <c r="F1599" s="9">
        <v>38</v>
      </c>
      <c r="J1599" s="254">
        <v>7.9749999999998522</v>
      </c>
      <c r="K1599" s="8">
        <v>0.27169811374346153</v>
      </c>
      <c r="BO1599" s="224">
        <v>2.8625000000000003</v>
      </c>
      <c r="BP1599" s="226">
        <v>-13.416666666666663</v>
      </c>
      <c r="BR1599" s="311">
        <v>7.9749999999998522</v>
      </c>
      <c r="BS1599" s="312">
        <v>0.27169811374346153</v>
      </c>
    </row>
    <row r="1600" spans="5:71">
      <c r="E1600" s="9">
        <v>183.91500000000002</v>
      </c>
      <c r="F1600" s="9">
        <v>36.090000000000003</v>
      </c>
      <c r="J1600" s="254">
        <v>7.9799999999998521</v>
      </c>
      <c r="K1600" s="8">
        <v>-1.0666666668198843</v>
      </c>
      <c r="BO1600" s="224">
        <v>2.8650000000000002</v>
      </c>
      <c r="BP1600" s="226">
        <v>-21.500000000000014</v>
      </c>
      <c r="BR1600" s="311">
        <v>7.9799999999998521</v>
      </c>
      <c r="BS1600" s="312">
        <v>-1.0666666668198843</v>
      </c>
    </row>
    <row r="1601" spans="5:71">
      <c r="E1601" s="9">
        <v>184.01625000000001</v>
      </c>
      <c r="F1601" s="9">
        <v>36.08</v>
      </c>
      <c r="J1601" s="254">
        <v>7.984999999999852</v>
      </c>
      <c r="K1601" s="8">
        <v>-4.4148148145741217</v>
      </c>
      <c r="BO1601" s="224">
        <v>2.8675000000000002</v>
      </c>
      <c r="BP1601" s="226">
        <v>-17.583333333333329</v>
      </c>
      <c r="BR1601" s="311">
        <v>7.984999999999852</v>
      </c>
      <c r="BS1601" s="312">
        <v>-4.4148148145741217</v>
      </c>
    </row>
    <row r="1602" spans="5:71">
      <c r="E1602" s="9">
        <v>184.11749999999998</v>
      </c>
      <c r="F1602" s="9">
        <v>34.17</v>
      </c>
      <c r="J1602" s="254">
        <v>7.9899999999998519</v>
      </c>
      <c r="K1602" s="8">
        <v>-7.5851851852071306</v>
      </c>
      <c r="BO1602" s="224">
        <v>2.87</v>
      </c>
      <c r="BP1602" s="226">
        <v>-16.999999999999993</v>
      </c>
      <c r="BR1602" s="311">
        <v>7.9899999999998519</v>
      </c>
      <c r="BS1602" s="312">
        <v>-7.5851851852071306</v>
      </c>
    </row>
    <row r="1603" spans="5:71">
      <c r="E1603" s="9">
        <v>184.21874999999997</v>
      </c>
      <c r="F1603" s="9">
        <v>34.164999999999999</v>
      </c>
      <c r="J1603" s="254">
        <v>7.9949999999998518</v>
      </c>
      <c r="K1603" s="8">
        <v>-5.3886792453949184</v>
      </c>
      <c r="BO1603" s="224">
        <v>2.8725000000000001</v>
      </c>
      <c r="BP1603" s="226">
        <v>-12.416666666666652</v>
      </c>
      <c r="BR1603" s="311">
        <v>7.9949999999998518</v>
      </c>
      <c r="BS1603" s="312">
        <v>-5.3886792453949184</v>
      </c>
    </row>
    <row r="1604" spans="5:71">
      <c r="E1604" s="9">
        <v>184.32000000000002</v>
      </c>
      <c r="F1604" s="9">
        <v>34.159999999999997</v>
      </c>
      <c r="J1604" s="254">
        <v>7.9999999999998517</v>
      </c>
      <c r="K1604" s="8">
        <v>-4.7555555554460582</v>
      </c>
      <c r="BO1604" s="224">
        <v>2.875</v>
      </c>
      <c r="BP1604" s="226">
        <v>-12.5</v>
      </c>
      <c r="BR1604" s="311">
        <v>7.9999999999998517</v>
      </c>
      <c r="BS1604" s="312">
        <v>-4.7555555554460582</v>
      </c>
    </row>
    <row r="1605" spans="5:71">
      <c r="E1605" s="9">
        <v>184.42124999999999</v>
      </c>
      <c r="F1605" s="9">
        <v>34.15</v>
      </c>
      <c r="J1605" s="254">
        <v>8.0049999999998516</v>
      </c>
      <c r="K1605" s="8">
        <v>-2.4481927714977303</v>
      </c>
      <c r="BO1605" s="224">
        <v>2.8774999999999999</v>
      </c>
      <c r="BP1605" s="226">
        <v>-28.583333333333361</v>
      </c>
      <c r="BR1605" s="311">
        <v>8.0049999999998516</v>
      </c>
      <c r="BS1605" s="312">
        <v>-2.4481927714977303</v>
      </c>
    </row>
    <row r="1606" spans="5:71">
      <c r="E1606" s="9">
        <v>184.52249999999998</v>
      </c>
      <c r="F1606" s="9">
        <v>37.950000000000003</v>
      </c>
      <c r="J1606" s="254">
        <v>8.0099999999998523</v>
      </c>
      <c r="K1606" s="8">
        <v>11.527710842961945</v>
      </c>
      <c r="BO1606" s="224">
        <v>2.88</v>
      </c>
      <c r="BP1606" s="226">
        <v>-29.333333333333329</v>
      </c>
      <c r="BR1606" s="311">
        <v>8.0099999999998523</v>
      </c>
      <c r="BS1606" s="312">
        <v>11.527710842961945</v>
      </c>
    </row>
    <row r="1607" spans="5:71">
      <c r="E1607" s="9">
        <v>184.62375000000003</v>
      </c>
      <c r="F1607" s="9">
        <v>37.945</v>
      </c>
      <c r="J1607" s="254">
        <v>8.0149999999998531</v>
      </c>
      <c r="K1607" s="8">
        <v>5.6380952385415739</v>
      </c>
      <c r="BO1607" s="224">
        <v>2.8824999999999998</v>
      </c>
      <c r="BP1607" s="226">
        <v>-27.416666666666689</v>
      </c>
      <c r="BR1607" s="311">
        <v>8.0149999999998531</v>
      </c>
      <c r="BS1607" s="312">
        <v>5.6380952385415739</v>
      </c>
    </row>
    <row r="1608" spans="5:71">
      <c r="E1608" s="9">
        <v>184.72499999999999</v>
      </c>
      <c r="F1608" s="9">
        <v>37.94</v>
      </c>
      <c r="J1608" s="254">
        <v>8.0199999999998539</v>
      </c>
      <c r="K1608" s="8">
        <v>-9.599999999556097</v>
      </c>
      <c r="BO1608" s="224">
        <v>2.8850000000000002</v>
      </c>
      <c r="BP1608" s="226">
        <v>-30.833333333333329</v>
      </c>
      <c r="BR1608" s="311">
        <v>8.0199999999998539</v>
      </c>
      <c r="BS1608" s="312">
        <v>-9.599999999556097</v>
      </c>
    </row>
    <row r="1609" spans="5:71">
      <c r="E1609" s="9">
        <v>184.82624999999999</v>
      </c>
      <c r="F1609" s="9">
        <v>41.73</v>
      </c>
      <c r="J1609" s="254">
        <v>8.0249999999998547</v>
      </c>
      <c r="K1609" s="8">
        <v>-4.2987951808766312</v>
      </c>
      <c r="BO1609" s="224">
        <v>2.8875000000000002</v>
      </c>
      <c r="BP1609" s="226">
        <v>-28.250000000000004</v>
      </c>
      <c r="BR1609" s="311">
        <v>8.0249999999998547</v>
      </c>
      <c r="BS1609" s="312">
        <v>-4.2987951808766312</v>
      </c>
    </row>
    <row r="1610" spans="5:71">
      <c r="E1610" s="9">
        <v>184.92749999999998</v>
      </c>
      <c r="F1610" s="9">
        <v>41.25</v>
      </c>
      <c r="J1610" s="254">
        <v>8.0299999999998555</v>
      </c>
      <c r="K1610" s="8">
        <v>-1.7831325300370438</v>
      </c>
      <c r="BO1610" s="224">
        <v>2.89</v>
      </c>
      <c r="BP1610" s="226">
        <v>-30.333333333333339</v>
      </c>
      <c r="BR1610" s="311">
        <v>8.0299999999998555</v>
      </c>
      <c r="BS1610" s="312">
        <v>-1.7831325300370438</v>
      </c>
    </row>
    <row r="1611" spans="5:71">
      <c r="E1611" s="9">
        <v>185.02875</v>
      </c>
      <c r="F1611" s="9">
        <v>40.770000000000003</v>
      </c>
      <c r="J1611" s="254">
        <v>8.0349999999998563</v>
      </c>
      <c r="K1611" s="8">
        <v>-4.6746987950976759</v>
      </c>
      <c r="BO1611" s="224">
        <v>2.8925000000000001</v>
      </c>
      <c r="BP1611" s="226">
        <v>-20.416666666666661</v>
      </c>
      <c r="BR1611" s="311">
        <v>8.0349999999998563</v>
      </c>
      <c r="BS1611" s="312">
        <v>-4.6746987950976759</v>
      </c>
    </row>
    <row r="1612" spans="5:71">
      <c r="E1612" s="9">
        <v>185.13</v>
      </c>
      <c r="F1612" s="9">
        <v>36</v>
      </c>
      <c r="J1612" s="254">
        <v>8.039999999999857</v>
      </c>
      <c r="K1612" s="8">
        <v>-1.9951807230431839</v>
      </c>
      <c r="BO1612" s="224">
        <v>2.895</v>
      </c>
      <c r="BP1612" s="226">
        <v>-17.166666666666657</v>
      </c>
      <c r="BR1612" s="311">
        <v>8.039999999999857</v>
      </c>
      <c r="BS1612" s="312">
        <v>-1.9951807230431839</v>
      </c>
    </row>
    <row r="1613" spans="5:71">
      <c r="E1613" s="9">
        <v>185.23124999999999</v>
      </c>
      <c r="F1613" s="9">
        <v>28.39</v>
      </c>
      <c r="J1613" s="254">
        <v>8.0449999999998578</v>
      </c>
      <c r="K1613" s="8">
        <v>3.323809523633301</v>
      </c>
      <c r="BO1613" s="224">
        <v>2.8975</v>
      </c>
      <c r="BP1613" s="226">
        <v>-7.250000000000008</v>
      </c>
      <c r="BR1613" s="311">
        <v>8.0449999999998578</v>
      </c>
      <c r="BS1613" s="312">
        <v>3.323809523633301</v>
      </c>
    </row>
    <row r="1614" spans="5:71">
      <c r="E1614" s="9">
        <v>185.33249999999998</v>
      </c>
      <c r="F1614" s="9">
        <v>28.38</v>
      </c>
      <c r="J1614" s="254">
        <v>8.0499999999998586</v>
      </c>
      <c r="K1614" s="8">
        <v>9.5142857141104642</v>
      </c>
      <c r="BO1614" s="224">
        <v>2.9</v>
      </c>
      <c r="BP1614" s="226">
        <v>-12.666666666666693</v>
      </c>
      <c r="BR1614" s="311">
        <v>8.0499999999998586</v>
      </c>
      <c r="BS1614" s="312">
        <v>9.5142857141104642</v>
      </c>
    </row>
    <row r="1615" spans="5:71">
      <c r="E1615" s="9">
        <v>185.43375</v>
      </c>
      <c r="F1615" s="9">
        <v>30.274999999999999</v>
      </c>
      <c r="J1615" s="254">
        <v>8.0549999999998594</v>
      </c>
      <c r="K1615" s="8">
        <v>10.322891566536434</v>
      </c>
      <c r="BO1615" s="224">
        <v>2.9024999999999999</v>
      </c>
      <c r="BP1615" s="226">
        <v>-12.083333333333329</v>
      </c>
      <c r="BR1615" s="311">
        <v>8.0549999999998594</v>
      </c>
      <c r="BS1615" s="312">
        <v>10.322891566536434</v>
      </c>
    </row>
    <row r="1616" spans="5:71">
      <c r="E1616" s="9">
        <v>185.535</v>
      </c>
      <c r="F1616" s="9">
        <v>32.17</v>
      </c>
      <c r="J1616" s="254">
        <v>8.0599999999998602</v>
      </c>
      <c r="K1616" s="8">
        <v>0.6843373496676719</v>
      </c>
      <c r="BO1616" s="224">
        <v>2.9050000000000002</v>
      </c>
      <c r="BP1616" s="226">
        <v>-19.5</v>
      </c>
      <c r="BR1616" s="311">
        <v>8.0599999999998602</v>
      </c>
      <c r="BS1616" s="312">
        <v>0.6843373496676719</v>
      </c>
    </row>
    <row r="1617" spans="5:71">
      <c r="E1617" s="9">
        <v>185.63624999999999</v>
      </c>
      <c r="F1617" s="9">
        <v>37.869999999999997</v>
      </c>
      <c r="J1617" s="254">
        <v>8.0649999999998609</v>
      </c>
      <c r="K1617" s="8">
        <v>-4.3039999999220058</v>
      </c>
      <c r="BO1617" s="224">
        <v>2.9075000000000002</v>
      </c>
      <c r="BP1617" s="226">
        <v>-16.916666666666647</v>
      </c>
      <c r="BR1617" s="311">
        <v>8.0649999999998609</v>
      </c>
      <c r="BS1617" s="312">
        <v>-4.3039999999220058</v>
      </c>
    </row>
    <row r="1618" spans="5:71">
      <c r="E1618" s="9">
        <v>185.73750000000001</v>
      </c>
      <c r="F1618" s="9">
        <v>41.67</v>
      </c>
      <c r="J1618" s="254">
        <v>8.0699999999998617</v>
      </c>
      <c r="K1618" s="8">
        <v>-7.1039999999225145</v>
      </c>
      <c r="BO1618" s="224">
        <v>2.91</v>
      </c>
      <c r="BP1618" s="226">
        <v>-16.333333333333339</v>
      </c>
      <c r="BR1618" s="311">
        <v>8.0699999999998617</v>
      </c>
      <c r="BS1618" s="312">
        <v>-7.1039999999225145</v>
      </c>
    </row>
    <row r="1619" spans="5:71">
      <c r="E1619" s="9">
        <v>185.83875</v>
      </c>
      <c r="F1619" s="9">
        <v>43.57</v>
      </c>
      <c r="J1619" s="254">
        <v>8.0749999999998625</v>
      </c>
      <c r="K1619" s="8">
        <v>-5.9701492538136236</v>
      </c>
      <c r="BO1619" s="224">
        <v>2.9125000000000001</v>
      </c>
      <c r="BP1619" s="226">
        <v>-18.416666666666643</v>
      </c>
      <c r="BR1619" s="311">
        <v>8.0749999999998625</v>
      </c>
      <c r="BS1619" s="312">
        <v>-5.9701492538136236</v>
      </c>
    </row>
    <row r="1620" spans="5:71">
      <c r="E1620" s="9">
        <v>185.94</v>
      </c>
      <c r="F1620" s="9">
        <v>45.47</v>
      </c>
      <c r="J1620" s="254">
        <v>8.0799999999998633</v>
      </c>
      <c r="K1620" s="8">
        <v>-4.9831325300411322</v>
      </c>
      <c r="BO1620" s="224">
        <v>2.915</v>
      </c>
      <c r="BP1620" s="226">
        <v>-31.166666666666686</v>
      </c>
      <c r="BR1620" s="311">
        <v>8.0799999999998633</v>
      </c>
      <c r="BS1620" s="312">
        <v>-4.9831325300411322</v>
      </c>
    </row>
    <row r="1621" spans="5:71">
      <c r="E1621" s="9">
        <v>186.04124999999999</v>
      </c>
      <c r="F1621" s="9">
        <v>45.46</v>
      </c>
      <c r="J1621" s="254">
        <v>8.0849999999998641</v>
      </c>
      <c r="K1621" s="8">
        <v>-7.8746987951017289</v>
      </c>
      <c r="BO1621" s="224">
        <v>2.9175</v>
      </c>
      <c r="BP1621" s="226">
        <v>-25.916666666666689</v>
      </c>
      <c r="BR1621" s="311">
        <v>8.0849999999998641</v>
      </c>
      <c r="BS1621" s="312">
        <v>-7.8746987951017289</v>
      </c>
    </row>
    <row r="1622" spans="5:71">
      <c r="E1622" s="9">
        <v>186.14250000000001</v>
      </c>
      <c r="F1622" s="9">
        <v>46.405000000000001</v>
      </c>
      <c r="J1622" s="254">
        <v>8.0899999999998649</v>
      </c>
      <c r="K1622" s="8">
        <v>-6.5060240964767502</v>
      </c>
      <c r="BO1622" s="224">
        <v>2.92</v>
      </c>
      <c r="BP1622" s="226">
        <v>-32.66666666666665</v>
      </c>
      <c r="BR1622" s="311">
        <v>8.0899999999998649</v>
      </c>
      <c r="BS1622" s="312">
        <v>-6.5060240964767502</v>
      </c>
    </row>
    <row r="1623" spans="5:71">
      <c r="E1623" s="9">
        <v>186.24375000000001</v>
      </c>
      <c r="F1623" s="9">
        <v>47.35</v>
      </c>
      <c r="J1623" s="254">
        <v>8.0949999999998656</v>
      </c>
      <c r="K1623" s="8">
        <v>-3.4024096382840696</v>
      </c>
      <c r="BO1623" s="224">
        <v>2.9224999999999999</v>
      </c>
      <c r="BP1623" s="226">
        <v>-32.083333333333343</v>
      </c>
      <c r="BR1623" s="311">
        <v>8.0949999999998656</v>
      </c>
      <c r="BS1623" s="312">
        <v>-3.4024096382840696</v>
      </c>
    </row>
    <row r="1624" spans="5:71">
      <c r="E1624" s="9">
        <v>186.34499999999997</v>
      </c>
      <c r="F1624" s="9">
        <v>47.34</v>
      </c>
      <c r="J1624" s="254">
        <v>8.0999999999998664</v>
      </c>
      <c r="K1624" s="8">
        <v>-13.522891565996282</v>
      </c>
      <c r="BO1624" s="224">
        <v>2.9250000000000003</v>
      </c>
      <c r="BP1624" s="226">
        <v>-32.166666666666664</v>
      </c>
      <c r="BR1624" s="311">
        <v>8.0999999999998664</v>
      </c>
      <c r="BS1624" s="312">
        <v>-13.522891565996282</v>
      </c>
    </row>
    <row r="1625" spans="5:71">
      <c r="E1625" s="9">
        <v>186.44625000000002</v>
      </c>
      <c r="F1625" s="9">
        <v>45.43</v>
      </c>
      <c r="J1625" s="254">
        <v>8.1049999999998672</v>
      </c>
      <c r="K1625" s="8">
        <v>-17.77142857159259</v>
      </c>
      <c r="BO1625" s="224">
        <v>2.9275000000000002</v>
      </c>
      <c r="BP1625" s="226">
        <v>-20.916666666666682</v>
      </c>
      <c r="BR1625" s="311">
        <v>8.1049999999998672</v>
      </c>
      <c r="BS1625" s="312">
        <v>-17.77142857159259</v>
      </c>
    </row>
    <row r="1626" spans="5:71">
      <c r="E1626" s="9">
        <v>186.54750000000001</v>
      </c>
      <c r="F1626" s="9">
        <v>45.42</v>
      </c>
      <c r="J1626" s="254">
        <v>8.109999999999868</v>
      </c>
      <c r="K1626" s="8">
        <v>-11.580952381116703</v>
      </c>
      <c r="BO1626" s="224">
        <v>2.93</v>
      </c>
      <c r="BP1626" s="226">
        <v>-27.666666666666668</v>
      </c>
      <c r="BR1626" s="311">
        <v>8.109999999999868</v>
      </c>
      <c r="BS1626" s="312">
        <v>-11.580952381116703</v>
      </c>
    </row>
    <row r="1627" spans="5:71">
      <c r="E1627" s="9">
        <v>186.64874999999998</v>
      </c>
      <c r="F1627" s="9">
        <v>45.414999999999999</v>
      </c>
      <c r="J1627" s="254">
        <v>8.1149999999998688</v>
      </c>
      <c r="K1627" s="8">
        <v>-9.9277108433608063</v>
      </c>
      <c r="BO1627" s="224">
        <v>2.9325000000000001</v>
      </c>
      <c r="BP1627" s="226">
        <v>-33.083333333333321</v>
      </c>
      <c r="BR1627" s="311">
        <v>8.1149999999998688</v>
      </c>
      <c r="BS1627" s="312">
        <v>-9.9277108433608063</v>
      </c>
    </row>
    <row r="1628" spans="5:71">
      <c r="E1628" s="9">
        <v>186.74999999999997</v>
      </c>
      <c r="F1628" s="9">
        <v>45.41</v>
      </c>
      <c r="J1628" s="254">
        <v>8.1199999999998695</v>
      </c>
      <c r="K1628" s="8">
        <v>-10.168888889189134</v>
      </c>
      <c r="BO1628" s="224">
        <v>2.9350000000000001</v>
      </c>
      <c r="BP1628" s="226">
        <v>-19.833333333333325</v>
      </c>
      <c r="BR1628" s="311">
        <v>8.1199999999998695</v>
      </c>
      <c r="BS1628" s="312">
        <v>-10.168888889189134</v>
      </c>
    </row>
    <row r="1629" spans="5:71">
      <c r="E1629" s="9">
        <v>186.85125000000002</v>
      </c>
      <c r="F1629" s="9">
        <v>45.4</v>
      </c>
      <c r="J1629" s="254">
        <v>8.1249999999998703</v>
      </c>
      <c r="K1629" s="8">
        <v>-0.32727272720219247</v>
      </c>
      <c r="BO1629" s="224">
        <v>2.9375</v>
      </c>
      <c r="BP1629" s="226">
        <v>-11.250000000000012</v>
      </c>
      <c r="BR1629" s="311">
        <v>8.1249999999998703</v>
      </c>
      <c r="BS1629" s="312">
        <v>-0.32727272720219247</v>
      </c>
    </row>
    <row r="1630" spans="5:71">
      <c r="E1630" s="9">
        <v>186.95249999999999</v>
      </c>
      <c r="F1630" s="9">
        <v>43.49</v>
      </c>
      <c r="J1630" s="254">
        <v>8.1299999999998711</v>
      </c>
      <c r="K1630" s="8">
        <v>0.58666666634568543</v>
      </c>
      <c r="BO1630" s="224">
        <v>2.94</v>
      </c>
      <c r="BP1630" s="226">
        <v>-5.3333333333333384</v>
      </c>
      <c r="BR1630" s="311">
        <v>8.1299999999998711</v>
      </c>
      <c r="BS1630" s="312">
        <v>0.58666666634568543</v>
      </c>
    </row>
    <row r="1631" spans="5:71">
      <c r="E1631" s="9">
        <v>187.05374999999998</v>
      </c>
      <c r="F1631" s="9">
        <v>43.48</v>
      </c>
      <c r="J1631" s="254">
        <v>8.1349999999998719</v>
      </c>
      <c r="K1631" s="8">
        <v>-7.8909090896478418</v>
      </c>
      <c r="BO1631" s="224">
        <v>2.9424999999999999</v>
      </c>
      <c r="BP1631" s="226">
        <v>3.9166666666666572</v>
      </c>
      <c r="BR1631" s="311">
        <v>8.1349999999998719</v>
      </c>
      <c r="BS1631" s="312">
        <v>-7.8909090896478418</v>
      </c>
    </row>
    <row r="1632" spans="5:71">
      <c r="E1632" s="9">
        <v>187.15500000000003</v>
      </c>
      <c r="F1632" s="9">
        <v>43.475000000000001</v>
      </c>
      <c r="J1632" s="254">
        <v>8.1399999999998727</v>
      </c>
      <c r="K1632" s="8">
        <v>-22.542222222877548</v>
      </c>
      <c r="BO1632" s="224">
        <v>2.9449999999999998</v>
      </c>
      <c r="BP1632" s="226">
        <v>3.8333333333333108</v>
      </c>
      <c r="BR1632" s="311">
        <v>8.1399999999998727</v>
      </c>
      <c r="BS1632" s="312">
        <v>-22.542222222877548</v>
      </c>
    </row>
    <row r="1633" spans="5:71">
      <c r="E1633" s="9">
        <v>187.25624999999999</v>
      </c>
      <c r="F1633" s="9">
        <v>43.47</v>
      </c>
      <c r="J1633" s="254">
        <v>8.1449999999998735</v>
      </c>
      <c r="K1633" s="8">
        <v>-18.666666666331619</v>
      </c>
      <c r="BO1633" s="224">
        <v>2.9475000000000002</v>
      </c>
      <c r="BP1633" s="226">
        <v>-3.5833333333333308</v>
      </c>
      <c r="BR1633" s="311">
        <v>8.1449999999998735</v>
      </c>
      <c r="BS1633" s="312">
        <v>-18.666666666331619</v>
      </c>
    </row>
    <row r="1634" spans="5:71">
      <c r="E1634" s="9">
        <v>187.35749999999999</v>
      </c>
      <c r="F1634" s="9">
        <v>43.46</v>
      </c>
      <c r="J1634" s="254">
        <v>8.1499999999998742</v>
      </c>
      <c r="K1634" s="8">
        <v>-12.400000000409861</v>
      </c>
      <c r="BO1634" s="224">
        <v>2.95</v>
      </c>
      <c r="BP1634" s="226">
        <v>4.9999999999999822</v>
      </c>
      <c r="BR1634" s="311">
        <v>8.1499999999998742</v>
      </c>
      <c r="BS1634" s="312">
        <v>-12.400000000409861</v>
      </c>
    </row>
    <row r="1635" spans="5:71">
      <c r="E1635" s="9">
        <v>187.45874999999998</v>
      </c>
      <c r="F1635" s="9">
        <v>43.45</v>
      </c>
      <c r="J1635" s="254">
        <v>8.154999999999875</v>
      </c>
      <c r="K1635" s="8">
        <v>-19.893333332978642</v>
      </c>
      <c r="BO1635" s="224">
        <v>2.9525000000000001</v>
      </c>
      <c r="BP1635" s="226">
        <v>5.5833333333333472</v>
      </c>
      <c r="BR1635" s="311">
        <v>8.154999999999875</v>
      </c>
      <c r="BS1635" s="312">
        <v>-19.893333332978642</v>
      </c>
    </row>
    <row r="1636" spans="5:71">
      <c r="E1636" s="9">
        <v>187.56</v>
      </c>
      <c r="F1636" s="9">
        <v>44.4</v>
      </c>
      <c r="J1636" s="254">
        <v>8.1599999999998758</v>
      </c>
      <c r="K1636" s="8">
        <v>-4.8000000004747889</v>
      </c>
      <c r="BO1636" s="224">
        <v>2.9550000000000001</v>
      </c>
      <c r="BP1636" s="226">
        <v>-10.500000000000012</v>
      </c>
      <c r="BR1636" s="311">
        <v>8.1599999999998758</v>
      </c>
      <c r="BS1636" s="312">
        <v>-4.8000000004747889</v>
      </c>
    </row>
    <row r="1637" spans="5:71">
      <c r="E1637" s="9">
        <v>187.66125</v>
      </c>
      <c r="F1637" s="9">
        <v>45.35</v>
      </c>
      <c r="J1637" s="254">
        <v>8.1649999999998766</v>
      </c>
      <c r="K1637" s="8">
        <v>-13.244444444730448</v>
      </c>
      <c r="BO1637" s="224">
        <v>2.9575</v>
      </c>
      <c r="BP1637" s="226">
        <v>-15.250000000000014</v>
      </c>
      <c r="BR1637" s="311">
        <v>8.1649999999998766</v>
      </c>
      <c r="BS1637" s="312">
        <v>-13.244444444730448</v>
      </c>
    </row>
    <row r="1638" spans="5:71">
      <c r="E1638" s="9">
        <v>187.76249999999999</v>
      </c>
      <c r="F1638" s="9">
        <v>49.14</v>
      </c>
      <c r="J1638" s="254">
        <v>8.1699999999998774</v>
      </c>
      <c r="K1638" s="8">
        <v>-4.1818181817958688</v>
      </c>
      <c r="BO1638" s="224">
        <v>2.96</v>
      </c>
      <c r="BP1638" s="226">
        <v>-5.3333333333333384</v>
      </c>
      <c r="BR1638" s="311">
        <v>8.1699999999998774</v>
      </c>
      <c r="BS1638" s="312">
        <v>-4.1818181817958688</v>
      </c>
    </row>
    <row r="1639" spans="5:71">
      <c r="E1639" s="9">
        <v>187.86374999999998</v>
      </c>
      <c r="F1639" s="9">
        <v>49.134999999999998</v>
      </c>
      <c r="J1639" s="254">
        <v>8.1749999999998781</v>
      </c>
      <c r="K1639" s="8">
        <v>-3.093333333462418</v>
      </c>
      <c r="BO1639" s="224">
        <v>2.9624999999999999</v>
      </c>
      <c r="BP1639" s="226">
        <v>-12.083333333333357</v>
      </c>
      <c r="BR1639" s="311">
        <v>8.1749999999998781</v>
      </c>
      <c r="BS1639" s="312">
        <v>-3.093333333462418</v>
      </c>
    </row>
    <row r="1640" spans="5:71">
      <c r="E1640" s="9">
        <v>187.965</v>
      </c>
      <c r="F1640" s="9">
        <v>49.13</v>
      </c>
      <c r="J1640" s="254">
        <v>8.1799999999998789</v>
      </c>
      <c r="K1640" s="8">
        <v>-1.5272727271850428</v>
      </c>
      <c r="BO1640" s="224">
        <v>2.9649999999999999</v>
      </c>
      <c r="BP1640" s="226">
        <v>-10.833333333333337</v>
      </c>
      <c r="BR1640" s="311">
        <v>8.1799999999998789</v>
      </c>
      <c r="BS1640" s="312">
        <v>-1.5272727271850428</v>
      </c>
    </row>
    <row r="1641" spans="5:71">
      <c r="E1641" s="9">
        <v>188.06625</v>
      </c>
      <c r="F1641" s="9">
        <v>51.03</v>
      </c>
      <c r="J1641" s="254">
        <v>8.1849999999998797</v>
      </c>
      <c r="K1641" s="8">
        <v>2.0799999997651497</v>
      </c>
      <c r="BO1641" s="224">
        <v>2.9675000000000002</v>
      </c>
      <c r="BP1641" s="226">
        <v>-23.583333333333346</v>
      </c>
      <c r="BR1641" s="311">
        <v>8.1849999999998797</v>
      </c>
      <c r="BS1641" s="312">
        <v>2.0799999997651497</v>
      </c>
    </row>
    <row r="1642" spans="5:71">
      <c r="E1642" s="9">
        <v>188.16749999999999</v>
      </c>
      <c r="F1642" s="9">
        <v>51.024999999999999</v>
      </c>
      <c r="J1642" s="254">
        <v>8.1899999999998805</v>
      </c>
      <c r="K1642" s="8">
        <v>8.5090909089821309</v>
      </c>
      <c r="BO1642" s="224">
        <v>2.97</v>
      </c>
      <c r="BP1642" s="226">
        <v>-20.333333333333314</v>
      </c>
      <c r="BR1642" s="311">
        <v>8.1899999999998805</v>
      </c>
      <c r="BS1642" s="312">
        <v>8.5090909089821309</v>
      </c>
    </row>
    <row r="1643" spans="5:71">
      <c r="E1643" s="9">
        <v>188.26875000000001</v>
      </c>
      <c r="F1643" s="9">
        <v>51.02</v>
      </c>
      <c r="J1643" s="254">
        <v>8.1949999999998813</v>
      </c>
      <c r="K1643" s="8">
        <v>17.748148148853033</v>
      </c>
      <c r="BO1643" s="224">
        <v>2.9725000000000001</v>
      </c>
      <c r="BP1643" s="226">
        <v>-22.416666666666675</v>
      </c>
      <c r="BR1643" s="311">
        <v>8.1949999999998813</v>
      </c>
      <c r="BS1643" s="312">
        <v>17.748148148853033</v>
      </c>
    </row>
    <row r="1644" spans="5:71">
      <c r="E1644" s="9">
        <v>188.37</v>
      </c>
      <c r="F1644" s="9">
        <v>51.01</v>
      </c>
      <c r="J1644" s="254">
        <v>8.199999999999882</v>
      </c>
      <c r="K1644" s="8">
        <v>-0.30476190446847795</v>
      </c>
      <c r="BO1644" s="224">
        <v>2.9750000000000001</v>
      </c>
      <c r="BP1644" s="226">
        <v>-32.499999999999993</v>
      </c>
      <c r="BR1644" s="311">
        <v>8.199999999999882</v>
      </c>
      <c r="BS1644" s="312">
        <v>-0.30476190446847795</v>
      </c>
    </row>
    <row r="1645" spans="5:71">
      <c r="E1645" s="9">
        <v>188.47125</v>
      </c>
      <c r="F1645" s="9">
        <v>51</v>
      </c>
      <c r="J1645" s="254">
        <v>8.2049999999998828</v>
      </c>
      <c r="K1645" s="8">
        <v>11.200000000236265</v>
      </c>
      <c r="BO1645" s="224">
        <v>2.9775</v>
      </c>
      <c r="BP1645" s="226">
        <v>-29.250000000000014</v>
      </c>
      <c r="BR1645" s="311">
        <v>8.2049999999998828</v>
      </c>
      <c r="BS1645" s="312">
        <v>11.200000000236265</v>
      </c>
    </row>
    <row r="1646" spans="5:71">
      <c r="E1646" s="9">
        <v>188.57249999999999</v>
      </c>
      <c r="F1646" s="9">
        <v>49.09</v>
      </c>
      <c r="J1646" s="254">
        <v>8.2099999999998836</v>
      </c>
      <c r="K1646" s="8">
        <v>5.5999999999999872</v>
      </c>
      <c r="BO1646" s="224">
        <v>2.98</v>
      </c>
      <c r="BP1646" s="226">
        <v>-30.666666666666696</v>
      </c>
      <c r="BR1646" s="311">
        <v>8.2099999999998836</v>
      </c>
      <c r="BS1646" s="312">
        <v>5.5999999999999872</v>
      </c>
    </row>
    <row r="1647" spans="5:71">
      <c r="E1647" s="9">
        <v>188.67375000000001</v>
      </c>
      <c r="F1647" s="9">
        <v>48.607500000000002</v>
      </c>
      <c r="J1647" s="254">
        <v>8.2149999999998844</v>
      </c>
      <c r="K1647" s="8">
        <v>10.133333333477026</v>
      </c>
      <c r="BO1647" s="224">
        <v>2.9824999999999999</v>
      </c>
      <c r="BP1647" s="226">
        <v>-18.083333333333318</v>
      </c>
      <c r="BR1647" s="311">
        <v>8.2149999999998844</v>
      </c>
      <c r="BS1647" s="312">
        <v>10.133333333477026</v>
      </c>
    </row>
    <row r="1648" spans="5:71">
      <c r="E1648" s="9">
        <v>188.77500000000001</v>
      </c>
      <c r="F1648" s="9">
        <v>48.125</v>
      </c>
      <c r="J1648" s="254">
        <v>8.2199999999998852</v>
      </c>
      <c r="K1648" s="8">
        <v>-2.1333333330269966</v>
      </c>
      <c r="BO1648" s="224">
        <v>2.9849999999999999</v>
      </c>
      <c r="BP1648" s="226">
        <v>-5.5000000000000009</v>
      </c>
      <c r="BR1648" s="311">
        <v>8.2199999999998852</v>
      </c>
      <c r="BS1648" s="312">
        <v>-2.1333333330269966</v>
      </c>
    </row>
    <row r="1649" spans="5:71">
      <c r="E1649" s="9">
        <v>188.87624999999997</v>
      </c>
      <c r="F1649" s="9">
        <v>45.26</v>
      </c>
      <c r="J1649" s="254">
        <v>8.224999999999886</v>
      </c>
      <c r="K1649" s="8">
        <v>7.9999999993600213</v>
      </c>
      <c r="BO1649" s="224">
        <v>2.9875000000000003</v>
      </c>
      <c r="BP1649" s="226">
        <v>-10.916666666666657</v>
      </c>
      <c r="BR1649" s="311">
        <v>8.224999999999886</v>
      </c>
      <c r="BS1649" s="312">
        <v>7.9999999993600213</v>
      </c>
    </row>
    <row r="1650" spans="5:71">
      <c r="E1650" s="9">
        <v>188.97750000000002</v>
      </c>
      <c r="F1650" s="9">
        <v>45.25</v>
      </c>
      <c r="J1650" s="254">
        <v>8.2299999999998867</v>
      </c>
      <c r="K1650" s="8">
        <v>1.642105262639717</v>
      </c>
      <c r="BO1650" s="224">
        <v>2.99</v>
      </c>
      <c r="BP1650" s="226">
        <v>-13.00000000000002</v>
      </c>
      <c r="BR1650" s="311">
        <v>8.2299999999998867</v>
      </c>
      <c r="BS1650" s="312">
        <v>1.642105262639717</v>
      </c>
    </row>
    <row r="1651" spans="5:71">
      <c r="E1651" s="9">
        <v>189.07875000000001</v>
      </c>
      <c r="F1651" s="9">
        <v>43.34</v>
      </c>
      <c r="J1651" s="254">
        <v>8.2349999999998875</v>
      </c>
      <c r="K1651" s="8">
        <v>24.799999999481663</v>
      </c>
      <c r="BO1651" s="224">
        <v>2.9925000000000002</v>
      </c>
      <c r="BP1651" s="226">
        <v>-15.083333333333323</v>
      </c>
      <c r="BR1651" s="311">
        <v>8.2349999999998875</v>
      </c>
      <c r="BS1651" s="312">
        <v>24.799999999481663</v>
      </c>
    </row>
    <row r="1652" spans="5:71">
      <c r="E1652" s="9">
        <v>189.17999999999998</v>
      </c>
      <c r="F1652" s="9">
        <v>41.43</v>
      </c>
      <c r="J1652" s="254">
        <v>8.2399999999998883</v>
      </c>
      <c r="K1652" s="8">
        <v>-2.7199999997126056</v>
      </c>
      <c r="BO1652" s="224">
        <v>2.9950000000000001</v>
      </c>
      <c r="BP1652" s="226">
        <v>-14.500000000000016</v>
      </c>
      <c r="BR1652" s="311">
        <v>8.2399999999998883</v>
      </c>
      <c r="BS1652" s="312">
        <v>-2.7199999997126056</v>
      </c>
    </row>
    <row r="1653" spans="5:71">
      <c r="E1653" s="9">
        <v>189.28124999999997</v>
      </c>
      <c r="F1653" s="9">
        <v>38.575000000000003</v>
      </c>
      <c r="J1653" s="254">
        <v>8.2449999999998891</v>
      </c>
      <c r="K1653" s="8">
        <v>16.799999999732833</v>
      </c>
      <c r="BO1653" s="224">
        <v>2.9975000000000001</v>
      </c>
      <c r="BP1653" s="226">
        <v>-15.916666666666666</v>
      </c>
      <c r="BR1653" s="311">
        <v>8.2449999999998891</v>
      </c>
      <c r="BS1653" s="312">
        <v>16.799999999732833</v>
      </c>
    </row>
    <row r="1654" spans="5:71">
      <c r="E1654" s="9">
        <v>189.38250000000002</v>
      </c>
      <c r="F1654" s="9">
        <v>37.615000000000002</v>
      </c>
      <c r="J1654" s="254">
        <v>8.2499999999998899</v>
      </c>
      <c r="K1654" s="8">
        <v>8.0571428574894099</v>
      </c>
      <c r="BO1654" s="224">
        <v>3</v>
      </c>
      <c r="BP1654" s="226">
        <v>-25.333333333333325</v>
      </c>
      <c r="BR1654" s="311">
        <v>8.2499999999998899</v>
      </c>
      <c r="BS1654" s="312">
        <v>8.0571428574894099</v>
      </c>
    </row>
    <row r="1655" spans="5:71">
      <c r="E1655" s="9">
        <v>189.48374999999999</v>
      </c>
      <c r="F1655" s="9">
        <v>36.655000000000001</v>
      </c>
      <c r="J1655" s="254">
        <v>8.2549999999998906</v>
      </c>
      <c r="K1655" s="8">
        <v>14.133333332839442</v>
      </c>
      <c r="BO1655" s="224">
        <v>3.0049999999999999</v>
      </c>
      <c r="BP1655" s="226">
        <v>-30.833333333333329</v>
      </c>
      <c r="BR1655" s="311">
        <v>8.2549999999998906</v>
      </c>
      <c r="BS1655" s="312">
        <v>14.133333332839442</v>
      </c>
    </row>
    <row r="1656" spans="5:71">
      <c r="E1656" s="9">
        <v>189.58499999999998</v>
      </c>
      <c r="F1656" s="9">
        <v>33.79</v>
      </c>
      <c r="J1656" s="254">
        <v>8.2599999999998914</v>
      </c>
      <c r="K1656" s="8">
        <v>19.20000000014447</v>
      </c>
      <c r="BO1656" s="224">
        <v>3.0100000000000002</v>
      </c>
      <c r="BP1656" s="226">
        <v>-32.333333333333321</v>
      </c>
      <c r="BR1656" s="311">
        <v>8.2599999999998914</v>
      </c>
      <c r="BS1656" s="312">
        <v>19.20000000014447</v>
      </c>
    </row>
    <row r="1657" spans="5:71">
      <c r="E1657" s="9">
        <v>189.68625</v>
      </c>
      <c r="F1657" s="9">
        <v>31.88</v>
      </c>
      <c r="J1657" s="254">
        <v>8.2649999999998922</v>
      </c>
      <c r="K1657" s="8">
        <v>15.466666666264326</v>
      </c>
      <c r="BO1657" s="224">
        <v>3.0150000000000001</v>
      </c>
      <c r="BP1657" s="226">
        <v>-36.499999999999993</v>
      </c>
      <c r="BR1657" s="311">
        <v>8.2649999999998922</v>
      </c>
      <c r="BS1657" s="312">
        <v>15.466666666264326</v>
      </c>
    </row>
    <row r="1658" spans="5:71">
      <c r="E1658" s="9">
        <v>189.78749999999999</v>
      </c>
      <c r="F1658" s="9">
        <v>31.87</v>
      </c>
      <c r="J1658" s="254">
        <v>8.269999999999893</v>
      </c>
      <c r="K1658" s="8">
        <v>16.000000000086203</v>
      </c>
      <c r="BO1658" s="224">
        <v>3.02</v>
      </c>
      <c r="BP1658" s="226">
        <v>-34.666666666666664</v>
      </c>
      <c r="BR1658" s="311">
        <v>8.269999999999893</v>
      </c>
      <c r="BS1658" s="312">
        <v>16.000000000086203</v>
      </c>
    </row>
    <row r="1659" spans="5:71">
      <c r="E1659" s="9">
        <v>189.88874999999999</v>
      </c>
      <c r="F1659" s="9">
        <v>29.96</v>
      </c>
      <c r="J1659" s="254">
        <v>8.2749999999998938</v>
      </c>
      <c r="K1659" s="8">
        <v>9.2148148147526499</v>
      </c>
      <c r="BO1659" s="224">
        <v>3.0249999999999999</v>
      </c>
      <c r="BP1659" s="226">
        <v>-23.5</v>
      </c>
      <c r="BR1659" s="311">
        <v>8.2749999999998938</v>
      </c>
      <c r="BS1659" s="312">
        <v>9.2148148147526499</v>
      </c>
    </row>
    <row r="1660" spans="5:71">
      <c r="E1660" s="9">
        <v>189.98999999999998</v>
      </c>
      <c r="F1660" s="9">
        <v>27.1</v>
      </c>
      <c r="J1660" s="254">
        <v>8.2799999999998946</v>
      </c>
      <c r="K1660" s="8">
        <v>-14.399999999133613</v>
      </c>
      <c r="BO1660" s="224">
        <v>3.0300000000000002</v>
      </c>
      <c r="BP1660" s="226">
        <v>-11.000000000000002</v>
      </c>
      <c r="BR1660" s="311">
        <v>8.2799999999998946</v>
      </c>
      <c r="BS1660" s="312">
        <v>-14.399999999133613</v>
      </c>
    </row>
    <row r="1661" spans="5:71">
      <c r="E1661" s="9">
        <v>190.09125</v>
      </c>
      <c r="F1661" s="9">
        <v>26.142499999999998</v>
      </c>
      <c r="J1661" s="254">
        <v>8.2849999999998953</v>
      </c>
      <c r="K1661" s="8">
        <v>4.6857142855217049</v>
      </c>
      <c r="BO1661" s="224">
        <v>3.0350000000000001</v>
      </c>
      <c r="BP1661" s="226">
        <v>-8.4999999999999964</v>
      </c>
      <c r="BR1661" s="311">
        <v>8.2849999999998953</v>
      </c>
      <c r="BS1661" s="312">
        <v>4.6857142855217049</v>
      </c>
    </row>
    <row r="1662" spans="5:71">
      <c r="E1662" s="9">
        <v>190.1925</v>
      </c>
      <c r="F1662" s="9">
        <v>25.184999999999999</v>
      </c>
      <c r="J1662" s="254">
        <v>8.2899999999998961</v>
      </c>
      <c r="K1662" s="8">
        <v>-8.7999999995831502</v>
      </c>
      <c r="BO1662" s="224">
        <v>3.04</v>
      </c>
      <c r="BP1662" s="226">
        <v>-18</v>
      </c>
      <c r="BR1662" s="311">
        <v>8.2899999999998961</v>
      </c>
      <c r="BS1662" s="312">
        <v>-8.7999999995831502</v>
      </c>
    </row>
    <row r="1663" spans="5:71">
      <c r="E1663" s="9">
        <v>190.29374999999999</v>
      </c>
      <c r="F1663" s="9">
        <v>22.32</v>
      </c>
      <c r="J1663" s="254">
        <v>8.2949999999998969</v>
      </c>
      <c r="K1663" s="8">
        <v>13.599999999752725</v>
      </c>
      <c r="BO1663" s="224">
        <v>3.0449999999999999</v>
      </c>
      <c r="BP1663" s="226">
        <v>-23.5</v>
      </c>
      <c r="BR1663" s="311">
        <v>8.2949999999998969</v>
      </c>
      <c r="BS1663" s="312">
        <v>13.599999999752725</v>
      </c>
    </row>
    <row r="1664" spans="5:71">
      <c r="E1664" s="9">
        <v>190.39499999999998</v>
      </c>
      <c r="F1664" s="9">
        <v>21.837499999999999</v>
      </c>
      <c r="J1664" s="254">
        <v>8.2999999999998977</v>
      </c>
      <c r="K1664" s="8">
        <v>-3.1999999993481865</v>
      </c>
      <c r="BO1664" s="224">
        <v>3.0500000000000003</v>
      </c>
      <c r="BP1664" s="226">
        <v>-25</v>
      </c>
      <c r="BR1664" s="311">
        <v>8.2999999999998977</v>
      </c>
      <c r="BS1664" s="312">
        <v>-3.1999999993481865</v>
      </c>
    </row>
    <row r="1665" spans="5:71">
      <c r="E1665" s="9">
        <v>190.49625</v>
      </c>
      <c r="F1665" s="9">
        <v>21.355</v>
      </c>
      <c r="J1665" s="254">
        <v>8.3049999999998985</v>
      </c>
      <c r="K1665" s="8">
        <v>12.799999999027953</v>
      </c>
      <c r="BO1665" s="224">
        <v>3.0550000000000002</v>
      </c>
      <c r="BP1665" s="226">
        <v>-12.5</v>
      </c>
      <c r="BR1665" s="311">
        <v>8.3049999999998985</v>
      </c>
      <c r="BS1665" s="312">
        <v>12.799999999027953</v>
      </c>
    </row>
    <row r="1666" spans="5:71">
      <c r="E1666" s="9">
        <v>190.5975</v>
      </c>
      <c r="F1666" s="9">
        <v>18.489999999999998</v>
      </c>
      <c r="J1666" s="254">
        <v>8.3099999999998992</v>
      </c>
      <c r="K1666" s="8">
        <v>8.7999999993605016</v>
      </c>
      <c r="BO1666" s="224">
        <v>3.06</v>
      </c>
      <c r="BP1666" s="226">
        <v>-2.960594732333751E-14</v>
      </c>
      <c r="BR1666" s="311">
        <v>8.3099999999998992</v>
      </c>
      <c r="BS1666" s="312">
        <v>8.7999999993605016</v>
      </c>
    </row>
    <row r="1667" spans="5:71">
      <c r="E1667" s="9">
        <v>190.69874999999999</v>
      </c>
      <c r="F1667" s="9">
        <v>18.48</v>
      </c>
      <c r="J1667" s="254">
        <v>8.3149999999999</v>
      </c>
      <c r="K1667" s="8">
        <v>22.3999999997584</v>
      </c>
      <c r="BO1667" s="224">
        <v>3.0649999999999999</v>
      </c>
      <c r="BP1667" s="226">
        <v>-6.8333333333333064</v>
      </c>
      <c r="BR1667" s="311">
        <v>8.3149999999999</v>
      </c>
      <c r="BS1667" s="312">
        <v>22.3999999997584</v>
      </c>
    </row>
    <row r="1668" spans="5:71">
      <c r="E1668" s="9">
        <v>190.8</v>
      </c>
      <c r="F1668" s="9">
        <v>18.475000000000001</v>
      </c>
      <c r="J1668" s="254">
        <v>8.3199999999999008</v>
      </c>
      <c r="K1668" s="8">
        <v>17.458823528525155</v>
      </c>
      <c r="BO1668" s="224">
        <v>3.0700000000000003</v>
      </c>
      <c r="BP1668" s="226">
        <v>-9.6666666666666679</v>
      </c>
      <c r="BR1668" s="311">
        <v>8.3199999999999008</v>
      </c>
      <c r="BS1668" s="312">
        <v>17.458823528525155</v>
      </c>
    </row>
    <row r="1669" spans="5:71">
      <c r="E1669" s="9">
        <v>190.92142857142858</v>
      </c>
      <c r="F1669" s="9">
        <v>18.47</v>
      </c>
      <c r="J1669" s="254">
        <v>8.3249999999999016</v>
      </c>
      <c r="K1669" s="8">
        <v>27.733333333438175</v>
      </c>
      <c r="BO1669" s="224">
        <v>3.0750000000000002</v>
      </c>
      <c r="BP1669" s="226">
        <v>-10.500000000000012</v>
      </c>
      <c r="BR1669" s="311">
        <v>8.3249999999999016</v>
      </c>
      <c r="BS1669" s="312">
        <v>27.733333333438175</v>
      </c>
    </row>
    <row r="1670" spans="5:71">
      <c r="E1670" s="9">
        <v>191.04285714285712</v>
      </c>
      <c r="F1670" s="9">
        <v>18.46</v>
      </c>
      <c r="J1670" s="254">
        <v>8.3299999999999024</v>
      </c>
      <c r="K1670" s="8">
        <v>23.200000000078163</v>
      </c>
      <c r="BO1670" s="224">
        <v>3.08</v>
      </c>
      <c r="BP1670" s="226">
        <v>-9.9999999999999947</v>
      </c>
      <c r="BR1670" s="311">
        <v>8.3299999999999024</v>
      </c>
      <c r="BS1670" s="312">
        <v>23.200000000078163</v>
      </c>
    </row>
    <row r="1671" spans="5:71">
      <c r="E1671" s="9">
        <v>191.16428571428574</v>
      </c>
      <c r="F1671" s="9">
        <v>16.55</v>
      </c>
      <c r="J1671" s="254">
        <v>8.3349999999999032</v>
      </c>
      <c r="K1671" s="8">
        <v>8.0000000010160832</v>
      </c>
      <c r="BO1671" s="224">
        <v>3.085</v>
      </c>
      <c r="BP1671" s="226">
        <v>-0.1666666666666631</v>
      </c>
      <c r="BR1671" s="311">
        <v>8.3349999999999032</v>
      </c>
      <c r="BS1671" s="312">
        <v>8.0000000010160832</v>
      </c>
    </row>
    <row r="1672" spans="5:71">
      <c r="E1672" s="9">
        <v>191.28571428571431</v>
      </c>
      <c r="F1672" s="9">
        <v>18.45</v>
      </c>
      <c r="J1672" s="254">
        <v>8.3399999999999039</v>
      </c>
      <c r="K1672" s="8">
        <v>21.684210526616639</v>
      </c>
      <c r="BO1672" s="224">
        <v>3.09</v>
      </c>
      <c r="BP1672" s="226">
        <v>-16.333333333333339</v>
      </c>
      <c r="BR1672" s="311">
        <v>8.3399999999999039</v>
      </c>
      <c r="BS1672" s="312">
        <v>21.684210526616639</v>
      </c>
    </row>
    <row r="1673" spans="5:71">
      <c r="E1673" s="9">
        <v>191.40714285714284</v>
      </c>
      <c r="F1673" s="9">
        <v>18.445</v>
      </c>
      <c r="J1673" s="254">
        <v>8.3449999999999047</v>
      </c>
      <c r="K1673" s="8">
        <v>4.8000000010643973</v>
      </c>
      <c r="BO1673" s="224">
        <v>3.0950000000000002</v>
      </c>
      <c r="BP1673" s="226">
        <v>-16.500000000000004</v>
      </c>
      <c r="BR1673" s="311">
        <v>8.3449999999999047</v>
      </c>
      <c r="BS1673" s="312">
        <v>4.8000000010643973</v>
      </c>
    </row>
    <row r="1674" spans="5:71">
      <c r="E1674" s="9">
        <v>191.52857142857144</v>
      </c>
      <c r="F1674" s="9">
        <v>18.440000000000001</v>
      </c>
      <c r="J1674" s="254">
        <v>8.3499999999999055</v>
      </c>
      <c r="K1674" s="8">
        <v>13.066666666944542</v>
      </c>
      <c r="BO1674" s="224">
        <v>3.1</v>
      </c>
      <c r="BP1674" s="226">
        <v>-9.9999999999999947</v>
      </c>
      <c r="BR1674" s="311">
        <v>8.3499999999999055</v>
      </c>
      <c r="BS1674" s="312">
        <v>13.066666666944542</v>
      </c>
    </row>
    <row r="1675" spans="5:71">
      <c r="E1675" s="9">
        <v>191.65</v>
      </c>
      <c r="F1675" s="9">
        <v>18.43</v>
      </c>
      <c r="J1675" s="254">
        <v>8.3549999999999063</v>
      </c>
      <c r="K1675" s="8">
        <v>15.999999999762125</v>
      </c>
      <c r="BO1675" s="224">
        <v>3.105</v>
      </c>
      <c r="BP1675" s="226">
        <v>-8.8333333333333233</v>
      </c>
      <c r="BR1675" s="311">
        <v>8.3549999999999063</v>
      </c>
      <c r="BS1675" s="312">
        <v>15.999999999762125</v>
      </c>
    </row>
    <row r="1676" spans="5:71">
      <c r="E1676" s="9">
        <v>191.77142857142857</v>
      </c>
      <c r="F1676" s="9">
        <v>19.375</v>
      </c>
      <c r="J1676" s="254">
        <v>8.3599999999999071</v>
      </c>
      <c r="K1676" s="8">
        <v>27.199999999753683</v>
      </c>
      <c r="BO1676" s="224">
        <v>3.11</v>
      </c>
      <c r="BP1676" s="226">
        <v>-13.666666666666671</v>
      </c>
      <c r="BR1676" s="311">
        <v>8.3599999999999071</v>
      </c>
      <c r="BS1676" s="312">
        <v>27.199999999753683</v>
      </c>
    </row>
    <row r="1677" spans="5:71">
      <c r="E1677" s="9">
        <v>191.89285714285717</v>
      </c>
      <c r="F1677" s="9">
        <v>20.32</v>
      </c>
      <c r="J1677" s="254">
        <v>8.3649999999999078</v>
      </c>
      <c r="K1677" s="8">
        <v>21.866666666837986</v>
      </c>
      <c r="BO1677" s="224">
        <v>3.1150000000000002</v>
      </c>
      <c r="BP1677" s="226">
        <v>-19.833333333333353</v>
      </c>
      <c r="BR1677" s="311">
        <v>8.3649999999999078</v>
      </c>
      <c r="BS1677" s="312">
        <v>21.866666666837986</v>
      </c>
    </row>
    <row r="1678" spans="5:71">
      <c r="E1678" s="9">
        <v>192.01428571428573</v>
      </c>
      <c r="F1678" s="9">
        <v>22.21</v>
      </c>
      <c r="J1678" s="254">
        <v>8.3699999999999086</v>
      </c>
      <c r="K1678" s="8">
        <v>26.666666666496468</v>
      </c>
      <c r="BO1678" s="224">
        <v>3.12</v>
      </c>
      <c r="BP1678" s="226">
        <v>-22.666666666666657</v>
      </c>
      <c r="BR1678" s="311">
        <v>8.3699999999999086</v>
      </c>
      <c r="BS1678" s="312">
        <v>26.666666666496468</v>
      </c>
    </row>
    <row r="1679" spans="5:71">
      <c r="E1679" s="9">
        <v>192.13571428571427</v>
      </c>
      <c r="F1679" s="9">
        <v>22.204999999999998</v>
      </c>
      <c r="J1679" s="254">
        <v>8.3749999999999094</v>
      </c>
      <c r="K1679" s="8">
        <v>26.133333333357633</v>
      </c>
      <c r="BO1679" s="224">
        <v>3.125</v>
      </c>
      <c r="BP1679" s="226">
        <v>-28.166666666666657</v>
      </c>
      <c r="BR1679" s="311">
        <v>8.3749999999999094</v>
      </c>
      <c r="BS1679" s="312">
        <v>26.133333333357633</v>
      </c>
    </row>
    <row r="1680" spans="5:71">
      <c r="E1680" s="9">
        <v>192.25714285714284</v>
      </c>
      <c r="F1680" s="9">
        <v>22.2</v>
      </c>
      <c r="J1680" s="254">
        <v>8.3799999999999102</v>
      </c>
      <c r="K1680" s="8">
        <v>19.99999999991946</v>
      </c>
      <c r="BO1680" s="224">
        <v>3.13</v>
      </c>
      <c r="BP1680" s="226">
        <v>-30.999999999999989</v>
      </c>
      <c r="BR1680" s="311">
        <v>8.3799999999999102</v>
      </c>
      <c r="BS1680" s="312">
        <v>19.99999999991946</v>
      </c>
    </row>
    <row r="1681" spans="5:71">
      <c r="E1681" s="9">
        <v>192.37857142857146</v>
      </c>
      <c r="F1681" s="9">
        <v>24.1</v>
      </c>
      <c r="J1681" s="254">
        <v>8.384999999999911</v>
      </c>
      <c r="K1681" s="8">
        <v>15.20000000056843</v>
      </c>
      <c r="BO1681" s="224">
        <v>3.1350000000000002</v>
      </c>
      <c r="BP1681" s="226">
        <v>-35.833333333333336</v>
      </c>
      <c r="BR1681" s="311">
        <v>8.384999999999911</v>
      </c>
      <c r="BS1681" s="312">
        <v>15.20000000056843</v>
      </c>
    </row>
    <row r="1682" spans="5:71">
      <c r="E1682" s="9">
        <v>192.5</v>
      </c>
      <c r="F1682" s="9">
        <v>25.99</v>
      </c>
      <c r="J1682" s="254">
        <v>8.3899999999999118</v>
      </c>
      <c r="K1682" s="8">
        <v>12.533333333662711</v>
      </c>
      <c r="BO1682" s="224">
        <v>3.14</v>
      </c>
      <c r="BP1682" s="226">
        <v>-31.333333333333314</v>
      </c>
      <c r="BR1682" s="311">
        <v>8.3899999999999118</v>
      </c>
      <c r="BS1682" s="312">
        <v>12.533333333662711</v>
      </c>
    </row>
    <row r="1683" spans="5:71">
      <c r="E1683" s="9">
        <v>192.62142857142857</v>
      </c>
      <c r="F1683" s="9">
        <v>26.934999999999999</v>
      </c>
      <c r="J1683" s="254">
        <v>8.3949999999999125</v>
      </c>
      <c r="K1683" s="8">
        <v>10.133333333006149</v>
      </c>
      <c r="BO1683" s="224">
        <v>3.145</v>
      </c>
      <c r="BP1683" s="226">
        <v>-29.500000000000025</v>
      </c>
      <c r="BR1683" s="311">
        <v>8.3949999999999125</v>
      </c>
      <c r="BS1683" s="312">
        <v>10.133333333006149</v>
      </c>
    </row>
    <row r="1684" spans="5:71">
      <c r="E1684" s="9">
        <v>192.74285714285716</v>
      </c>
      <c r="F1684" s="9">
        <v>27.88</v>
      </c>
      <c r="J1684" s="254">
        <v>8.3999999999999133</v>
      </c>
      <c r="K1684" s="8">
        <v>9.3333333332188673</v>
      </c>
      <c r="BO1684" s="224">
        <v>3.15</v>
      </c>
      <c r="BP1684" s="226">
        <v>-17.000000000000025</v>
      </c>
      <c r="BR1684" s="311">
        <v>8.3999999999999133</v>
      </c>
      <c r="BS1684" s="312">
        <v>9.3333333332188673</v>
      </c>
    </row>
    <row r="1685" spans="5:71">
      <c r="E1685" s="9">
        <v>192.8642857142857</v>
      </c>
      <c r="F1685" s="9">
        <v>29.78</v>
      </c>
      <c r="J1685" s="254">
        <v>8.4049999999999141</v>
      </c>
      <c r="K1685" s="8">
        <v>7.2000000001364128</v>
      </c>
      <c r="BO1685" s="224">
        <v>3.1550000000000002</v>
      </c>
      <c r="BP1685" s="226">
        <v>-3.1666666666666878</v>
      </c>
      <c r="BR1685" s="311">
        <v>8.4049999999999141</v>
      </c>
      <c r="BS1685" s="312">
        <v>7.2000000001364128</v>
      </c>
    </row>
    <row r="1686" spans="5:71">
      <c r="E1686" s="9">
        <v>192.98571428571432</v>
      </c>
      <c r="F1686" s="9">
        <v>29.774999999999999</v>
      </c>
      <c r="J1686" s="254">
        <v>8.4099999999999149</v>
      </c>
      <c r="K1686" s="8">
        <v>15.733333333310748</v>
      </c>
      <c r="BO1686" s="224">
        <v>3.16</v>
      </c>
      <c r="BP1686" s="226">
        <v>-7.333333333333325</v>
      </c>
      <c r="BR1686" s="311">
        <v>8.4099999999999149</v>
      </c>
      <c r="BS1686" s="312">
        <v>15.733333333310748</v>
      </c>
    </row>
    <row r="1687" spans="5:71">
      <c r="E1687" s="9">
        <v>193.10714285714289</v>
      </c>
      <c r="F1687" s="9">
        <v>29.77</v>
      </c>
      <c r="J1687" s="254">
        <v>8.4149999999999157</v>
      </c>
      <c r="K1687" s="8">
        <v>11.466666666621492</v>
      </c>
      <c r="BO1687" s="224">
        <v>3.165</v>
      </c>
      <c r="BP1687" s="226">
        <v>-9.5000000000000053</v>
      </c>
      <c r="BR1687" s="311">
        <v>8.4149999999999157</v>
      </c>
      <c r="BS1687" s="312">
        <v>11.466666666621492</v>
      </c>
    </row>
    <row r="1688" spans="5:71">
      <c r="E1688" s="9">
        <v>193.22857142857143</v>
      </c>
      <c r="F1688" s="9">
        <v>31.66</v>
      </c>
      <c r="J1688" s="254">
        <v>8.4199999999999164</v>
      </c>
      <c r="K1688" s="8">
        <v>18.666666666644257</v>
      </c>
      <c r="BO1688" s="224">
        <v>3.17</v>
      </c>
      <c r="BP1688" s="226">
        <v>-16.333333333333339</v>
      </c>
      <c r="BR1688" s="311">
        <v>8.4199999999999164</v>
      </c>
      <c r="BS1688" s="312">
        <v>18.666666666644257</v>
      </c>
    </row>
    <row r="1689" spans="5:71">
      <c r="E1689" s="9">
        <v>193.35</v>
      </c>
      <c r="F1689" s="9">
        <v>29.75</v>
      </c>
      <c r="J1689" s="254">
        <v>8.4249999999999172</v>
      </c>
      <c r="K1689" s="8">
        <v>23.733333333618631</v>
      </c>
      <c r="BO1689" s="224">
        <v>3.1750000000000003</v>
      </c>
      <c r="BP1689" s="226">
        <v>-19.833333333333325</v>
      </c>
      <c r="BR1689" s="311">
        <v>8.4249999999999172</v>
      </c>
      <c r="BS1689" s="312">
        <v>23.733333333618631</v>
      </c>
    </row>
    <row r="1690" spans="5:71">
      <c r="E1690" s="9">
        <v>193.47142857142859</v>
      </c>
      <c r="F1690" s="9">
        <v>29.74</v>
      </c>
      <c r="J1690" s="254">
        <v>8.429999999999918</v>
      </c>
      <c r="K1690" s="8">
        <v>12.800000000108938</v>
      </c>
      <c r="BO1690" s="224">
        <v>3.18</v>
      </c>
      <c r="BP1690" s="226">
        <v>-18</v>
      </c>
      <c r="BR1690" s="311">
        <v>8.429999999999918</v>
      </c>
      <c r="BS1690" s="312">
        <v>12.800000000108938</v>
      </c>
    </row>
    <row r="1691" spans="5:71">
      <c r="E1691" s="9">
        <v>193.59285714285716</v>
      </c>
      <c r="F1691" s="9">
        <v>28.782499999999999</v>
      </c>
      <c r="J1691" s="254">
        <v>8.4349999999999188</v>
      </c>
      <c r="K1691" s="8">
        <v>12.266666667077679</v>
      </c>
      <c r="BO1691" s="224">
        <v>3.1850000000000001</v>
      </c>
      <c r="BP1691" s="226">
        <v>-12.833333333333357</v>
      </c>
      <c r="BR1691" s="311">
        <v>8.4349999999999188</v>
      </c>
      <c r="BS1691" s="312">
        <v>12.266666667077679</v>
      </c>
    </row>
    <row r="1692" spans="5:71">
      <c r="E1692" s="9">
        <v>193.71428571428572</v>
      </c>
      <c r="F1692" s="9">
        <v>27.824999999999999</v>
      </c>
      <c r="J1692" s="254">
        <v>8.4399999999999196</v>
      </c>
      <c r="K1692" s="8">
        <v>13.600000000454282</v>
      </c>
      <c r="BO1692" s="224">
        <v>3.19</v>
      </c>
      <c r="BP1692" s="226">
        <v>-4.3333333333333295</v>
      </c>
      <c r="BR1692" s="311">
        <v>8.4399999999999196</v>
      </c>
      <c r="BS1692" s="312">
        <v>13.600000000454282</v>
      </c>
    </row>
    <row r="1693" spans="5:71">
      <c r="E1693" s="9">
        <v>193.83571428571432</v>
      </c>
      <c r="F1693" s="9">
        <v>26.39</v>
      </c>
      <c r="J1693" s="254">
        <v>8.4449999999999203</v>
      </c>
      <c r="K1693" s="8">
        <v>14.666666666837182</v>
      </c>
      <c r="BO1693" s="224">
        <v>3.1950000000000003</v>
      </c>
      <c r="BP1693" s="226">
        <v>-13.833333333333334</v>
      </c>
      <c r="BR1693" s="311">
        <v>8.4449999999999203</v>
      </c>
      <c r="BS1693" s="312">
        <v>14.666666666837182</v>
      </c>
    </row>
    <row r="1694" spans="5:71">
      <c r="E1694" s="9">
        <v>193.95714285714286</v>
      </c>
      <c r="F1694" s="9">
        <v>24.954999999999998</v>
      </c>
      <c r="J1694" s="254">
        <v>8.4499999999999211</v>
      </c>
      <c r="K1694" s="8">
        <v>18.399999999791561</v>
      </c>
      <c r="BO1694" s="224">
        <v>3.2</v>
      </c>
      <c r="BP1694" s="226">
        <v>-9.333333333333341</v>
      </c>
      <c r="BR1694" s="311">
        <v>8.4499999999999211</v>
      </c>
      <c r="BS1694" s="312">
        <v>18.399999999791561</v>
      </c>
    </row>
    <row r="1695" spans="5:71">
      <c r="E1695" s="9">
        <v>194.07857142857142</v>
      </c>
      <c r="F1695" s="9">
        <v>22.09</v>
      </c>
      <c r="J1695" s="254">
        <v>8.4549999999999219</v>
      </c>
      <c r="K1695" s="8">
        <v>12.800000000041685</v>
      </c>
      <c r="BO1695" s="224">
        <v>3.2050000000000001</v>
      </c>
      <c r="BP1695" s="226">
        <v>-8.1666666666666696</v>
      </c>
      <c r="BR1695" s="311">
        <v>8.4549999999999219</v>
      </c>
      <c r="BS1695" s="312">
        <v>12.800000000041685</v>
      </c>
    </row>
    <row r="1696" spans="5:71">
      <c r="E1696" s="9">
        <v>194.2</v>
      </c>
      <c r="F1696" s="9">
        <v>20.190000000000001</v>
      </c>
      <c r="J1696" s="254">
        <v>8.4599999999999227</v>
      </c>
      <c r="K1696" s="8">
        <v>10.133333333374708</v>
      </c>
      <c r="BO1696" s="224">
        <v>3.21</v>
      </c>
      <c r="BP1696" s="226">
        <v>-9.6666666666666679</v>
      </c>
      <c r="BR1696" s="311">
        <v>8.4599999999999227</v>
      </c>
      <c r="BS1696" s="312">
        <v>10.133333333374708</v>
      </c>
    </row>
    <row r="1697" spans="5:71">
      <c r="E1697" s="9">
        <v>194.32142857142858</v>
      </c>
      <c r="F1697" s="9">
        <v>17.324999999999999</v>
      </c>
      <c r="J1697" s="254">
        <v>8.4649999999999235</v>
      </c>
      <c r="K1697" s="8">
        <v>-2.8000000003360981</v>
      </c>
      <c r="BO1697" s="224">
        <v>3.2149999999999999</v>
      </c>
      <c r="BP1697" s="226">
        <v>-21.833333333333343</v>
      </c>
      <c r="BR1697" s="311">
        <v>8.4649999999999235</v>
      </c>
      <c r="BS1697" s="312">
        <v>-2.8000000003360981</v>
      </c>
    </row>
    <row r="1698" spans="5:71">
      <c r="E1698" s="9">
        <v>194.44285714285715</v>
      </c>
      <c r="F1698" s="9">
        <v>14.46</v>
      </c>
      <c r="J1698" s="254">
        <v>8.4699999999999243</v>
      </c>
      <c r="K1698" s="8">
        <v>-0.26666666658648808</v>
      </c>
      <c r="BO1698" s="224">
        <v>3.22</v>
      </c>
      <c r="BP1698" s="226">
        <v>-17.333333333333318</v>
      </c>
      <c r="BR1698" s="311">
        <v>8.4699999999999243</v>
      </c>
      <c r="BS1698" s="312">
        <v>-0.26666666658648808</v>
      </c>
    </row>
    <row r="1699" spans="5:71">
      <c r="E1699" s="9">
        <v>194.56428571428572</v>
      </c>
      <c r="F1699" s="9">
        <v>9.6950000000000003</v>
      </c>
      <c r="J1699" s="254">
        <v>8.474999999999925</v>
      </c>
      <c r="K1699" s="8">
        <v>3.9999999998408242</v>
      </c>
      <c r="BO1699" s="224">
        <v>3.2250000000000001</v>
      </c>
      <c r="BP1699" s="226">
        <v>-22.833333333333318</v>
      </c>
      <c r="BR1699" s="311">
        <v>8.474999999999925</v>
      </c>
      <c r="BS1699" s="312">
        <v>3.9999999998408242</v>
      </c>
    </row>
    <row r="1700" spans="5:71">
      <c r="E1700" s="9">
        <v>194.68571428571431</v>
      </c>
      <c r="F1700" s="9">
        <v>6.8319999999999999</v>
      </c>
      <c r="J1700" s="254">
        <v>8.4799999999999258</v>
      </c>
      <c r="K1700" s="8">
        <v>24.799999999721475</v>
      </c>
      <c r="BO1700" s="224">
        <v>3.23</v>
      </c>
      <c r="BP1700" s="226">
        <v>-17.666666666666675</v>
      </c>
      <c r="BR1700" s="311">
        <v>8.4799999999999258</v>
      </c>
      <c r="BS1700" s="312">
        <v>24.799999999721475</v>
      </c>
    </row>
    <row r="1701" spans="5:71">
      <c r="E1701" s="9">
        <v>194.80714285714288</v>
      </c>
      <c r="F1701" s="9">
        <v>4.923</v>
      </c>
      <c r="J1701" s="254">
        <v>8.4849999999999266</v>
      </c>
      <c r="K1701" s="8">
        <v>9.3333333332543589</v>
      </c>
      <c r="BO1701" s="224">
        <v>3.2349999999999999</v>
      </c>
      <c r="BP1701" s="226">
        <v>-25.166666666666696</v>
      </c>
      <c r="BR1701" s="311">
        <v>8.4849999999999266</v>
      </c>
      <c r="BS1701" s="312">
        <v>9.3333333332543589</v>
      </c>
    </row>
    <row r="1702" spans="5:71">
      <c r="E1702" s="9">
        <v>194.92857142857144</v>
      </c>
      <c r="F1702" s="9">
        <v>2.0605000000000002</v>
      </c>
      <c r="J1702" s="254">
        <v>8.4899999999999274</v>
      </c>
      <c r="K1702" s="8">
        <v>14.400000000582658</v>
      </c>
      <c r="BO1702" s="224">
        <v>3.24</v>
      </c>
      <c r="BP1702" s="226">
        <v>-12.000000000000009</v>
      </c>
      <c r="BR1702" s="311">
        <v>8.4899999999999274</v>
      </c>
      <c r="BS1702" s="312">
        <v>14.400000000582658</v>
      </c>
    </row>
    <row r="1703" spans="5:71">
      <c r="E1703" s="9">
        <v>195.04999999999998</v>
      </c>
      <c r="F1703" s="9">
        <v>1.1012200000000001</v>
      </c>
      <c r="J1703" s="254">
        <v>8.4949999999999282</v>
      </c>
      <c r="K1703" s="8">
        <v>9.066666666590244</v>
      </c>
      <c r="BO1703" s="224">
        <v>3.2450000000000001</v>
      </c>
      <c r="BP1703" s="226">
        <v>-12.166666666666673</v>
      </c>
      <c r="BR1703" s="311">
        <v>8.4949999999999282</v>
      </c>
      <c r="BS1703" s="312">
        <v>9.066666666590244</v>
      </c>
    </row>
    <row r="1704" spans="5:71">
      <c r="E1704" s="9">
        <v>195.17142857142858</v>
      </c>
      <c r="F1704" s="9">
        <v>0.14194999999999999</v>
      </c>
      <c r="J1704" s="254">
        <v>8.4999999999999289</v>
      </c>
      <c r="K1704" s="8">
        <v>5.60000000013261</v>
      </c>
      <c r="BO1704" s="224">
        <v>3.25</v>
      </c>
      <c r="BP1704" s="226">
        <v>-11.666666666666655</v>
      </c>
      <c r="BR1704" s="311">
        <v>8.4999999999999289</v>
      </c>
      <c r="BS1704" s="312">
        <v>5.60000000013261</v>
      </c>
    </row>
    <row r="1705" spans="5:71">
      <c r="E1705" s="9">
        <v>195.29285714285714</v>
      </c>
      <c r="F1705" s="9">
        <v>-0.34007500000000002</v>
      </c>
      <c r="J1705" s="254">
        <v>8.5049999999999297</v>
      </c>
      <c r="K1705" s="8">
        <v>-6.3999999997157886</v>
      </c>
      <c r="BO1705" s="224">
        <v>3.2549999999999999</v>
      </c>
      <c r="BP1705" s="226">
        <v>-21.166666666666661</v>
      </c>
      <c r="BR1705" s="311">
        <v>8.5049999999999297</v>
      </c>
      <c r="BS1705" s="312">
        <v>-6.3999999997157886</v>
      </c>
    </row>
    <row r="1706" spans="5:71">
      <c r="E1706" s="9">
        <v>195.41428571428577</v>
      </c>
      <c r="F1706" s="9">
        <v>-0.82210000000000005</v>
      </c>
      <c r="J1706" s="254">
        <v>8.5099999999999305</v>
      </c>
      <c r="K1706" s="8">
        <v>10.666666666630036</v>
      </c>
      <c r="BO1706" s="224">
        <v>3.2600000000000002</v>
      </c>
      <c r="BP1706" s="226">
        <v>-20.666666666666671</v>
      </c>
      <c r="BR1706" s="311">
        <v>8.5099999999999305</v>
      </c>
      <c r="BS1706" s="312">
        <v>10.666666666630036</v>
      </c>
    </row>
    <row r="1707" spans="5:71">
      <c r="E1707" s="9">
        <v>195.53571428571431</v>
      </c>
      <c r="F1707" s="9">
        <v>-0.83220000000000005</v>
      </c>
      <c r="J1707" s="254">
        <v>8.5149999999999313</v>
      </c>
      <c r="K1707" s="8">
        <v>19.599999999863197</v>
      </c>
      <c r="BO1707" s="224">
        <v>3.2650000000000001</v>
      </c>
      <c r="BP1707" s="226">
        <v>-31.499999999999982</v>
      </c>
      <c r="BR1707" s="311">
        <v>8.5149999999999313</v>
      </c>
      <c r="BS1707" s="312">
        <v>19.599999999863197</v>
      </c>
    </row>
    <row r="1708" spans="5:71">
      <c r="E1708" s="9">
        <v>195.65714285714287</v>
      </c>
      <c r="F1708" s="9">
        <v>-0.83720000000000006</v>
      </c>
      <c r="J1708" s="254">
        <v>8.5199999999999321</v>
      </c>
      <c r="K1708" s="8">
        <v>9.066666666158234</v>
      </c>
      <c r="BO1708" s="224">
        <v>3.27</v>
      </c>
      <c r="BP1708" s="226">
        <v>-28.333333333333353</v>
      </c>
      <c r="BR1708" s="311">
        <v>8.5199999999999321</v>
      </c>
      <c r="BS1708" s="312">
        <v>9.066666666158234</v>
      </c>
    </row>
    <row r="1709" spans="5:71">
      <c r="E1709" s="9">
        <v>195.77857142857144</v>
      </c>
      <c r="F1709" s="9">
        <v>-0.84219999999999995</v>
      </c>
      <c r="J1709" s="254">
        <v>8.5249999999999329</v>
      </c>
      <c r="K1709" s="8">
        <v>14.400000000972</v>
      </c>
      <c r="BO1709" s="224">
        <v>3.2749999999999999</v>
      </c>
      <c r="BP1709" s="226">
        <v>-32.500000000000021</v>
      </c>
      <c r="BR1709" s="311">
        <v>8.5249999999999329</v>
      </c>
      <c r="BS1709" s="312">
        <v>14.400000000972</v>
      </c>
    </row>
    <row r="1710" spans="5:71">
      <c r="E1710" s="9">
        <v>195.89999999999998</v>
      </c>
      <c r="F1710" s="9">
        <v>1.0509999999999999</v>
      </c>
      <c r="J1710" s="254">
        <v>8.5299999999999336</v>
      </c>
      <c r="K1710" s="8">
        <v>-12.799999998764378</v>
      </c>
      <c r="BO1710" s="224">
        <v>3.2800000000000002</v>
      </c>
      <c r="BP1710" s="226">
        <v>-27.999999999999996</v>
      </c>
      <c r="BR1710" s="311">
        <v>8.5299999999999336</v>
      </c>
      <c r="BS1710" s="312">
        <v>-12.799999998764378</v>
      </c>
    </row>
    <row r="1711" spans="5:71">
      <c r="E1711" s="9">
        <v>196.0214285714286</v>
      </c>
      <c r="F1711" s="9">
        <v>1.998</v>
      </c>
      <c r="J1711" s="254">
        <v>8.5349999999999344</v>
      </c>
      <c r="K1711" s="8">
        <v>27.39310344834724</v>
      </c>
      <c r="BO1711" s="224">
        <v>3.2850000000000001</v>
      </c>
      <c r="BP1711" s="226">
        <v>-37.5</v>
      </c>
      <c r="BR1711" s="311">
        <v>8.5349999999999344</v>
      </c>
      <c r="BS1711" s="312">
        <v>27.39310344834724</v>
      </c>
    </row>
    <row r="1712" spans="5:71">
      <c r="E1712" s="9">
        <v>196.14285714285717</v>
      </c>
      <c r="F1712" s="9">
        <v>2.9449999999999998</v>
      </c>
      <c r="J1712" s="254">
        <v>8.5399999999999352</v>
      </c>
      <c r="K1712" s="8">
        <v>13.92000000003101</v>
      </c>
      <c r="BO1712" s="224">
        <v>3.29</v>
      </c>
      <c r="BP1712" s="226">
        <v>-54.333333333333336</v>
      </c>
      <c r="BR1712" s="311">
        <v>8.5399999999999352</v>
      </c>
      <c r="BS1712" s="312">
        <v>13.92000000003101</v>
      </c>
    </row>
    <row r="1713" spans="5:71">
      <c r="E1713" s="9">
        <v>196.26428571428571</v>
      </c>
      <c r="F1713" s="9">
        <v>4.8380000000000001</v>
      </c>
      <c r="J1713" s="254">
        <v>8.544999999999936</v>
      </c>
      <c r="K1713" s="8">
        <v>15.789473683967827</v>
      </c>
      <c r="BO1713" s="224">
        <v>3.2949999999999999</v>
      </c>
      <c r="BP1713" s="226">
        <v>-60.500000000000007</v>
      </c>
      <c r="BR1713" s="311">
        <v>8.544999999999936</v>
      </c>
      <c r="BS1713" s="312">
        <v>15.789473683967827</v>
      </c>
    </row>
    <row r="1714" spans="5:71">
      <c r="E1714" s="9">
        <v>196.3857142857143</v>
      </c>
      <c r="F1714" s="9">
        <v>6.7309999999999999</v>
      </c>
      <c r="J1714" s="254">
        <v>8.5499999999999368</v>
      </c>
      <c r="K1714" s="8">
        <v>19.999999999931788</v>
      </c>
      <c r="BO1714" s="224">
        <v>3.3000000000000003</v>
      </c>
      <c r="BP1714" s="226">
        <v>-58.666666666666686</v>
      </c>
      <c r="BR1714" s="311">
        <v>8.5499999999999368</v>
      </c>
      <c r="BS1714" s="312">
        <v>19.999999999931788</v>
      </c>
    </row>
    <row r="1715" spans="5:71">
      <c r="E1715" s="9">
        <v>196.50714285714287</v>
      </c>
      <c r="F1715" s="9">
        <v>6.726</v>
      </c>
      <c r="J1715" s="254">
        <v>8.5549999999999375</v>
      </c>
      <c r="K1715" s="8">
        <v>15.999999999900503</v>
      </c>
      <c r="BO1715" s="224">
        <v>3.3050000000000002</v>
      </c>
      <c r="BP1715" s="226">
        <v>-39.499999999999986</v>
      </c>
      <c r="BR1715" s="311">
        <v>8.5549999999999375</v>
      </c>
      <c r="BS1715" s="312">
        <v>15.999999999900503</v>
      </c>
    </row>
    <row r="1716" spans="5:71">
      <c r="E1716" s="9">
        <v>196.62857142857143</v>
      </c>
      <c r="F1716" s="9">
        <v>6.7210000000000001</v>
      </c>
      <c r="J1716" s="254">
        <v>8.5599999999999383</v>
      </c>
      <c r="K1716" s="8">
        <v>12.533333333168208</v>
      </c>
      <c r="BO1716" s="224">
        <v>3.31</v>
      </c>
      <c r="BP1716" s="226">
        <v>-36.333333333333357</v>
      </c>
      <c r="BR1716" s="311">
        <v>8.5599999999999383</v>
      </c>
      <c r="BS1716" s="312">
        <v>12.533333333168208</v>
      </c>
    </row>
    <row r="1717" spans="5:71">
      <c r="E1717" s="9">
        <v>196.75</v>
      </c>
      <c r="F1717" s="9">
        <v>6.7110000000000003</v>
      </c>
      <c r="J1717" s="254">
        <v>8.5649999999999391</v>
      </c>
      <c r="K1717" s="8">
        <v>15.200000000048774</v>
      </c>
      <c r="BO1717" s="224">
        <v>3.3149999999999999</v>
      </c>
      <c r="BP1717" s="226">
        <v>-26.500000000000028</v>
      </c>
      <c r="BR1717" s="311">
        <v>8.5649999999999391</v>
      </c>
      <c r="BS1717" s="312">
        <v>15.200000000048774</v>
      </c>
    </row>
    <row r="1718" spans="5:71">
      <c r="E1718" s="9">
        <v>196.87142857142859</v>
      </c>
      <c r="F1718" s="9">
        <v>6.7060000000000004</v>
      </c>
      <c r="J1718" s="254">
        <v>8.5699999999999399</v>
      </c>
      <c r="K1718" s="8">
        <v>18.400000000048319</v>
      </c>
      <c r="BO1718" s="224">
        <v>3.3200000000000003</v>
      </c>
      <c r="BP1718" s="226">
        <v>-18.666666666666682</v>
      </c>
      <c r="BR1718" s="311">
        <v>8.5699999999999399</v>
      </c>
      <c r="BS1718" s="312">
        <v>18.400000000048319</v>
      </c>
    </row>
    <row r="1719" spans="5:71">
      <c r="E1719" s="9">
        <v>196.99285714285713</v>
      </c>
      <c r="F1719" s="9">
        <v>6.7009999999999996</v>
      </c>
      <c r="J1719" s="254">
        <v>8.5749999999999407</v>
      </c>
      <c r="K1719" s="8">
        <v>26.399999999665024</v>
      </c>
      <c r="BO1719" s="224">
        <v>3.3250000000000002</v>
      </c>
      <c r="BP1719" s="226">
        <v>-25.500000000000018</v>
      </c>
      <c r="BR1719" s="311">
        <v>8.5749999999999407</v>
      </c>
      <c r="BS1719" s="312">
        <v>26.399999999665024</v>
      </c>
    </row>
    <row r="1720" spans="5:71">
      <c r="E1720" s="9">
        <v>197.11428571428573</v>
      </c>
      <c r="F1720" s="9">
        <v>6.6909999999999998</v>
      </c>
      <c r="J1720" s="254">
        <v>8.5799999999999415</v>
      </c>
      <c r="K1720" s="8">
        <v>10.400000000232126</v>
      </c>
      <c r="BO1720" s="224">
        <v>3.33</v>
      </c>
      <c r="BP1720" s="226">
        <v>-26.333333333333332</v>
      </c>
      <c r="BR1720" s="311">
        <v>8.5799999999999415</v>
      </c>
      <c r="BS1720" s="312">
        <v>10.400000000232126</v>
      </c>
    </row>
    <row r="1721" spans="5:71">
      <c r="E1721" s="9">
        <v>197.23571428571432</v>
      </c>
      <c r="F1721" s="9">
        <v>6.681</v>
      </c>
      <c r="J1721" s="254">
        <v>8.5849999999999422</v>
      </c>
      <c r="K1721" s="8">
        <v>18.933333332853621</v>
      </c>
      <c r="BO1721" s="224">
        <v>3.335</v>
      </c>
      <c r="BP1721" s="226">
        <v>-29.166666666666668</v>
      </c>
      <c r="BR1721" s="311">
        <v>8.5849999999999422</v>
      </c>
      <c r="BS1721" s="312">
        <v>18.933333332853621</v>
      </c>
    </row>
    <row r="1722" spans="5:71">
      <c r="E1722" s="9">
        <v>197.35714285714286</v>
      </c>
      <c r="F1722" s="9">
        <v>4.7729999999999997</v>
      </c>
      <c r="J1722" s="254">
        <v>8.589999999999943</v>
      </c>
      <c r="K1722" s="8">
        <v>10.933333333394586</v>
      </c>
      <c r="BO1722" s="224">
        <v>3.34</v>
      </c>
      <c r="BP1722" s="226">
        <v>-40.000000000000007</v>
      </c>
      <c r="BR1722" s="311">
        <v>8.589999999999943</v>
      </c>
      <c r="BS1722" s="312">
        <v>10.933333333394586</v>
      </c>
    </row>
    <row r="1723" spans="5:71">
      <c r="E1723" s="9">
        <v>197.47857142857146</v>
      </c>
      <c r="F1723" s="9">
        <v>4.2907500000000001</v>
      </c>
      <c r="J1723" s="254">
        <v>8.5949999999999438</v>
      </c>
      <c r="K1723" s="8">
        <v>27.294117646421547</v>
      </c>
      <c r="BO1723" s="224">
        <v>3.3450000000000002</v>
      </c>
      <c r="BP1723" s="226">
        <v>-33.499999999999993</v>
      </c>
      <c r="BR1723" s="311">
        <v>8.5949999999999438</v>
      </c>
      <c r="BS1723" s="312">
        <v>27.294117646421547</v>
      </c>
    </row>
    <row r="1724" spans="5:71">
      <c r="E1724" s="9">
        <v>197.60000000000002</v>
      </c>
      <c r="F1724" s="9">
        <v>3.8085</v>
      </c>
      <c r="J1724" s="254">
        <v>8.5999999999999446</v>
      </c>
      <c r="K1724" s="8">
        <v>26.399999999853176</v>
      </c>
      <c r="BO1724" s="224">
        <v>3.35</v>
      </c>
      <c r="BP1724" s="226">
        <v>-25</v>
      </c>
      <c r="BR1724" s="311">
        <v>8.5999999999999446</v>
      </c>
      <c r="BS1724" s="312">
        <v>26.399999999853176</v>
      </c>
    </row>
    <row r="1725" spans="5:71">
      <c r="E1725" s="9">
        <v>197.72142857142856</v>
      </c>
      <c r="F1725" s="9">
        <v>0.94599999999999995</v>
      </c>
      <c r="J1725" s="254">
        <v>8.6049999999999454</v>
      </c>
      <c r="K1725" s="8">
        <v>18.933333333057302</v>
      </c>
      <c r="BO1725" s="224">
        <v>3.355</v>
      </c>
      <c r="BP1725" s="226">
        <v>-27.833333333333332</v>
      </c>
      <c r="BR1725" s="311">
        <v>8.6049999999999454</v>
      </c>
      <c r="BS1725" s="312">
        <v>18.933333333057302</v>
      </c>
    </row>
    <row r="1726" spans="5:71">
      <c r="E1726" s="9">
        <v>197.84285714285718</v>
      </c>
      <c r="F1726" s="9">
        <v>-0.96240000000000003</v>
      </c>
      <c r="J1726" s="254">
        <v>8.6099999999999461</v>
      </c>
      <c r="K1726" s="8">
        <v>18.40000000017433</v>
      </c>
      <c r="BO1726" s="224">
        <v>3.36</v>
      </c>
      <c r="BP1726" s="226">
        <v>-24.666666666666675</v>
      </c>
      <c r="BR1726" s="311">
        <v>8.6099999999999461</v>
      </c>
      <c r="BS1726" s="312">
        <v>18.40000000017433</v>
      </c>
    </row>
    <row r="1727" spans="5:71">
      <c r="E1727" s="9">
        <v>197.96428571428575</v>
      </c>
      <c r="F1727" s="9">
        <v>-0.97240000000000004</v>
      </c>
      <c r="J1727" s="254">
        <v>8.6149999999999469</v>
      </c>
      <c r="K1727" s="8">
        <v>15.927272727262967</v>
      </c>
      <c r="BO1727" s="224">
        <v>3.3650000000000002</v>
      </c>
      <c r="BP1727" s="226">
        <v>-20.833333333333332</v>
      </c>
      <c r="BR1727" s="311">
        <v>8.6149999999999469</v>
      </c>
      <c r="BS1727" s="312">
        <v>15.927272727262967</v>
      </c>
    </row>
    <row r="1728" spans="5:71">
      <c r="E1728" s="9">
        <v>198.08571428571429</v>
      </c>
      <c r="F1728" s="9">
        <v>-2.8809999999999998</v>
      </c>
      <c r="J1728" s="254">
        <v>8.6199999999999477</v>
      </c>
      <c r="K1728" s="8">
        <v>16.836363636354079</v>
      </c>
      <c r="BO1728" s="224">
        <v>3.37</v>
      </c>
      <c r="BP1728" s="226">
        <v>-23.666666666666668</v>
      </c>
      <c r="BR1728" s="311">
        <v>8.6199999999999477</v>
      </c>
      <c r="BS1728" s="312">
        <v>16.836363636354079</v>
      </c>
    </row>
    <row r="1729" spans="5:71">
      <c r="E1729" s="9">
        <v>198.20714285714286</v>
      </c>
      <c r="F1729" s="9">
        <v>-5.7435</v>
      </c>
      <c r="J1729" s="254">
        <v>8.6249999999999485</v>
      </c>
      <c r="K1729" s="8">
        <v>16.698591549353843</v>
      </c>
      <c r="BO1729" s="224">
        <v>3.375</v>
      </c>
      <c r="BP1729" s="226">
        <v>-37.166666666666679</v>
      </c>
      <c r="BR1729" s="311">
        <v>8.6249999999999485</v>
      </c>
      <c r="BS1729" s="312">
        <v>16.698591549353843</v>
      </c>
    </row>
    <row r="1730" spans="5:71">
      <c r="E1730" s="9">
        <v>198.32857142857145</v>
      </c>
      <c r="F1730" s="9">
        <v>-10.51</v>
      </c>
      <c r="J1730" s="254">
        <v>8.6299999999999493</v>
      </c>
      <c r="K1730" s="8">
        <v>11.064788732451127</v>
      </c>
      <c r="BO1730" s="224">
        <v>3.38</v>
      </c>
      <c r="BP1730" s="226">
        <v>-37.333333333333336</v>
      </c>
      <c r="BR1730" s="311">
        <v>8.6299999999999493</v>
      </c>
      <c r="BS1730" s="312">
        <v>11.064788732451127</v>
      </c>
    </row>
    <row r="1731" spans="5:71">
      <c r="E1731" s="9">
        <v>198.45000000000002</v>
      </c>
      <c r="F1731" s="9">
        <v>-13.375</v>
      </c>
      <c r="J1731" s="254">
        <v>8.63499999999995</v>
      </c>
      <c r="K1731" s="8">
        <v>9.3220657277032615</v>
      </c>
      <c r="BO1731" s="224">
        <v>3.3850000000000002</v>
      </c>
      <c r="BP1731" s="226">
        <v>-30.833333333333329</v>
      </c>
      <c r="BR1731" s="311">
        <v>8.63499999999995</v>
      </c>
      <c r="BS1731" s="312">
        <v>9.3220657277032615</v>
      </c>
    </row>
    <row r="1732" spans="5:71">
      <c r="E1732" s="9">
        <v>198.57142857142858</v>
      </c>
      <c r="F1732" s="9">
        <v>-16.23</v>
      </c>
      <c r="J1732" s="254">
        <v>8.6399999999999508</v>
      </c>
      <c r="K1732" s="8">
        <v>8.9464788732431089</v>
      </c>
      <c r="BO1732" s="224">
        <v>3.39</v>
      </c>
      <c r="BP1732" s="226">
        <v>-25</v>
      </c>
      <c r="BR1732" s="311">
        <v>8.6399999999999508</v>
      </c>
      <c r="BS1732" s="312">
        <v>8.9464788732431089</v>
      </c>
    </row>
    <row r="1733" spans="5:71">
      <c r="E1733" s="9">
        <v>198.69285714285718</v>
      </c>
      <c r="F1733" s="9">
        <v>-18.14</v>
      </c>
      <c r="J1733" s="254">
        <v>8.6449999999999516</v>
      </c>
      <c r="K1733" s="8">
        <v>8.5708920187829563</v>
      </c>
      <c r="BO1733" s="224">
        <v>3.395</v>
      </c>
      <c r="BP1733" s="226">
        <v>-19.833333333333325</v>
      </c>
      <c r="BR1733" s="311">
        <v>8.6449999999999516</v>
      </c>
      <c r="BS1733" s="312">
        <v>8.5708920187829563</v>
      </c>
    </row>
    <row r="1734" spans="5:71">
      <c r="E1734" s="9">
        <v>198.81428571428572</v>
      </c>
      <c r="F1734" s="9">
        <v>-23.86</v>
      </c>
      <c r="J1734" s="254">
        <v>8.6499999999999524</v>
      </c>
      <c r="K1734" s="8">
        <v>8.1953051643228036</v>
      </c>
      <c r="BO1734" s="224">
        <v>3.4</v>
      </c>
      <c r="BP1734" s="226">
        <v>-23.333333333333339</v>
      </c>
      <c r="BR1734" s="311">
        <v>8.6499999999999524</v>
      </c>
      <c r="BS1734" s="312">
        <v>8.1953051643228036</v>
      </c>
    </row>
    <row r="1735" spans="5:71">
      <c r="E1735" s="9">
        <v>198.93571428571428</v>
      </c>
      <c r="F1735" s="9">
        <v>-25.297499999999999</v>
      </c>
      <c r="J1735" s="254">
        <v>8.6549999999999532</v>
      </c>
      <c r="K1735" s="8">
        <v>7.4591549295880455</v>
      </c>
      <c r="BO1735" s="224">
        <v>3.4050000000000002</v>
      </c>
      <c r="BP1735" s="226">
        <v>-24.166666666666686</v>
      </c>
      <c r="BR1735" s="311">
        <v>8.6549999999999532</v>
      </c>
      <c r="BS1735" s="312">
        <v>7.4591549295880455</v>
      </c>
    </row>
    <row r="1736" spans="5:71">
      <c r="E1736" s="9">
        <v>199.05714285714291</v>
      </c>
      <c r="F1736" s="9">
        <v>-26.734999999999999</v>
      </c>
      <c r="J1736" s="254">
        <v>8.659999999999954</v>
      </c>
      <c r="K1736" s="8">
        <v>6.129577464830902</v>
      </c>
      <c r="BO1736" s="224">
        <v>3.41</v>
      </c>
      <c r="BP1736" s="226">
        <v>-20.333333333333343</v>
      </c>
      <c r="BR1736" s="311">
        <v>8.659999999999954</v>
      </c>
      <c r="BS1736" s="312">
        <v>6.129577464830902</v>
      </c>
    </row>
    <row r="1737" spans="5:71">
      <c r="E1737" s="9">
        <v>199.17857142857144</v>
      </c>
      <c r="F1737" s="9">
        <v>-29.59</v>
      </c>
      <c r="J1737" s="254">
        <v>8.6649999999999547</v>
      </c>
      <c r="K1737" s="8">
        <v>1.6225352113075786</v>
      </c>
      <c r="BO1737" s="224">
        <v>3.415</v>
      </c>
      <c r="BP1737" s="226">
        <v>-14.500000000000016</v>
      </c>
      <c r="BR1737" s="311">
        <v>8.6649999999999547</v>
      </c>
      <c r="BS1737" s="312">
        <v>1.6225352113075786</v>
      </c>
    </row>
    <row r="1738" spans="5:71">
      <c r="E1738" s="9">
        <v>199.3</v>
      </c>
      <c r="F1738" s="9">
        <v>-31.5</v>
      </c>
      <c r="J1738" s="254">
        <v>8.6699999999999555</v>
      </c>
      <c r="K1738" s="8">
        <v>1.9692307692040245</v>
      </c>
      <c r="BO1738" s="224">
        <v>3.42</v>
      </c>
      <c r="BP1738" s="226">
        <v>-22.000000000000004</v>
      </c>
      <c r="BR1738" s="311">
        <v>8.6699999999999555</v>
      </c>
      <c r="BS1738" s="312">
        <v>1.9692307692040245</v>
      </c>
    </row>
    <row r="1739" spans="5:71">
      <c r="E1739" s="9">
        <v>199.32222222222222</v>
      </c>
      <c r="F1739" s="9">
        <v>-33.409999999999997</v>
      </c>
      <c r="J1739" s="254">
        <v>8.6749999999999563</v>
      </c>
      <c r="K1739" s="8">
        <v>5.0461538461270905</v>
      </c>
      <c r="BO1739" s="224">
        <v>3.4250000000000003</v>
      </c>
      <c r="BP1739" s="226">
        <v>-28.833333333333343</v>
      </c>
      <c r="BR1739" s="311">
        <v>8.6749999999999563</v>
      </c>
      <c r="BS1739" s="312">
        <v>5.0461538461270905</v>
      </c>
    </row>
    <row r="1740" spans="5:71">
      <c r="E1740" s="9">
        <v>199.34444444444446</v>
      </c>
      <c r="F1740" s="9">
        <v>-33.42</v>
      </c>
      <c r="J1740" s="254">
        <v>8.6799999999999571</v>
      </c>
      <c r="K1740" s="8">
        <v>8.1230769230501565</v>
      </c>
      <c r="BO1740" s="224">
        <v>3.43</v>
      </c>
      <c r="BP1740" s="226">
        <v>-22.999999999999982</v>
      </c>
      <c r="BR1740" s="311">
        <v>8.6799999999999571</v>
      </c>
      <c r="BS1740" s="312">
        <v>8.1230769230501565</v>
      </c>
    </row>
    <row r="1741" spans="5:71">
      <c r="E1741" s="9">
        <v>199.36666666666667</v>
      </c>
      <c r="F1741" s="9">
        <v>-35.33</v>
      </c>
      <c r="J1741" s="254">
        <v>8.6849999999999579</v>
      </c>
      <c r="K1741" s="8">
        <v>2.208450704297249</v>
      </c>
      <c r="BO1741" s="224">
        <v>3.4350000000000001</v>
      </c>
      <c r="BP1741" s="226">
        <v>-9.1666666666666483</v>
      </c>
      <c r="BR1741" s="311">
        <v>8.6849999999999579</v>
      </c>
      <c r="BS1741" s="312">
        <v>2.208450704297249</v>
      </c>
    </row>
    <row r="1742" spans="5:71">
      <c r="E1742" s="9">
        <v>199.38888888888889</v>
      </c>
      <c r="F1742" s="9">
        <v>-35.340000000000003</v>
      </c>
      <c r="J1742" s="254">
        <v>8.6899999999999586</v>
      </c>
      <c r="K1742" s="8">
        <v>-7.8647887322872023</v>
      </c>
      <c r="BO1742" s="224">
        <v>3.44</v>
      </c>
      <c r="BP1742" s="226">
        <v>-9.333333333333341</v>
      </c>
      <c r="BR1742" s="311">
        <v>8.6899999999999586</v>
      </c>
      <c r="BS1742" s="312">
        <v>-7.8647887322872023</v>
      </c>
    </row>
    <row r="1743" spans="5:71">
      <c r="E1743" s="9">
        <v>199.41111111111113</v>
      </c>
      <c r="F1743" s="9">
        <v>-35.35</v>
      </c>
      <c r="J1743" s="254">
        <v>8.6949999999999594</v>
      </c>
      <c r="K1743" s="8">
        <v>-20.822535211163462</v>
      </c>
      <c r="BO1743" s="224">
        <v>3.4450000000000003</v>
      </c>
      <c r="BP1743" s="226">
        <v>-18.833333333333346</v>
      </c>
      <c r="BR1743" s="311">
        <v>8.6949999999999594</v>
      </c>
      <c r="BS1743" s="312">
        <v>-20.822535211163462</v>
      </c>
    </row>
    <row r="1744" spans="5:71">
      <c r="E1744" s="9">
        <v>199.43333333333334</v>
      </c>
      <c r="F1744" s="9">
        <v>-35.354999999999997</v>
      </c>
      <c r="J1744" s="254">
        <v>8.6999999999999602</v>
      </c>
      <c r="K1744" s="8">
        <v>-9.9492957747445843</v>
      </c>
      <c r="BO1744" s="224">
        <v>3.45</v>
      </c>
      <c r="BP1744" s="226">
        <v>-24.333333333333346</v>
      </c>
      <c r="BR1744" s="311">
        <v>8.6999999999999602</v>
      </c>
      <c r="BS1744" s="312">
        <v>-9.9492957747445843</v>
      </c>
    </row>
    <row r="1745" spans="5:71">
      <c r="E1745" s="9">
        <v>199.45555555555558</v>
      </c>
      <c r="F1745" s="9">
        <v>-35.36</v>
      </c>
      <c r="J1745" s="254">
        <v>8.704999999999961</v>
      </c>
      <c r="K1745" s="8">
        <v>-2.2422535211527972</v>
      </c>
      <c r="BO1745" s="224">
        <v>3.4550000000000001</v>
      </c>
      <c r="BP1745" s="226">
        <v>-18.499999999999989</v>
      </c>
      <c r="BR1745" s="311">
        <v>8.704999999999961</v>
      </c>
      <c r="BS1745" s="312">
        <v>-2.2422535211527972</v>
      </c>
    </row>
    <row r="1746" spans="5:71">
      <c r="E1746" s="9">
        <v>199.47777777777779</v>
      </c>
      <c r="F1746" s="9">
        <v>-35.369999999999997</v>
      </c>
      <c r="J1746" s="254">
        <v>8.7099999999999618</v>
      </c>
      <c r="K1746" s="8">
        <v>1.2999999999614431</v>
      </c>
      <c r="BO1746" s="224">
        <v>3.46</v>
      </c>
      <c r="BP1746" s="226">
        <v>-21.333333333333325</v>
      </c>
      <c r="BR1746" s="311">
        <v>8.7099999999999618</v>
      </c>
      <c r="BS1746" s="312">
        <v>1.2999999999614431</v>
      </c>
    </row>
    <row r="1747" spans="5:71">
      <c r="E1747" s="9">
        <v>199.5</v>
      </c>
      <c r="F1747" s="9">
        <v>-34.424999999999997</v>
      </c>
      <c r="J1747" s="254">
        <v>8.7149999999999626</v>
      </c>
      <c r="K1747" s="8">
        <v>6.2999999999615497</v>
      </c>
      <c r="BO1747" s="224">
        <v>3.4649999999999999</v>
      </c>
      <c r="BP1747" s="226">
        <v>-32.166666666666664</v>
      </c>
      <c r="BR1747" s="311">
        <v>8.7149999999999626</v>
      </c>
      <c r="BS1747" s="312">
        <v>6.2999999999615497</v>
      </c>
    </row>
    <row r="1748" spans="5:71">
      <c r="E1748" s="9">
        <v>199.52222222222224</v>
      </c>
      <c r="F1748" s="9">
        <v>-33.479999999999997</v>
      </c>
      <c r="J1748" s="254">
        <v>8.7199999999999633</v>
      </c>
      <c r="K1748" s="8">
        <v>5.7690140845319249</v>
      </c>
      <c r="BO1748" s="224">
        <v>3.47</v>
      </c>
      <c r="BP1748" s="226">
        <v>-22.999999999999982</v>
      </c>
      <c r="BR1748" s="311">
        <v>8.7199999999999633</v>
      </c>
      <c r="BS1748" s="312">
        <v>5.7690140845319249</v>
      </c>
    </row>
    <row r="1749" spans="5:71">
      <c r="E1749" s="9">
        <v>199.54444444444445</v>
      </c>
      <c r="F1749" s="9">
        <v>-33.49</v>
      </c>
      <c r="J1749" s="254">
        <v>8.7249999999999641</v>
      </c>
      <c r="K1749" s="8">
        <v>5.7142857142123304</v>
      </c>
      <c r="BO1749" s="224">
        <v>3.4750000000000001</v>
      </c>
      <c r="BP1749" s="226">
        <v>-11.83333333333332</v>
      </c>
      <c r="BR1749" s="311">
        <v>8.7249999999999641</v>
      </c>
      <c r="BS1749" s="312">
        <v>5.7142857142123304</v>
      </c>
    </row>
    <row r="1750" spans="5:71">
      <c r="E1750" s="9">
        <v>199.56666666666666</v>
      </c>
      <c r="F1750" s="9">
        <v>-31.59</v>
      </c>
      <c r="J1750" s="254">
        <v>8.7299999999999649</v>
      </c>
      <c r="K1750" s="8">
        <v>12</v>
      </c>
      <c r="BO1750" s="224">
        <v>3.48</v>
      </c>
      <c r="BP1750" s="226">
        <v>-9.9999999999999947</v>
      </c>
      <c r="BR1750" s="311">
        <v>8.7299999999999649</v>
      </c>
      <c r="BS1750" s="312">
        <v>12</v>
      </c>
    </row>
    <row r="1751" spans="5:71">
      <c r="E1751" s="9">
        <v>199.5888888888889</v>
      </c>
      <c r="F1751" s="9">
        <v>-29.69</v>
      </c>
      <c r="J1751" s="254">
        <v>8.7349999999999657</v>
      </c>
      <c r="K1751" s="8">
        <v>12.799999999972513</v>
      </c>
      <c r="BO1751" s="224">
        <v>3.4849999999999999</v>
      </c>
      <c r="BP1751" s="226">
        <v>-17.500000000000011</v>
      </c>
      <c r="BR1751" s="311">
        <v>8.7349999999999657</v>
      </c>
      <c r="BS1751" s="312">
        <v>12.799999999972513</v>
      </c>
    </row>
    <row r="1752" spans="5:71">
      <c r="E1752" s="9">
        <v>199.61111111111111</v>
      </c>
      <c r="F1752" s="9">
        <v>-29.7</v>
      </c>
      <c r="J1752" s="254">
        <v>8.7399999999999665</v>
      </c>
      <c r="K1752" s="8">
        <v>21.333333333424886</v>
      </c>
      <c r="BO1752" s="224">
        <v>3.49</v>
      </c>
      <c r="BP1752" s="226">
        <v>-16.333333333333339</v>
      </c>
      <c r="BR1752" s="311">
        <v>8.7399999999999665</v>
      </c>
      <c r="BS1752" s="312">
        <v>21.333333333424886</v>
      </c>
    </row>
    <row r="1753" spans="5:71">
      <c r="E1753" s="9">
        <v>199.63333333333335</v>
      </c>
      <c r="F1753" s="9">
        <v>-25.9</v>
      </c>
      <c r="J1753" s="254">
        <v>8.7449999999999672</v>
      </c>
      <c r="K1753" s="8">
        <v>18.399999999974423</v>
      </c>
      <c r="BO1753" s="224">
        <v>3.4950000000000001</v>
      </c>
      <c r="BP1753" s="226">
        <v>-21.833333333333343</v>
      </c>
      <c r="BR1753" s="311">
        <v>8.7449999999999672</v>
      </c>
      <c r="BS1753" s="312">
        <v>18.399999999974423</v>
      </c>
    </row>
    <row r="1754" spans="5:71">
      <c r="E1754" s="9">
        <v>199.65555555555557</v>
      </c>
      <c r="F1754" s="9">
        <v>-25.905000000000001</v>
      </c>
      <c r="J1754" s="254">
        <v>8.749999999999968</v>
      </c>
      <c r="K1754" s="8">
        <v>7.2000000001506237</v>
      </c>
      <c r="BO1754" s="224">
        <v>3.5</v>
      </c>
      <c r="BP1754" s="226">
        <v>-13.333333333333345</v>
      </c>
      <c r="BR1754" s="311">
        <v>8.749999999999968</v>
      </c>
      <c r="BS1754" s="312">
        <v>7.2000000001506237</v>
      </c>
    </row>
    <row r="1755" spans="5:71">
      <c r="E1755" s="9">
        <v>199.67777777777778</v>
      </c>
      <c r="F1755" s="9">
        <v>-25.91</v>
      </c>
      <c r="J1755" s="254">
        <v>8.7549999999999688</v>
      </c>
      <c r="K1755" s="8">
        <v>17.333333333375158</v>
      </c>
      <c r="BO1755" s="224">
        <v>3.5049999999999999</v>
      </c>
      <c r="BP1755" s="226">
        <v>-14.66666666666668</v>
      </c>
      <c r="BR1755" s="311">
        <v>8.7549999999999688</v>
      </c>
      <c r="BS1755" s="312">
        <v>17.333333333375158</v>
      </c>
    </row>
    <row r="1756" spans="5:71">
      <c r="E1756" s="9">
        <v>199.70000000000002</v>
      </c>
      <c r="F1756" s="9">
        <v>-22.12</v>
      </c>
      <c r="J1756" s="254">
        <v>8.7599999999999696</v>
      </c>
      <c r="K1756" s="8">
        <v>19.015384615514108</v>
      </c>
      <c r="BO1756" s="224">
        <v>3.5100000000000002</v>
      </c>
      <c r="BP1756" s="226">
        <v>-16.000000000000014</v>
      </c>
      <c r="BR1756" s="311">
        <v>8.7599999999999696</v>
      </c>
      <c r="BS1756" s="312">
        <v>19.015384615514108</v>
      </c>
    </row>
    <row r="1757" spans="5:71">
      <c r="E1757" s="9">
        <v>199.72222222222223</v>
      </c>
      <c r="F1757" s="9">
        <v>-22.125</v>
      </c>
      <c r="J1757" s="254">
        <v>8.7649999999999704</v>
      </c>
      <c r="K1757" s="8">
        <v>15.360000000254743</v>
      </c>
      <c r="BO1757" s="224">
        <v>3.5150000000000001</v>
      </c>
      <c r="BP1757" s="226">
        <v>-20.666666666666671</v>
      </c>
      <c r="BR1757" s="311">
        <v>8.7649999999999704</v>
      </c>
      <c r="BS1757" s="312">
        <v>15.360000000254743</v>
      </c>
    </row>
    <row r="1758" spans="5:71">
      <c r="E1758" s="9">
        <v>199.74444444444444</v>
      </c>
      <c r="F1758" s="9">
        <v>-22.13</v>
      </c>
      <c r="J1758" s="254">
        <v>8.7699999999999712</v>
      </c>
      <c r="K1758" s="8">
        <v>19.999999999909051</v>
      </c>
      <c r="BO1758" s="224">
        <v>3.52</v>
      </c>
      <c r="BP1758" s="226">
        <v>-25.333333333333325</v>
      </c>
      <c r="BR1758" s="311">
        <v>8.7699999999999712</v>
      </c>
      <c r="BS1758" s="312">
        <v>19.999999999909051</v>
      </c>
    </row>
    <row r="1759" spans="5:71">
      <c r="E1759" s="9">
        <v>199.76666666666668</v>
      </c>
      <c r="F1759" s="9">
        <v>-20.23</v>
      </c>
      <c r="J1759" s="254">
        <v>8.7749999999999719</v>
      </c>
      <c r="K1759" s="8">
        <v>4.9333333333146712</v>
      </c>
      <c r="BO1759" s="224">
        <v>3.5249999999999999</v>
      </c>
      <c r="BP1759" s="226">
        <v>-30.000000000000011</v>
      </c>
      <c r="BR1759" s="311">
        <v>8.7749999999999719</v>
      </c>
      <c r="BS1759" s="312">
        <v>4.9333333333146712</v>
      </c>
    </row>
    <row r="1760" spans="5:71">
      <c r="E1760" s="9">
        <v>199.78888888888889</v>
      </c>
      <c r="F1760" s="9">
        <v>-19.285</v>
      </c>
      <c r="J1760" s="254">
        <v>8.7799999999999727</v>
      </c>
      <c r="K1760" s="8">
        <v>11.762962963147778</v>
      </c>
      <c r="BO1760" s="224">
        <v>3.5300000000000002</v>
      </c>
      <c r="BP1760" s="226">
        <v>-27.333333333333343</v>
      </c>
      <c r="BR1760" s="311">
        <v>8.7799999999999727</v>
      </c>
      <c r="BS1760" s="312">
        <v>11.762962963147778</v>
      </c>
    </row>
    <row r="1761" spans="5:71">
      <c r="E1761" s="9">
        <v>199.81111111111113</v>
      </c>
      <c r="F1761" s="9">
        <v>-18.34</v>
      </c>
      <c r="J1761" s="254">
        <v>8.7849999999999735</v>
      </c>
      <c r="K1761" s="8">
        <v>12.266666666768344</v>
      </c>
      <c r="BO1761" s="224">
        <v>3.5350000000000001</v>
      </c>
      <c r="BP1761" s="226">
        <v>-18.666666666666654</v>
      </c>
      <c r="BR1761" s="311">
        <v>8.7849999999999735</v>
      </c>
      <c r="BS1761" s="312">
        <v>12.266666666768344</v>
      </c>
    </row>
    <row r="1762" spans="5:71">
      <c r="E1762" s="9">
        <v>199.83333333333334</v>
      </c>
      <c r="F1762" s="9">
        <v>-16.45</v>
      </c>
      <c r="J1762" s="254">
        <v>8.7899999999999743</v>
      </c>
      <c r="K1762" s="8">
        <v>20.457142856927501</v>
      </c>
      <c r="BO1762" s="224">
        <v>3.54</v>
      </c>
      <c r="BP1762" s="226">
        <v>-12.666666666666663</v>
      </c>
      <c r="BR1762" s="311">
        <v>8.7899999999999743</v>
      </c>
      <c r="BS1762" s="312">
        <v>20.457142856927501</v>
      </c>
    </row>
    <row r="1763" spans="5:71">
      <c r="E1763" s="9">
        <v>199.85555555555555</v>
      </c>
      <c r="F1763" s="9">
        <v>-14.55</v>
      </c>
      <c r="J1763" s="254">
        <v>8.7949999999999751</v>
      </c>
      <c r="K1763" s="8">
        <v>37.6</v>
      </c>
      <c r="BO1763" s="224">
        <v>3.5449999999999999</v>
      </c>
      <c r="BP1763" s="226">
        <v>-18.666666666666654</v>
      </c>
      <c r="BR1763" s="311">
        <v>8.7949999999999751</v>
      </c>
      <c r="BS1763" s="312">
        <v>37.6</v>
      </c>
    </row>
    <row r="1764" spans="5:71">
      <c r="E1764" s="9">
        <v>199.87777777777779</v>
      </c>
      <c r="F1764" s="9">
        <v>-14.555</v>
      </c>
      <c r="J1764" s="254">
        <v>8.7999999999999758</v>
      </c>
      <c r="K1764" s="8">
        <v>20.000000000213625</v>
      </c>
      <c r="BO1764" s="224">
        <v>3.5500000000000003</v>
      </c>
      <c r="BP1764" s="226">
        <v>-25.333333333333325</v>
      </c>
      <c r="BR1764" s="311">
        <v>8.7999999999999758</v>
      </c>
      <c r="BS1764" s="312">
        <v>20.000000000213625</v>
      </c>
    </row>
    <row r="1765" spans="5:71">
      <c r="E1765" s="9">
        <v>199.9</v>
      </c>
      <c r="F1765" s="9">
        <v>-14.56</v>
      </c>
      <c r="J1765" s="254">
        <v>8.8049999999999766</v>
      </c>
      <c r="K1765" s="8">
        <v>33.600000000036943</v>
      </c>
      <c r="BO1765" s="224">
        <v>3.5550000000000002</v>
      </c>
      <c r="BP1765" s="226">
        <v>-26.000000000000011</v>
      </c>
      <c r="BR1765" s="311">
        <v>8.8049999999999766</v>
      </c>
      <c r="BS1765" s="312">
        <v>33.600000000036943</v>
      </c>
    </row>
    <row r="1766" spans="5:71">
      <c r="E1766" s="9">
        <v>199.92222222222222</v>
      </c>
      <c r="F1766" s="9">
        <v>-12.67</v>
      </c>
      <c r="J1766" s="254">
        <v>8.8099999999999774</v>
      </c>
      <c r="K1766" s="8">
        <v>17.485714285694698</v>
      </c>
      <c r="BO1766" s="224">
        <v>3.56</v>
      </c>
      <c r="BP1766" s="226">
        <v>-27.333333333333343</v>
      </c>
      <c r="BR1766" s="311">
        <v>8.8099999999999774</v>
      </c>
      <c r="BS1766" s="312">
        <v>17.485714285694698</v>
      </c>
    </row>
    <row r="1767" spans="5:71">
      <c r="E1767" s="9">
        <v>199.94444444444446</v>
      </c>
      <c r="F1767" s="9">
        <v>-12.675000000000001</v>
      </c>
      <c r="J1767" s="254">
        <v>8.8149999999999782</v>
      </c>
      <c r="K1767" s="8">
        <v>27.199999999943145</v>
      </c>
      <c r="BO1767" s="224">
        <v>3.5649999999999999</v>
      </c>
      <c r="BP1767" s="226">
        <v>-21.333333333333325</v>
      </c>
      <c r="BR1767" s="311">
        <v>8.8149999999999782</v>
      </c>
      <c r="BS1767" s="312">
        <v>27.199999999943145</v>
      </c>
    </row>
    <row r="1768" spans="5:71">
      <c r="E1768" s="9">
        <v>199.96666666666667</v>
      </c>
      <c r="F1768" s="9">
        <v>-12.68</v>
      </c>
      <c r="J1768" s="254">
        <v>8.819999999999979</v>
      </c>
      <c r="K1768" s="8">
        <v>7.2000000000568321</v>
      </c>
      <c r="BO1768" s="224">
        <v>3.5700000000000003</v>
      </c>
      <c r="BP1768" s="226">
        <v>-10.666666666666677</v>
      </c>
      <c r="BR1768" s="311">
        <v>8.819999999999979</v>
      </c>
      <c r="BS1768" s="312">
        <v>7.2000000000568321</v>
      </c>
    </row>
    <row r="1769" spans="5:71">
      <c r="E1769" s="9">
        <v>199.98888888888891</v>
      </c>
      <c r="F1769" s="9">
        <v>-10.78</v>
      </c>
      <c r="J1769" s="254">
        <v>8.8249999999999797</v>
      </c>
      <c r="K1769" s="8">
        <v>20.676923076985716</v>
      </c>
      <c r="BO1769" s="224">
        <v>3.5750000000000002</v>
      </c>
      <c r="BP1769" s="226">
        <v>-13.999999999999998</v>
      </c>
      <c r="BR1769" s="311">
        <v>8.8249999999999797</v>
      </c>
      <c r="BS1769" s="312">
        <v>20.676923076985716</v>
      </c>
    </row>
    <row r="1770" spans="5:71">
      <c r="E1770" s="9">
        <v>200.01111111111112</v>
      </c>
      <c r="F1770" s="9">
        <v>-10.8</v>
      </c>
      <c r="J1770" s="254">
        <v>8.8299999999999805</v>
      </c>
      <c r="K1770" s="8">
        <v>19.466666666677384</v>
      </c>
      <c r="BO1770" s="224">
        <v>3.58</v>
      </c>
      <c r="BP1770" s="226">
        <v>-30.000000000000011</v>
      </c>
      <c r="BR1770" s="311">
        <v>8.8299999999999805</v>
      </c>
      <c r="BS1770" s="312">
        <v>19.466666666677384</v>
      </c>
    </row>
    <row r="1771" spans="5:71">
      <c r="E1771" s="9">
        <v>200.03333333333336</v>
      </c>
      <c r="F1771" s="9">
        <v>-9.8510000000000009</v>
      </c>
      <c r="J1771" s="254">
        <v>8.8349999999999813</v>
      </c>
      <c r="K1771" s="8">
        <v>19.200000000029362</v>
      </c>
      <c r="BO1771" s="224">
        <v>3.585</v>
      </c>
      <c r="BP1771" s="226">
        <v>-28.666666666666675</v>
      </c>
      <c r="BR1771" s="311">
        <v>8.8349999999999813</v>
      </c>
      <c r="BS1771" s="312">
        <v>19.200000000029362</v>
      </c>
    </row>
    <row r="1772" spans="5:71">
      <c r="E1772" s="9">
        <v>200.05555555555557</v>
      </c>
      <c r="F1772" s="9">
        <v>-8.9019999999999992</v>
      </c>
      <c r="J1772" s="254">
        <v>8.8399999999999821</v>
      </c>
      <c r="K1772" s="8">
        <v>23.199999999944403</v>
      </c>
      <c r="BO1772" s="224">
        <v>3.59</v>
      </c>
      <c r="BP1772" s="226">
        <v>-27.999999999999996</v>
      </c>
      <c r="BR1772" s="311">
        <v>8.8399999999999821</v>
      </c>
      <c r="BS1772" s="312">
        <v>23.199999999944403</v>
      </c>
    </row>
    <row r="1773" spans="5:71">
      <c r="E1773" s="9">
        <v>200.07777777777778</v>
      </c>
      <c r="F1773" s="9">
        <v>-7.008</v>
      </c>
      <c r="J1773" s="254">
        <v>8.8449999999999829</v>
      </c>
      <c r="K1773" s="8">
        <v>-1.5999999987210245</v>
      </c>
      <c r="BO1773" s="224">
        <v>3.5950000000000002</v>
      </c>
      <c r="BP1773" s="226">
        <v>-17.333333333333346</v>
      </c>
      <c r="BR1773" s="311">
        <v>8.8449999999999829</v>
      </c>
      <c r="BS1773" s="312">
        <v>-1.5999999987210245</v>
      </c>
    </row>
    <row r="1774" spans="5:71">
      <c r="E1774" s="9">
        <v>200.1</v>
      </c>
      <c r="F1774" s="9">
        <v>-7.0129999999999999</v>
      </c>
      <c r="J1774" s="254">
        <v>8.8499999999999837</v>
      </c>
      <c r="K1774" s="8">
        <v>18.399999999945038</v>
      </c>
      <c r="BO1774" s="224">
        <v>3.6</v>
      </c>
      <c r="BP1774" s="226">
        <v>-18</v>
      </c>
      <c r="BR1774" s="311">
        <v>8.8499999999999837</v>
      </c>
      <c r="BS1774" s="312">
        <v>18.399999999945038</v>
      </c>
    </row>
    <row r="1775" spans="5:71">
      <c r="E1775" s="9">
        <v>200.12222222222223</v>
      </c>
      <c r="F1775" s="9">
        <v>-7.0179999999999998</v>
      </c>
      <c r="J1775" s="254">
        <v>8.8549999999999844</v>
      </c>
      <c r="K1775" s="8">
        <v>9.1999999999818627</v>
      </c>
      <c r="BO1775" s="224">
        <v>3.605</v>
      </c>
      <c r="BP1775" s="226">
        <v>-23.999999999999989</v>
      </c>
      <c r="BR1775" s="311">
        <v>8.8549999999999844</v>
      </c>
      <c r="BS1775" s="312">
        <v>9.1999999999818627</v>
      </c>
    </row>
    <row r="1776" spans="5:71">
      <c r="E1776" s="9">
        <v>200.14444444444447</v>
      </c>
      <c r="F1776" s="9">
        <v>-7.0279999999999996</v>
      </c>
      <c r="J1776" s="254">
        <v>8.8599999999999852</v>
      </c>
      <c r="K1776" s="8">
        <v>14.133333333242533</v>
      </c>
      <c r="BO1776" s="224">
        <v>3.61</v>
      </c>
      <c r="BP1776" s="226">
        <v>-13.333333333333345</v>
      </c>
      <c r="BR1776" s="311">
        <v>8.8599999999999852</v>
      </c>
      <c r="BS1776" s="312">
        <v>14.133333333242533</v>
      </c>
    </row>
    <row r="1777" spans="5:71">
      <c r="E1777" s="9">
        <v>200.16666666666669</v>
      </c>
      <c r="F1777" s="9">
        <v>-7.0330000000000004</v>
      </c>
      <c r="J1777" s="254">
        <v>8.864999999999986</v>
      </c>
      <c r="K1777" s="8">
        <v>20.000000000030305</v>
      </c>
      <c r="BO1777" s="224">
        <v>3.6150000000000002</v>
      </c>
      <c r="BP1777" s="226">
        <v>-20.666666666666671</v>
      </c>
      <c r="BR1777" s="311">
        <v>8.864999999999986</v>
      </c>
      <c r="BS1777" s="312">
        <v>20.000000000030305</v>
      </c>
    </row>
    <row r="1778" spans="5:71">
      <c r="E1778" s="9">
        <v>200.1888888888889</v>
      </c>
      <c r="F1778" s="9">
        <v>-7.0380000000000003</v>
      </c>
      <c r="J1778" s="254">
        <v>8.8699999999999868</v>
      </c>
      <c r="K1778" s="8">
        <v>-0.79999999975132852</v>
      </c>
      <c r="BO1778" s="224">
        <v>3.62</v>
      </c>
      <c r="BP1778" s="226">
        <v>-31.333333333333346</v>
      </c>
      <c r="BR1778" s="311">
        <v>8.8699999999999868</v>
      </c>
      <c r="BS1778" s="312">
        <v>-0.79999999975132852</v>
      </c>
    </row>
    <row r="1779" spans="5:71">
      <c r="E1779" s="9">
        <v>200.21111111111111</v>
      </c>
      <c r="F1779" s="9">
        <v>-7.048</v>
      </c>
      <c r="J1779" s="254">
        <v>8.8749999999999876</v>
      </c>
      <c r="K1779" s="8">
        <v>13.885714285668556</v>
      </c>
      <c r="BO1779" s="224">
        <v>3.625</v>
      </c>
      <c r="BP1779" s="226">
        <v>-40.000000000000007</v>
      </c>
      <c r="BR1779" s="311">
        <v>8.8749999999999876</v>
      </c>
      <c r="BS1779" s="312">
        <v>13.885714285668556</v>
      </c>
    </row>
    <row r="1780" spans="5:71">
      <c r="E1780" s="9">
        <v>200.23333333333335</v>
      </c>
      <c r="F1780" s="9">
        <v>-7.0579999999999998</v>
      </c>
      <c r="J1780" s="254">
        <v>8.8799999999999883</v>
      </c>
      <c r="K1780" s="8">
        <v>28.98461538462254</v>
      </c>
      <c r="BO1780" s="224">
        <v>3.63</v>
      </c>
      <c r="BP1780" s="226">
        <v>-45.333333333333343</v>
      </c>
      <c r="BR1780" s="311">
        <v>8.8799999999999883</v>
      </c>
      <c r="BS1780" s="312">
        <v>28.98461538462254</v>
      </c>
    </row>
    <row r="1781" spans="5:71">
      <c r="E1781" s="9">
        <v>200.25555555555559</v>
      </c>
      <c r="F1781" s="9">
        <v>-6.1115000000000004</v>
      </c>
      <c r="J1781" s="254">
        <v>8.8849999999999891</v>
      </c>
      <c r="K1781" s="8">
        <v>18.93333333332734</v>
      </c>
      <c r="BO1781" s="224">
        <v>3.6350000000000002</v>
      </c>
      <c r="BP1781" s="226">
        <v>-37.333333333333336</v>
      </c>
      <c r="BR1781" s="311">
        <v>8.8849999999999891</v>
      </c>
      <c r="BS1781" s="312">
        <v>18.93333333332734</v>
      </c>
    </row>
    <row r="1782" spans="5:71">
      <c r="E1782" s="9">
        <v>200.2777777777778</v>
      </c>
      <c r="F1782" s="9">
        <v>-5.165</v>
      </c>
      <c r="J1782" s="254">
        <v>8.8899999999999899</v>
      </c>
      <c r="K1782" s="8">
        <v>19.200000000020449</v>
      </c>
      <c r="BO1782" s="224">
        <v>3.64</v>
      </c>
      <c r="BP1782" s="226">
        <v>-21.333333333333325</v>
      </c>
      <c r="BR1782" s="311">
        <v>8.8899999999999899</v>
      </c>
      <c r="BS1782" s="312">
        <v>19.200000000020449</v>
      </c>
    </row>
    <row r="1783" spans="5:71">
      <c r="E1783" s="9">
        <v>200.3</v>
      </c>
      <c r="F1783" s="9">
        <v>-7.0730000000000004</v>
      </c>
      <c r="J1783" s="254">
        <v>8.8949999999999907</v>
      </c>
      <c r="K1783" s="8">
        <v>12.800000000106559</v>
      </c>
      <c r="BO1783" s="224">
        <v>3.645</v>
      </c>
      <c r="BP1783" s="226">
        <v>-16.666666666666668</v>
      </c>
      <c r="BR1783" s="311">
        <v>8.8949999999999907</v>
      </c>
      <c r="BS1783" s="312">
        <v>12.800000000106559</v>
      </c>
    </row>
    <row r="1784" spans="5:71">
      <c r="E1784" s="9">
        <v>200.32222222222222</v>
      </c>
      <c r="F1784" s="9">
        <v>-7.0830000000000002</v>
      </c>
      <c r="J1784" s="254">
        <v>8.8999999999999915</v>
      </c>
      <c r="K1784" s="8">
        <v>11.466666666615808</v>
      </c>
      <c r="BO1784" s="224">
        <v>3.65</v>
      </c>
      <c r="BP1784" s="226">
        <v>-15.333333333333334</v>
      </c>
      <c r="BR1784" s="311">
        <v>8.8999999999999915</v>
      </c>
      <c r="BS1784" s="312">
        <v>11.466666666615808</v>
      </c>
    </row>
    <row r="1785" spans="5:71">
      <c r="E1785" s="9">
        <v>200.34444444444443</v>
      </c>
      <c r="F1785" s="9">
        <v>-7.093</v>
      </c>
      <c r="J1785" s="254">
        <v>8.9049999999999923</v>
      </c>
      <c r="K1785" s="8">
        <v>11.733333333323053</v>
      </c>
      <c r="BO1785" s="224">
        <v>3.6550000000000002</v>
      </c>
      <c r="BP1785" s="226">
        <v>-27.333333333333343</v>
      </c>
      <c r="BR1785" s="311">
        <v>8.9049999999999923</v>
      </c>
      <c r="BS1785" s="312">
        <v>11.733333333323053</v>
      </c>
    </row>
    <row r="1786" spans="5:71">
      <c r="E1786" s="9">
        <v>200.36666666666667</v>
      </c>
      <c r="F1786" s="9">
        <v>-9.0020000000000007</v>
      </c>
      <c r="J1786" s="254">
        <v>8.909999999999993</v>
      </c>
      <c r="K1786" s="8">
        <v>16.799999999969199</v>
      </c>
      <c r="BO1786" s="224">
        <v>3.66</v>
      </c>
      <c r="BP1786" s="226">
        <v>-30.000000000000011</v>
      </c>
      <c r="BR1786" s="311">
        <v>8.909999999999993</v>
      </c>
      <c r="BS1786" s="312">
        <v>16.799999999969199</v>
      </c>
    </row>
    <row r="1787" spans="5:71">
      <c r="E1787" s="9">
        <v>200.38888888888891</v>
      </c>
      <c r="F1787" s="9">
        <v>-9.0069999999999997</v>
      </c>
      <c r="J1787" s="254">
        <v>8.9149999999999938</v>
      </c>
      <c r="K1787" s="8">
        <v>19.200000000009933</v>
      </c>
      <c r="BO1787" s="224">
        <v>3.665</v>
      </c>
      <c r="BP1787" s="226">
        <v>-44.666666666666664</v>
      </c>
      <c r="BR1787" s="311">
        <v>8.9149999999999938</v>
      </c>
      <c r="BS1787" s="312">
        <v>19.200000000009933</v>
      </c>
    </row>
    <row r="1788" spans="5:71">
      <c r="E1788" s="9">
        <v>200.41111111111113</v>
      </c>
      <c r="F1788" s="9">
        <v>-9.0120000000000005</v>
      </c>
      <c r="J1788" s="254">
        <v>8.9199999999999946</v>
      </c>
      <c r="K1788" s="8">
        <v>28.000000000022744</v>
      </c>
      <c r="BO1788" s="224">
        <v>3.67</v>
      </c>
      <c r="BP1788" s="226">
        <v>-48.000000000000007</v>
      </c>
      <c r="BR1788" s="311">
        <v>8.9199999999999946</v>
      </c>
      <c r="BS1788" s="312">
        <v>28.000000000022744</v>
      </c>
    </row>
    <row r="1789" spans="5:71">
      <c r="E1789" s="9">
        <v>200.43333333333334</v>
      </c>
      <c r="F1789" s="9">
        <v>-9.0220000000000002</v>
      </c>
      <c r="J1789" s="254">
        <v>8.9250000000000007</v>
      </c>
      <c r="K1789" s="8">
        <v>26.933333333332076</v>
      </c>
      <c r="BO1789" s="224">
        <v>3.6750000000000003</v>
      </c>
      <c r="BP1789" s="226">
        <v>-32</v>
      </c>
      <c r="BR1789" s="311">
        <v>8.9250000000000007</v>
      </c>
      <c r="BS1789" s="312">
        <v>26.933333333332076</v>
      </c>
    </row>
    <row r="1790" spans="5:71">
      <c r="E1790" s="9">
        <v>200.45555555555555</v>
      </c>
      <c r="F1790" s="9">
        <v>-10.93</v>
      </c>
      <c r="J1790" s="254">
        <v>8.93</v>
      </c>
      <c r="K1790" s="8">
        <v>33.866666666675513</v>
      </c>
      <c r="BO1790" s="224">
        <v>3.68</v>
      </c>
      <c r="BP1790" s="226">
        <v>-21.333333333333325</v>
      </c>
      <c r="BR1790" s="311">
        <v>8.93</v>
      </c>
      <c r="BS1790" s="312">
        <v>33.866666666675513</v>
      </c>
    </row>
    <row r="1791" spans="5:71">
      <c r="E1791" s="9">
        <v>200.47777777777779</v>
      </c>
      <c r="F1791" s="9">
        <v>-10.94</v>
      </c>
      <c r="J1791" s="254">
        <v>8.9350000000000005</v>
      </c>
      <c r="K1791" s="8">
        <v>34.400000000005697</v>
      </c>
      <c r="BO1791" s="224">
        <v>3.6850000000000001</v>
      </c>
      <c r="BP1791" s="226">
        <v>-16.666666666666668</v>
      </c>
      <c r="BR1791" s="311">
        <v>8.9350000000000005</v>
      </c>
      <c r="BS1791" s="312">
        <v>34.400000000005697</v>
      </c>
    </row>
    <row r="1792" spans="5:71">
      <c r="E1792" s="9">
        <v>200.50000000000003</v>
      </c>
      <c r="F1792" s="9">
        <v>-12.85</v>
      </c>
      <c r="J1792" s="254">
        <v>8.94</v>
      </c>
      <c r="K1792" s="8">
        <v>26.400000000001889</v>
      </c>
      <c r="BO1792" s="224">
        <v>3.69</v>
      </c>
      <c r="BP1792" s="226">
        <v>-12.666666666666663</v>
      </c>
      <c r="BR1792" s="311">
        <v>8.94</v>
      </c>
      <c r="BS1792" s="312">
        <v>26.400000000001889</v>
      </c>
    </row>
    <row r="1793" spans="5:71">
      <c r="E1793" s="9">
        <v>200.52222222222224</v>
      </c>
      <c r="F1793" s="9">
        <v>-12.86</v>
      </c>
      <c r="J1793" s="254">
        <v>8.9450000000000003</v>
      </c>
      <c r="K1793" s="8">
        <v>-5.3714285714291776</v>
      </c>
      <c r="BO1793" s="224">
        <v>3.6950000000000003</v>
      </c>
      <c r="BP1793" s="226">
        <v>-19.333333333333336</v>
      </c>
      <c r="BR1793" s="311">
        <v>8.9450000000000003</v>
      </c>
      <c r="BS1793" s="312">
        <v>-5.3714285714291776</v>
      </c>
    </row>
    <row r="1794" spans="5:71">
      <c r="E1794" s="9">
        <v>200.54444444444445</v>
      </c>
      <c r="F1794" s="9">
        <v>-14.77</v>
      </c>
      <c r="J1794" s="254">
        <v>8.9499999999999993</v>
      </c>
      <c r="K1794" s="8">
        <v>-2.8000000000002245</v>
      </c>
      <c r="BO1794" s="224">
        <v>3.7</v>
      </c>
      <c r="BP1794" s="226">
        <v>-21.333333333333325</v>
      </c>
      <c r="BR1794" s="311">
        <v>8.9499999999999993</v>
      </c>
      <c r="BS1794" s="312">
        <v>-2.8000000000002245</v>
      </c>
    </row>
    <row r="1795" spans="5:71">
      <c r="E1795" s="9">
        <v>200.56666666666666</v>
      </c>
      <c r="F1795" s="9">
        <v>-14.78</v>
      </c>
      <c r="J1795" s="254">
        <v>8.9550000000000001</v>
      </c>
      <c r="K1795" s="8">
        <v>-0.22857142857130697</v>
      </c>
      <c r="BO1795" s="224">
        <v>3.7050000000000001</v>
      </c>
      <c r="BP1795" s="226">
        <v>-24.666666666666675</v>
      </c>
      <c r="BR1795" s="311">
        <v>8.9550000000000001</v>
      </c>
      <c r="BS1795" s="312">
        <v>-0.22857142857130697</v>
      </c>
    </row>
    <row r="1796" spans="5:71">
      <c r="E1796" s="9">
        <v>200.5888888888889</v>
      </c>
      <c r="F1796" s="9">
        <v>-16.690000000000001</v>
      </c>
      <c r="J1796" s="254">
        <v>8.9600000000000009</v>
      </c>
      <c r="K1796" s="8">
        <v>2.3428571428576106</v>
      </c>
      <c r="BO1796" s="224">
        <v>3.71</v>
      </c>
      <c r="BP1796" s="226">
        <v>-36.666666666666657</v>
      </c>
      <c r="BR1796" s="311">
        <v>8.9600000000000009</v>
      </c>
      <c r="BS1796" s="312">
        <v>2.3428571428576106</v>
      </c>
    </row>
    <row r="1797" spans="5:71">
      <c r="E1797" s="9">
        <v>200.61111111111111</v>
      </c>
      <c r="F1797" s="9">
        <v>-16.7</v>
      </c>
      <c r="J1797" s="254">
        <v>8.9649999999999999</v>
      </c>
      <c r="K1797" s="8">
        <v>4.9142857142865637</v>
      </c>
      <c r="BO1797" s="224">
        <v>3.7149999999999999</v>
      </c>
      <c r="BP1797" s="226">
        <v>-37.333333333333336</v>
      </c>
      <c r="BR1797" s="311">
        <v>8.9649999999999999</v>
      </c>
      <c r="BS1797" s="312">
        <v>4.9142857142865637</v>
      </c>
    </row>
    <row r="1798" spans="5:71">
      <c r="E1798" s="9">
        <v>200.63333333333335</v>
      </c>
      <c r="F1798" s="9">
        <v>-18.600000000000001</v>
      </c>
      <c r="J1798" s="254">
        <v>8.9700000000000006</v>
      </c>
      <c r="K1798" s="8">
        <v>7.4857142857154813</v>
      </c>
      <c r="BO1798" s="224">
        <v>3.72</v>
      </c>
      <c r="BP1798" s="226">
        <v>-16.000000000000014</v>
      </c>
      <c r="BR1798" s="311">
        <v>8.9700000000000006</v>
      </c>
      <c r="BS1798" s="312">
        <v>7.4857142857154813</v>
      </c>
    </row>
    <row r="1799" spans="5:71">
      <c r="E1799" s="9">
        <v>200.65555555555557</v>
      </c>
      <c r="F1799" s="9">
        <v>-18.605</v>
      </c>
      <c r="J1799" s="254">
        <v>8.9749999999999996</v>
      </c>
      <c r="K1799" s="8">
        <v>10.057142857144399</v>
      </c>
      <c r="BO1799" s="224">
        <v>3.7250000000000001</v>
      </c>
      <c r="BP1799" s="226">
        <v>-6.6666666666666723</v>
      </c>
      <c r="BR1799" s="311">
        <v>8.9749999999999996</v>
      </c>
      <c r="BS1799" s="312">
        <v>10.057142857144399</v>
      </c>
    </row>
    <row r="1800" spans="5:71">
      <c r="E1800" s="9">
        <v>200.67777777777781</v>
      </c>
      <c r="F1800" s="9">
        <v>-18.61</v>
      </c>
      <c r="J1800" s="254">
        <v>8.98</v>
      </c>
      <c r="K1800" s="8">
        <v>12.628571428573352</v>
      </c>
      <c r="BO1800" s="224">
        <v>3.73</v>
      </c>
      <c r="BP1800" s="226">
        <v>-18</v>
      </c>
      <c r="BR1800" s="311">
        <v>8.98</v>
      </c>
      <c r="BS1800" s="312">
        <v>12.628571428573352</v>
      </c>
    </row>
    <row r="1801" spans="5:71">
      <c r="E1801" s="9">
        <v>200.70000000000002</v>
      </c>
      <c r="F1801" s="9">
        <v>-18.62</v>
      </c>
      <c r="J1801" s="254">
        <v>8.9849999999999994</v>
      </c>
      <c r="K1801" s="8">
        <v>15.200000000002269</v>
      </c>
      <c r="BO1801" s="224">
        <v>3.7349999999999999</v>
      </c>
      <c r="BP1801" s="226">
        <v>-13.333333333333345</v>
      </c>
      <c r="BR1801" s="311">
        <v>8.9849999999999994</v>
      </c>
      <c r="BS1801" s="312">
        <v>15.200000000002269</v>
      </c>
    </row>
    <row r="1802" spans="5:71">
      <c r="E1802" s="9">
        <v>200.72222222222223</v>
      </c>
      <c r="F1802" s="9">
        <v>-18.63</v>
      </c>
      <c r="J1802" s="254">
        <v>8.9900000000000055</v>
      </c>
      <c r="K1802" s="8">
        <v>17.771428571431187</v>
      </c>
      <c r="BO1802" s="224">
        <v>3.74</v>
      </c>
      <c r="BP1802" s="226">
        <v>-15.333333333333334</v>
      </c>
      <c r="BR1802" s="311">
        <v>8.9900000000000055</v>
      </c>
      <c r="BS1802" s="312">
        <v>17.771428571431187</v>
      </c>
    </row>
    <row r="1803" spans="5:71">
      <c r="E1803" s="9">
        <v>200.74444444444447</v>
      </c>
      <c r="F1803" s="9">
        <v>-18.635000000000002</v>
      </c>
      <c r="J1803" s="254">
        <v>8.9950000000000063</v>
      </c>
      <c r="K1803" s="8">
        <v>20.34285714286014</v>
      </c>
      <c r="BO1803" s="224">
        <v>3.7450000000000001</v>
      </c>
      <c r="BP1803" s="226">
        <v>-31.333333333333346</v>
      </c>
      <c r="BR1803" s="311">
        <v>8.9950000000000063</v>
      </c>
      <c r="BS1803" s="312">
        <v>20.34285714286014</v>
      </c>
    </row>
    <row r="1804" spans="5:71">
      <c r="E1804" s="9">
        <v>200.76666666666668</v>
      </c>
      <c r="F1804" s="9">
        <v>-18.64</v>
      </c>
      <c r="J1804" s="254">
        <v>9.0000000000000071</v>
      </c>
      <c r="K1804" s="8">
        <v>17.19999999996304</v>
      </c>
      <c r="BO1804" s="224">
        <v>3.75</v>
      </c>
      <c r="BP1804" s="226">
        <v>-23.333333333333339</v>
      </c>
      <c r="BR1804" s="311">
        <v>9.0000000000000071</v>
      </c>
      <c r="BS1804" s="312">
        <v>17.19999999996304</v>
      </c>
    </row>
    <row r="1805" spans="5:71">
      <c r="E1805" s="9">
        <v>200.78888888888889</v>
      </c>
      <c r="F1805" s="9">
        <v>-18.649999999999999</v>
      </c>
      <c r="J1805" s="254">
        <v>9.0050000000000079</v>
      </c>
      <c r="K1805" s="8">
        <v>16.799999999980102</v>
      </c>
      <c r="BO1805" s="224">
        <v>3.7549999999999999</v>
      </c>
      <c r="BP1805" s="226">
        <v>-16.666666666666668</v>
      </c>
      <c r="BR1805" s="311">
        <v>9.0050000000000079</v>
      </c>
      <c r="BS1805" s="312">
        <v>16.799999999980102</v>
      </c>
    </row>
    <row r="1806" spans="5:71">
      <c r="E1806" s="9">
        <v>200.81111111111113</v>
      </c>
      <c r="F1806" s="9">
        <v>-18.655000000000001</v>
      </c>
      <c r="J1806" s="254">
        <v>9.0100000000000087</v>
      </c>
      <c r="K1806" s="8">
        <v>30.399999999983404</v>
      </c>
      <c r="BO1806" s="224">
        <v>3.7600000000000002</v>
      </c>
      <c r="BP1806" s="226">
        <v>-13.333333333333345</v>
      </c>
      <c r="BR1806" s="311">
        <v>9.0100000000000087</v>
      </c>
      <c r="BS1806" s="312">
        <v>30.399999999983404</v>
      </c>
    </row>
    <row r="1807" spans="5:71">
      <c r="E1807" s="9">
        <v>200.83333333333334</v>
      </c>
      <c r="F1807" s="9">
        <v>-18.66</v>
      </c>
      <c r="J1807" s="254">
        <v>9.0150000000000095</v>
      </c>
      <c r="K1807" s="8">
        <v>40</v>
      </c>
      <c r="BO1807" s="224">
        <v>3.7650000000000001</v>
      </c>
      <c r="BP1807" s="226">
        <v>-10.666666666666677</v>
      </c>
      <c r="BR1807" s="311">
        <v>9.0150000000000095</v>
      </c>
      <c r="BS1807" s="312">
        <v>40</v>
      </c>
    </row>
    <row r="1808" spans="5:71">
      <c r="E1808" s="9">
        <v>200.85555555555558</v>
      </c>
      <c r="F1808" s="9">
        <v>-18.670000000000002</v>
      </c>
      <c r="J1808" s="254">
        <v>9.0200000000000102</v>
      </c>
      <c r="K1808" s="8">
        <v>40</v>
      </c>
      <c r="BO1808" s="224">
        <v>3.77</v>
      </c>
      <c r="BP1808" s="226">
        <v>-23.999999999999989</v>
      </c>
      <c r="BR1808" s="311">
        <v>9.0200000000000102</v>
      </c>
      <c r="BS1808" s="312">
        <v>40</v>
      </c>
    </row>
    <row r="1809" spans="5:71">
      <c r="E1809" s="9">
        <v>200.87777777777779</v>
      </c>
      <c r="F1809" s="9">
        <v>-18.675000000000001</v>
      </c>
      <c r="J1809" s="254">
        <v>9.025000000000011</v>
      </c>
      <c r="K1809" s="8">
        <v>14.800000000152416</v>
      </c>
      <c r="BO1809" s="224">
        <v>3.7749999999999999</v>
      </c>
      <c r="BP1809" s="226">
        <v>-23.333333333333339</v>
      </c>
      <c r="BR1809" s="311">
        <v>9.025000000000011</v>
      </c>
      <c r="BS1809" s="312">
        <v>14.800000000152416</v>
      </c>
    </row>
    <row r="1810" spans="5:71">
      <c r="E1810" s="9">
        <v>200.9</v>
      </c>
      <c r="F1810" s="9">
        <v>-18.68</v>
      </c>
      <c r="J1810" s="254">
        <v>9.0300000000000118</v>
      </c>
      <c r="K1810" s="8">
        <v>21.600000000123174</v>
      </c>
      <c r="BO1810" s="224">
        <v>3.7800000000000002</v>
      </c>
      <c r="BP1810" s="226">
        <v>-21.333333333333325</v>
      </c>
      <c r="BR1810" s="311">
        <v>9.0300000000000118</v>
      </c>
      <c r="BS1810" s="312">
        <v>21.600000000123174</v>
      </c>
    </row>
    <row r="1811" spans="5:71">
      <c r="E1811" s="9">
        <v>200.92222222222225</v>
      </c>
      <c r="F1811" s="9">
        <v>-18.690000000000001</v>
      </c>
      <c r="J1811" s="254">
        <v>9.0350000000000126</v>
      </c>
      <c r="K1811" s="8">
        <v>16.000000000039769</v>
      </c>
      <c r="BO1811" s="224">
        <v>3.7850000000000001</v>
      </c>
      <c r="BP1811" s="226">
        <v>-16.000000000000014</v>
      </c>
      <c r="BR1811" s="311">
        <v>9.0350000000000126</v>
      </c>
      <c r="BS1811" s="312">
        <v>16.000000000039769</v>
      </c>
    </row>
    <row r="1812" spans="5:71">
      <c r="E1812" s="9">
        <v>200.94444444444446</v>
      </c>
      <c r="F1812" s="9">
        <v>-18.7</v>
      </c>
      <c r="J1812" s="254">
        <v>9.0400000000000134</v>
      </c>
      <c r="K1812" s="8">
        <v>-35.99999999996971</v>
      </c>
      <c r="BO1812" s="224">
        <v>3.79</v>
      </c>
      <c r="BP1812" s="226">
        <v>-22.000000000000004</v>
      </c>
      <c r="BR1812" s="311">
        <v>9.0400000000000134</v>
      </c>
      <c r="BS1812" s="312">
        <v>-35.99999999996971</v>
      </c>
    </row>
    <row r="1813" spans="5:71">
      <c r="E1813" s="9">
        <v>200.96666666666667</v>
      </c>
      <c r="F1813" s="9">
        <v>-18.704999999999998</v>
      </c>
      <c r="J1813" s="254">
        <v>9.0450000000000141</v>
      </c>
      <c r="K1813" s="8">
        <v>-18.933333333254367</v>
      </c>
      <c r="BO1813" s="224">
        <v>3.7949999999999999</v>
      </c>
      <c r="BP1813" s="226">
        <v>-32</v>
      </c>
      <c r="BR1813" s="311">
        <v>9.0450000000000141</v>
      </c>
      <c r="BS1813" s="312">
        <v>-18.933333333254367</v>
      </c>
    </row>
    <row r="1814" spans="5:71">
      <c r="E1814" s="9">
        <v>200.98888888888891</v>
      </c>
      <c r="F1814" s="9">
        <v>-18.71</v>
      </c>
      <c r="J1814" s="254">
        <v>9.0500000000000149</v>
      </c>
      <c r="K1814" s="8">
        <v>-22.133333333267657</v>
      </c>
      <c r="BO1814" s="224">
        <v>3.8000000000000003</v>
      </c>
      <c r="BP1814" s="226">
        <v>-18</v>
      </c>
      <c r="BR1814" s="311">
        <v>9.0500000000000149</v>
      </c>
      <c r="BS1814" s="312">
        <v>-22.133333333267657</v>
      </c>
    </row>
    <row r="1815" spans="5:71">
      <c r="E1815" s="9">
        <v>201.01111111111112</v>
      </c>
      <c r="F1815" s="9">
        <v>-18.72</v>
      </c>
      <c r="J1815" s="254">
        <v>9.0550000000000157</v>
      </c>
      <c r="K1815" s="8">
        <v>-10.666666666683113</v>
      </c>
      <c r="BO1815" s="224">
        <v>3.8050000000000002</v>
      </c>
      <c r="BP1815" s="226">
        <v>-24.666666666666675</v>
      </c>
      <c r="BR1815" s="311">
        <v>9.0550000000000157</v>
      </c>
      <c r="BS1815" s="312">
        <v>-10.666666666683113</v>
      </c>
    </row>
    <row r="1816" spans="5:71">
      <c r="E1816" s="9">
        <v>201.03333333333336</v>
      </c>
      <c r="F1816" s="9">
        <v>-17.774999999999999</v>
      </c>
      <c r="J1816" s="254">
        <v>9.0600000000000165</v>
      </c>
      <c r="K1816" s="8">
        <v>-0.79999999997870219</v>
      </c>
      <c r="BO1816" s="224">
        <v>3.81</v>
      </c>
      <c r="BP1816" s="226">
        <v>-21.333333333333325</v>
      </c>
      <c r="BR1816" s="311">
        <v>9.0600000000000165</v>
      </c>
      <c r="BS1816" s="312">
        <v>-0.79999999997870219</v>
      </c>
    </row>
    <row r="1817" spans="5:71">
      <c r="E1817" s="9">
        <v>201.05555555555557</v>
      </c>
      <c r="F1817" s="9">
        <v>-16.829999999999998</v>
      </c>
      <c r="J1817" s="254">
        <v>9.0650000000000173</v>
      </c>
      <c r="K1817" s="8">
        <v>-0.79999999993368931</v>
      </c>
      <c r="BO1817" s="224">
        <v>3.8149999999999999</v>
      </c>
      <c r="BP1817" s="226">
        <v>-18</v>
      </c>
      <c r="BR1817" s="311">
        <v>9.0650000000000173</v>
      </c>
      <c r="BS1817" s="312">
        <v>-0.79999999993368931</v>
      </c>
    </row>
    <row r="1818" spans="5:71">
      <c r="E1818" s="9">
        <v>201.07777777777778</v>
      </c>
      <c r="F1818" s="9">
        <v>-16.84</v>
      </c>
      <c r="J1818" s="254">
        <v>9.070000000000018</v>
      </c>
      <c r="K1818" s="8">
        <v>-0.26666666676458561</v>
      </c>
      <c r="BO1818" s="224">
        <v>3.8200000000000003</v>
      </c>
      <c r="BP1818" s="226">
        <v>-17.333333333333346</v>
      </c>
      <c r="BR1818" s="311">
        <v>9.070000000000018</v>
      </c>
      <c r="BS1818" s="312">
        <v>-0.26666666676458561</v>
      </c>
    </row>
    <row r="1819" spans="5:71">
      <c r="E1819" s="9">
        <v>201.10000000000002</v>
      </c>
      <c r="F1819" s="9">
        <v>-16.844999999999999</v>
      </c>
      <c r="J1819" s="254">
        <v>9.0750000000000188</v>
      </c>
      <c r="K1819" s="8">
        <v>6.4000000000454804</v>
      </c>
      <c r="BO1819" s="224">
        <v>3.8250000000000002</v>
      </c>
      <c r="BP1819" s="226">
        <v>-32.666666666666679</v>
      </c>
      <c r="BR1819" s="311">
        <v>9.0750000000000188</v>
      </c>
      <c r="BS1819" s="312">
        <v>6.4000000000454804</v>
      </c>
    </row>
    <row r="1820" spans="5:71">
      <c r="E1820" s="9">
        <v>201.12222222222223</v>
      </c>
      <c r="F1820" s="9">
        <v>-16.850000000000001</v>
      </c>
      <c r="J1820" s="254">
        <v>9.0800000000000196</v>
      </c>
      <c r="K1820" s="8">
        <v>0.53333333349499412</v>
      </c>
      <c r="BO1820" s="224">
        <v>3.83</v>
      </c>
      <c r="BP1820" s="226">
        <v>-35.333333333333321</v>
      </c>
      <c r="BR1820" s="311">
        <v>9.0800000000000196</v>
      </c>
      <c r="BS1820" s="312">
        <v>0.53333333349499412</v>
      </c>
    </row>
    <row r="1821" spans="5:71">
      <c r="E1821" s="9">
        <v>201.14444444444445</v>
      </c>
      <c r="F1821" s="9">
        <v>-14.96</v>
      </c>
      <c r="J1821" s="254">
        <v>9.0850000000000204</v>
      </c>
      <c r="K1821" s="8">
        <v>19.199999999979127</v>
      </c>
      <c r="BO1821" s="224">
        <v>3.835</v>
      </c>
      <c r="BP1821" s="226">
        <v>-21.333333333333325</v>
      </c>
      <c r="BR1821" s="311">
        <v>9.0850000000000204</v>
      </c>
      <c r="BS1821" s="312">
        <v>19.199999999979127</v>
      </c>
    </row>
    <row r="1822" spans="5:71">
      <c r="E1822" s="9">
        <v>201.16666666666669</v>
      </c>
      <c r="F1822" s="9">
        <v>-14.97</v>
      </c>
      <c r="J1822" s="254">
        <v>9.0900000000000212</v>
      </c>
      <c r="K1822" s="8">
        <v>-0.53333333351442747</v>
      </c>
      <c r="BO1822" s="224">
        <v>3.84</v>
      </c>
      <c r="BP1822" s="226">
        <v>-8.666666666666659</v>
      </c>
      <c r="BR1822" s="311">
        <v>9.0900000000000212</v>
      </c>
      <c r="BS1822" s="312">
        <v>-0.53333333351442747</v>
      </c>
    </row>
    <row r="1823" spans="5:71">
      <c r="E1823" s="9">
        <v>201.1888888888889</v>
      </c>
      <c r="F1823" s="9">
        <v>-14.02</v>
      </c>
      <c r="J1823" s="254">
        <v>9.095000000000022</v>
      </c>
      <c r="K1823" s="8">
        <v>27.46666666678351</v>
      </c>
      <c r="BO1823" s="224">
        <v>3.8450000000000002</v>
      </c>
      <c r="BP1823" s="226">
        <v>-9.9999999999999947</v>
      </c>
      <c r="BR1823" s="311">
        <v>9.095000000000022</v>
      </c>
      <c r="BS1823" s="312">
        <v>27.46666666678351</v>
      </c>
    </row>
    <row r="1824" spans="5:71">
      <c r="E1824" s="9">
        <v>201.21111111111114</v>
      </c>
      <c r="F1824" s="9">
        <v>-13.07</v>
      </c>
      <c r="J1824" s="254">
        <v>9.1000000000000227</v>
      </c>
      <c r="K1824" s="8">
        <v>7.1999999999639996</v>
      </c>
      <c r="BO1824" s="224">
        <v>3.85</v>
      </c>
      <c r="BP1824" s="226">
        <v>-11.333333333333329</v>
      </c>
      <c r="BR1824" s="311">
        <v>9.1000000000000227</v>
      </c>
      <c r="BS1824" s="312">
        <v>7.1999999999639996</v>
      </c>
    </row>
    <row r="1825" spans="5:71">
      <c r="E1825" s="9">
        <v>201.23333333333335</v>
      </c>
      <c r="F1825" s="9">
        <v>-13.08</v>
      </c>
      <c r="J1825" s="254">
        <v>9.1050000000000235</v>
      </c>
      <c r="K1825" s="8">
        <v>5.066666666789672</v>
      </c>
      <c r="BO1825" s="224">
        <v>3.855</v>
      </c>
      <c r="BP1825" s="226">
        <v>-10.666666666666677</v>
      </c>
      <c r="BR1825" s="311">
        <v>9.1050000000000235</v>
      </c>
      <c r="BS1825" s="312">
        <v>5.066666666789672</v>
      </c>
    </row>
    <row r="1826" spans="5:71">
      <c r="E1826" s="9">
        <v>201.25555555555556</v>
      </c>
      <c r="F1826" s="9">
        <v>-13.085000000000001</v>
      </c>
      <c r="J1826" s="254">
        <v>9.1100000000000243</v>
      </c>
      <c r="K1826" s="8">
        <v>8.800000000046424</v>
      </c>
      <c r="BO1826" s="224">
        <v>3.86</v>
      </c>
      <c r="BP1826" s="226">
        <v>-10.666666666666677</v>
      </c>
      <c r="BR1826" s="311">
        <v>9.1100000000000243</v>
      </c>
      <c r="BS1826" s="312">
        <v>8.800000000046424</v>
      </c>
    </row>
    <row r="1827" spans="5:71">
      <c r="E1827" s="9">
        <v>201.2777777777778</v>
      </c>
      <c r="F1827" s="9">
        <v>-13.09</v>
      </c>
      <c r="J1827" s="254">
        <v>9.1150000000000251</v>
      </c>
      <c r="K1827" s="8">
        <v>18.666666666720957</v>
      </c>
      <c r="BO1827" s="224">
        <v>3.8650000000000002</v>
      </c>
      <c r="BP1827" s="226">
        <v>-29.333333333333329</v>
      </c>
      <c r="BR1827" s="311">
        <v>9.1150000000000251</v>
      </c>
      <c r="BS1827" s="312">
        <v>18.666666666720957</v>
      </c>
    </row>
    <row r="1828" spans="5:71">
      <c r="E1828" s="9">
        <v>201.3</v>
      </c>
      <c r="F1828" s="9">
        <v>-11.2</v>
      </c>
      <c r="J1828" s="254">
        <v>9.1200000000000259</v>
      </c>
      <c r="K1828" s="8">
        <v>21.600000000020358</v>
      </c>
      <c r="BO1828" s="224">
        <v>3.87</v>
      </c>
      <c r="BP1828" s="226">
        <v>-28.666666666666675</v>
      </c>
      <c r="BR1828" s="311">
        <v>9.1200000000000259</v>
      </c>
      <c r="BS1828" s="312">
        <v>21.600000000020358</v>
      </c>
    </row>
    <row r="1829" spans="5:71">
      <c r="E1829" s="9">
        <v>201.43666666666667</v>
      </c>
      <c r="F1829" s="9">
        <v>-9.3070000000000004</v>
      </c>
      <c r="J1829" s="254">
        <v>9.1250000000000266</v>
      </c>
      <c r="K1829" s="8">
        <v>8.8000000000625178</v>
      </c>
      <c r="BO1829" s="224">
        <v>3.875</v>
      </c>
      <c r="BP1829" s="226">
        <v>-34.666666666666664</v>
      </c>
      <c r="BR1829" s="311">
        <v>9.1250000000000266</v>
      </c>
      <c r="BS1829" s="312">
        <v>8.8000000000625178</v>
      </c>
    </row>
    <row r="1830" spans="5:71">
      <c r="E1830" s="9">
        <v>201.57333333333338</v>
      </c>
      <c r="F1830" s="9">
        <v>-9.3119999999999994</v>
      </c>
      <c r="J1830" s="254">
        <v>9.1300000000000274</v>
      </c>
      <c r="K1830" s="8">
        <v>-2.3999999998401478</v>
      </c>
      <c r="BO1830" s="224">
        <v>3.88</v>
      </c>
      <c r="BP1830" s="226">
        <v>-18.666666666666654</v>
      </c>
      <c r="BR1830" s="311">
        <v>9.1300000000000274</v>
      </c>
      <c r="BS1830" s="312">
        <v>-2.3999999998401478</v>
      </c>
    </row>
    <row r="1831" spans="5:71">
      <c r="E1831" s="9">
        <v>201.71000000000006</v>
      </c>
      <c r="F1831" s="9">
        <v>-9.3170000000000002</v>
      </c>
      <c r="J1831" s="254">
        <v>9.1350000000000282</v>
      </c>
      <c r="K1831" s="8">
        <v>-4.7999999997271559</v>
      </c>
      <c r="BO1831" s="224">
        <v>3.8850000000000002</v>
      </c>
      <c r="BP1831" s="226">
        <v>-14.66666666666668</v>
      </c>
      <c r="BR1831" s="311">
        <v>9.1350000000000282</v>
      </c>
      <c r="BS1831" s="312">
        <v>-4.7999999997271559</v>
      </c>
    </row>
    <row r="1832" spans="5:71">
      <c r="E1832" s="9">
        <v>201.84666666666672</v>
      </c>
      <c r="F1832" s="9">
        <v>-7.4240000000000004</v>
      </c>
      <c r="J1832" s="254">
        <v>9.140000000000029</v>
      </c>
      <c r="K1832" s="8">
        <v>13.333333333178601</v>
      </c>
      <c r="BO1832" s="224">
        <v>3.89</v>
      </c>
      <c r="BP1832" s="226">
        <v>-10.666666666666677</v>
      </c>
      <c r="BR1832" s="311">
        <v>9.140000000000029</v>
      </c>
      <c r="BS1832" s="312">
        <v>13.333333333178601</v>
      </c>
    </row>
    <row r="1833" spans="5:71">
      <c r="E1833" s="9">
        <v>201.98333333333338</v>
      </c>
      <c r="F1833" s="9">
        <v>-7.4290000000000003</v>
      </c>
      <c r="J1833" s="254">
        <v>9.1450000000000298</v>
      </c>
      <c r="K1833" s="8">
        <v>20.53333333336429</v>
      </c>
      <c r="BO1833" s="224">
        <v>3.895</v>
      </c>
      <c r="BP1833" s="226">
        <v>-22.000000000000004</v>
      </c>
      <c r="BR1833" s="311">
        <v>9.1450000000000298</v>
      </c>
      <c r="BS1833" s="312">
        <v>20.53333333336429</v>
      </c>
    </row>
    <row r="1834" spans="5:71">
      <c r="E1834" s="9">
        <v>202.12000000000003</v>
      </c>
      <c r="F1834" s="9">
        <v>-7.4340000000000002</v>
      </c>
      <c r="J1834" s="254">
        <v>9.1500000000000306</v>
      </c>
      <c r="K1834" s="8">
        <v>15.199999999874445</v>
      </c>
      <c r="BO1834" s="224">
        <v>3.9</v>
      </c>
      <c r="BP1834" s="226">
        <v>-12.666666666666663</v>
      </c>
      <c r="BR1834" s="311">
        <v>9.1500000000000306</v>
      </c>
      <c r="BS1834" s="312">
        <v>15.199999999874445</v>
      </c>
    </row>
    <row r="1835" spans="5:71">
      <c r="E1835" s="9">
        <v>202.25666666666669</v>
      </c>
      <c r="F1835" s="9">
        <v>-5.5410000000000004</v>
      </c>
      <c r="J1835" s="254">
        <v>9.1550000000000313</v>
      </c>
      <c r="K1835" s="8">
        <v>8.0000000000895355</v>
      </c>
      <c r="BO1835" s="224">
        <v>3.9050000000000002</v>
      </c>
      <c r="BP1835" s="226">
        <v>-12.666666666666663</v>
      </c>
      <c r="BR1835" s="311">
        <v>9.1550000000000313</v>
      </c>
      <c r="BS1835" s="312">
        <v>8.0000000000895355</v>
      </c>
    </row>
    <row r="1836" spans="5:71">
      <c r="E1836" s="9">
        <v>202.39333333333337</v>
      </c>
      <c r="F1836" s="9">
        <v>-4.5940000000000003</v>
      </c>
      <c r="J1836" s="254">
        <v>9.1600000000000321</v>
      </c>
      <c r="K1836" s="8">
        <v>3.9999999999061941</v>
      </c>
      <c r="BO1836" s="224">
        <v>3.91</v>
      </c>
      <c r="BP1836" s="226">
        <v>-9.333333333333341</v>
      </c>
      <c r="BR1836" s="311">
        <v>9.1600000000000321</v>
      </c>
      <c r="BS1836" s="312">
        <v>3.9999999999061941</v>
      </c>
    </row>
    <row r="1837" spans="5:71">
      <c r="E1837" s="9">
        <v>202.53000000000003</v>
      </c>
      <c r="F1837" s="9">
        <v>-3.6469999999999998</v>
      </c>
      <c r="J1837" s="254">
        <v>9.1650000000000329</v>
      </c>
      <c r="K1837" s="8">
        <v>-1.0666666666059044</v>
      </c>
      <c r="BO1837" s="224">
        <v>3.915</v>
      </c>
      <c r="BP1837" s="226">
        <v>-22.666666666666657</v>
      </c>
      <c r="BR1837" s="311">
        <v>9.1650000000000329</v>
      </c>
      <c r="BS1837" s="312">
        <v>-1.0666666666059044</v>
      </c>
    </row>
    <row r="1838" spans="5:71">
      <c r="E1838" s="9">
        <v>202.66666666666669</v>
      </c>
      <c r="F1838" s="9">
        <v>-1.754</v>
      </c>
      <c r="J1838" s="254">
        <v>9.1700000000000337</v>
      </c>
      <c r="K1838" s="8">
        <v>6.0000000001484821</v>
      </c>
      <c r="BO1838" s="224">
        <v>3.92</v>
      </c>
      <c r="BP1838" s="226">
        <v>-23.333333333333339</v>
      </c>
      <c r="BR1838" s="311">
        <v>9.1700000000000337</v>
      </c>
      <c r="BS1838" s="312">
        <v>6.0000000001484821</v>
      </c>
    </row>
    <row r="1839" spans="5:71">
      <c r="E1839" s="9">
        <v>202.80333333333334</v>
      </c>
      <c r="F1839" s="9">
        <v>-1.764</v>
      </c>
      <c r="J1839" s="254">
        <v>9.1750000000000345</v>
      </c>
      <c r="K1839" s="8">
        <v>13.6000000001118</v>
      </c>
      <c r="BO1839" s="224">
        <v>3.9250000000000003</v>
      </c>
      <c r="BP1839" s="226">
        <v>-12.000000000000009</v>
      </c>
      <c r="BR1839" s="311">
        <v>9.1750000000000345</v>
      </c>
      <c r="BS1839" s="312">
        <v>13.6000000001118</v>
      </c>
    </row>
    <row r="1840" spans="5:71">
      <c r="E1840" s="9">
        <v>202.94</v>
      </c>
      <c r="F1840" s="9">
        <v>-0.81720000000000004</v>
      </c>
      <c r="J1840" s="254">
        <v>9.1800000000000352</v>
      </c>
      <c r="K1840" s="8">
        <v>21.200000000014224</v>
      </c>
      <c r="BO1840" s="224">
        <v>3.93</v>
      </c>
      <c r="BP1840" s="226">
        <v>-10.666666666666677</v>
      </c>
      <c r="BR1840" s="311">
        <v>9.1800000000000352</v>
      </c>
      <c r="BS1840" s="312">
        <v>21.200000000014224</v>
      </c>
    </row>
    <row r="1841" spans="5:71">
      <c r="E1841" s="9">
        <v>203.07666666666668</v>
      </c>
      <c r="F1841" s="9">
        <v>0.12959999999999999</v>
      </c>
      <c r="J1841" s="254">
        <v>9.185000000000036</v>
      </c>
      <c r="K1841" s="8">
        <v>-5.5999999995736971</v>
      </c>
      <c r="BO1841" s="224">
        <v>3.9350000000000001</v>
      </c>
      <c r="BP1841" s="226">
        <v>-6.6666666666666723</v>
      </c>
      <c r="BR1841" s="311">
        <v>9.185000000000036</v>
      </c>
      <c r="BS1841" s="312">
        <v>-5.5999999995736971</v>
      </c>
    </row>
    <row r="1842" spans="5:71">
      <c r="E1842" s="9">
        <v>203.2133333333334</v>
      </c>
      <c r="F1842" s="9">
        <v>2.0230000000000001</v>
      </c>
      <c r="J1842" s="254">
        <v>9.1900000000000368</v>
      </c>
      <c r="K1842" s="8">
        <v>24.53333333322739</v>
      </c>
      <c r="BO1842" s="224">
        <v>3.94</v>
      </c>
      <c r="BP1842" s="226">
        <v>-16.000000000000014</v>
      </c>
      <c r="BR1842" s="311">
        <v>9.1900000000000368</v>
      </c>
      <c r="BS1842" s="312">
        <v>24.53333333322739</v>
      </c>
    </row>
    <row r="1843" spans="5:71">
      <c r="E1843" s="9">
        <v>203.35000000000005</v>
      </c>
      <c r="F1843" s="9">
        <v>2.0179999999999998</v>
      </c>
      <c r="J1843" s="254">
        <v>9.1950000000000376</v>
      </c>
      <c r="K1843" s="8">
        <v>19.599999999985052</v>
      </c>
      <c r="BO1843" s="224">
        <v>3.9450000000000003</v>
      </c>
      <c r="BP1843" s="226">
        <v>-20.666666666666671</v>
      </c>
      <c r="BR1843" s="311">
        <v>9.1950000000000376</v>
      </c>
      <c r="BS1843" s="312">
        <v>19.599999999985052</v>
      </c>
    </row>
    <row r="1844" spans="5:71">
      <c r="E1844" s="9">
        <v>203.48666666666671</v>
      </c>
      <c r="F1844" s="9">
        <v>2.0129999999999999</v>
      </c>
      <c r="J1844" s="254">
        <v>9.2000000000000384</v>
      </c>
      <c r="K1844" s="8">
        <v>18.133333333476997</v>
      </c>
      <c r="BO1844" s="224">
        <v>3.95</v>
      </c>
      <c r="BP1844" s="226">
        <v>-19.333333333333336</v>
      </c>
      <c r="BR1844" s="311">
        <v>9.2000000000000384</v>
      </c>
      <c r="BS1844" s="312">
        <v>18.133333333476997</v>
      </c>
    </row>
    <row r="1845" spans="5:71">
      <c r="E1845" s="9">
        <v>203.62333333333336</v>
      </c>
      <c r="F1845" s="9">
        <v>3.9060000000000001</v>
      </c>
      <c r="J1845" s="254">
        <v>9.2050000000000392</v>
      </c>
      <c r="K1845" s="8">
        <v>14.400000000125033</v>
      </c>
      <c r="BO1845" s="224">
        <v>3.9550000000000001</v>
      </c>
      <c r="BP1845" s="226">
        <v>-11.333333333333329</v>
      </c>
      <c r="BR1845" s="311">
        <v>9.2050000000000392</v>
      </c>
      <c r="BS1845" s="312">
        <v>14.400000000125033</v>
      </c>
    </row>
    <row r="1846" spans="5:71">
      <c r="E1846" s="9">
        <v>203.76000000000005</v>
      </c>
      <c r="F1846" s="9">
        <v>3.9009999999999998</v>
      </c>
      <c r="J1846" s="254">
        <v>9.2100000000000399</v>
      </c>
      <c r="K1846" s="8">
        <v>4.0000000000189573</v>
      </c>
      <c r="BO1846" s="224">
        <v>3.96</v>
      </c>
      <c r="BP1846" s="226">
        <v>-10.666666666666677</v>
      </c>
      <c r="BR1846" s="311">
        <v>9.2100000000000399</v>
      </c>
      <c r="BS1846" s="312">
        <v>4.0000000000189573</v>
      </c>
    </row>
    <row r="1847" spans="5:71">
      <c r="E1847" s="9">
        <v>203.8966666666667</v>
      </c>
      <c r="F1847" s="9">
        <v>3.8959999999999999</v>
      </c>
      <c r="J1847" s="254">
        <v>9.2150000000000407</v>
      </c>
      <c r="K1847" s="8">
        <v>6.4285714285908213</v>
      </c>
      <c r="BO1847" s="224">
        <v>3.9650000000000003</v>
      </c>
      <c r="BP1847" s="226">
        <v>-13.999999999999998</v>
      </c>
      <c r="BR1847" s="311">
        <v>9.2150000000000407</v>
      </c>
      <c r="BS1847" s="312">
        <v>6.4285714285908213</v>
      </c>
    </row>
    <row r="1848" spans="5:71">
      <c r="E1848" s="9">
        <v>204.03333333333336</v>
      </c>
      <c r="F1848" s="9">
        <v>3.8860000000000001</v>
      </c>
      <c r="I1848" s="678"/>
      <c r="J1848" s="254">
        <v>9.2200000000000415</v>
      </c>
      <c r="K1848" s="8">
        <v>8.8571428571626498</v>
      </c>
      <c r="BO1848" s="224">
        <v>3.97</v>
      </c>
      <c r="BP1848" s="226">
        <v>-18.666666666666654</v>
      </c>
      <c r="BR1848" s="311">
        <v>9.2200000000000415</v>
      </c>
      <c r="BS1848" s="312">
        <v>8.8571428571626498</v>
      </c>
    </row>
    <row r="1849" spans="5:71">
      <c r="E1849" s="9">
        <v>204.17000000000002</v>
      </c>
      <c r="F1849" s="9">
        <v>1.978</v>
      </c>
      <c r="I1849" s="678"/>
      <c r="J1849" s="254">
        <v>9.2250000000000423</v>
      </c>
      <c r="K1849" s="8">
        <v>11.285714285734514</v>
      </c>
      <c r="BO1849" s="224">
        <v>3.9750000000000001</v>
      </c>
      <c r="BP1849" s="226">
        <v>-18.666666666666654</v>
      </c>
      <c r="BR1849" s="311">
        <v>9.2250000000000423</v>
      </c>
      <c r="BS1849" s="312">
        <v>11.285714285734514</v>
      </c>
    </row>
    <row r="1850" spans="5:71">
      <c r="E1850" s="9">
        <v>204.30666666666667</v>
      </c>
      <c r="F1850" s="9">
        <v>1.968</v>
      </c>
      <c r="I1850" s="678"/>
      <c r="J1850" s="254">
        <v>9.2300000000000431</v>
      </c>
      <c r="K1850" s="8">
        <v>13.714285714306342</v>
      </c>
      <c r="BO1850" s="224">
        <v>3.98</v>
      </c>
      <c r="BP1850" s="226">
        <v>-22.000000000000004</v>
      </c>
      <c r="BR1850" s="311">
        <v>9.2300000000000431</v>
      </c>
      <c r="BS1850" s="312">
        <v>13.714285714306342</v>
      </c>
    </row>
    <row r="1851" spans="5:71">
      <c r="E1851" s="9">
        <v>204.44333333333336</v>
      </c>
      <c r="F1851" s="9">
        <v>1.958</v>
      </c>
      <c r="I1851" s="678"/>
      <c r="J1851" s="254">
        <v>9.2350000000000438</v>
      </c>
      <c r="K1851" s="8">
        <v>16.142857142878206</v>
      </c>
      <c r="BO1851" s="224">
        <v>3.9849999999999999</v>
      </c>
      <c r="BP1851" s="226">
        <v>-22.000000000000004</v>
      </c>
      <c r="BR1851" s="311">
        <v>9.2350000000000438</v>
      </c>
      <c r="BS1851" s="312">
        <v>16.142857142878206</v>
      </c>
    </row>
    <row r="1852" spans="5:71">
      <c r="E1852" s="9">
        <v>204.58</v>
      </c>
      <c r="F1852" s="9">
        <v>4.9419999999999999E-2</v>
      </c>
      <c r="I1852" s="678"/>
      <c r="J1852" s="254">
        <v>9.2400000000000446</v>
      </c>
      <c r="K1852" s="8">
        <v>18.571428571450038</v>
      </c>
      <c r="BO1852" s="224">
        <v>3.99</v>
      </c>
      <c r="BP1852" s="226">
        <v>-34.000000000000014</v>
      </c>
      <c r="BR1852" s="311">
        <v>9.2400000000000446</v>
      </c>
      <c r="BS1852" s="312">
        <v>18.571428571450038</v>
      </c>
    </row>
    <row r="1853" spans="5:71">
      <c r="E1853" s="9">
        <v>204.71666666666667</v>
      </c>
      <c r="F1853" s="9">
        <v>-1.859</v>
      </c>
      <c r="I1853" s="678"/>
      <c r="J1853" s="254">
        <v>9.2450000000000454</v>
      </c>
      <c r="K1853" s="8">
        <v>21.000000000021899</v>
      </c>
      <c r="BO1853" s="224">
        <v>3.9950000000000001</v>
      </c>
      <c r="BP1853" s="226">
        <v>-37.999999999999993</v>
      </c>
      <c r="BR1853" s="311">
        <v>9.2450000000000454</v>
      </c>
      <c r="BS1853" s="312">
        <v>21.000000000021899</v>
      </c>
    </row>
    <row r="1854" spans="5:71" ht="15.75" thickBot="1">
      <c r="E1854" s="9">
        <v>204.85333333333332</v>
      </c>
      <c r="F1854" s="9">
        <v>-1.869</v>
      </c>
      <c r="I1854" s="678"/>
      <c r="J1854" s="256">
        <v>9.2500000000000462</v>
      </c>
      <c r="K1854" s="257">
        <v>23.428571428593727</v>
      </c>
      <c r="BO1854" s="224">
        <v>4</v>
      </c>
      <c r="BP1854" s="226">
        <v>-33.333333333333336</v>
      </c>
      <c r="BR1854" s="311">
        <v>9.2500000000000462</v>
      </c>
      <c r="BS1854" s="312">
        <v>23.428571428593727</v>
      </c>
    </row>
    <row r="1855" spans="5:71" ht="15.75" thickTop="1">
      <c r="E1855" s="9">
        <v>204.99000000000004</v>
      </c>
      <c r="F1855" s="9">
        <v>-3.7770000000000001</v>
      </c>
      <c r="J1855" s="255">
        <v>9.3420000000013133</v>
      </c>
      <c r="K1855" s="10">
        <v>-0.77305499999999983</v>
      </c>
      <c r="BO1855" s="224">
        <v>4.0049999999999999</v>
      </c>
      <c r="BP1855" s="226">
        <v>-28.666666666666675</v>
      </c>
    </row>
    <row r="1856" spans="5:71">
      <c r="E1856" s="9">
        <v>205.12666666666672</v>
      </c>
      <c r="F1856" s="9">
        <v>-3.7869999999999999</v>
      </c>
      <c r="J1856" s="8">
        <v>9.4429090909104048</v>
      </c>
      <c r="K1856" s="9">
        <v>-1.0305499999999999</v>
      </c>
      <c r="BO1856" s="224">
        <v>4.01</v>
      </c>
      <c r="BP1856" s="226">
        <v>-15.333333333333334</v>
      </c>
    </row>
    <row r="1857" spans="5:68">
      <c r="E1857" s="9">
        <v>205.26333333333338</v>
      </c>
      <c r="F1857" s="9">
        <v>-5.6959999999999997</v>
      </c>
      <c r="J1857" s="8">
        <v>9.5438181818194963</v>
      </c>
      <c r="K1857" s="9">
        <v>-12</v>
      </c>
      <c r="BO1857" s="224">
        <v>4.0149999999999997</v>
      </c>
      <c r="BP1857" s="226">
        <v>-14.66666666666668</v>
      </c>
    </row>
    <row r="1858" spans="5:68">
      <c r="E1858" s="9">
        <v>205.40000000000003</v>
      </c>
      <c r="F1858" s="9">
        <v>-5.7009999999999996</v>
      </c>
      <c r="J1858" s="8">
        <v>9.644727272728586</v>
      </c>
      <c r="K1858" s="9">
        <v>-0.27481100000000003</v>
      </c>
      <c r="BO1858" s="224">
        <v>4.0200000000000005</v>
      </c>
      <c r="BP1858" s="226">
        <v>-22.666666666666657</v>
      </c>
    </row>
    <row r="1859" spans="5:68">
      <c r="E1859" s="9">
        <v>205.53666666666669</v>
      </c>
      <c r="F1859" s="9">
        <v>-5.7060000000000004</v>
      </c>
      <c r="J1859" s="8">
        <v>9.7456363636376757</v>
      </c>
      <c r="K1859" s="9">
        <v>-0.72722100000000001</v>
      </c>
      <c r="BO1859" s="224">
        <v>4.0250000000000004</v>
      </c>
      <c r="BP1859" s="226">
        <v>-19.333333333333336</v>
      </c>
    </row>
    <row r="1860" spans="5:68">
      <c r="E1860" s="9">
        <v>205.67333333333335</v>
      </c>
      <c r="F1860" s="9">
        <v>-5.7160000000000002</v>
      </c>
      <c r="J1860" s="8">
        <v>9.8455457063724818</v>
      </c>
      <c r="K1860" s="9">
        <v>-4.8709000000000007</v>
      </c>
      <c r="BO1860" s="224">
        <v>4.03</v>
      </c>
      <c r="BP1860" s="226">
        <v>-26.000000000000011</v>
      </c>
    </row>
    <row r="1861" spans="5:68">
      <c r="E1861" s="9">
        <v>205.81000000000003</v>
      </c>
      <c r="F1861" s="9">
        <v>-5.726</v>
      </c>
      <c r="J1861" s="8">
        <v>9.944788550324466</v>
      </c>
      <c r="K1861" s="9">
        <v>-5.0296099999999999</v>
      </c>
      <c r="BO1861" s="224">
        <v>4.0350000000000001</v>
      </c>
      <c r="BP1861" s="226">
        <v>-29.333333333333329</v>
      </c>
    </row>
    <row r="1862" spans="5:68">
      <c r="E1862" s="9">
        <v>205.94666666666669</v>
      </c>
      <c r="F1862" s="9">
        <v>-5.7309999999999999</v>
      </c>
      <c r="J1862" s="8">
        <v>10.044031394276452</v>
      </c>
      <c r="K1862" s="9">
        <v>-5.18832</v>
      </c>
      <c r="BO1862" s="224">
        <v>4.04</v>
      </c>
      <c r="BP1862" s="226">
        <v>-31.333333333333346</v>
      </c>
    </row>
    <row r="1863" spans="5:68">
      <c r="E1863" s="9">
        <v>206.08333333333334</v>
      </c>
      <c r="F1863" s="9">
        <v>-5.7359999999999998</v>
      </c>
      <c r="J1863" s="8">
        <v>10.143274238228436</v>
      </c>
      <c r="K1863" s="9">
        <v>-5.3470399999999998</v>
      </c>
      <c r="BO1863" s="224">
        <v>4.0449999999999999</v>
      </c>
      <c r="BP1863" s="226">
        <v>-28.666666666666675</v>
      </c>
    </row>
    <row r="1864" spans="5:68">
      <c r="E1864" s="9">
        <v>206.22</v>
      </c>
      <c r="F1864" s="9">
        <v>-5.7460000000000004</v>
      </c>
      <c r="J1864" s="8">
        <v>10.242517082180422</v>
      </c>
      <c r="K1864" s="9">
        <v>-5.5057450000000001</v>
      </c>
      <c r="BO1864" s="224">
        <v>4.05</v>
      </c>
      <c r="BP1864" s="226">
        <v>-22.000000000000004</v>
      </c>
    </row>
    <row r="1865" spans="5:68">
      <c r="E1865" s="9">
        <v>206.35666666666665</v>
      </c>
      <c r="F1865" s="9">
        <v>-5.7510000000000003</v>
      </c>
      <c r="J1865" s="8">
        <v>10.341759926132406</v>
      </c>
      <c r="K1865" s="9">
        <v>-5.6644600000000001</v>
      </c>
      <c r="BO1865" s="224">
        <v>4.0549999999999997</v>
      </c>
      <c r="BP1865" s="226">
        <v>-22.000000000000004</v>
      </c>
    </row>
    <row r="1866" spans="5:68">
      <c r="E1866" s="9">
        <v>206.49333333333334</v>
      </c>
      <c r="F1866" s="9">
        <v>-5.7560000000000002</v>
      </c>
      <c r="J1866" s="8">
        <v>10.441002770084392</v>
      </c>
      <c r="K1866" s="9">
        <v>-3.97132</v>
      </c>
      <c r="BO1866" s="224">
        <v>4.0600000000000005</v>
      </c>
      <c r="BP1866" s="226">
        <v>-24.666666666666675</v>
      </c>
    </row>
    <row r="1867" spans="5:68">
      <c r="E1867" s="9">
        <v>206.63000000000005</v>
      </c>
      <c r="F1867" s="9">
        <v>-3.863</v>
      </c>
      <c r="J1867" s="8">
        <v>10.540245614036376</v>
      </c>
      <c r="K1867" s="9">
        <v>-4.44069</v>
      </c>
      <c r="BO1867" s="224">
        <v>4.0650000000000004</v>
      </c>
      <c r="BP1867" s="226">
        <v>-18.666666666666654</v>
      </c>
    </row>
    <row r="1868" spans="5:68">
      <c r="E1868" s="9">
        <v>206.76666666666671</v>
      </c>
      <c r="F1868" s="9">
        <v>-2.9159999999999999</v>
      </c>
      <c r="J1868" s="8">
        <v>10.63948845798836</v>
      </c>
      <c r="K1868" s="9">
        <v>-5</v>
      </c>
      <c r="BO1868" s="224">
        <v>4.07</v>
      </c>
      <c r="BP1868" s="226">
        <v>-23.333333333333339</v>
      </c>
    </row>
    <row r="1869" spans="5:68">
      <c r="E1869" s="9">
        <v>206.90333333333336</v>
      </c>
      <c r="F1869" s="9">
        <v>-1.9690000000000001</v>
      </c>
      <c r="J1869" s="8">
        <v>10.738731301940346</v>
      </c>
      <c r="K1869" s="9">
        <v>-9</v>
      </c>
      <c r="BO1869" s="224">
        <v>4.0750000000000002</v>
      </c>
      <c r="BP1869" s="226">
        <v>-19.333333333333336</v>
      </c>
    </row>
    <row r="1870" spans="5:68">
      <c r="E1870" s="9">
        <v>207.04000000000002</v>
      </c>
      <c r="F1870" s="9">
        <v>-1.9790000000000001</v>
      </c>
      <c r="J1870" s="8">
        <v>10.83797414589233</v>
      </c>
      <c r="K1870" s="9">
        <v>-10</v>
      </c>
      <c r="BO1870" s="224">
        <v>4.08</v>
      </c>
      <c r="BP1870" s="226">
        <v>-18.666666666666654</v>
      </c>
    </row>
    <row r="1871" spans="5:68">
      <c r="E1871" s="9">
        <v>207.1766666666667</v>
      </c>
      <c r="F1871" s="9">
        <v>1.8180000000000001</v>
      </c>
      <c r="J1871" s="8">
        <v>10.937216989844316</v>
      </c>
      <c r="K1871" s="9">
        <v>-9</v>
      </c>
      <c r="BO1871" s="224">
        <v>4.085</v>
      </c>
      <c r="BP1871" s="226">
        <v>-19.999999999999989</v>
      </c>
    </row>
    <row r="1872" spans="5:68">
      <c r="E1872" s="9">
        <v>207.31333333333336</v>
      </c>
      <c r="F1872" s="9">
        <v>2.7645</v>
      </c>
      <c r="J1872" s="8">
        <v>11.0364598337963</v>
      </c>
      <c r="K1872" s="9">
        <v>0</v>
      </c>
      <c r="BO1872" s="224">
        <v>4.09</v>
      </c>
      <c r="BP1872" s="226">
        <v>-22.666666666666657</v>
      </c>
    </row>
    <row r="1873" spans="5:68">
      <c r="E1873" s="9">
        <v>207.45000000000002</v>
      </c>
      <c r="F1873" s="9">
        <v>3.7109999999999999</v>
      </c>
      <c r="J1873" s="8">
        <v>11.135702677748286</v>
      </c>
      <c r="K1873" s="9">
        <v>20</v>
      </c>
      <c r="BO1873" s="224">
        <v>4.0949999999999998</v>
      </c>
      <c r="BP1873" s="226">
        <v>-22.666666666666657</v>
      </c>
    </row>
    <row r="1874" spans="5:68">
      <c r="E1874" s="9">
        <v>207.58666666666667</v>
      </c>
      <c r="F1874" s="9">
        <v>5.6040000000000001</v>
      </c>
      <c r="J1874" s="8">
        <v>11.23494552170027</v>
      </c>
      <c r="K1874" s="9">
        <v>20</v>
      </c>
      <c r="BO1874" s="224">
        <v>4.0999999999999996</v>
      </c>
      <c r="BP1874" s="226">
        <v>-9.333333333333341</v>
      </c>
    </row>
    <row r="1875" spans="5:68">
      <c r="E1875" s="9">
        <v>207.72333333333333</v>
      </c>
      <c r="F1875" s="9">
        <v>6.5510000000000002</v>
      </c>
      <c r="J1875" s="8">
        <v>11.334188365652254</v>
      </c>
      <c r="K1875" s="9">
        <v>21.120999999999999</v>
      </c>
      <c r="BO1875" s="224">
        <v>4.1050000000000004</v>
      </c>
      <c r="BP1875" s="226">
        <v>-9.9999999999999947</v>
      </c>
    </row>
    <row r="1876" spans="5:68">
      <c r="E1876" s="9">
        <v>207.86</v>
      </c>
      <c r="F1876" s="9">
        <v>7.4980000000000002</v>
      </c>
      <c r="J1876" s="8">
        <v>11.43343120960424</v>
      </c>
      <c r="K1876" s="9">
        <v>20.011299999999999</v>
      </c>
      <c r="BO1876" s="224">
        <v>4.1100000000000003</v>
      </c>
      <c r="BP1876" s="226">
        <v>-9.333333333333341</v>
      </c>
    </row>
    <row r="1877" spans="5:68">
      <c r="E1877" s="9">
        <v>207.99666666666667</v>
      </c>
      <c r="F1877" s="9">
        <v>9.391</v>
      </c>
      <c r="J1877" s="8">
        <v>11.532674053556224</v>
      </c>
      <c r="K1877" s="9">
        <v>18.901599999999998</v>
      </c>
      <c r="BO1877" s="224">
        <v>4.1150000000000002</v>
      </c>
      <c r="BP1877" s="226">
        <v>-12.000000000000009</v>
      </c>
    </row>
    <row r="1878" spans="5:68">
      <c r="E1878" s="9">
        <v>208.13333333333333</v>
      </c>
      <c r="F1878" s="9">
        <v>13.19</v>
      </c>
      <c r="J1878" s="8">
        <v>11.63191689750821</v>
      </c>
      <c r="K1878" s="9">
        <v>17.792000000000002</v>
      </c>
      <c r="BO1878" s="224">
        <v>4.12</v>
      </c>
      <c r="BP1878" s="226">
        <v>-13.999999999999998</v>
      </c>
    </row>
    <row r="1879" spans="5:68">
      <c r="E1879" s="9">
        <v>208.26999999999998</v>
      </c>
      <c r="F1879" s="9">
        <v>13.185</v>
      </c>
      <c r="J1879" s="8">
        <v>11.731159741460194</v>
      </c>
      <c r="K1879" s="9">
        <v>16.682300000000001</v>
      </c>
      <c r="BO1879" s="224">
        <v>4.125</v>
      </c>
      <c r="BP1879" s="226">
        <v>-18</v>
      </c>
    </row>
    <row r="1880" spans="5:68">
      <c r="E1880" s="9">
        <v>208.40666666666669</v>
      </c>
      <c r="F1880" s="9">
        <v>13.18</v>
      </c>
      <c r="J1880" s="8">
        <v>11.83040258541218</v>
      </c>
      <c r="K1880" s="9">
        <v>15.5726</v>
      </c>
      <c r="BO1880" s="224">
        <v>4.13</v>
      </c>
      <c r="BP1880" s="226">
        <v>-5.9999999999999902</v>
      </c>
    </row>
    <row r="1881" spans="5:68">
      <c r="E1881" s="9">
        <v>208.54333333333338</v>
      </c>
      <c r="F1881" s="9">
        <v>16.97</v>
      </c>
      <c r="J1881" s="8">
        <v>11.929645429364164</v>
      </c>
      <c r="K1881" s="9">
        <v>14.462899999999999</v>
      </c>
      <c r="BO1881" s="224">
        <v>4.1349999999999998</v>
      </c>
      <c r="BP1881" s="226">
        <v>-16.666666666666668</v>
      </c>
    </row>
    <row r="1882" spans="5:68">
      <c r="E1882" s="9">
        <v>208.68000000000004</v>
      </c>
      <c r="F1882" s="9">
        <v>16.965</v>
      </c>
      <c r="J1882" s="8">
        <v>12.028888273316149</v>
      </c>
      <c r="K1882" s="9">
        <v>-1.8552449999999998</v>
      </c>
      <c r="BO1882" s="224">
        <v>4.1399999999999997</v>
      </c>
      <c r="BP1882" s="226">
        <v>-12.666666666666663</v>
      </c>
    </row>
    <row r="1883" spans="5:68">
      <c r="E1883" s="9">
        <v>208.81666666666669</v>
      </c>
      <c r="F1883" s="9">
        <v>16.96</v>
      </c>
      <c r="J1883" s="8">
        <v>12.128131117268135</v>
      </c>
      <c r="K1883" s="9">
        <v>-1.9798500000000001</v>
      </c>
      <c r="BO1883" s="224">
        <v>4.1450000000000005</v>
      </c>
      <c r="BP1883" s="226">
        <v>-16.666666666666668</v>
      </c>
    </row>
    <row r="1884" spans="5:68">
      <c r="E1884" s="9">
        <v>208.95333333333335</v>
      </c>
      <c r="F1884" s="9">
        <v>20.76</v>
      </c>
      <c r="J1884" s="8">
        <v>12.227373961220119</v>
      </c>
      <c r="K1884" s="9">
        <v>-2.1044549999999997</v>
      </c>
      <c r="BO1884" s="224">
        <v>4.1500000000000004</v>
      </c>
      <c r="BP1884" s="226">
        <v>-25.333333333333325</v>
      </c>
    </row>
    <row r="1885" spans="5:68">
      <c r="E1885" s="9">
        <v>209.09</v>
      </c>
      <c r="F1885" s="9">
        <v>21.704999999999998</v>
      </c>
      <c r="J1885" s="8">
        <v>12.326616805172105</v>
      </c>
      <c r="K1885" s="9">
        <v>-2.22851</v>
      </c>
      <c r="BO1885" s="224">
        <v>4.1550000000000002</v>
      </c>
      <c r="BP1885" s="226">
        <v>-28.666666666666675</v>
      </c>
    </row>
    <row r="1886" spans="5:68">
      <c r="E1886" s="9">
        <v>209.22666666666669</v>
      </c>
      <c r="F1886" s="9">
        <v>22.65</v>
      </c>
      <c r="J1886" s="8">
        <v>12.425859649124089</v>
      </c>
      <c r="K1886" s="9">
        <v>-3.07918</v>
      </c>
      <c r="BO1886" s="224">
        <v>4.16</v>
      </c>
      <c r="BP1886" s="226">
        <v>-25.333333333333325</v>
      </c>
    </row>
    <row r="1887" spans="5:68">
      <c r="E1887" s="9">
        <v>209.36333333333334</v>
      </c>
      <c r="F1887" s="9">
        <v>24.55</v>
      </c>
      <c r="J1887" s="8">
        <v>12.525102493076073</v>
      </c>
      <c r="K1887" s="9">
        <v>-3.1341050000000004</v>
      </c>
      <c r="BO1887" s="224">
        <v>4.165</v>
      </c>
      <c r="BP1887" s="226">
        <v>-18</v>
      </c>
    </row>
    <row r="1888" spans="5:68">
      <c r="E1888" s="9">
        <v>209.5</v>
      </c>
      <c r="F1888" s="9">
        <v>26.44</v>
      </c>
      <c r="J1888" s="8">
        <v>12.624345337028059</v>
      </c>
      <c r="K1888" s="9">
        <v>-12</v>
      </c>
      <c r="BO1888" s="224">
        <v>4.17</v>
      </c>
      <c r="BP1888" s="226">
        <v>-22.000000000000004</v>
      </c>
    </row>
    <row r="1889" spans="5:68">
      <c r="E1889" s="9">
        <v>209.76999999999995</v>
      </c>
      <c r="F1889" s="9">
        <v>27.39</v>
      </c>
      <c r="J1889" s="8">
        <v>12.723588180980045</v>
      </c>
      <c r="K1889" s="9">
        <v>5.4821</v>
      </c>
      <c r="BO1889" s="224">
        <v>4.1749999999999998</v>
      </c>
      <c r="BP1889" s="226">
        <v>-17.333333333333346</v>
      </c>
    </row>
    <row r="1890" spans="5:68">
      <c r="E1890" s="9">
        <v>210.03999999999996</v>
      </c>
      <c r="F1890" s="9">
        <v>28.34</v>
      </c>
      <c r="J1890" s="8">
        <v>12.822831024932029</v>
      </c>
      <c r="K1890" s="9">
        <v>-1.7093871900000002</v>
      </c>
      <c r="BO1890" s="224">
        <v>4.18</v>
      </c>
      <c r="BP1890" s="226">
        <v>-9.333333333333341</v>
      </c>
    </row>
    <row r="1891" spans="5:68">
      <c r="E1891" s="9">
        <v>210.31000000000003</v>
      </c>
      <c r="F1891" s="9">
        <v>30.23</v>
      </c>
      <c r="J1891" s="8">
        <v>12.922073868884013</v>
      </c>
      <c r="K1891" s="9">
        <v>2.4996049999999999</v>
      </c>
      <c r="BO1891" s="224">
        <v>4.1850000000000005</v>
      </c>
      <c r="BP1891" s="226">
        <v>-8.666666666666659</v>
      </c>
    </row>
    <row r="1892" spans="5:68">
      <c r="E1892" s="9">
        <v>210.57999999999998</v>
      </c>
      <c r="F1892" s="9">
        <v>31.175000000000001</v>
      </c>
      <c r="J1892" s="8">
        <v>13.021316712835999</v>
      </c>
      <c r="K1892" s="9">
        <v>2</v>
      </c>
      <c r="BO1892" s="224">
        <v>4.1900000000000004</v>
      </c>
      <c r="BP1892" s="226">
        <v>-14.66666666666668</v>
      </c>
    </row>
    <row r="1893" spans="5:68">
      <c r="E1893" s="9">
        <v>210.85</v>
      </c>
      <c r="F1893" s="9">
        <v>32.119999999999997</v>
      </c>
      <c r="J1893" s="8">
        <v>13.120559556787983</v>
      </c>
      <c r="K1893" s="9">
        <v>-7</v>
      </c>
      <c r="BO1893" s="224">
        <v>4.1950000000000003</v>
      </c>
      <c r="BP1893" s="226">
        <v>-20.666666666666671</v>
      </c>
    </row>
    <row r="1894" spans="5:68">
      <c r="E1894" s="9">
        <v>211.11999999999998</v>
      </c>
      <c r="F1894" s="9">
        <v>34.020000000000003</v>
      </c>
      <c r="J1894" s="8">
        <v>13.219802400739969</v>
      </c>
      <c r="K1894" s="9">
        <v>-8</v>
      </c>
      <c r="BO1894" s="224">
        <v>4.2</v>
      </c>
      <c r="BP1894" s="226">
        <v>-25.333333333333325</v>
      </c>
    </row>
    <row r="1895" spans="5:68">
      <c r="E1895" s="9">
        <v>211.39000000000001</v>
      </c>
      <c r="F1895" s="9">
        <v>34.965000000000003</v>
      </c>
      <c r="J1895" s="8">
        <v>13.319045244691953</v>
      </c>
      <c r="K1895" s="9">
        <v>-7</v>
      </c>
      <c r="BO1895" s="224">
        <v>4.2050000000000001</v>
      </c>
      <c r="BP1895" s="226">
        <v>-20.666666666666671</v>
      </c>
    </row>
    <row r="1896" spans="5:68">
      <c r="E1896" s="9">
        <v>211.66000000000003</v>
      </c>
      <c r="F1896" s="9">
        <v>35.909999999999997</v>
      </c>
      <c r="J1896" s="8">
        <v>13.418288088643939</v>
      </c>
      <c r="K1896" s="9">
        <v>-1</v>
      </c>
      <c r="BO1896" s="224">
        <v>4.21</v>
      </c>
      <c r="BP1896" s="226">
        <v>-18</v>
      </c>
    </row>
    <row r="1897" spans="5:68">
      <c r="E1897" s="9">
        <v>211.93</v>
      </c>
      <c r="F1897" s="9">
        <v>37.799999999999997</v>
      </c>
      <c r="J1897" s="8">
        <v>13.517530932595923</v>
      </c>
      <c r="K1897" s="9">
        <v>-7.6474999999999849E-2</v>
      </c>
      <c r="BO1897" s="224">
        <v>4.2149999999999999</v>
      </c>
      <c r="BP1897" s="226">
        <v>-8.0000000000000071</v>
      </c>
    </row>
    <row r="1898" spans="5:68">
      <c r="E1898" s="9">
        <v>212.20000000000002</v>
      </c>
      <c r="F1898" s="9">
        <v>39.700000000000003</v>
      </c>
      <c r="J1898" s="8">
        <v>13.616773776547909</v>
      </c>
      <c r="K1898" s="9">
        <v>-0.19664499999999996</v>
      </c>
      <c r="BO1898" s="224">
        <v>4.22</v>
      </c>
      <c r="BP1898" s="226">
        <v>-18</v>
      </c>
    </row>
    <row r="1899" spans="5:68">
      <c r="E1899" s="9">
        <v>212.46999999999997</v>
      </c>
      <c r="F1899" s="9">
        <v>40.645000000000003</v>
      </c>
      <c r="J1899" s="8">
        <v>13.716016620499893</v>
      </c>
      <c r="K1899" s="9">
        <v>-1.1667933015</v>
      </c>
      <c r="BO1899" s="224">
        <v>4.2249999999999996</v>
      </c>
      <c r="BP1899" s="226">
        <v>-16.666666666666668</v>
      </c>
    </row>
    <row r="1900" spans="5:68">
      <c r="E1900" s="9">
        <v>212.73999999999998</v>
      </c>
      <c r="F1900" s="9">
        <v>41.59</v>
      </c>
      <c r="J1900" s="8">
        <v>13.815259464451877</v>
      </c>
      <c r="K1900" s="9">
        <v>-2.13191</v>
      </c>
      <c r="BO1900" s="224">
        <v>4.2300000000000004</v>
      </c>
      <c r="BP1900" s="226">
        <v>-12.000000000000009</v>
      </c>
    </row>
    <row r="1901" spans="5:68">
      <c r="E1901" s="9">
        <v>213.01000000000005</v>
      </c>
      <c r="F1901" s="9">
        <v>43.48</v>
      </c>
      <c r="J1901" s="8">
        <v>13.914502308403863</v>
      </c>
      <c r="K1901" s="9">
        <v>-1.5</v>
      </c>
      <c r="BO1901" s="224">
        <v>4.2350000000000003</v>
      </c>
      <c r="BP1901" s="226">
        <v>-19.999999999999989</v>
      </c>
    </row>
    <row r="1902" spans="5:68">
      <c r="E1902" s="9">
        <v>213.28</v>
      </c>
      <c r="F1902" s="9">
        <v>44.43</v>
      </c>
      <c r="J1902" s="8">
        <v>14.013745152355849</v>
      </c>
      <c r="K1902" s="9">
        <v>-9</v>
      </c>
      <c r="BO1902" s="224">
        <v>4.24</v>
      </c>
      <c r="BP1902" s="226">
        <v>-19.999999999999989</v>
      </c>
    </row>
    <row r="1903" spans="5:68">
      <c r="E1903" s="9">
        <v>213.55</v>
      </c>
      <c r="F1903" s="9">
        <v>45.38</v>
      </c>
      <c r="J1903" s="8">
        <v>14.112987996307833</v>
      </c>
      <c r="K1903" s="9">
        <v>-10</v>
      </c>
      <c r="BO1903" s="224">
        <v>4.2450000000000001</v>
      </c>
      <c r="BP1903" s="226">
        <v>-22.000000000000004</v>
      </c>
    </row>
    <row r="1904" spans="5:68">
      <c r="E1904" s="9">
        <v>213.81999999999996</v>
      </c>
      <c r="F1904" s="9">
        <v>47.27</v>
      </c>
      <c r="J1904" s="8">
        <v>14.212230840259817</v>
      </c>
      <c r="K1904" s="9">
        <v>-9</v>
      </c>
      <c r="BO1904" s="224">
        <v>4.25</v>
      </c>
      <c r="BP1904" s="226">
        <v>-17.333333333333346</v>
      </c>
    </row>
    <row r="1905" spans="5:68">
      <c r="E1905" s="9">
        <v>214.08999999999997</v>
      </c>
      <c r="F1905" s="9">
        <v>49.16</v>
      </c>
      <c r="J1905" s="8">
        <v>14.311473684211801</v>
      </c>
      <c r="K1905" s="9">
        <v>-1</v>
      </c>
      <c r="BO1905" s="224">
        <v>4.2549999999999999</v>
      </c>
      <c r="BP1905" s="226">
        <v>-24.666666666666675</v>
      </c>
    </row>
    <row r="1906" spans="5:68">
      <c r="E1906" s="9">
        <v>214.36000000000004</v>
      </c>
      <c r="F1906" s="9">
        <v>50.11</v>
      </c>
      <c r="J1906" s="8">
        <v>14.410716528163787</v>
      </c>
      <c r="K1906" s="9">
        <v>-0.58712900000000001</v>
      </c>
      <c r="BO1906" s="224">
        <v>4.26</v>
      </c>
      <c r="BP1906" s="226">
        <v>-14.66666666666668</v>
      </c>
    </row>
    <row r="1907" spans="5:68">
      <c r="E1907" s="9">
        <v>214.63</v>
      </c>
      <c r="F1907" s="9">
        <v>51.06</v>
      </c>
      <c r="J1907" s="8">
        <v>14.509959372115773</v>
      </c>
      <c r="K1907" s="9">
        <v>-2.71638</v>
      </c>
      <c r="BO1907" s="224">
        <v>4.2649999999999997</v>
      </c>
      <c r="BP1907" s="226">
        <v>-15.333333333333334</v>
      </c>
    </row>
    <row r="1908" spans="5:68">
      <c r="E1908" s="9">
        <v>214.9</v>
      </c>
      <c r="F1908" s="9">
        <v>51.05</v>
      </c>
      <c r="J1908" s="8">
        <v>14.609202216067757</v>
      </c>
      <c r="K1908" s="9">
        <v>-4.8456299999999999</v>
      </c>
      <c r="BO1908" s="224">
        <v>4.2700000000000005</v>
      </c>
      <c r="BP1908" s="226">
        <v>-9.9999999999999947</v>
      </c>
    </row>
    <row r="1909" spans="5:68">
      <c r="E1909" s="9">
        <v>215.17000000000002</v>
      </c>
      <c r="F1909" s="9">
        <v>51.994999999999997</v>
      </c>
      <c r="J1909" s="8">
        <v>14.708445060019741</v>
      </c>
      <c r="K1909" s="9">
        <v>-9.3982899999999994</v>
      </c>
      <c r="BO1909" s="224">
        <v>4.2750000000000004</v>
      </c>
      <c r="BP1909" s="226">
        <v>-22.000000000000004</v>
      </c>
    </row>
    <row r="1910" spans="5:68">
      <c r="E1910" s="9">
        <v>215.44</v>
      </c>
      <c r="F1910" s="9">
        <v>52.94</v>
      </c>
      <c r="J1910" s="8">
        <v>14.807687903971726</v>
      </c>
      <c r="K1910" s="9">
        <v>-10</v>
      </c>
      <c r="BO1910" s="224">
        <v>4.28</v>
      </c>
      <c r="BP1910" s="226">
        <v>-11.333333333333329</v>
      </c>
    </row>
    <row r="1911" spans="5:68">
      <c r="E1911" s="9">
        <v>215.71000000000004</v>
      </c>
      <c r="F1911" s="9">
        <v>54.83</v>
      </c>
      <c r="J1911" s="8">
        <v>14.906930747923711</v>
      </c>
      <c r="K1911" s="9">
        <v>-11</v>
      </c>
      <c r="BO1911" s="224">
        <v>4.2850000000000001</v>
      </c>
      <c r="BP1911" s="226">
        <v>-14.66666666666668</v>
      </c>
    </row>
    <row r="1912" spans="5:68">
      <c r="E1912" s="9">
        <v>215.98000000000002</v>
      </c>
      <c r="F1912" s="9">
        <v>55.78</v>
      </c>
      <c r="J1912" s="8">
        <v>15.006173591875697</v>
      </c>
      <c r="K1912" s="9">
        <v>-12</v>
      </c>
      <c r="BO1912" s="224">
        <v>4.29</v>
      </c>
      <c r="BP1912" s="226">
        <v>-19.333333333333336</v>
      </c>
    </row>
    <row r="1913" spans="5:68">
      <c r="E1913" s="9">
        <v>216.25000000000003</v>
      </c>
      <c r="F1913" s="9">
        <v>56.73</v>
      </c>
      <c r="J1913" s="8">
        <v>15.105416435827681</v>
      </c>
      <c r="K1913" s="9">
        <v>-14</v>
      </c>
      <c r="BO1913" s="224">
        <v>4.2949999999999999</v>
      </c>
      <c r="BP1913" s="226">
        <v>-19.999999999999989</v>
      </c>
    </row>
    <row r="1914" spans="5:68">
      <c r="E1914" s="9">
        <v>216.51999999999998</v>
      </c>
      <c r="F1914" s="9">
        <v>58.62</v>
      </c>
      <c r="J1914" s="8">
        <v>15.201256028940083</v>
      </c>
      <c r="K1914" s="9">
        <v>-10</v>
      </c>
      <c r="BO1914" s="224">
        <v>4.3</v>
      </c>
      <c r="BP1914" s="226">
        <v>-20.666666666666671</v>
      </c>
    </row>
    <row r="1915" spans="5:68">
      <c r="E1915" s="9">
        <v>216.79</v>
      </c>
      <c r="F1915" s="9">
        <v>60.51</v>
      </c>
      <c r="J1915" s="8">
        <v>15.292936093248764</v>
      </c>
      <c r="K1915" s="9">
        <v>0</v>
      </c>
      <c r="BO1915" s="224">
        <v>4.3049999999999997</v>
      </c>
      <c r="BP1915" s="226">
        <v>-9.9999999999999947</v>
      </c>
    </row>
    <row r="1916" spans="5:68">
      <c r="E1916" s="9">
        <v>217.06</v>
      </c>
      <c r="F1916" s="9">
        <v>60.505000000000003</v>
      </c>
      <c r="J1916" s="8">
        <v>15.384616157557446</v>
      </c>
      <c r="K1916" s="9">
        <v>10</v>
      </c>
      <c r="BO1916" s="224">
        <v>4.3100000000000005</v>
      </c>
      <c r="BP1916" s="226">
        <v>-8.666666666666659</v>
      </c>
    </row>
    <row r="1917" spans="5:68">
      <c r="E1917" s="9">
        <v>217.33</v>
      </c>
      <c r="F1917" s="9">
        <v>60.5</v>
      </c>
      <c r="J1917" s="8">
        <v>15.476296221866127</v>
      </c>
      <c r="K1917" s="9">
        <v>15</v>
      </c>
      <c r="BO1917" s="224">
        <v>4.3150000000000004</v>
      </c>
      <c r="BP1917" s="226">
        <v>-8.0000000000000071</v>
      </c>
    </row>
    <row r="1918" spans="5:68">
      <c r="E1918" s="9">
        <v>217.60000000000002</v>
      </c>
      <c r="F1918" s="9">
        <v>62.4</v>
      </c>
      <c r="J1918" s="8">
        <v>15.567976286174808</v>
      </c>
      <c r="K1918" s="9">
        <v>16.8843</v>
      </c>
      <c r="BO1918" s="224">
        <v>4.32</v>
      </c>
      <c r="BP1918" s="226">
        <v>-7.333333333333325</v>
      </c>
    </row>
    <row r="1919" spans="5:68">
      <c r="E1919" s="9">
        <v>217.86999999999998</v>
      </c>
      <c r="F1919" s="9">
        <v>62.395000000000003</v>
      </c>
      <c r="J1919" s="8">
        <v>15.659656350483489</v>
      </c>
      <c r="K1919" s="9">
        <v>5.8012649999999999</v>
      </c>
      <c r="BO1919" s="224">
        <v>4.3250000000000002</v>
      </c>
      <c r="BP1919" s="226">
        <v>-6.6666666666666723</v>
      </c>
    </row>
    <row r="1920" spans="5:68">
      <c r="E1920" s="9">
        <v>218.14</v>
      </c>
      <c r="F1920" s="9">
        <v>62.39</v>
      </c>
      <c r="J1920" s="8">
        <v>15.751336414792171</v>
      </c>
      <c r="K1920" s="9">
        <v>1.8607646666666664</v>
      </c>
      <c r="BO1920" s="224">
        <v>4.33</v>
      </c>
      <c r="BP1920" s="226">
        <v>-18</v>
      </c>
    </row>
    <row r="1921" spans="5:68">
      <c r="E1921" s="9">
        <v>218.41000000000005</v>
      </c>
      <c r="F1921" s="9">
        <v>64.28</v>
      </c>
      <c r="J1921" s="8">
        <v>15.843016479100852</v>
      </c>
      <c r="K1921" s="9">
        <v>1.3960866666666665</v>
      </c>
      <c r="BO1921" s="224">
        <v>4.335</v>
      </c>
      <c r="BP1921" s="226">
        <v>-8.0000000000000071</v>
      </c>
    </row>
    <row r="1922" spans="5:68">
      <c r="E1922" s="9">
        <v>218.68</v>
      </c>
      <c r="F1922" s="9">
        <v>64.275000000000006</v>
      </c>
      <c r="J1922" s="8">
        <v>15.934696543409533</v>
      </c>
      <c r="K1922" s="9">
        <v>0.92788333333333384</v>
      </c>
      <c r="BO1922" s="224">
        <v>4.34</v>
      </c>
      <c r="BP1922" s="226">
        <v>0</v>
      </c>
    </row>
    <row r="1923" spans="5:68">
      <c r="E1923" s="9">
        <v>218.95000000000002</v>
      </c>
      <c r="F1923" s="9">
        <v>64.27</v>
      </c>
      <c r="J1923" s="8">
        <v>16.026376607718216</v>
      </c>
      <c r="K1923" s="9">
        <v>0.4597133333333332</v>
      </c>
      <c r="BO1923" s="224">
        <v>4.3449999999999998</v>
      </c>
      <c r="BP1923" s="226">
        <v>-9.333333333333341</v>
      </c>
    </row>
    <row r="1924" spans="5:68">
      <c r="E1924" s="9">
        <v>219.22</v>
      </c>
      <c r="F1924" s="9">
        <v>68.069999999999993</v>
      </c>
      <c r="J1924" s="8">
        <v>16.118056672026899</v>
      </c>
      <c r="K1924" s="9">
        <v>-14</v>
      </c>
      <c r="BO1924" s="224">
        <v>4.3500000000000005</v>
      </c>
      <c r="BP1924" s="226">
        <v>-7.333333333333325</v>
      </c>
    </row>
    <row r="1925" spans="5:68">
      <c r="E1925" s="9">
        <v>219.48999999999995</v>
      </c>
      <c r="F1925" s="9">
        <v>68.06</v>
      </c>
      <c r="J1925" s="8">
        <v>16.209736736335582</v>
      </c>
      <c r="K1925" s="9">
        <v>-16</v>
      </c>
      <c r="BO1925" s="224">
        <v>4.3550000000000004</v>
      </c>
      <c r="BP1925" s="226">
        <v>-10.666666666666677</v>
      </c>
    </row>
    <row r="1926" spans="5:68">
      <c r="E1926" s="9">
        <v>219.76000000000005</v>
      </c>
      <c r="F1926" s="9">
        <v>68.055000000000007</v>
      </c>
      <c r="J1926" s="8">
        <v>16.301416800644265</v>
      </c>
      <c r="K1926" s="9">
        <v>-14</v>
      </c>
      <c r="BO1926" s="224">
        <v>4.3600000000000003</v>
      </c>
      <c r="BP1926" s="226">
        <v>-19.999999999999989</v>
      </c>
    </row>
    <row r="1927" spans="5:68">
      <c r="E1927" s="9">
        <v>220.03000000000003</v>
      </c>
      <c r="F1927" s="9">
        <v>68.05</v>
      </c>
      <c r="J1927" s="8">
        <v>16.393096864952948</v>
      </c>
      <c r="K1927" s="9">
        <v>3.1001500000000002</v>
      </c>
      <c r="BO1927" s="224">
        <v>4.3650000000000002</v>
      </c>
      <c r="BP1927" s="226">
        <v>-22.666666666666657</v>
      </c>
    </row>
    <row r="1928" spans="5:68">
      <c r="E1928" s="9">
        <v>220.29999999999998</v>
      </c>
      <c r="F1928" s="9">
        <v>69.504999999999995</v>
      </c>
      <c r="J1928" s="8">
        <v>16.484776929261631</v>
      </c>
      <c r="K1928" s="9">
        <v>7.2211799999999995</v>
      </c>
      <c r="BO1928" s="224">
        <v>4.37</v>
      </c>
      <c r="BP1928" s="226">
        <v>-14.66666666666668</v>
      </c>
    </row>
    <row r="1929" spans="5:68">
      <c r="E1929" s="9">
        <v>220.57</v>
      </c>
      <c r="F1929" s="9">
        <v>69.08</v>
      </c>
      <c r="J1929" s="8">
        <v>16.576456993570314</v>
      </c>
      <c r="K1929" s="9">
        <v>9.655876666666666</v>
      </c>
      <c r="BO1929" s="224">
        <v>4.375</v>
      </c>
      <c r="BP1929" s="226">
        <v>-10.666666666666677</v>
      </c>
    </row>
    <row r="1930" spans="5:68">
      <c r="E1930" s="9">
        <v>220.84</v>
      </c>
      <c r="F1930" s="9">
        <v>69.08</v>
      </c>
      <c r="J1930" s="8">
        <v>16.668137057878997</v>
      </c>
      <c r="K1930" s="9">
        <v>8.4885824999999997</v>
      </c>
      <c r="BO1930" s="224">
        <v>4.38</v>
      </c>
      <c r="BP1930" s="226">
        <v>-16.666666666666668</v>
      </c>
    </row>
    <row r="1931" spans="5:68">
      <c r="E1931" s="9">
        <v>221.11</v>
      </c>
      <c r="F1931" s="9">
        <v>69.09</v>
      </c>
      <c r="J1931" s="8">
        <v>16.75981712218768</v>
      </c>
      <c r="K1931" s="9">
        <v>6.7918425000000004</v>
      </c>
      <c r="BO1931" s="224">
        <v>4.3849999999999998</v>
      </c>
      <c r="BP1931" s="226">
        <v>-1.9999999999999869</v>
      </c>
    </row>
    <row r="1932" spans="5:68">
      <c r="E1932" s="9">
        <v>221.38000000000002</v>
      </c>
      <c r="F1932" s="9">
        <v>69.09</v>
      </c>
      <c r="J1932" s="8">
        <v>16.851497186496363</v>
      </c>
      <c r="K1932" s="9">
        <v>6.2559299999999993</v>
      </c>
      <c r="BO1932" s="224">
        <v>4.3899999999999997</v>
      </c>
      <c r="BP1932" s="226">
        <v>-6.6666666666666723</v>
      </c>
    </row>
    <row r="1933" spans="5:68">
      <c r="E1933" s="9">
        <v>221.64999999999998</v>
      </c>
      <c r="F1933" s="9">
        <v>70.989999999999995</v>
      </c>
      <c r="J1933" s="8">
        <v>16.943177250805046</v>
      </c>
      <c r="K1933" s="9">
        <v>5.7200594999999996</v>
      </c>
      <c r="BO1933" s="224">
        <v>4.3950000000000005</v>
      </c>
      <c r="BP1933" s="226">
        <v>-13.999999999999998</v>
      </c>
    </row>
    <row r="1934" spans="5:68">
      <c r="E1934" s="9">
        <v>221.92</v>
      </c>
      <c r="F1934" s="9">
        <v>70.989999999999995</v>
      </c>
      <c r="J1934" s="8">
        <v>17.034857315113729</v>
      </c>
      <c r="K1934" s="9">
        <v>7.0873027500000001</v>
      </c>
      <c r="BO1934" s="224">
        <v>4.4000000000000004</v>
      </c>
      <c r="BP1934" s="226">
        <v>-17.333333333333346</v>
      </c>
    </row>
    <row r="1935" spans="5:68">
      <c r="E1935" s="9">
        <v>222.18999999999997</v>
      </c>
      <c r="F1935" s="9">
        <v>71</v>
      </c>
      <c r="J1935" s="8">
        <v>17.126537379422412</v>
      </c>
      <c r="K1935" s="9">
        <v>5.2542102499999999</v>
      </c>
      <c r="BO1935" s="224">
        <v>4.4050000000000002</v>
      </c>
      <c r="BP1935" s="226">
        <v>-23.333333333333339</v>
      </c>
    </row>
    <row r="1936" spans="5:68">
      <c r="E1936" s="9">
        <v>222.46</v>
      </c>
      <c r="F1936" s="9">
        <v>71</v>
      </c>
      <c r="J1936" s="8">
        <v>17.218217443731096</v>
      </c>
      <c r="K1936" s="9">
        <v>5.2362666666666664</v>
      </c>
      <c r="BO1936" s="224">
        <v>4.41</v>
      </c>
      <c r="BP1936" s="226">
        <v>-19.999999999999989</v>
      </c>
    </row>
    <row r="1937" spans="5:68">
      <c r="E1937" s="9">
        <v>222.73000000000002</v>
      </c>
      <c r="F1937" s="9">
        <v>71.010000000000005</v>
      </c>
      <c r="J1937" s="8">
        <v>17.309897508039779</v>
      </c>
      <c r="K1937" s="9">
        <v>4.1451900000000004</v>
      </c>
      <c r="BO1937" s="224">
        <v>4.415</v>
      </c>
      <c r="BP1937" s="226">
        <v>-26.666666666666661</v>
      </c>
    </row>
    <row r="1938" spans="5:68">
      <c r="E1938" s="9">
        <v>223</v>
      </c>
      <c r="F1938" s="9">
        <v>71.010000000000005</v>
      </c>
      <c r="J1938" s="8">
        <v>17.401577572348462</v>
      </c>
      <c r="K1938" s="9">
        <v>-2.04514</v>
      </c>
      <c r="BO1938" s="224">
        <v>4.42</v>
      </c>
      <c r="BP1938" s="226">
        <v>-16.000000000000014</v>
      </c>
    </row>
    <row r="1939" spans="5:68">
      <c r="E1939" s="9">
        <v>223.27</v>
      </c>
      <c r="F1939" s="9">
        <v>71.02</v>
      </c>
      <c r="J1939" s="8">
        <v>17.493257636657145</v>
      </c>
      <c r="K1939" s="9">
        <v>-1.7595499999999999</v>
      </c>
      <c r="BO1939" s="224">
        <v>4.4249999999999998</v>
      </c>
      <c r="BP1939" s="226">
        <v>-13.999999999999998</v>
      </c>
    </row>
    <row r="1940" spans="5:68">
      <c r="E1940" s="9">
        <v>223.53999999999996</v>
      </c>
      <c r="F1940" s="9">
        <v>71.02</v>
      </c>
      <c r="J1940" s="8">
        <v>17.584937700965828</v>
      </c>
      <c r="K1940" s="9">
        <v>10.1435</v>
      </c>
      <c r="BO1940" s="224">
        <v>4.43</v>
      </c>
      <c r="BP1940" s="226">
        <v>-9.9999999999999947</v>
      </c>
    </row>
    <row r="1941" spans="5:68">
      <c r="E1941" s="9">
        <v>223.81000000000003</v>
      </c>
      <c r="F1941" s="9">
        <v>71.03</v>
      </c>
      <c r="J1941" s="8">
        <v>17.676617765274511</v>
      </c>
      <c r="K1941" s="9">
        <v>8</v>
      </c>
      <c r="BO1941" s="224">
        <v>4.4350000000000005</v>
      </c>
      <c r="BP1941" s="226">
        <v>-12.666666666666663</v>
      </c>
    </row>
    <row r="1942" spans="5:68">
      <c r="E1942" s="9">
        <v>224.08000000000004</v>
      </c>
      <c r="F1942" s="9">
        <v>71.03</v>
      </c>
      <c r="J1942" s="8">
        <v>17.768297829583194</v>
      </c>
      <c r="K1942" s="9">
        <v>-17</v>
      </c>
      <c r="BO1942" s="224">
        <v>4.4400000000000004</v>
      </c>
      <c r="BP1942" s="226">
        <v>-9.9999999999999947</v>
      </c>
    </row>
    <row r="1943" spans="5:68">
      <c r="E1943" s="9">
        <v>224.35</v>
      </c>
      <c r="F1943" s="9">
        <v>71.040000000000006</v>
      </c>
      <c r="J1943" s="8">
        <v>17.859977893891877</v>
      </c>
      <c r="K1943" s="9">
        <v>-18</v>
      </c>
      <c r="BO1943" s="224">
        <v>4.4450000000000003</v>
      </c>
      <c r="BP1943" s="226">
        <v>-11.333333333333329</v>
      </c>
    </row>
    <row r="1944" spans="5:68">
      <c r="E1944" s="9">
        <v>224.62</v>
      </c>
      <c r="F1944" s="9">
        <v>71.040000000000006</v>
      </c>
      <c r="J1944" s="8">
        <v>17.95165795820056</v>
      </c>
      <c r="K1944" s="9">
        <v>-16</v>
      </c>
      <c r="BO1944" s="224">
        <v>4.45</v>
      </c>
      <c r="BP1944" s="226">
        <v>-19.999999999999989</v>
      </c>
    </row>
    <row r="1945" spans="5:68">
      <c r="E1945" s="9">
        <v>224.88999999999996</v>
      </c>
      <c r="F1945" s="9">
        <v>71.045000000000002</v>
      </c>
      <c r="J1945" s="8">
        <v>18.043338022509243</v>
      </c>
      <c r="K1945" s="9">
        <v>-12.284800000000001</v>
      </c>
      <c r="BO1945" s="224">
        <v>4.4550000000000001</v>
      </c>
      <c r="BP1945" s="226">
        <v>-14.66666666666668</v>
      </c>
    </row>
    <row r="1946" spans="5:68">
      <c r="E1946" s="9">
        <v>225.16000000000003</v>
      </c>
      <c r="F1946" s="9">
        <v>71.05</v>
      </c>
      <c r="J1946" s="8">
        <v>18.135018086817926</v>
      </c>
      <c r="K1946" s="9">
        <v>-12.2194</v>
      </c>
      <c r="BO1946" s="224">
        <v>4.46</v>
      </c>
      <c r="BP1946" s="226">
        <v>-8.0000000000000071</v>
      </c>
    </row>
    <row r="1947" spans="5:68">
      <c r="E1947" s="9">
        <v>225.43000000000004</v>
      </c>
      <c r="F1947" s="9">
        <v>71.05</v>
      </c>
      <c r="J1947" s="8">
        <v>18.226698151126609</v>
      </c>
      <c r="K1947" s="9">
        <v>-12.154</v>
      </c>
      <c r="BO1947" s="224">
        <v>4.4649999999999999</v>
      </c>
      <c r="BP1947" s="226">
        <v>-8.0000000000000071</v>
      </c>
    </row>
    <row r="1948" spans="5:68">
      <c r="E1948" s="9">
        <v>225.7</v>
      </c>
      <c r="F1948" s="9">
        <v>71.06</v>
      </c>
      <c r="J1948" s="8">
        <v>18.318378215435292</v>
      </c>
      <c r="K1948" s="9">
        <v>-12.088699999999999</v>
      </c>
      <c r="BO1948" s="224">
        <v>4.47</v>
      </c>
      <c r="BP1948" s="226">
        <v>-9.333333333333341</v>
      </c>
    </row>
    <row r="1949" spans="5:68">
      <c r="E1949" s="9">
        <v>225.97</v>
      </c>
      <c r="F1949" s="9">
        <v>70.114999999999995</v>
      </c>
      <c r="J1949" s="8">
        <v>18.410058279743975</v>
      </c>
      <c r="K1949" s="9">
        <v>-12.023300000000001</v>
      </c>
      <c r="BO1949" s="224">
        <v>4.4750000000000005</v>
      </c>
      <c r="BP1949" s="226">
        <v>-8.666666666666659</v>
      </c>
    </row>
    <row r="1950" spans="5:68">
      <c r="E1950" s="9">
        <v>226.23999999999998</v>
      </c>
      <c r="F1950" s="9">
        <v>69.17</v>
      </c>
      <c r="J1950" s="8">
        <v>18.501738344052658</v>
      </c>
      <c r="K1950" s="9">
        <v>-12.0778</v>
      </c>
      <c r="BO1950" s="224">
        <v>4.4800000000000004</v>
      </c>
      <c r="BP1950" s="226">
        <v>-14.66666666666668</v>
      </c>
    </row>
    <row r="1951" spans="5:68">
      <c r="E1951" s="9">
        <v>226.51000000000002</v>
      </c>
      <c r="F1951" s="9">
        <v>67.290000000000006</v>
      </c>
      <c r="J1951" s="8">
        <v>18.593418408361341</v>
      </c>
      <c r="K1951" s="9">
        <v>-12.1668</v>
      </c>
      <c r="BO1951" s="224">
        <v>4.4850000000000003</v>
      </c>
      <c r="BP1951" s="226">
        <v>-12.666666666666663</v>
      </c>
    </row>
    <row r="1952" spans="5:68">
      <c r="E1952" s="9">
        <v>226.78000000000003</v>
      </c>
      <c r="F1952" s="9">
        <v>65.400000000000006</v>
      </c>
      <c r="J1952" s="8">
        <v>18.685098472670024</v>
      </c>
      <c r="K1952" s="9">
        <v>-12.255699999999999</v>
      </c>
      <c r="BO1952" s="224">
        <v>4.49</v>
      </c>
      <c r="BP1952" s="226">
        <v>-24.666666666666675</v>
      </c>
    </row>
    <row r="1953" spans="5:68">
      <c r="E1953" s="9">
        <v>227.05</v>
      </c>
      <c r="F1953" s="9">
        <v>64.454999999999998</v>
      </c>
      <c r="J1953" s="8">
        <v>18.776778536978707</v>
      </c>
      <c r="K1953" s="9">
        <v>-12.3446</v>
      </c>
      <c r="BO1953" s="224">
        <v>4.4950000000000001</v>
      </c>
      <c r="BP1953" s="226">
        <v>-24.666666666666675</v>
      </c>
    </row>
    <row r="1954" spans="5:68">
      <c r="E1954" s="9">
        <v>227.32000000000002</v>
      </c>
      <c r="F1954" s="9">
        <v>63.51</v>
      </c>
      <c r="J1954" s="8">
        <v>18.86845860128739</v>
      </c>
      <c r="K1954" s="9">
        <v>-12.4336</v>
      </c>
      <c r="BO1954" s="224">
        <v>4.5</v>
      </c>
      <c r="BP1954" s="226">
        <v>-26.000000000000011</v>
      </c>
    </row>
    <row r="1955" spans="5:68">
      <c r="E1955" s="9">
        <v>227.58999999999997</v>
      </c>
      <c r="F1955" s="9">
        <v>61.63</v>
      </c>
      <c r="J1955" s="8">
        <v>18.960138665596073</v>
      </c>
      <c r="K1955" s="9">
        <v>-7.8987800000000004</v>
      </c>
      <c r="BO1955" s="224">
        <v>4.5049999999999999</v>
      </c>
      <c r="BP1955" s="226">
        <v>-22.666666666666657</v>
      </c>
    </row>
    <row r="1956" spans="5:68">
      <c r="E1956" s="9">
        <v>227.86000000000004</v>
      </c>
      <c r="F1956" s="9">
        <v>59.74</v>
      </c>
      <c r="J1956" s="8">
        <v>19.051818729904756</v>
      </c>
      <c r="K1956" s="9">
        <v>-13.644399999999999</v>
      </c>
      <c r="BO1956" s="224">
        <v>4.51</v>
      </c>
      <c r="BP1956" s="226">
        <v>-13.333333333333345</v>
      </c>
    </row>
    <row r="1957" spans="5:68">
      <c r="E1957" s="9">
        <v>228.13000000000005</v>
      </c>
      <c r="F1957" s="9">
        <v>57.85</v>
      </c>
      <c r="J1957" s="8">
        <v>19.143498794213439</v>
      </c>
      <c r="K1957" s="9">
        <v>-1.5925999999999996</v>
      </c>
      <c r="BO1957" s="224">
        <v>4.5149999999999997</v>
      </c>
      <c r="BP1957" s="226">
        <v>-17.333333333333346</v>
      </c>
    </row>
    <row r="1958" spans="5:68">
      <c r="E1958" s="9">
        <v>228.4</v>
      </c>
      <c r="F1958" s="9">
        <v>54.07</v>
      </c>
      <c r="J1958" s="8">
        <v>19.235178858522122</v>
      </c>
      <c r="K1958" s="9">
        <v>7.1491400000000001</v>
      </c>
      <c r="BO1958" s="224">
        <v>4.5200000000000005</v>
      </c>
      <c r="BP1958" s="226">
        <v>-4.0000000000000036</v>
      </c>
    </row>
    <row r="1959" spans="5:68">
      <c r="E1959" s="9">
        <v>228.50750000000002</v>
      </c>
      <c r="F1959" s="9">
        <v>46.51</v>
      </c>
      <c r="J1959" s="8">
        <v>19.326858922830805</v>
      </c>
      <c r="K1959" s="9">
        <v>7.7184999999999997</v>
      </c>
      <c r="BO1959" s="224">
        <v>4.5250000000000004</v>
      </c>
      <c r="BP1959" s="226">
        <v>-18.666666666666654</v>
      </c>
    </row>
    <row r="1960" spans="5:68">
      <c r="E1960" s="9">
        <v>228.61500000000004</v>
      </c>
      <c r="F1960" s="9">
        <v>38.94</v>
      </c>
      <c r="J1960" s="8">
        <v>19.418538987139488</v>
      </c>
      <c r="K1960" s="9">
        <v>2.8631624999999992</v>
      </c>
      <c r="BO1960" s="224">
        <v>4.53</v>
      </c>
      <c r="BP1960" s="226">
        <v>-20.666666666666671</v>
      </c>
    </row>
    <row r="1961" spans="5:68">
      <c r="E1961" s="9">
        <v>228.7225</v>
      </c>
      <c r="F1961" s="9">
        <v>31.37</v>
      </c>
      <c r="J1961" s="8">
        <v>19.510219051448171</v>
      </c>
      <c r="K1961" s="9">
        <v>1.9414659999999997</v>
      </c>
      <c r="BO1961" s="224">
        <v>4.5350000000000001</v>
      </c>
      <c r="BP1961" s="226">
        <v>-23.999999999999989</v>
      </c>
    </row>
    <row r="1962" spans="5:68">
      <c r="E1962" s="9">
        <v>228.83</v>
      </c>
      <c r="F1962" s="9">
        <v>31.37</v>
      </c>
      <c r="J1962" s="8">
        <v>19.601899115756851</v>
      </c>
      <c r="K1962" s="9">
        <v>3.5945471999999996</v>
      </c>
      <c r="BO1962" s="224">
        <v>4.54</v>
      </c>
      <c r="BP1962" s="226">
        <v>-9.333333333333341</v>
      </c>
    </row>
    <row r="1963" spans="5:68">
      <c r="E1963" s="9">
        <v>228.93750000000003</v>
      </c>
      <c r="F1963" s="9">
        <v>25.7</v>
      </c>
      <c r="J1963" s="8">
        <v>19.693579180065534</v>
      </c>
      <c r="K1963" s="9">
        <v>-1.0705800000000003</v>
      </c>
      <c r="BO1963" s="224">
        <v>4.5449999999999999</v>
      </c>
      <c r="BP1963" s="226">
        <v>-5.3333333333333384</v>
      </c>
    </row>
    <row r="1964" spans="5:68">
      <c r="E1964" s="9">
        <v>229.04499999999999</v>
      </c>
      <c r="F1964" s="9">
        <v>23.82</v>
      </c>
      <c r="J1964" s="8">
        <v>19.786902612827863</v>
      </c>
      <c r="K1964" s="9">
        <v>-3.5713000000000008</v>
      </c>
      <c r="BO1964" s="224">
        <v>4.55</v>
      </c>
      <c r="BP1964" s="226">
        <v>-9.9999999999999947</v>
      </c>
    </row>
    <row r="1965" spans="5:68">
      <c r="E1965" s="9">
        <v>229.1525</v>
      </c>
      <c r="F1965" s="9">
        <v>23.82</v>
      </c>
      <c r="J1965" s="8">
        <v>19.880964370547581</v>
      </c>
      <c r="K1965" s="9">
        <v>0.80326200000000014</v>
      </c>
      <c r="BO1965" s="224">
        <v>4.5549999999999997</v>
      </c>
      <c r="BP1965" s="226">
        <v>-11.333333333333329</v>
      </c>
    </row>
    <row r="1966" spans="5:68">
      <c r="E1966" s="9">
        <v>229.26000000000002</v>
      </c>
      <c r="F1966" s="9">
        <v>23.82</v>
      </c>
      <c r="J1966" s="8">
        <v>19.975026128267295</v>
      </c>
      <c r="K1966" s="9">
        <v>1.2463419999999996</v>
      </c>
      <c r="BO1966" s="224">
        <v>4.5600000000000005</v>
      </c>
      <c r="BP1966" s="226">
        <v>-19.333333333333336</v>
      </c>
    </row>
    <row r="1967" spans="5:68">
      <c r="E1967" s="9">
        <v>229.36750000000004</v>
      </c>
      <c r="F1967" s="9">
        <v>26.67</v>
      </c>
      <c r="J1967" s="8">
        <v>20.069087885987013</v>
      </c>
      <c r="K1967" s="9">
        <v>2.5334120000000011</v>
      </c>
      <c r="BO1967" s="224">
        <v>4.5650000000000004</v>
      </c>
      <c r="BP1967" s="226">
        <v>-13.333333333333345</v>
      </c>
    </row>
    <row r="1968" spans="5:68">
      <c r="E1968" s="9">
        <v>229.47500000000002</v>
      </c>
      <c r="F1968" s="9">
        <v>31.4</v>
      </c>
      <c r="J1968" s="8">
        <v>20.163149643706728</v>
      </c>
      <c r="K1968" s="9">
        <v>1.4939399999999996</v>
      </c>
      <c r="BO1968" s="224">
        <v>4.57</v>
      </c>
      <c r="BP1968" s="226">
        <v>-16.666666666666668</v>
      </c>
    </row>
    <row r="1969" spans="5:68">
      <c r="E1969" s="9">
        <v>229.58250000000001</v>
      </c>
      <c r="F1969" s="9">
        <v>40.875</v>
      </c>
      <c r="J1969" s="8">
        <v>20.257211401426446</v>
      </c>
      <c r="K1969" s="9">
        <v>4.0876699999999992</v>
      </c>
      <c r="BO1969" s="224">
        <v>4.5750000000000002</v>
      </c>
      <c r="BP1969" s="226">
        <v>-28.666666666666675</v>
      </c>
    </row>
    <row r="1970" spans="5:68">
      <c r="E1970" s="9">
        <v>229.69000000000003</v>
      </c>
      <c r="F1970" s="9">
        <v>52.23</v>
      </c>
      <c r="J1970" s="8">
        <v>20.35127315914616</v>
      </c>
      <c r="K1970" s="9">
        <v>3.6243699999999999</v>
      </c>
      <c r="BO1970" s="224">
        <v>4.58</v>
      </c>
      <c r="BP1970" s="226">
        <v>-25.333333333333325</v>
      </c>
    </row>
    <row r="1971" spans="5:68">
      <c r="E1971" s="9">
        <v>229.79750000000001</v>
      </c>
      <c r="F1971" s="9">
        <v>59.805</v>
      </c>
      <c r="J1971" s="8">
        <v>20.445334916865878</v>
      </c>
      <c r="K1971" s="9">
        <v>3.1401224999999999</v>
      </c>
      <c r="BO1971" s="224">
        <v>4.585</v>
      </c>
      <c r="BP1971" s="226">
        <v>-24.666666666666675</v>
      </c>
    </row>
    <row r="1972" spans="5:68">
      <c r="E1972" s="9">
        <v>229.90500000000003</v>
      </c>
      <c r="F1972" s="9">
        <v>63.6</v>
      </c>
      <c r="J1972" s="8">
        <v>20.539396674585593</v>
      </c>
      <c r="K1972" s="9">
        <v>2.66465</v>
      </c>
      <c r="BO1972" s="224">
        <v>4.59</v>
      </c>
      <c r="BP1972" s="226">
        <v>-18</v>
      </c>
    </row>
    <row r="1973" spans="5:68">
      <c r="E1973" s="9">
        <v>230.01250000000002</v>
      </c>
      <c r="F1973" s="9">
        <v>65.489999999999995</v>
      </c>
      <c r="J1973" s="8">
        <v>20.633458432305311</v>
      </c>
      <c r="K1973" s="9">
        <v>3.3930566666666664</v>
      </c>
      <c r="BO1973" s="224">
        <v>4.5949999999999998</v>
      </c>
      <c r="BP1973" s="226">
        <v>-18</v>
      </c>
    </row>
    <row r="1974" spans="5:68">
      <c r="E1974" s="9">
        <v>230.12</v>
      </c>
      <c r="F1974" s="9">
        <v>68.34</v>
      </c>
      <c r="J1974" s="8">
        <v>20.727520190025025</v>
      </c>
      <c r="K1974" s="9">
        <v>7.398950000000001</v>
      </c>
      <c r="BO1974" s="224">
        <v>4.6000000000000005</v>
      </c>
      <c r="BP1974" s="226">
        <v>-16.666666666666668</v>
      </c>
    </row>
    <row r="1975" spans="5:68">
      <c r="E1975" s="9">
        <v>230.22750000000002</v>
      </c>
      <c r="F1975" s="9">
        <v>69.290000000000006</v>
      </c>
      <c r="J1975" s="8">
        <v>20.821581947744743</v>
      </c>
      <c r="K1975" s="9">
        <v>-14.446</v>
      </c>
      <c r="BO1975" s="224">
        <v>4.6050000000000004</v>
      </c>
      <c r="BP1975" s="226">
        <v>-23.999999999999989</v>
      </c>
    </row>
    <row r="1976" spans="5:68">
      <c r="E1976" s="9">
        <v>230.33500000000004</v>
      </c>
      <c r="F1976" s="9">
        <v>71.19</v>
      </c>
      <c r="J1976" s="8">
        <v>20.915643705464458</v>
      </c>
      <c r="K1976" s="9">
        <v>-13.0162</v>
      </c>
      <c r="BO1976" s="224">
        <v>4.6100000000000003</v>
      </c>
      <c r="BP1976" s="226">
        <v>-27.333333333333343</v>
      </c>
    </row>
    <row r="1977" spans="5:68">
      <c r="E1977" s="9">
        <v>230.4425</v>
      </c>
      <c r="F1977" s="9">
        <v>71.19</v>
      </c>
      <c r="J1977" s="8">
        <v>21.009705463184176</v>
      </c>
      <c r="K1977" s="9">
        <v>-12.5154</v>
      </c>
      <c r="BO1977" s="224">
        <v>4.6150000000000002</v>
      </c>
      <c r="BP1977" s="226">
        <v>-21.333333333333325</v>
      </c>
    </row>
    <row r="1978" spans="5:68">
      <c r="E1978" s="9">
        <v>230.55</v>
      </c>
      <c r="F1978" s="9">
        <v>71.2</v>
      </c>
      <c r="J1978" s="8">
        <v>21.10376722090389</v>
      </c>
      <c r="K1978" s="9">
        <v>-13.755800000000001</v>
      </c>
      <c r="BO1978" s="224">
        <v>4.62</v>
      </c>
      <c r="BP1978" s="226">
        <v>-20.666666666666671</v>
      </c>
    </row>
    <row r="1979" spans="5:68">
      <c r="E1979" s="9">
        <v>230.65750000000003</v>
      </c>
      <c r="F1979" s="9">
        <v>73.09</v>
      </c>
      <c r="J1979" s="8">
        <v>21.197828978623608</v>
      </c>
      <c r="K1979" s="9">
        <v>-18</v>
      </c>
      <c r="BO1979" s="224">
        <v>4.625</v>
      </c>
      <c r="BP1979" s="226">
        <v>-18.666666666666654</v>
      </c>
    </row>
    <row r="1980" spans="5:68">
      <c r="E1980" s="9">
        <v>230.76499999999999</v>
      </c>
      <c r="F1980" s="9">
        <v>71.209999999999994</v>
      </c>
      <c r="J1980" s="8">
        <v>21.291890736343323</v>
      </c>
      <c r="K1980" s="9">
        <v>-20</v>
      </c>
      <c r="BO1980" s="224">
        <v>4.63</v>
      </c>
      <c r="BP1980" s="226">
        <v>-19.333333333333336</v>
      </c>
    </row>
    <row r="1981" spans="5:68">
      <c r="E1981" s="9">
        <v>230.8725</v>
      </c>
      <c r="F1981" s="9">
        <v>71.209999999999994</v>
      </c>
      <c r="J1981" s="8">
        <v>21.385952494063041</v>
      </c>
      <c r="K1981" s="9">
        <v>-18</v>
      </c>
      <c r="BO1981" s="224">
        <v>4.6349999999999998</v>
      </c>
      <c r="BP1981" s="226">
        <v>-14.66666666666668</v>
      </c>
    </row>
    <row r="1982" spans="5:68">
      <c r="E1982" s="9">
        <v>230.98000000000002</v>
      </c>
      <c r="F1982" s="9">
        <v>70.27</v>
      </c>
      <c r="J1982" s="8">
        <v>21.480014251782755</v>
      </c>
      <c r="K1982" s="9">
        <v>-10.955399999999999</v>
      </c>
      <c r="BO1982" s="224">
        <v>4.6399999999999997</v>
      </c>
      <c r="BP1982" s="226">
        <v>-14.66666666666668</v>
      </c>
    </row>
    <row r="1983" spans="5:68">
      <c r="E1983" s="9">
        <v>231.08750000000001</v>
      </c>
      <c r="F1983" s="9">
        <v>69.33</v>
      </c>
      <c r="J1983" s="8">
        <v>21.574076009502473</v>
      </c>
      <c r="K1983" s="9">
        <v>-9.9995399999999997</v>
      </c>
      <c r="BO1983" s="224">
        <v>4.6450000000000005</v>
      </c>
      <c r="BP1983" s="226">
        <v>-13.333333333333345</v>
      </c>
    </row>
    <row r="1984" spans="5:68">
      <c r="E1984" s="9">
        <v>231.19500000000002</v>
      </c>
      <c r="F1984" s="9">
        <v>67.44</v>
      </c>
      <c r="J1984" s="8">
        <v>21.668137767222188</v>
      </c>
      <c r="K1984" s="9">
        <v>-9.0437100000000008</v>
      </c>
      <c r="BO1984" s="224">
        <v>4.6500000000000004</v>
      </c>
      <c r="BP1984" s="226">
        <v>-23.999999999999989</v>
      </c>
    </row>
    <row r="1985" spans="5:68">
      <c r="E1985" s="9">
        <v>231.30250000000001</v>
      </c>
      <c r="F1985" s="9">
        <v>66.495000000000005</v>
      </c>
      <c r="J1985" s="8">
        <v>21.762199524941906</v>
      </c>
      <c r="K1985" s="9">
        <v>-8.0878700000000006</v>
      </c>
      <c r="BO1985" s="224">
        <v>4.6550000000000002</v>
      </c>
      <c r="BP1985" s="226">
        <v>-26.666666666666661</v>
      </c>
    </row>
    <row r="1986" spans="5:68">
      <c r="E1986" s="9">
        <v>231.41</v>
      </c>
      <c r="F1986" s="9">
        <v>65.55</v>
      </c>
      <c r="J1986" s="8">
        <v>21.85626128266162</v>
      </c>
      <c r="K1986" s="9">
        <v>-7.1320300000000003</v>
      </c>
      <c r="BO1986" s="224">
        <v>4.66</v>
      </c>
      <c r="BP1986" s="226">
        <v>-9.9999999999999947</v>
      </c>
    </row>
    <row r="1987" spans="5:68">
      <c r="E1987" s="9">
        <v>231.51750000000001</v>
      </c>
      <c r="F1987" s="9">
        <v>63.67</v>
      </c>
      <c r="J1987" s="8">
        <v>21.950323040381338</v>
      </c>
      <c r="K1987" s="9">
        <v>-6.1761999999999997</v>
      </c>
      <c r="BO1987" s="224">
        <v>4.665</v>
      </c>
      <c r="BP1987" s="226">
        <v>-16.000000000000014</v>
      </c>
    </row>
    <row r="1988" spans="5:68">
      <c r="E1988" s="9">
        <v>231.62500000000003</v>
      </c>
      <c r="F1988" s="9">
        <v>61.78</v>
      </c>
      <c r="J1988" s="8">
        <v>22.044384798101056</v>
      </c>
      <c r="K1988" s="9">
        <v>-5.2203600000000003</v>
      </c>
      <c r="BO1988" s="224">
        <v>4.67</v>
      </c>
      <c r="BP1988" s="226">
        <v>-8.666666666666659</v>
      </c>
    </row>
    <row r="1989" spans="5:68">
      <c r="E1989" s="9">
        <v>231.73249999999999</v>
      </c>
      <c r="F1989" s="9">
        <v>61.78</v>
      </c>
      <c r="J1989" s="8">
        <v>22.138446555820771</v>
      </c>
      <c r="K1989" s="9">
        <v>-4.2645299999999997</v>
      </c>
      <c r="BO1989" s="224">
        <v>4.6749999999999998</v>
      </c>
      <c r="BP1989" s="226">
        <v>-12.666666666666663</v>
      </c>
    </row>
    <row r="1990" spans="5:68">
      <c r="E1990" s="9">
        <v>231.84</v>
      </c>
      <c r="F1990" s="9">
        <v>58.945</v>
      </c>
      <c r="J1990" s="8">
        <v>22.232508313540485</v>
      </c>
      <c r="K1990" s="9">
        <v>-3.3086899999999999</v>
      </c>
      <c r="BO1990" s="224">
        <v>4.68</v>
      </c>
      <c r="BP1990" s="226">
        <v>-8.666666666666659</v>
      </c>
    </row>
    <row r="1991" spans="5:68">
      <c r="E1991" s="9">
        <v>231.94750000000002</v>
      </c>
      <c r="F1991" s="9">
        <v>56.11</v>
      </c>
      <c r="J1991" s="8">
        <v>22.326570071260203</v>
      </c>
      <c r="K1991" s="9">
        <v>-2.3528500000000001</v>
      </c>
      <c r="BO1991" s="224">
        <v>4.6850000000000005</v>
      </c>
      <c r="BP1991" s="226">
        <v>-22.000000000000004</v>
      </c>
    </row>
    <row r="1992" spans="5:68">
      <c r="E1992" s="9">
        <v>232.05500000000004</v>
      </c>
      <c r="F1992" s="9">
        <v>52.33</v>
      </c>
      <c r="J1992" s="8">
        <v>22.420631828979921</v>
      </c>
      <c r="K1992" s="9">
        <v>-1.3970199999999999</v>
      </c>
      <c r="BO1992" s="224">
        <v>4.6900000000000004</v>
      </c>
      <c r="BP1992" s="226">
        <v>-29.333333333333329</v>
      </c>
    </row>
    <row r="1993" spans="5:68">
      <c r="E1993" s="9">
        <v>232.16249999999999</v>
      </c>
      <c r="F1993" s="9">
        <v>46.66</v>
      </c>
      <c r="J1993" s="8">
        <v>22.514693586699636</v>
      </c>
      <c r="K1993" s="9">
        <v>-0.44117899999999999</v>
      </c>
      <c r="BO1993" s="224">
        <v>4.6950000000000003</v>
      </c>
      <c r="BP1993" s="226">
        <v>-23.333333333333339</v>
      </c>
    </row>
    <row r="1994" spans="5:68">
      <c r="E1994" s="9">
        <v>232.27</v>
      </c>
      <c r="F1994" s="9">
        <v>44.77</v>
      </c>
      <c r="J1994" s="8">
        <v>22.60875534441935</v>
      </c>
      <c r="K1994" s="9">
        <v>-0.58344399999999996</v>
      </c>
      <c r="BO1994" s="224">
        <v>4.7</v>
      </c>
      <c r="BP1994" s="226">
        <v>-26.666666666666661</v>
      </c>
    </row>
    <row r="1995" spans="5:68">
      <c r="E1995" s="9">
        <v>232.37750000000003</v>
      </c>
      <c r="F1995" s="9">
        <v>42.88</v>
      </c>
      <c r="J1995" s="8">
        <v>22.702817102139068</v>
      </c>
      <c r="K1995" s="9">
        <v>-3.6229399999999998</v>
      </c>
      <c r="BO1995" s="224">
        <v>4.7050000000000001</v>
      </c>
      <c r="BP1995" s="226">
        <v>-16.000000000000014</v>
      </c>
    </row>
    <row r="1996" spans="5:68">
      <c r="E1996" s="9">
        <v>232.48499999999999</v>
      </c>
      <c r="F1996" s="9">
        <v>35.32</v>
      </c>
      <c r="J1996" s="8">
        <v>22.796878859858786</v>
      </c>
      <c r="K1996" s="9">
        <v>5.5784700000000003</v>
      </c>
      <c r="BO1996" s="224">
        <v>4.71</v>
      </c>
      <c r="BP1996" s="226">
        <v>-12.666666666666663</v>
      </c>
    </row>
    <row r="1997" spans="5:68">
      <c r="E1997" s="9">
        <v>232.5925</v>
      </c>
      <c r="F1997" s="9">
        <v>35.32</v>
      </c>
      <c r="J1997" s="8">
        <v>22.890940617578501</v>
      </c>
      <c r="K1997" s="9">
        <v>4.0110250000000001</v>
      </c>
      <c r="BO1997" s="224">
        <v>4.7149999999999999</v>
      </c>
      <c r="BP1997" s="226">
        <v>-19.999999999999989</v>
      </c>
    </row>
    <row r="1998" spans="5:68">
      <c r="E1998" s="9">
        <v>232.70000000000002</v>
      </c>
      <c r="F1998" s="9">
        <v>31.54</v>
      </c>
      <c r="J1998" s="8">
        <v>22.985002375298215</v>
      </c>
      <c r="K1998" s="9">
        <v>-0.77801339999999186</v>
      </c>
      <c r="BO1998" s="224">
        <v>4.72</v>
      </c>
      <c r="BP1998" s="226">
        <v>-14.66666666666668</v>
      </c>
    </row>
    <row r="1999" spans="5:68">
      <c r="E1999" s="9">
        <v>232.8075</v>
      </c>
      <c r="F1999" s="9">
        <v>29.655000000000001</v>
      </c>
      <c r="J1999" s="8">
        <v>23.079064133017933</v>
      </c>
      <c r="K1999" s="9">
        <v>-9.2081896999999913</v>
      </c>
      <c r="BO1999" s="224">
        <v>4.7250000000000005</v>
      </c>
      <c r="BP1999" s="226">
        <v>-26.666666666666661</v>
      </c>
    </row>
    <row r="2000" spans="5:68">
      <c r="E2000" s="9">
        <v>232.91500000000002</v>
      </c>
      <c r="F2000" s="9">
        <v>27.77</v>
      </c>
      <c r="J2000" s="8">
        <v>23.173125890737651</v>
      </c>
      <c r="K2000" s="9">
        <v>-17.638365999999998</v>
      </c>
      <c r="BO2000" s="224">
        <v>4.7300000000000004</v>
      </c>
      <c r="BP2000" s="226">
        <v>-27.333333333333343</v>
      </c>
    </row>
    <row r="2001" spans="5:68">
      <c r="E2001" s="9">
        <v>233.02250000000001</v>
      </c>
      <c r="F2001" s="9">
        <v>25.88</v>
      </c>
      <c r="J2001" s="8">
        <v>23.267187648457366</v>
      </c>
      <c r="K2001" s="9">
        <v>-31.5133674</v>
      </c>
      <c r="BO2001" s="224">
        <v>4.7350000000000003</v>
      </c>
      <c r="BP2001" s="226">
        <v>-23.999999999999989</v>
      </c>
    </row>
    <row r="2002" spans="5:68">
      <c r="E2002" s="9">
        <v>233.13</v>
      </c>
      <c r="F2002" s="9">
        <v>25.88</v>
      </c>
      <c r="J2002" s="8">
        <v>23.361249406177084</v>
      </c>
      <c r="K2002" s="9">
        <v>-32.213720299999999</v>
      </c>
      <c r="BO2002" s="224">
        <v>4.74</v>
      </c>
      <c r="BP2002" s="226">
        <v>-12.000000000000009</v>
      </c>
    </row>
    <row r="2003" spans="5:68">
      <c r="E2003" s="9">
        <v>233.23750000000001</v>
      </c>
      <c r="F2003" s="9">
        <v>25.89</v>
      </c>
      <c r="J2003" s="8">
        <v>23.455311163896798</v>
      </c>
      <c r="K2003" s="9">
        <v>-32.914073200000004</v>
      </c>
      <c r="BO2003" s="224">
        <v>4.7450000000000001</v>
      </c>
      <c r="BP2003" s="226">
        <v>-15.333333333333334</v>
      </c>
    </row>
    <row r="2004" spans="5:68">
      <c r="E2004" s="9">
        <v>233.34500000000003</v>
      </c>
      <c r="F2004" s="9">
        <v>25.89</v>
      </c>
      <c r="J2004" s="8">
        <v>23.549372921616516</v>
      </c>
      <c r="K2004" s="9">
        <v>-23.377065199999997</v>
      </c>
      <c r="BO2004" s="224">
        <v>4.75</v>
      </c>
      <c r="BP2004" s="226">
        <v>-20.666666666666671</v>
      </c>
    </row>
    <row r="2005" spans="5:68">
      <c r="E2005" s="9">
        <v>233.45249999999999</v>
      </c>
      <c r="F2005" s="9">
        <v>26.844999999999999</v>
      </c>
      <c r="J2005" s="8">
        <v>23.643434679336231</v>
      </c>
      <c r="K2005" s="9">
        <v>-36.078023599999995</v>
      </c>
      <c r="BO2005" s="224">
        <v>4.7549999999999999</v>
      </c>
      <c r="BP2005" s="226">
        <v>-8.666666666666659</v>
      </c>
    </row>
    <row r="2006" spans="5:68">
      <c r="E2006" s="9">
        <v>233.56</v>
      </c>
      <c r="F2006" s="9">
        <v>31.58</v>
      </c>
      <c r="J2006" s="8">
        <v>23.737496437055945</v>
      </c>
      <c r="K2006" s="9">
        <v>-28.520073200000002</v>
      </c>
      <c r="BO2006" s="224">
        <v>4.76</v>
      </c>
      <c r="BP2006" s="226">
        <v>-12.666666666666663</v>
      </c>
    </row>
    <row r="2007" spans="5:68">
      <c r="E2007" s="9">
        <v>233.66750000000002</v>
      </c>
      <c r="F2007" s="9">
        <v>35.369999999999997</v>
      </c>
      <c r="J2007" s="8">
        <v>23.831558194775663</v>
      </c>
      <c r="K2007" s="9">
        <v>-10.620742399999997</v>
      </c>
      <c r="BO2007" s="224">
        <v>4.7649999999999997</v>
      </c>
      <c r="BP2007" s="226">
        <v>-18</v>
      </c>
    </row>
    <row r="2008" spans="5:68">
      <c r="E2008" s="9">
        <v>233.77499999999998</v>
      </c>
      <c r="F2008" s="9">
        <v>42</v>
      </c>
      <c r="J2008" s="8">
        <v>23.925619952495381</v>
      </c>
      <c r="K2008" s="9">
        <v>-11.749662399999998</v>
      </c>
      <c r="BO2008" s="224">
        <v>4.7700000000000005</v>
      </c>
      <c r="BP2008" s="226">
        <v>-31.333333333333346</v>
      </c>
    </row>
    <row r="2009" spans="5:68">
      <c r="E2009" s="9">
        <v>233.88249999999999</v>
      </c>
      <c r="F2009" s="9">
        <v>48.63</v>
      </c>
      <c r="J2009" s="8">
        <v>24.019681710215096</v>
      </c>
      <c r="K2009" s="9">
        <v>-12.898220199999997</v>
      </c>
      <c r="BO2009" s="224">
        <v>4.7750000000000004</v>
      </c>
      <c r="BP2009" s="226">
        <v>-29.333333333333329</v>
      </c>
    </row>
    <row r="2010" spans="5:68">
      <c r="E2010" s="9">
        <v>233.99</v>
      </c>
      <c r="F2010" s="9">
        <v>54.31</v>
      </c>
      <c r="J2010" s="8">
        <v>24.113743467934814</v>
      </c>
      <c r="K2010" s="9">
        <v>-33.86</v>
      </c>
      <c r="BO2010" s="224">
        <v>4.78</v>
      </c>
      <c r="BP2010" s="226">
        <v>-18</v>
      </c>
    </row>
    <row r="2011" spans="5:68">
      <c r="E2011" s="9">
        <v>234.0975</v>
      </c>
      <c r="F2011" s="9">
        <v>58.1</v>
      </c>
      <c r="J2011" s="8">
        <v>24.207805225654528</v>
      </c>
      <c r="K2011" s="9">
        <v>12.874989600000006</v>
      </c>
      <c r="BO2011" s="224">
        <v>4.7850000000000001</v>
      </c>
      <c r="BP2011" s="226">
        <v>-17.333333333333346</v>
      </c>
    </row>
    <row r="2012" spans="5:68">
      <c r="E2012" s="9">
        <v>234.20499999999998</v>
      </c>
      <c r="F2012" s="9">
        <v>60</v>
      </c>
      <c r="J2012" s="8">
        <v>24.301866983374246</v>
      </c>
      <c r="K2012" s="9">
        <v>11.610261200000004</v>
      </c>
      <c r="BO2012" s="224">
        <v>4.79</v>
      </c>
      <c r="BP2012" s="226">
        <v>-13.333333333333345</v>
      </c>
    </row>
    <row r="2013" spans="5:68">
      <c r="E2013" s="9">
        <v>234.3125</v>
      </c>
      <c r="F2013" s="9">
        <v>61.895000000000003</v>
      </c>
      <c r="J2013" s="8">
        <v>24.395928741093961</v>
      </c>
      <c r="K2013" s="9">
        <v>1.9402840000000054</v>
      </c>
      <c r="BO2013" s="224">
        <v>4.7949999999999999</v>
      </c>
      <c r="BP2013" s="226">
        <v>-15.333333333333334</v>
      </c>
    </row>
    <row r="2014" spans="5:68">
      <c r="E2014" s="9">
        <v>234.42</v>
      </c>
      <c r="F2014" s="9">
        <v>63.79</v>
      </c>
      <c r="J2014" s="8">
        <v>24.493009562565156</v>
      </c>
      <c r="K2014" s="9">
        <v>-7.0769982999999996</v>
      </c>
      <c r="BO2014" s="224">
        <v>4.8</v>
      </c>
      <c r="BP2014" s="226">
        <v>-17.333333333333346</v>
      </c>
    </row>
    <row r="2015" spans="5:68">
      <c r="E2015" s="9">
        <v>234.5275</v>
      </c>
      <c r="F2015" s="9">
        <v>63.795000000000002</v>
      </c>
      <c r="J2015" s="8">
        <v>24.604830518821519</v>
      </c>
      <c r="K2015" s="9">
        <v>-16.094280599999998</v>
      </c>
      <c r="BO2015" s="224">
        <v>4.8049999999999997</v>
      </c>
      <c r="BP2015" s="226">
        <v>-17.333333333333346</v>
      </c>
    </row>
    <row r="2016" spans="5:68">
      <c r="E2016" s="9">
        <v>234.63500000000002</v>
      </c>
      <c r="F2016" s="9">
        <v>63.8</v>
      </c>
      <c r="J2016" s="8">
        <v>24.716651475077878</v>
      </c>
      <c r="K2016" s="9">
        <v>-6.9735026999999974</v>
      </c>
      <c r="BO2016" s="224">
        <v>4.8100000000000005</v>
      </c>
      <c r="BP2016" s="226">
        <v>-27.999999999999996</v>
      </c>
    </row>
    <row r="2017" spans="5:68">
      <c r="E2017" s="9">
        <v>234.74250000000001</v>
      </c>
      <c r="F2017" s="9">
        <v>63.805</v>
      </c>
      <c r="J2017" s="8">
        <v>24.828472431334237</v>
      </c>
      <c r="K2017" s="9">
        <v>2.1472752000000028</v>
      </c>
      <c r="BO2017" s="224">
        <v>4.8150000000000004</v>
      </c>
      <c r="BP2017" s="226">
        <v>-27.999999999999996</v>
      </c>
    </row>
    <row r="2018" spans="5:68">
      <c r="E2018" s="9">
        <v>234.85</v>
      </c>
      <c r="F2018" s="9">
        <v>63.81</v>
      </c>
      <c r="J2018" s="8">
        <v>24.940293387590597</v>
      </c>
      <c r="K2018" s="9">
        <v>1.2995712000000026</v>
      </c>
      <c r="BO2018" s="224">
        <v>4.82</v>
      </c>
      <c r="BP2018" s="226">
        <v>-19.999999999999989</v>
      </c>
    </row>
    <row r="2019" spans="5:68">
      <c r="E2019" s="9">
        <v>234.95750000000001</v>
      </c>
      <c r="F2019" s="9">
        <v>63.81</v>
      </c>
      <c r="J2019" s="8">
        <v>25.052114343846956</v>
      </c>
      <c r="K2019" s="9">
        <v>0.45186719999999525</v>
      </c>
      <c r="BO2019" s="224">
        <v>4.8250000000000002</v>
      </c>
      <c r="BP2019" s="226">
        <v>-6.6666666666666723</v>
      </c>
    </row>
    <row r="2020" spans="5:68">
      <c r="E2020" s="9">
        <v>235.06500000000003</v>
      </c>
      <c r="F2020" s="9">
        <v>63.82</v>
      </c>
      <c r="J2020" s="8">
        <v>25.163935300103315</v>
      </c>
      <c r="K2020" s="9">
        <v>-12.035475199999997</v>
      </c>
      <c r="BO2020" s="224">
        <v>4.83</v>
      </c>
      <c r="BP2020" s="226">
        <v>-8.0000000000000071</v>
      </c>
    </row>
    <row r="2021" spans="5:68">
      <c r="E2021" s="9">
        <v>235.17249999999999</v>
      </c>
      <c r="F2021" s="9">
        <v>61.93</v>
      </c>
      <c r="J2021" s="8">
        <v>25.275756256359674</v>
      </c>
      <c r="K2021" s="9">
        <v>-9.9684784500000205</v>
      </c>
      <c r="BO2021" s="224">
        <v>4.835</v>
      </c>
      <c r="BP2021" s="226">
        <v>-15.333333333333334</v>
      </c>
    </row>
    <row r="2022" spans="5:68">
      <c r="E2022" s="9">
        <v>235.28</v>
      </c>
      <c r="F2022" s="9">
        <v>61.93</v>
      </c>
      <c r="J2022" s="8">
        <v>25.387577212616034</v>
      </c>
      <c r="K2022" s="9">
        <v>-7.9014817000000122</v>
      </c>
      <c r="BO2022" s="224">
        <v>4.84</v>
      </c>
      <c r="BP2022" s="226">
        <v>-20.666666666666671</v>
      </c>
    </row>
    <row r="2023" spans="5:68">
      <c r="E2023" s="9">
        <v>235.38750000000002</v>
      </c>
      <c r="F2023" s="9">
        <v>60.05</v>
      </c>
      <c r="J2023" s="8">
        <v>25.499398168872396</v>
      </c>
      <c r="K2023" s="9">
        <v>-5.8344849500000038</v>
      </c>
      <c r="BO2023" s="224">
        <v>4.8449999999999998</v>
      </c>
      <c r="BP2023" s="226">
        <v>-34.000000000000014</v>
      </c>
    </row>
    <row r="2024" spans="5:68">
      <c r="E2024" s="9">
        <v>235.49499999999998</v>
      </c>
      <c r="F2024" s="9">
        <v>58.16</v>
      </c>
      <c r="J2024" s="8">
        <v>25.611219125128756</v>
      </c>
      <c r="K2024" s="9">
        <v>-3.7674881999999954</v>
      </c>
      <c r="BO2024" s="224">
        <v>4.8500000000000005</v>
      </c>
      <c r="BP2024" s="226">
        <v>-37.999999999999993</v>
      </c>
    </row>
    <row r="2025" spans="5:68">
      <c r="E2025" s="9">
        <v>235.60249999999999</v>
      </c>
      <c r="F2025" s="9">
        <v>56.27</v>
      </c>
      <c r="J2025" s="8">
        <v>25.723040081385115</v>
      </c>
      <c r="K2025" s="9">
        <v>10.687538099999998</v>
      </c>
      <c r="BO2025" s="224">
        <v>4.8550000000000004</v>
      </c>
      <c r="BP2025" s="226">
        <v>-23.333333333333339</v>
      </c>
    </row>
    <row r="2026" spans="5:68">
      <c r="E2026" s="9">
        <v>235.71</v>
      </c>
      <c r="F2026" s="9">
        <v>54.38</v>
      </c>
      <c r="J2026" s="8">
        <v>25.834861037641474</v>
      </c>
      <c r="K2026" s="9">
        <v>25.142564399999998</v>
      </c>
      <c r="BO2026" s="224">
        <v>4.8600000000000003</v>
      </c>
      <c r="BP2026" s="226">
        <v>-22.000000000000004</v>
      </c>
    </row>
    <row r="2027" spans="5:68">
      <c r="E2027" s="9">
        <v>235.8175</v>
      </c>
      <c r="F2027" s="9">
        <v>52.5</v>
      </c>
      <c r="J2027" s="8">
        <v>25.946681993897833</v>
      </c>
      <c r="K2027" s="9">
        <v>23.1444774</v>
      </c>
      <c r="BO2027" s="224">
        <v>4.8650000000000002</v>
      </c>
      <c r="BP2027" s="226">
        <v>-16.666666666666668</v>
      </c>
    </row>
    <row r="2028" spans="5:68">
      <c r="E2028" s="9">
        <v>235.92499999999998</v>
      </c>
      <c r="F2028" s="9">
        <v>52.5</v>
      </c>
      <c r="J2028" s="8">
        <v>26.058502950154192</v>
      </c>
      <c r="K2028" s="9">
        <v>2.7158250000000024</v>
      </c>
      <c r="BO2028" s="224">
        <v>4.87</v>
      </c>
      <c r="BP2028" s="226">
        <v>-9.9999999999999947</v>
      </c>
    </row>
    <row r="2029" spans="5:68">
      <c r="E2029" s="9">
        <v>236.0325</v>
      </c>
      <c r="F2029" s="9">
        <v>49.664999999999999</v>
      </c>
      <c r="J2029" s="8">
        <v>26.170323906410552</v>
      </c>
      <c r="K2029" s="9">
        <v>38.793843600000002</v>
      </c>
      <c r="BO2029" s="224">
        <v>4.875</v>
      </c>
      <c r="BP2029" s="226">
        <v>-8.666666666666659</v>
      </c>
    </row>
    <row r="2030" spans="5:68">
      <c r="E2030" s="9">
        <v>236.14</v>
      </c>
      <c r="F2030" s="9">
        <v>46.83</v>
      </c>
      <c r="J2030" s="8">
        <v>26.282144862666911</v>
      </c>
      <c r="K2030" s="9">
        <v>18.385538800000006</v>
      </c>
      <c r="BO2030" s="224">
        <v>4.88</v>
      </c>
      <c r="BP2030" s="226">
        <v>-12.000000000000009</v>
      </c>
    </row>
    <row r="2031" spans="5:68">
      <c r="E2031" s="9">
        <v>236.2475</v>
      </c>
      <c r="F2031" s="9">
        <v>44.94</v>
      </c>
      <c r="J2031" s="8">
        <v>26.39396581892327</v>
      </c>
      <c r="K2031" s="9">
        <v>2.4727692000000019</v>
      </c>
      <c r="BO2031" s="224">
        <v>4.8849999999999998</v>
      </c>
      <c r="BP2031" s="226">
        <v>-30.000000000000011</v>
      </c>
    </row>
    <row r="2032" spans="5:68">
      <c r="E2032" s="9">
        <v>236.35500000000002</v>
      </c>
      <c r="F2032" s="9">
        <v>37.380000000000003</v>
      </c>
      <c r="J2032" s="8">
        <v>26.505786775179633</v>
      </c>
      <c r="K2032" s="9">
        <v>-14.584569799999997</v>
      </c>
      <c r="BO2032" s="224">
        <v>4.8899999999999997</v>
      </c>
      <c r="BP2032" s="226">
        <v>-36</v>
      </c>
    </row>
    <row r="2033" spans="5:68">
      <c r="E2033" s="9">
        <v>236.46249999999998</v>
      </c>
      <c r="F2033" s="9">
        <v>36.435000000000002</v>
      </c>
      <c r="J2033" s="8">
        <v>26.617607731435992</v>
      </c>
      <c r="K2033" s="9">
        <v>-2.1668215999999916</v>
      </c>
      <c r="BO2033" s="224">
        <v>4.8950000000000005</v>
      </c>
      <c r="BP2033" s="226">
        <v>-37.999999999999993</v>
      </c>
    </row>
    <row r="2034" spans="5:68">
      <c r="E2034" s="9">
        <v>236.57</v>
      </c>
      <c r="F2034" s="9">
        <v>35.49</v>
      </c>
      <c r="J2034" s="8">
        <v>26.729428687692351</v>
      </c>
      <c r="K2034" s="9">
        <v>-10.469791599999994</v>
      </c>
      <c r="BO2034" s="224">
        <v>4.9000000000000004</v>
      </c>
      <c r="BP2034" s="226">
        <v>-27.999999999999996</v>
      </c>
    </row>
    <row r="2035" spans="5:68">
      <c r="E2035" s="9">
        <v>236.67750000000001</v>
      </c>
      <c r="F2035" s="9">
        <v>22.25</v>
      </c>
      <c r="J2035" s="8">
        <v>26.841249643948711</v>
      </c>
      <c r="K2035" s="9">
        <v>17.831793400000009</v>
      </c>
      <c r="BO2035" s="224">
        <v>4.9050000000000002</v>
      </c>
      <c r="BP2035" s="226">
        <v>-19.999999999999989</v>
      </c>
    </row>
    <row r="2036" spans="5:68">
      <c r="E2036" s="9">
        <v>236.78499999999997</v>
      </c>
      <c r="F2036" s="9">
        <v>22.25</v>
      </c>
      <c r="J2036" s="8">
        <v>26.95307060020507</v>
      </c>
      <c r="K2036" s="9">
        <v>16.082170200000007</v>
      </c>
      <c r="BO2036" s="224">
        <v>4.91</v>
      </c>
      <c r="BP2036" s="226">
        <v>-8.0000000000000071</v>
      </c>
    </row>
    <row r="2037" spans="5:68">
      <c r="E2037" s="9">
        <v>236.89249999999998</v>
      </c>
      <c r="F2037" s="9">
        <v>1.4419999999999999</v>
      </c>
      <c r="J2037" s="8">
        <v>27.064891556461429</v>
      </c>
      <c r="K2037" s="9">
        <v>14.392981400000011</v>
      </c>
      <c r="BO2037" s="224">
        <v>4.915</v>
      </c>
      <c r="BP2037" s="226">
        <v>-8.0000000000000071</v>
      </c>
    </row>
    <row r="2038" spans="5:68">
      <c r="E2038" s="9">
        <v>237</v>
      </c>
      <c r="F2038" s="9">
        <v>1.4450000000000001</v>
      </c>
      <c r="J2038" s="8">
        <v>27.176712512717788</v>
      </c>
      <c r="K2038" s="9">
        <v>-4.6680046999999973</v>
      </c>
      <c r="BO2038" s="224">
        <v>4.92</v>
      </c>
      <c r="BP2038" s="226">
        <v>-15.333333333333334</v>
      </c>
    </row>
    <row r="2039" spans="5:68">
      <c r="E2039" s="9">
        <v>237.09</v>
      </c>
      <c r="F2039" s="9">
        <v>-23.15</v>
      </c>
      <c r="J2039" s="8">
        <v>27.288533468974151</v>
      </c>
      <c r="K2039" s="9">
        <v>-23.728990799999998</v>
      </c>
      <c r="BO2039" s="224">
        <v>4.9249999999999998</v>
      </c>
      <c r="BP2039" s="226">
        <v>-2.6666666666666692</v>
      </c>
    </row>
    <row r="2040" spans="5:68">
      <c r="E2040" s="9">
        <v>237.17999999999998</v>
      </c>
      <c r="F2040" s="9">
        <v>-23.15</v>
      </c>
      <c r="J2040" s="8">
        <v>27.40035442523051</v>
      </c>
      <c r="K2040" s="9">
        <v>-24.413406999999999</v>
      </c>
      <c r="BO2040" s="224">
        <v>4.93</v>
      </c>
      <c r="BP2040" s="226">
        <v>-12.000000000000009</v>
      </c>
    </row>
    <row r="2041" spans="5:68">
      <c r="E2041" s="9">
        <v>237.27</v>
      </c>
      <c r="F2041" s="9">
        <v>-26.93</v>
      </c>
      <c r="J2041" s="8">
        <v>27.51217538148687</v>
      </c>
      <c r="K2041" s="9">
        <v>-26.449620400000001</v>
      </c>
      <c r="BO2041" s="224">
        <v>4.9350000000000005</v>
      </c>
      <c r="BP2041" s="226">
        <v>-19.999999999999989</v>
      </c>
    </row>
    <row r="2042" spans="5:68">
      <c r="E2042" s="9">
        <v>237.36</v>
      </c>
      <c r="F2042" s="9">
        <v>-30.71</v>
      </c>
      <c r="J2042" s="8">
        <v>27.623996337743229</v>
      </c>
      <c r="K2042" s="9">
        <v>-30</v>
      </c>
      <c r="BO2042" s="224">
        <v>4.9400000000000004</v>
      </c>
      <c r="BP2042" s="226">
        <v>-22.666666666666657</v>
      </c>
    </row>
    <row r="2043" spans="5:68">
      <c r="E2043" s="9">
        <v>237.45</v>
      </c>
      <c r="F2043" s="9">
        <v>-32.6</v>
      </c>
      <c r="J2043" s="8">
        <v>27.735817293999588</v>
      </c>
      <c r="K2043" s="9">
        <v>-32</v>
      </c>
      <c r="BO2043" s="224">
        <v>4.9450000000000003</v>
      </c>
      <c r="BP2043" s="226">
        <v>-19.999999999999989</v>
      </c>
    </row>
    <row r="2044" spans="5:68">
      <c r="E2044" s="9">
        <v>237.54</v>
      </c>
      <c r="F2044" s="9">
        <v>-32.594999999999999</v>
      </c>
      <c r="J2044" s="8">
        <v>27.847638250255947</v>
      </c>
      <c r="K2044" s="9">
        <v>-20</v>
      </c>
      <c r="BO2044" s="224">
        <v>4.95</v>
      </c>
      <c r="BP2044" s="226">
        <v>-21.333333333333325</v>
      </c>
    </row>
    <row r="2045" spans="5:68">
      <c r="E2045" s="9">
        <v>237.63</v>
      </c>
      <c r="F2045" s="9">
        <v>-30.7</v>
      </c>
      <c r="J2045" s="8">
        <v>27.959459206512307</v>
      </c>
      <c r="K2045" s="9">
        <v>19.503237200000001</v>
      </c>
      <c r="BO2045" s="224">
        <v>4.9550000000000001</v>
      </c>
      <c r="BP2045" s="226">
        <v>-7.333333333333325</v>
      </c>
    </row>
    <row r="2046" spans="5:68">
      <c r="E2046" s="9">
        <v>237.72</v>
      </c>
      <c r="F2046" s="9">
        <v>-28.8</v>
      </c>
      <c r="J2046" s="8">
        <v>28.071280162768666</v>
      </c>
      <c r="K2046" s="9">
        <v>18.968217000000003</v>
      </c>
      <c r="BO2046" s="224">
        <v>4.96</v>
      </c>
      <c r="BP2046" s="226">
        <v>-8.666666666666659</v>
      </c>
    </row>
    <row r="2047" spans="5:68">
      <c r="E2047" s="9">
        <v>237.81</v>
      </c>
      <c r="F2047" s="9">
        <v>-17.440000000000001</v>
      </c>
      <c r="J2047" s="8">
        <v>28.183101119025025</v>
      </c>
      <c r="K2047" s="9">
        <v>18.433196800000005</v>
      </c>
      <c r="BO2047" s="224">
        <v>4.9649999999999999</v>
      </c>
      <c r="BP2047" s="226">
        <v>-12.000000000000009</v>
      </c>
    </row>
    <row r="2048" spans="5:68">
      <c r="E2048" s="9">
        <v>237.9</v>
      </c>
      <c r="F2048" s="9">
        <v>3.383</v>
      </c>
      <c r="J2048" s="8">
        <v>28.294922075281384</v>
      </c>
      <c r="K2048" s="9">
        <v>19.087530999999998</v>
      </c>
      <c r="BO2048" s="224">
        <v>4.97</v>
      </c>
      <c r="BP2048" s="226">
        <v>-13.333333333333345</v>
      </c>
    </row>
    <row r="2049" spans="5:68">
      <c r="E2049" s="9">
        <v>237.99</v>
      </c>
      <c r="F2049" s="9">
        <v>15.69</v>
      </c>
      <c r="J2049" s="8">
        <v>28.406743031537747</v>
      </c>
      <c r="K2049" s="9">
        <v>18.642047000000005</v>
      </c>
      <c r="BO2049" s="224">
        <v>4.9750000000000005</v>
      </c>
      <c r="BP2049" s="226">
        <v>-13.999999999999998</v>
      </c>
    </row>
    <row r="2050" spans="5:68">
      <c r="E2050" s="9">
        <v>238.07999999999998</v>
      </c>
      <c r="F2050" s="9">
        <v>28</v>
      </c>
      <c r="J2050" s="8">
        <v>28.518563987794106</v>
      </c>
      <c r="K2050" s="9">
        <v>5.6192112000000094</v>
      </c>
      <c r="BO2050" s="224">
        <v>4.9800000000000004</v>
      </c>
      <c r="BP2050" s="226">
        <v>-29.333333333333329</v>
      </c>
    </row>
    <row r="2051" spans="5:68">
      <c r="E2051" s="9">
        <v>238.17000000000002</v>
      </c>
      <c r="F2051" s="9">
        <v>32.734999999999999</v>
      </c>
      <c r="J2051" s="8">
        <v>28.630384944050466</v>
      </c>
      <c r="K2051" s="9">
        <v>-7.4036245999999934</v>
      </c>
      <c r="BO2051" s="224">
        <v>4.9850000000000003</v>
      </c>
      <c r="BP2051" s="226">
        <v>-14.66666666666668</v>
      </c>
    </row>
    <row r="2052" spans="5:68">
      <c r="E2052" s="9">
        <v>238.26000000000002</v>
      </c>
      <c r="F2052" s="9">
        <v>35.58</v>
      </c>
      <c r="J2052" s="8">
        <v>28.742205900306825</v>
      </c>
      <c r="K2052" s="9">
        <v>7.8218220000000045</v>
      </c>
      <c r="BO2052" s="224">
        <v>4.99</v>
      </c>
      <c r="BP2052" s="226">
        <v>-0.66666666666668206</v>
      </c>
    </row>
    <row r="2053" spans="5:68">
      <c r="E2053" s="9">
        <v>238.35</v>
      </c>
      <c r="F2053" s="9">
        <v>37.47</v>
      </c>
      <c r="J2053" s="8">
        <v>28.854026856563184</v>
      </c>
      <c r="K2053" s="9">
        <v>3.7194822000000016</v>
      </c>
      <c r="BO2053" s="224">
        <v>4.9950000000000001</v>
      </c>
      <c r="BP2053" s="226">
        <v>-8.0000000000000071</v>
      </c>
    </row>
    <row r="2054" spans="5:68">
      <c r="E2054" s="9">
        <v>238.44</v>
      </c>
      <c r="F2054" s="9">
        <v>39.369999999999997</v>
      </c>
      <c r="J2054" s="8">
        <v>28.965847812819543</v>
      </c>
      <c r="K2054" s="9">
        <v>-1.8441837000000021</v>
      </c>
      <c r="BO2054" s="224">
        <v>5</v>
      </c>
      <c r="BP2054" s="226">
        <v>-4.0000000000000036</v>
      </c>
    </row>
    <row r="2055" spans="5:68">
      <c r="E2055" s="9">
        <v>238.52999999999997</v>
      </c>
      <c r="F2055" s="9">
        <v>41.27</v>
      </c>
      <c r="J2055" s="8">
        <v>29.077668769075906</v>
      </c>
      <c r="K2055" s="9">
        <v>-7.4078495999999987</v>
      </c>
      <c r="BO2055" s="224">
        <v>5.0049999999999999</v>
      </c>
      <c r="BP2055" s="226">
        <v>-14.66666666666668</v>
      </c>
    </row>
    <row r="2056" spans="5:68">
      <c r="E2056" s="9">
        <v>238.62</v>
      </c>
      <c r="F2056" s="9">
        <v>42.22</v>
      </c>
      <c r="J2056" s="8">
        <v>29.189489725332265</v>
      </c>
      <c r="K2056" s="9">
        <v>-8.7792845999999969</v>
      </c>
      <c r="BO2056" s="224">
        <v>5.01</v>
      </c>
      <c r="BP2056" s="226">
        <v>-13.999999999999998</v>
      </c>
    </row>
    <row r="2057" spans="5:68">
      <c r="E2057" s="9">
        <v>238.71</v>
      </c>
      <c r="F2057" s="9">
        <v>43.17</v>
      </c>
      <c r="J2057" s="8">
        <v>29.301310681588625</v>
      </c>
      <c r="K2057" s="9">
        <v>-9</v>
      </c>
      <c r="BO2057" s="224">
        <v>5.0149999999999997</v>
      </c>
      <c r="BP2057" s="226">
        <v>-9.333333333333341</v>
      </c>
    </row>
    <row r="2058" spans="5:68">
      <c r="E2058" s="9">
        <v>238.79999999999998</v>
      </c>
      <c r="F2058" s="9">
        <v>43.17</v>
      </c>
      <c r="J2058" s="8">
        <v>29.413131637844984</v>
      </c>
      <c r="K2058" s="9">
        <v>-12</v>
      </c>
      <c r="BO2058" s="224">
        <v>5.0200000000000005</v>
      </c>
      <c r="BP2058" s="226">
        <v>-0.66666666666668206</v>
      </c>
    </row>
    <row r="2059" spans="5:68">
      <c r="E2059" s="9">
        <v>238.89</v>
      </c>
      <c r="F2059" s="9">
        <v>43.18</v>
      </c>
      <c r="J2059" s="8">
        <v>29.524952594101343</v>
      </c>
      <c r="K2059" s="9">
        <v>-13</v>
      </c>
      <c r="BO2059" s="224">
        <v>5.0250000000000004</v>
      </c>
      <c r="BP2059" s="226">
        <v>-0.66666666666668206</v>
      </c>
    </row>
    <row r="2060" spans="5:68">
      <c r="E2060" s="9">
        <v>238.98</v>
      </c>
      <c r="F2060" s="9">
        <v>43.18</v>
      </c>
      <c r="J2060" s="8">
        <v>29.636773550357702</v>
      </c>
      <c r="K2060" s="9">
        <v>-10</v>
      </c>
      <c r="BO2060" s="224">
        <v>5.03</v>
      </c>
      <c r="BP2060" s="226">
        <v>-2.6666666666666692</v>
      </c>
    </row>
    <row r="2061" spans="5:68">
      <c r="E2061" s="9">
        <v>239.07</v>
      </c>
      <c r="F2061" s="9">
        <v>43.19</v>
      </c>
      <c r="J2061" s="8">
        <v>29.748594506614062</v>
      </c>
      <c r="K2061" s="9">
        <v>0</v>
      </c>
      <c r="BO2061" s="224">
        <v>5.0350000000000001</v>
      </c>
      <c r="BP2061" s="226">
        <v>-4.0000000000000036</v>
      </c>
    </row>
    <row r="2062" spans="5:68">
      <c r="E2062" s="9">
        <v>239.16</v>
      </c>
      <c r="F2062" s="9">
        <v>43.19</v>
      </c>
      <c r="J2062" s="8">
        <v>29.860415462870421</v>
      </c>
      <c r="K2062" s="9">
        <v>3</v>
      </c>
      <c r="BO2062" s="224">
        <v>5.04</v>
      </c>
      <c r="BP2062" s="226">
        <v>-22.000000000000004</v>
      </c>
    </row>
    <row r="2063" spans="5:68">
      <c r="E2063" s="9">
        <v>239.25</v>
      </c>
      <c r="F2063" s="9">
        <v>43.2</v>
      </c>
      <c r="J2063" s="8">
        <v>29.972199091286221</v>
      </c>
      <c r="K2063" s="9">
        <v>4.1757822000000004</v>
      </c>
      <c r="BO2063" s="224">
        <v>5.0449999999999999</v>
      </c>
      <c r="BP2063" s="226">
        <v>-29.333333333333329</v>
      </c>
    </row>
    <row r="2064" spans="5:68">
      <c r="E2064" s="9">
        <v>239.34</v>
      </c>
      <c r="F2064" s="9">
        <v>41.31</v>
      </c>
      <c r="J2064" s="8">
        <v>30.082153655515878</v>
      </c>
      <c r="K2064" s="9">
        <v>3.8030020000000064</v>
      </c>
      <c r="BO2064" s="224">
        <v>5.05</v>
      </c>
      <c r="BP2064" s="226">
        <v>-20.666666666666671</v>
      </c>
    </row>
    <row r="2065" spans="5:68">
      <c r="E2065" s="9">
        <v>239.43</v>
      </c>
      <c r="F2065" s="9">
        <v>41.31</v>
      </c>
      <c r="J2065" s="8">
        <v>30.192108219745538</v>
      </c>
      <c r="K2065" s="9">
        <v>3.4302218000000053</v>
      </c>
      <c r="BO2065" s="224">
        <v>5.0549999999999997</v>
      </c>
      <c r="BP2065" s="226">
        <v>-22.000000000000004</v>
      </c>
    </row>
    <row r="2066" spans="5:68">
      <c r="E2066" s="9">
        <v>239.52</v>
      </c>
      <c r="F2066" s="9">
        <v>41.32</v>
      </c>
      <c r="J2066" s="8">
        <v>30.302062783975195</v>
      </c>
      <c r="K2066" s="9">
        <v>3.0574416000000042</v>
      </c>
      <c r="BO2066" s="224">
        <v>5.0600000000000005</v>
      </c>
      <c r="BP2066" s="226">
        <v>-8.0000000000000071</v>
      </c>
    </row>
    <row r="2067" spans="5:68">
      <c r="E2067" s="9">
        <v>239.61</v>
      </c>
      <c r="F2067" s="9">
        <v>41.32</v>
      </c>
      <c r="J2067" s="8">
        <v>30.412017348204856</v>
      </c>
      <c r="K2067" s="9">
        <v>5.614431880000005</v>
      </c>
      <c r="BO2067" s="224">
        <v>5.0650000000000004</v>
      </c>
      <c r="BP2067" s="226">
        <v>-11.333333333333329</v>
      </c>
    </row>
    <row r="2068" spans="5:68">
      <c r="E2068" s="9">
        <v>239.7</v>
      </c>
      <c r="F2068" s="9">
        <v>41.33</v>
      </c>
      <c r="J2068" s="8">
        <v>30.521971912434513</v>
      </c>
      <c r="K2068" s="9">
        <v>8.1714221600000059</v>
      </c>
      <c r="BO2068" s="224">
        <v>5.07</v>
      </c>
      <c r="BP2068" s="226">
        <v>-13.333333333333345</v>
      </c>
    </row>
    <row r="2069" spans="5:68">
      <c r="E2069" s="9">
        <v>239.79</v>
      </c>
      <c r="F2069" s="9">
        <v>39.44</v>
      </c>
      <c r="J2069" s="8">
        <v>30.631926476664173</v>
      </c>
      <c r="K2069" s="9">
        <v>10.728412440000007</v>
      </c>
      <c r="BO2069" s="224">
        <v>5.0750000000000002</v>
      </c>
      <c r="BP2069" s="226">
        <v>2.6666666666666692</v>
      </c>
    </row>
    <row r="2070" spans="5:68">
      <c r="E2070" s="9">
        <v>239.88</v>
      </c>
      <c r="F2070" s="9">
        <v>39.450000000000003</v>
      </c>
      <c r="J2070" s="8">
        <v>30.74188104089383</v>
      </c>
      <c r="K2070" s="9">
        <v>13.285402720000008</v>
      </c>
      <c r="BO2070" s="224">
        <v>5.08</v>
      </c>
      <c r="BP2070" s="226">
        <v>-3.3333333333333215</v>
      </c>
    </row>
    <row r="2071" spans="5:68">
      <c r="E2071" s="9">
        <v>239.97000000000003</v>
      </c>
      <c r="F2071" s="9">
        <v>39.450000000000003</v>
      </c>
      <c r="J2071" s="8">
        <v>30.85183560512349</v>
      </c>
      <c r="K2071" s="9">
        <v>15.842393000000008</v>
      </c>
      <c r="BO2071" s="224">
        <v>5.085</v>
      </c>
      <c r="BP2071" s="226">
        <v>-5.3333333333333384</v>
      </c>
    </row>
    <row r="2072" spans="5:68">
      <c r="E2072" s="9">
        <v>240.06</v>
      </c>
      <c r="F2072" s="9">
        <v>39.450000000000003</v>
      </c>
      <c r="J2072" s="8">
        <v>30.961790169353147</v>
      </c>
      <c r="K2072" s="9">
        <v>16.270267200000006</v>
      </c>
      <c r="BO2072" s="224">
        <v>5.09</v>
      </c>
      <c r="BP2072" s="226">
        <v>4.6666666666666563</v>
      </c>
    </row>
    <row r="2073" spans="5:68">
      <c r="E2073" s="9">
        <v>240.14999999999998</v>
      </c>
      <c r="F2073" s="9">
        <v>39.46</v>
      </c>
      <c r="J2073" s="8">
        <v>31.071744733582808</v>
      </c>
      <c r="K2073" s="9">
        <v>11.507644400000004</v>
      </c>
      <c r="BO2073" s="224">
        <v>5.0949999999999998</v>
      </c>
      <c r="BP2073" s="226">
        <v>-9.9999999999999947</v>
      </c>
    </row>
    <row r="2074" spans="5:68">
      <c r="E2074" s="9">
        <v>240.23999999999998</v>
      </c>
      <c r="F2074" s="9">
        <v>38.520000000000003</v>
      </c>
      <c r="J2074" s="8">
        <v>31.181699297812465</v>
      </c>
      <c r="K2074" s="9">
        <v>11.310218599999999</v>
      </c>
      <c r="BO2074" s="224">
        <v>5.1000000000000005</v>
      </c>
      <c r="BP2074" s="226">
        <v>-18</v>
      </c>
    </row>
    <row r="2075" spans="5:68">
      <c r="E2075" s="9">
        <v>240.32999999999998</v>
      </c>
      <c r="F2075" s="9">
        <v>37.58</v>
      </c>
      <c r="J2075" s="8">
        <v>31.291653862042125</v>
      </c>
      <c r="K2075" s="9">
        <v>11.112792800000001</v>
      </c>
      <c r="BO2075" s="224">
        <v>5.1050000000000004</v>
      </c>
      <c r="BP2075" s="226">
        <v>-20.666666666666671</v>
      </c>
    </row>
    <row r="2076" spans="5:68">
      <c r="E2076" s="9">
        <v>240.42000000000002</v>
      </c>
      <c r="F2076" s="9">
        <v>37.58</v>
      </c>
      <c r="J2076" s="8">
        <v>31.401608426271782</v>
      </c>
      <c r="K2076" s="9">
        <v>10.894005399999998</v>
      </c>
      <c r="BO2076" s="224">
        <v>5.1100000000000003</v>
      </c>
      <c r="BP2076" s="226">
        <v>-12.666666666666663</v>
      </c>
    </row>
    <row r="2077" spans="5:68">
      <c r="E2077" s="9">
        <v>240.51</v>
      </c>
      <c r="F2077" s="9">
        <v>35.69</v>
      </c>
      <c r="J2077" s="8">
        <v>31.511562990501442</v>
      </c>
      <c r="K2077" s="9">
        <v>10.675218000000001</v>
      </c>
      <c r="BO2077" s="224">
        <v>5.1150000000000002</v>
      </c>
      <c r="BP2077" s="226">
        <v>-8.666666666666659</v>
      </c>
    </row>
    <row r="2078" spans="5:68">
      <c r="E2078" s="9">
        <v>240.6</v>
      </c>
      <c r="F2078" s="9">
        <v>35.700000000000003</v>
      </c>
      <c r="J2078" s="8">
        <v>31.621517554731099</v>
      </c>
      <c r="K2078" s="9">
        <v>10.456430600000004</v>
      </c>
      <c r="BO2078" s="224">
        <v>5.12</v>
      </c>
      <c r="BP2078" s="226">
        <v>-4.6666666666666563</v>
      </c>
    </row>
    <row r="2079" spans="5:68">
      <c r="E2079" s="9">
        <v>240.69</v>
      </c>
      <c r="F2079" s="9">
        <v>33.81</v>
      </c>
      <c r="J2079" s="8">
        <v>31.73147211896076</v>
      </c>
      <c r="K2079" s="9">
        <v>5</v>
      </c>
      <c r="BO2079" s="224">
        <v>5.125</v>
      </c>
      <c r="BP2079" s="226">
        <v>0.66666666666665242</v>
      </c>
    </row>
    <row r="2080" spans="5:68">
      <c r="E2080" s="9">
        <v>240.78</v>
      </c>
      <c r="F2080" s="9">
        <v>31.92</v>
      </c>
      <c r="J2080" s="8">
        <v>31.841426683190416</v>
      </c>
      <c r="K2080" s="9">
        <v>-4</v>
      </c>
      <c r="BO2080" s="224">
        <v>5.13</v>
      </c>
      <c r="BP2080" s="226">
        <v>3.3333333333333215</v>
      </c>
    </row>
    <row r="2081" spans="5:68">
      <c r="E2081" s="9">
        <v>240.87</v>
      </c>
      <c r="F2081" s="9">
        <v>31.92</v>
      </c>
      <c r="J2081" s="8">
        <v>31.951381247420077</v>
      </c>
      <c r="K2081" s="9">
        <v>-6</v>
      </c>
      <c r="BO2081" s="224">
        <v>5.1349999999999998</v>
      </c>
      <c r="BP2081" s="226">
        <v>5.3333333333333384</v>
      </c>
    </row>
    <row r="2082" spans="5:68">
      <c r="E2082" s="9">
        <v>240.96</v>
      </c>
      <c r="F2082" s="9">
        <v>26.25</v>
      </c>
      <c r="J2082" s="8">
        <v>32.061335811649734</v>
      </c>
      <c r="K2082" s="9">
        <v>-4</v>
      </c>
      <c r="BO2082" s="224">
        <v>5.14</v>
      </c>
      <c r="BP2082" s="226">
        <v>-13.999999999999998</v>
      </c>
    </row>
    <row r="2083" spans="5:68">
      <c r="E2083" s="9">
        <v>241.05</v>
      </c>
      <c r="F2083" s="9">
        <v>24.37</v>
      </c>
      <c r="J2083" s="8">
        <v>32.171290375879394</v>
      </c>
      <c r="K2083" s="9">
        <v>0</v>
      </c>
      <c r="BO2083" s="224">
        <v>5.1450000000000005</v>
      </c>
      <c r="BP2083" s="226">
        <v>-11.333333333333329</v>
      </c>
    </row>
    <row r="2084" spans="5:68">
      <c r="E2084" s="9">
        <v>241.14</v>
      </c>
      <c r="F2084" s="9">
        <v>22.48</v>
      </c>
      <c r="J2084" s="8">
        <v>32.281244940109055</v>
      </c>
      <c r="K2084" s="9">
        <v>4.6806190000000072</v>
      </c>
      <c r="BO2084" s="224">
        <v>5.15</v>
      </c>
      <c r="BP2084" s="226">
        <v>-10.666666666666677</v>
      </c>
    </row>
    <row r="2085" spans="5:68">
      <c r="E2085" s="9">
        <v>241.23</v>
      </c>
      <c r="F2085" s="9">
        <v>20.59</v>
      </c>
      <c r="J2085" s="8">
        <v>32.391199504338715</v>
      </c>
      <c r="K2085" s="9">
        <v>-0.2592509999999919</v>
      </c>
      <c r="BO2085" s="224">
        <v>5.1550000000000002</v>
      </c>
      <c r="BP2085" s="226">
        <v>-12.000000000000009</v>
      </c>
    </row>
    <row r="2086" spans="5:68">
      <c r="E2086" s="9">
        <v>241.32000000000002</v>
      </c>
      <c r="F2086" s="9">
        <v>16.809999999999999</v>
      </c>
      <c r="J2086" s="8">
        <v>32.501154068568368</v>
      </c>
      <c r="K2086" s="9">
        <v>30.997434200000015</v>
      </c>
      <c r="BO2086" s="224">
        <v>5.16</v>
      </c>
      <c r="BP2086" s="226">
        <v>-5.9999999999999902</v>
      </c>
    </row>
    <row r="2087" spans="5:68">
      <c r="E2087" s="9">
        <v>241.41</v>
      </c>
      <c r="F2087" s="9">
        <v>12.0817</v>
      </c>
      <c r="J2087" s="8">
        <v>32.611108632798029</v>
      </c>
      <c r="K2087" s="9">
        <v>28.405413600000003</v>
      </c>
      <c r="BO2087" s="224">
        <v>5.165</v>
      </c>
      <c r="BP2087" s="226">
        <v>-14.66666666666668</v>
      </c>
    </row>
    <row r="2088" spans="5:68">
      <c r="E2088" s="9">
        <v>241.5</v>
      </c>
      <c r="F2088" s="9">
        <v>7.3535000000000004</v>
      </c>
      <c r="J2088" s="8">
        <v>32.721063197027689</v>
      </c>
      <c r="K2088" s="9">
        <v>36.477969000000002</v>
      </c>
      <c r="BO2088" s="224">
        <v>5.17</v>
      </c>
      <c r="BP2088" s="226">
        <v>-19.333333333333336</v>
      </c>
    </row>
    <row r="2089" spans="5:68">
      <c r="E2089" s="9">
        <v>241.64000000000001</v>
      </c>
      <c r="F2089" s="9">
        <v>4.5187499999999998</v>
      </c>
      <c r="J2089" s="8">
        <v>32.831017761257343</v>
      </c>
      <c r="K2089" s="9">
        <v>-8.0260515999999953</v>
      </c>
      <c r="BO2089" s="224">
        <v>5.1749999999999998</v>
      </c>
      <c r="BP2089" s="226">
        <v>-32</v>
      </c>
    </row>
    <row r="2090" spans="5:68">
      <c r="E2090" s="9">
        <v>241.77999999999997</v>
      </c>
      <c r="F2090" s="9">
        <v>1.6839999999999999</v>
      </c>
      <c r="J2090" s="8">
        <v>32.940972325487003</v>
      </c>
      <c r="K2090" s="9">
        <v>-8.2116980999999925</v>
      </c>
      <c r="BO2090" s="224">
        <v>5.18</v>
      </c>
      <c r="BP2090" s="226">
        <v>-25.333333333333325</v>
      </c>
    </row>
    <row r="2091" spans="5:68">
      <c r="E2091" s="9">
        <v>241.92</v>
      </c>
      <c r="F2091" s="9">
        <v>-2.0950000000000002</v>
      </c>
      <c r="J2091" s="8">
        <v>33.050926889716663</v>
      </c>
      <c r="K2091" s="9">
        <v>-12</v>
      </c>
      <c r="BO2091" s="224">
        <v>5.1850000000000005</v>
      </c>
      <c r="BP2091" s="226">
        <v>-19.333333333333336</v>
      </c>
    </row>
    <row r="2092" spans="5:68">
      <c r="E2092" s="9">
        <v>242.05999999999997</v>
      </c>
      <c r="F2092" s="9">
        <v>-3.0372499999999998</v>
      </c>
      <c r="J2092" s="8">
        <v>33.160881453946324</v>
      </c>
      <c r="K2092" s="9">
        <v>-10</v>
      </c>
      <c r="BO2092" s="224">
        <v>5.19</v>
      </c>
      <c r="BP2092" s="226">
        <v>-18</v>
      </c>
    </row>
    <row r="2093" spans="5:68">
      <c r="E2093" s="9">
        <v>242.2</v>
      </c>
      <c r="F2093" s="9">
        <v>-3.9794999999999998</v>
      </c>
      <c r="J2093" s="8">
        <v>33.270836018175984</v>
      </c>
      <c r="K2093" s="9">
        <v>5.8556422000000055</v>
      </c>
      <c r="BO2093" s="224">
        <v>5.1950000000000003</v>
      </c>
      <c r="BP2093" s="226">
        <v>-5.9999999999999902</v>
      </c>
    </row>
    <row r="2094" spans="5:68">
      <c r="E2094" s="9">
        <v>242.34</v>
      </c>
      <c r="F2094" s="9">
        <v>-3.9750000000000001</v>
      </c>
      <c r="J2094" s="8">
        <v>33.380790582405638</v>
      </c>
      <c r="K2094" s="9">
        <v>11.221944266666668</v>
      </c>
      <c r="BO2094" s="224">
        <v>5.2</v>
      </c>
      <c r="BP2094" s="226">
        <v>-8.666666666666659</v>
      </c>
    </row>
    <row r="2095" spans="5:68">
      <c r="E2095" s="9">
        <v>242.48</v>
      </c>
      <c r="F2095" s="9">
        <v>-3.9695</v>
      </c>
      <c r="J2095" s="8">
        <v>33.490745146635298</v>
      </c>
      <c r="K2095" s="9">
        <v>16.588246333333338</v>
      </c>
      <c r="BO2095" s="224">
        <v>5.2050000000000001</v>
      </c>
      <c r="BP2095" s="226">
        <v>-18</v>
      </c>
    </row>
    <row r="2096" spans="5:68">
      <c r="E2096" s="9">
        <v>242.62</v>
      </c>
      <c r="F2096" s="9">
        <v>-3.9649999999999999</v>
      </c>
      <c r="J2096" s="8">
        <v>33.600699710864959</v>
      </c>
      <c r="K2096" s="9">
        <v>21.954548400000007</v>
      </c>
      <c r="BO2096" s="224">
        <v>5.21</v>
      </c>
      <c r="BP2096" s="226">
        <v>-15.333333333333334</v>
      </c>
    </row>
    <row r="2097" spans="5:68">
      <c r="E2097" s="9">
        <v>242.76</v>
      </c>
      <c r="F2097" s="9">
        <v>-3.9620000000000002</v>
      </c>
      <c r="J2097" s="8">
        <v>33.710654275094619</v>
      </c>
      <c r="K2097" s="9">
        <v>-7.0064408</v>
      </c>
      <c r="BO2097" s="224">
        <v>5.2149999999999999</v>
      </c>
      <c r="BP2097" s="226">
        <v>-9.333333333333341</v>
      </c>
    </row>
    <row r="2098" spans="5:68">
      <c r="E2098" s="9">
        <v>242.9</v>
      </c>
      <c r="F2098" s="9">
        <v>-1.1178999999999999</v>
      </c>
      <c r="J2098" s="8">
        <v>33.820608839324272</v>
      </c>
      <c r="K2098" s="9">
        <v>26</v>
      </c>
      <c r="BO2098" s="224">
        <v>5.22</v>
      </c>
      <c r="BP2098" s="226">
        <v>-7.333333333333325</v>
      </c>
    </row>
    <row r="2099" spans="5:68">
      <c r="E2099" s="9">
        <v>243.04</v>
      </c>
      <c r="F2099" s="9">
        <v>3.6190000000000002</v>
      </c>
      <c r="J2099" s="8">
        <v>33.930563403553933</v>
      </c>
      <c r="K2099" s="9">
        <v>40</v>
      </c>
      <c r="BO2099" s="224">
        <v>5.2250000000000005</v>
      </c>
      <c r="BP2099" s="226">
        <v>-13.333333333333345</v>
      </c>
    </row>
    <row r="2100" spans="5:68">
      <c r="E2100" s="9">
        <v>243.18</v>
      </c>
      <c r="F2100" s="9">
        <v>10.2485</v>
      </c>
      <c r="J2100" s="8">
        <v>34.040517967783593</v>
      </c>
      <c r="K2100" s="9">
        <v>42.5488</v>
      </c>
      <c r="BO2100" s="224">
        <v>5.23</v>
      </c>
      <c r="BP2100" s="226">
        <v>-16.666666666666668</v>
      </c>
    </row>
    <row r="2101" spans="5:68">
      <c r="E2101" s="9">
        <v>243.32</v>
      </c>
      <c r="F2101" s="9">
        <v>18.77</v>
      </c>
      <c r="J2101" s="8">
        <v>34.150472532013254</v>
      </c>
      <c r="K2101" s="9">
        <v>42.809749999999994</v>
      </c>
      <c r="BO2101" s="224">
        <v>5.2350000000000003</v>
      </c>
      <c r="BP2101" s="226">
        <v>-2.6666666666666692</v>
      </c>
    </row>
    <row r="2102" spans="5:68">
      <c r="E2102" s="9">
        <v>243.45999999999998</v>
      </c>
      <c r="F2102" s="9">
        <v>24.454999999999998</v>
      </c>
      <c r="J2102" s="8">
        <v>34.260427096242907</v>
      </c>
      <c r="K2102" s="9">
        <v>42.737899999999996</v>
      </c>
      <c r="BO2102" s="224">
        <v>5.24</v>
      </c>
      <c r="BP2102" s="226">
        <v>-12.666666666666663</v>
      </c>
    </row>
    <row r="2103" spans="5:68">
      <c r="E2103" s="9">
        <v>243.6</v>
      </c>
      <c r="F2103" s="9">
        <v>28.24</v>
      </c>
      <c r="J2103" s="8">
        <v>34.370381660472567</v>
      </c>
      <c r="K2103" s="9">
        <v>42.666150000000002</v>
      </c>
      <c r="BO2103" s="224">
        <v>5.2450000000000001</v>
      </c>
      <c r="BP2103" s="226">
        <v>-16.000000000000014</v>
      </c>
    </row>
    <row r="2104" spans="5:68">
      <c r="E2104" s="9">
        <v>243.73999999999998</v>
      </c>
      <c r="F2104" s="9">
        <v>30.14</v>
      </c>
      <c r="J2104" s="8">
        <v>34.480336224702228</v>
      </c>
      <c r="K2104" s="9">
        <v>47.0719706</v>
      </c>
      <c r="BO2104" s="224">
        <v>5.25</v>
      </c>
      <c r="BP2104" s="226">
        <v>-22.000000000000004</v>
      </c>
    </row>
    <row r="2105" spans="5:68">
      <c r="E2105" s="9">
        <v>243.88</v>
      </c>
      <c r="F2105" s="9">
        <v>30.145</v>
      </c>
      <c r="J2105" s="8">
        <v>34.590290788931888</v>
      </c>
      <c r="K2105" s="9">
        <v>45</v>
      </c>
      <c r="BO2105" s="224">
        <v>5.2549999999999999</v>
      </c>
      <c r="BP2105" s="226">
        <v>-23.999999999999989</v>
      </c>
    </row>
    <row r="2106" spans="5:68">
      <c r="E2106" s="9">
        <v>244.01999999999998</v>
      </c>
      <c r="F2106" s="9">
        <v>30.15</v>
      </c>
      <c r="J2106" s="8">
        <v>34.700245353161549</v>
      </c>
      <c r="K2106" s="9">
        <v>30</v>
      </c>
      <c r="BO2106" s="224">
        <v>5.26</v>
      </c>
      <c r="BP2106" s="226">
        <v>-18.666666666666654</v>
      </c>
    </row>
    <row r="2107" spans="5:68">
      <c r="E2107" s="9">
        <v>244.16</v>
      </c>
      <c r="F2107" s="9">
        <v>30.155000000000001</v>
      </c>
      <c r="J2107" s="8">
        <v>34.810199917391202</v>
      </c>
      <c r="K2107" s="9">
        <v>6</v>
      </c>
      <c r="BO2107" s="224">
        <v>5.2649999999999997</v>
      </c>
      <c r="BP2107" s="226">
        <v>-16.666666666666668</v>
      </c>
    </row>
    <row r="2108" spans="5:68">
      <c r="E2108" s="9">
        <v>244.3</v>
      </c>
      <c r="F2108" s="9">
        <v>29.212499999999999</v>
      </c>
      <c r="J2108" s="8">
        <v>34.920154481620862</v>
      </c>
      <c r="K2108" s="9">
        <v>6</v>
      </c>
      <c r="BO2108" s="224">
        <v>5.2700000000000005</v>
      </c>
      <c r="BP2108" s="226">
        <v>-4.6666666666666563</v>
      </c>
    </row>
    <row r="2109" spans="5:68">
      <c r="E2109" s="9">
        <v>244.44</v>
      </c>
      <c r="F2109" s="9">
        <v>28.27</v>
      </c>
      <c r="J2109" s="8">
        <v>35.030109045850523</v>
      </c>
      <c r="K2109" s="9">
        <v>15</v>
      </c>
      <c r="BO2109" s="224">
        <v>5.2750000000000004</v>
      </c>
      <c r="BP2109" s="226">
        <v>-10.666666666666677</v>
      </c>
    </row>
    <row r="2110" spans="5:68">
      <c r="E2110" s="9">
        <v>244.58</v>
      </c>
      <c r="F2110" s="9">
        <v>28.27</v>
      </c>
      <c r="J2110" s="8">
        <v>35.140063610080176</v>
      </c>
      <c r="K2110" s="9">
        <v>17.478784999999998</v>
      </c>
      <c r="BO2110" s="224">
        <v>5.28</v>
      </c>
      <c r="BP2110" s="226">
        <v>-10.666666666666677</v>
      </c>
    </row>
    <row r="2111" spans="5:68">
      <c r="E2111" s="9">
        <v>244.72</v>
      </c>
      <c r="F2111" s="9">
        <v>20.71</v>
      </c>
      <c r="J2111" s="8">
        <v>35.250018174309837</v>
      </c>
      <c r="K2111" s="9">
        <v>29.545850000000002</v>
      </c>
      <c r="BO2111" s="224">
        <v>5.2850000000000001</v>
      </c>
      <c r="BP2111" s="226">
        <v>-4.6666666666666563</v>
      </c>
    </row>
    <row r="2112" spans="5:68">
      <c r="E2112" s="9">
        <v>244.86</v>
      </c>
      <c r="F2112" s="9">
        <v>20.71</v>
      </c>
      <c r="J2112" s="8">
        <v>35.35008092485694</v>
      </c>
      <c r="K2112" s="9">
        <v>34.247675000000001</v>
      </c>
      <c r="BO2112" s="224">
        <v>5.29</v>
      </c>
      <c r="BP2112" s="226">
        <v>-12.666666666666663</v>
      </c>
    </row>
    <row r="2113" spans="5:68">
      <c r="E2113" s="9">
        <v>245</v>
      </c>
      <c r="F2113" s="9">
        <v>7.4690000000000003</v>
      </c>
      <c r="J2113" s="8">
        <v>35.443549132949428</v>
      </c>
      <c r="K2113" s="9">
        <v>38.945749999999997</v>
      </c>
      <c r="BO2113" s="224">
        <v>5.2949999999999999</v>
      </c>
      <c r="BP2113" s="226">
        <v>-16.000000000000014</v>
      </c>
    </row>
    <row r="2114" spans="5:68">
      <c r="E2114" s="9">
        <v>245.14000000000001</v>
      </c>
      <c r="F2114" s="9">
        <v>4.6334999999999997</v>
      </c>
      <c r="J2114" s="8">
        <v>35.53701734104191</v>
      </c>
      <c r="K2114" s="9">
        <v>41.585333333333331</v>
      </c>
      <c r="BO2114" s="224">
        <v>5.3</v>
      </c>
      <c r="BP2114" s="226">
        <v>-12.000000000000009</v>
      </c>
    </row>
    <row r="2115" spans="5:68">
      <c r="E2115" s="9">
        <v>245.28</v>
      </c>
      <c r="F2115" s="9">
        <v>1.798</v>
      </c>
      <c r="J2115" s="8">
        <v>35.630485549134399</v>
      </c>
      <c r="K2115" s="9">
        <v>45.192166666666672</v>
      </c>
      <c r="BO2115" s="224">
        <v>5.3049999999999997</v>
      </c>
      <c r="BP2115" s="226">
        <v>-4.0000000000000036</v>
      </c>
    </row>
    <row r="2116" spans="5:68">
      <c r="E2116" s="9">
        <v>245.42</v>
      </c>
      <c r="F2116" s="9">
        <v>-3.8730000000000002</v>
      </c>
      <c r="J2116" s="8">
        <v>35.723953757226887</v>
      </c>
      <c r="K2116" s="9">
        <v>41.410250000000005</v>
      </c>
      <c r="BO2116" s="224">
        <v>5.3100000000000005</v>
      </c>
      <c r="BP2116" s="226">
        <v>-4.0000000000000036</v>
      </c>
    </row>
    <row r="2117" spans="5:68">
      <c r="E2117" s="9">
        <v>245.56</v>
      </c>
      <c r="F2117" s="9">
        <v>-3.8685</v>
      </c>
      <c r="J2117" s="8">
        <v>35.817421965319376</v>
      </c>
      <c r="K2117" s="9">
        <v>54.341999999999999</v>
      </c>
      <c r="BO2117" s="224">
        <v>5.3150000000000004</v>
      </c>
      <c r="BP2117" s="226">
        <v>-7.333333333333325</v>
      </c>
    </row>
    <row r="2118" spans="5:68">
      <c r="E2118" s="9">
        <v>245.7</v>
      </c>
      <c r="F2118" s="9">
        <v>-3.8639999999999999</v>
      </c>
      <c r="J2118" s="8">
        <v>35.910890173411858</v>
      </c>
      <c r="K2118" s="9">
        <v>32.167099999999998</v>
      </c>
      <c r="BO2118" s="224">
        <v>5.32</v>
      </c>
      <c r="BP2118" s="226">
        <v>-12.000000000000009</v>
      </c>
    </row>
    <row r="2119" spans="5:68">
      <c r="E2119" s="9">
        <v>245.84</v>
      </c>
      <c r="F2119" s="9">
        <v>0.87297999999999998</v>
      </c>
      <c r="J2119" s="8">
        <v>36.004358381504346</v>
      </c>
      <c r="K2119" s="9">
        <v>49.176499999999997</v>
      </c>
      <c r="BO2119" s="224">
        <v>5.3249999999999851</v>
      </c>
      <c r="BP2119" s="226">
        <v>3.5045812362721307</v>
      </c>
    </row>
    <row r="2120" spans="5:68">
      <c r="E2120" s="9">
        <v>245.98</v>
      </c>
      <c r="F2120" s="9">
        <v>7.5019999999999998</v>
      </c>
      <c r="J2120" s="8">
        <v>36.097826589596835</v>
      </c>
      <c r="K2120" s="9">
        <v>49</v>
      </c>
      <c r="BO2120" s="224">
        <v>5.3299999999999841</v>
      </c>
      <c r="BP2120" s="226">
        <v>8.3343002913466968</v>
      </c>
    </row>
    <row r="2121" spans="5:68">
      <c r="E2121" s="9">
        <v>246.12</v>
      </c>
      <c r="F2121" s="9">
        <v>15.08</v>
      </c>
      <c r="J2121" s="8">
        <v>36.191294797689324</v>
      </c>
      <c r="K2121" s="9">
        <v>35</v>
      </c>
      <c r="BO2121" s="224">
        <v>5.334999999999984</v>
      </c>
      <c r="BP2121" s="226">
        <v>9.0931078794466078</v>
      </c>
    </row>
    <row r="2122" spans="5:68">
      <c r="E2122" s="9">
        <v>246.26</v>
      </c>
      <c r="F2122" s="9">
        <v>23.6</v>
      </c>
      <c r="J2122" s="8">
        <v>36.284763005781805</v>
      </c>
      <c r="K2122" s="9">
        <v>22</v>
      </c>
      <c r="BO2122" s="224">
        <v>5.3399999999999839</v>
      </c>
      <c r="BP2122" s="226">
        <v>5.7663104938279197</v>
      </c>
    </row>
    <row r="2123" spans="5:68">
      <c r="E2123" s="9">
        <v>246.4</v>
      </c>
      <c r="F2123" s="9">
        <v>26.44</v>
      </c>
      <c r="J2123" s="8">
        <v>36.378231213874294</v>
      </c>
      <c r="K2123" s="9">
        <v>10</v>
      </c>
      <c r="BO2123" s="224">
        <v>5.3449999999999838</v>
      </c>
      <c r="BP2123" s="226">
        <v>1.8081258302909002</v>
      </c>
    </row>
    <row r="2124" spans="5:68">
      <c r="E2124" s="9">
        <v>246.54000000000002</v>
      </c>
      <c r="F2124" s="9">
        <v>26.45</v>
      </c>
      <c r="J2124" s="8">
        <v>36.471699421966782</v>
      </c>
      <c r="K2124" s="9">
        <v>8</v>
      </c>
      <c r="BO2124" s="224">
        <v>5.3499999999999837</v>
      </c>
      <c r="BP2124" s="226">
        <v>4.1645986257519141</v>
      </c>
    </row>
    <row r="2125" spans="5:68">
      <c r="E2125" s="9">
        <v>246.68</v>
      </c>
      <c r="F2125" s="9">
        <v>24.56</v>
      </c>
      <c r="J2125" s="8">
        <v>36.565167630059271</v>
      </c>
      <c r="K2125" s="9">
        <v>12</v>
      </c>
      <c r="BO2125" s="224">
        <v>5.3549999999999836</v>
      </c>
      <c r="BP2125" s="226">
        <v>12.787692307662191</v>
      </c>
    </row>
    <row r="2126" spans="5:68">
      <c r="E2126" s="9">
        <v>246.82000000000002</v>
      </c>
      <c r="F2126" s="9">
        <v>22.67</v>
      </c>
      <c r="J2126" s="8">
        <v>36.658635838151753</v>
      </c>
      <c r="K2126" s="9">
        <v>17</v>
      </c>
      <c r="BO2126" s="224">
        <v>5.3599999999999834</v>
      </c>
      <c r="BP2126" s="226">
        <v>16.418803418792177</v>
      </c>
    </row>
    <row r="2127" spans="5:68">
      <c r="E2127" s="9">
        <v>246.95999999999998</v>
      </c>
      <c r="F2127" s="9">
        <v>20.78</v>
      </c>
      <c r="J2127" s="8">
        <v>36.752104046244241</v>
      </c>
      <c r="K2127" s="9">
        <v>19</v>
      </c>
      <c r="BO2127" s="224">
        <v>5.3649999999999833</v>
      </c>
      <c r="BP2127" s="226">
        <v>12.333333333349088</v>
      </c>
    </row>
    <row r="2128" spans="5:68">
      <c r="E2128" s="9">
        <v>247.1</v>
      </c>
      <c r="F2128" s="9">
        <v>17</v>
      </c>
      <c r="J2128" s="8">
        <v>36.84557225433673</v>
      </c>
      <c r="K2128" s="9">
        <v>19.267799999999998</v>
      </c>
      <c r="BO2128" s="224">
        <v>5.3699999999999841</v>
      </c>
      <c r="BP2128" s="226">
        <v>2.6666666666947649</v>
      </c>
    </row>
    <row r="2129" spans="5:68">
      <c r="E2129" s="9">
        <v>247.12899999999999</v>
      </c>
      <c r="F2129" s="9">
        <v>15.12</v>
      </c>
      <c r="J2129" s="8">
        <v>36.939040462429219</v>
      </c>
      <c r="K2129" s="9">
        <v>19.0855</v>
      </c>
      <c r="BO2129" s="224">
        <v>5.3749999999999831</v>
      </c>
      <c r="BP2129" s="226">
        <v>-3.3360433604195863</v>
      </c>
    </row>
    <row r="2130" spans="5:68">
      <c r="E2130" s="9">
        <v>247.15799999999999</v>
      </c>
      <c r="F2130" s="9">
        <v>15.12</v>
      </c>
      <c r="J2130" s="8">
        <v>37.0325086705217</v>
      </c>
      <c r="K2130" s="9">
        <v>26.134400000000003</v>
      </c>
      <c r="BO2130" s="224">
        <v>5.379999999999983</v>
      </c>
      <c r="BP2130" s="226">
        <v>-2.9193766937808028</v>
      </c>
    </row>
    <row r="2131" spans="5:68">
      <c r="E2131" s="9">
        <v>247.18700000000001</v>
      </c>
      <c r="F2131" s="9">
        <v>15.12</v>
      </c>
      <c r="J2131" s="8">
        <v>37.125976878614189</v>
      </c>
      <c r="K2131" s="9">
        <v>25.648600000000002</v>
      </c>
      <c r="BO2131" s="224">
        <v>5.3849999999999829</v>
      </c>
      <c r="BP2131" s="226">
        <v>-1.8638211382173846</v>
      </c>
    </row>
    <row r="2132" spans="5:68">
      <c r="E2132" s="9">
        <v>247.21599999999998</v>
      </c>
      <c r="F2132" s="9">
        <v>17.02</v>
      </c>
      <c r="J2132" s="8">
        <v>37.219445086706678</v>
      </c>
      <c r="K2132" s="9">
        <v>25.169575000000002</v>
      </c>
      <c r="BO2132" s="224">
        <v>5.3899999999999828</v>
      </c>
      <c r="BP2132" s="226">
        <v>1.6104336043348748</v>
      </c>
    </row>
    <row r="2133" spans="5:68">
      <c r="E2133" s="9">
        <v>247.245</v>
      </c>
      <c r="F2133" s="9">
        <v>18.920000000000002</v>
      </c>
      <c r="J2133" s="8">
        <v>37.312913294799166</v>
      </c>
      <c r="K2133" s="9">
        <v>43.546300000000002</v>
      </c>
      <c r="BO2133" s="224">
        <v>5.3949999999999827</v>
      </c>
      <c r="BP2133" s="226">
        <v>3.1604336043371242</v>
      </c>
    </row>
    <row r="2134" spans="5:68">
      <c r="E2134" s="9">
        <v>247.274</v>
      </c>
      <c r="F2134" s="9">
        <v>20.815000000000001</v>
      </c>
      <c r="J2134" s="8">
        <v>37.406381502891648</v>
      </c>
      <c r="K2134" s="9">
        <v>40</v>
      </c>
      <c r="BO2134" s="224">
        <v>5.3999999999999826</v>
      </c>
      <c r="BP2134" s="226">
        <v>6.6718296157288748</v>
      </c>
    </row>
    <row r="2135" spans="5:68">
      <c r="E2135" s="9">
        <v>247.30299999999997</v>
      </c>
      <c r="F2135" s="9">
        <v>22.71</v>
      </c>
      <c r="J2135" s="8">
        <v>37.499849710984137</v>
      </c>
      <c r="K2135" s="9">
        <v>34</v>
      </c>
      <c r="BO2135" s="224">
        <v>5.4049999999999825</v>
      </c>
      <c r="BP2135" s="226">
        <v>6.4225071225056203</v>
      </c>
    </row>
    <row r="2136" spans="5:68">
      <c r="E2136" s="9">
        <v>247.33200000000002</v>
      </c>
      <c r="F2136" s="9">
        <v>23.664999999999999</v>
      </c>
      <c r="J2136" s="8">
        <v>37.593317919076625</v>
      </c>
      <c r="K2136" s="9">
        <v>30</v>
      </c>
      <c r="BO2136" s="224">
        <v>5.4099999999999833</v>
      </c>
      <c r="BP2136" s="226">
        <v>4.701150701164754</v>
      </c>
    </row>
    <row r="2137" spans="5:68">
      <c r="E2137" s="9">
        <v>247.36099999999999</v>
      </c>
      <c r="F2137" s="9">
        <v>23.197500000000002</v>
      </c>
      <c r="J2137" s="8">
        <v>37.686786127169114</v>
      </c>
      <c r="K2137" s="9">
        <v>26</v>
      </c>
      <c r="BO2137" s="224">
        <v>5.4149999999999832</v>
      </c>
      <c r="BP2137" s="226">
        <v>1.538757538768228</v>
      </c>
    </row>
    <row r="2138" spans="5:68">
      <c r="E2138" s="9">
        <v>247.39</v>
      </c>
      <c r="F2138" s="9">
        <v>22.73</v>
      </c>
      <c r="J2138" s="8">
        <v>37.780254335261596</v>
      </c>
      <c r="K2138" s="9">
        <v>23</v>
      </c>
      <c r="BO2138" s="224">
        <v>5.4199999999999822</v>
      </c>
      <c r="BP2138" s="226">
        <v>0.15864057969624903</v>
      </c>
    </row>
    <row r="2139" spans="5:68">
      <c r="E2139" s="9">
        <v>247.41900000000001</v>
      </c>
      <c r="F2139" s="9">
        <v>20.84</v>
      </c>
      <c r="J2139" s="8">
        <v>37.873722543354084</v>
      </c>
      <c r="K2139" s="9">
        <v>21</v>
      </c>
      <c r="BO2139" s="224">
        <v>5.4249999999999821</v>
      </c>
      <c r="BP2139" s="226">
        <v>1.3226870595388778</v>
      </c>
    </row>
    <row r="2140" spans="5:68">
      <c r="E2140" s="9">
        <v>247.44799999999998</v>
      </c>
      <c r="F2140" s="9">
        <v>18.004999999999999</v>
      </c>
      <c r="J2140" s="8">
        <v>37.967190751446573</v>
      </c>
      <c r="K2140" s="9">
        <v>20</v>
      </c>
      <c r="BO2140" s="224">
        <v>5.429999999999982</v>
      </c>
      <c r="BP2140" s="226">
        <v>2.9922027290387732</v>
      </c>
    </row>
    <row r="2141" spans="5:68">
      <c r="E2141" s="9">
        <v>247.477</v>
      </c>
      <c r="F2141" s="9">
        <v>15.17</v>
      </c>
      <c r="J2141" s="8">
        <v>38.060658959539062</v>
      </c>
      <c r="K2141" s="9">
        <v>19</v>
      </c>
      <c r="BO2141" s="224">
        <v>5.4349999999999818</v>
      </c>
      <c r="BP2141" s="226">
        <v>6.2787524366409997</v>
      </c>
    </row>
    <row r="2142" spans="5:68">
      <c r="E2142" s="9">
        <v>247.506</v>
      </c>
      <c r="F2142" s="9">
        <v>13.28</v>
      </c>
      <c r="J2142" s="8">
        <v>38.154127167631543</v>
      </c>
      <c r="K2142" s="9">
        <v>18</v>
      </c>
      <c r="BO2142" s="224">
        <v>5.4399999999999817</v>
      </c>
      <c r="BP2142" s="226">
        <v>8.6041627365773063</v>
      </c>
    </row>
    <row r="2143" spans="5:68">
      <c r="E2143" s="9">
        <v>247.535</v>
      </c>
      <c r="F2143" s="9">
        <v>12.34</v>
      </c>
      <c r="J2143" s="8">
        <v>38.247595375724032</v>
      </c>
      <c r="K2143" s="9">
        <v>17</v>
      </c>
      <c r="BO2143" s="224">
        <v>5.4449999999999816</v>
      </c>
      <c r="BP2143" s="226">
        <v>7.4300886625026168</v>
      </c>
    </row>
    <row r="2144" spans="5:68">
      <c r="E2144" s="9">
        <v>247.56399999999999</v>
      </c>
      <c r="F2144" s="9">
        <v>11.4</v>
      </c>
      <c r="J2144" s="8">
        <v>38.341063583816521</v>
      </c>
      <c r="K2144" s="9">
        <v>15</v>
      </c>
      <c r="BO2144" s="224">
        <v>5.4499999999999815</v>
      </c>
      <c r="BP2144" s="226">
        <v>3.0909073760051697</v>
      </c>
    </row>
    <row r="2145" spans="5:68">
      <c r="E2145" s="9">
        <v>247.59299999999999</v>
      </c>
      <c r="F2145" s="9">
        <v>11.4</v>
      </c>
      <c r="J2145" s="8">
        <v>38.434531791909009</v>
      </c>
      <c r="K2145" s="9">
        <v>13</v>
      </c>
      <c r="BO2145" s="224">
        <v>5.4549999999999823</v>
      </c>
      <c r="BP2145" s="226">
        <v>-0.129239766070229</v>
      </c>
    </row>
    <row r="2146" spans="5:68">
      <c r="E2146" s="9">
        <v>247.62200000000001</v>
      </c>
      <c r="F2146" s="9">
        <v>11.41</v>
      </c>
      <c r="J2146" s="8">
        <v>38.528000000001491</v>
      </c>
      <c r="K2146" s="9">
        <v>11</v>
      </c>
      <c r="BO2146" s="224">
        <v>5.4599999999999813</v>
      </c>
      <c r="BP2146" s="226">
        <v>-0.80701754383367685</v>
      </c>
    </row>
    <row r="2147" spans="5:68">
      <c r="E2147" s="9">
        <v>247.65099999999998</v>
      </c>
      <c r="F2147" s="9">
        <v>11.41</v>
      </c>
      <c r="J2147" s="8">
        <v>38.62146820809398</v>
      </c>
      <c r="K2147" s="9">
        <v>9</v>
      </c>
      <c r="BO2147" s="224">
        <v>5.4649999999999812</v>
      </c>
      <c r="BP2147" s="226">
        <v>5.5950796531361329</v>
      </c>
    </row>
    <row r="2148" spans="5:68">
      <c r="E2148" s="9">
        <v>247.68</v>
      </c>
      <c r="F2148" s="9">
        <v>11.41</v>
      </c>
      <c r="J2148" s="8">
        <v>38.714936416186468</v>
      </c>
      <c r="K2148" s="9">
        <v>7.5</v>
      </c>
      <c r="BO2148" s="224">
        <v>5.4699999999999811</v>
      </c>
      <c r="BP2148" s="226">
        <v>9.2833583208466433</v>
      </c>
    </row>
    <row r="2149" spans="5:68">
      <c r="E2149" s="9">
        <v>247.709</v>
      </c>
      <c r="F2149" s="9">
        <v>12.365</v>
      </c>
      <c r="J2149" s="8">
        <v>38.808404624278957</v>
      </c>
      <c r="K2149" s="9">
        <v>6</v>
      </c>
      <c r="BO2149" s="224">
        <v>5.474999999999981</v>
      </c>
      <c r="BP2149" s="226">
        <v>10.123938031011756</v>
      </c>
    </row>
    <row r="2150" spans="5:68">
      <c r="E2150" s="9">
        <v>247.73799999999997</v>
      </c>
      <c r="F2150" s="9">
        <v>13.32</v>
      </c>
      <c r="J2150" s="8">
        <v>38.901872832371438</v>
      </c>
      <c r="K2150" s="9">
        <v>5.5</v>
      </c>
      <c r="BO2150" s="224">
        <v>5.4799999999999809</v>
      </c>
      <c r="BP2150" s="226">
        <v>3.3816425121040736</v>
      </c>
    </row>
    <row r="2151" spans="5:68">
      <c r="E2151" s="9">
        <v>247.76700000000002</v>
      </c>
      <c r="F2151" s="9">
        <v>16.16</v>
      </c>
      <c r="J2151" s="8">
        <v>38.995341040463927</v>
      </c>
      <c r="K2151" s="9">
        <v>5</v>
      </c>
      <c r="BO2151" s="224">
        <v>5.4849999999999808</v>
      </c>
      <c r="BP2151" s="226">
        <v>1.4396135265764738</v>
      </c>
    </row>
    <row r="2152" spans="5:68">
      <c r="E2152" s="9">
        <v>247.79599999999999</v>
      </c>
      <c r="F2152" s="9">
        <v>19.010000000000002</v>
      </c>
      <c r="J2152" s="8">
        <v>39.088809248556416</v>
      </c>
      <c r="K2152" s="9">
        <v>5.5</v>
      </c>
      <c r="BO2152" s="224">
        <v>5.4899999999999807</v>
      </c>
      <c r="BP2152" s="226">
        <v>0.58763780501651652</v>
      </c>
    </row>
    <row r="2153" spans="5:68">
      <c r="E2153" s="9">
        <v>247.82499999999999</v>
      </c>
      <c r="F2153" s="9">
        <v>19.954999999999998</v>
      </c>
      <c r="J2153" s="8">
        <v>39.182277456648904</v>
      </c>
      <c r="K2153" s="9">
        <v>6</v>
      </c>
      <c r="BO2153" s="224">
        <v>5.4949999999999815</v>
      </c>
      <c r="BP2153" s="226">
        <v>-0.60385977949932723</v>
      </c>
    </row>
    <row r="2154" spans="5:68">
      <c r="E2154" s="9">
        <v>247.85400000000001</v>
      </c>
      <c r="F2154" s="9">
        <v>20.91</v>
      </c>
      <c r="J2154" s="8">
        <v>39.275745664741386</v>
      </c>
      <c r="K2154" s="9">
        <v>6.5</v>
      </c>
      <c r="BO2154" s="224">
        <v>5.4999999999999813</v>
      </c>
      <c r="BP2154" s="226">
        <v>-13.735840455773621</v>
      </c>
    </row>
    <row r="2155" spans="5:68">
      <c r="E2155" s="9">
        <v>247.88299999999998</v>
      </c>
      <c r="F2155" s="9">
        <v>19.965</v>
      </c>
      <c r="J2155" s="8">
        <v>39.369213872833875</v>
      </c>
      <c r="K2155" s="9">
        <v>7</v>
      </c>
      <c r="BO2155" s="224">
        <v>5.5049999999999804</v>
      </c>
      <c r="BP2155" s="226">
        <v>-19.32444444443302</v>
      </c>
    </row>
    <row r="2156" spans="5:68">
      <c r="E2156" s="9">
        <v>247.91200000000001</v>
      </c>
      <c r="F2156" s="9">
        <v>19.02</v>
      </c>
      <c r="J2156" s="8">
        <v>39.462682080926363</v>
      </c>
      <c r="K2156" s="9">
        <v>8</v>
      </c>
      <c r="BO2156" s="224">
        <v>5.5099999999999802</v>
      </c>
      <c r="BP2156" s="226">
        <v>-16.415555555589794</v>
      </c>
    </row>
    <row r="2157" spans="5:68">
      <c r="E2157" s="9">
        <v>247.941</v>
      </c>
      <c r="F2157" s="9">
        <v>19.03</v>
      </c>
      <c r="J2157" s="8">
        <v>39.556150289018852</v>
      </c>
      <c r="K2157" s="9">
        <v>9</v>
      </c>
      <c r="BO2157" s="224">
        <v>5.5149999999999801</v>
      </c>
      <c r="BP2157" s="226">
        <v>-8.2827956989796423</v>
      </c>
    </row>
    <row r="2158" spans="5:68">
      <c r="E2158" s="9">
        <v>247.97</v>
      </c>
      <c r="F2158" s="9">
        <v>13.36</v>
      </c>
      <c r="J2158" s="8">
        <v>39.649618497111334</v>
      </c>
      <c r="K2158" s="9">
        <v>12</v>
      </c>
      <c r="BO2158" s="224">
        <v>5.51999999999998</v>
      </c>
      <c r="BP2158" s="226">
        <v>-6.7532564035281224</v>
      </c>
    </row>
    <row r="2159" spans="5:68">
      <c r="E2159" s="9">
        <v>247.999</v>
      </c>
      <c r="F2159" s="9">
        <v>12.414999999999999</v>
      </c>
      <c r="J2159" s="8">
        <v>39.743086705203822</v>
      </c>
      <c r="K2159" s="9">
        <v>15</v>
      </c>
      <c r="BO2159" s="224">
        <v>5.5249999999999799</v>
      </c>
      <c r="BP2159" s="226">
        <v>-11.600139872352747</v>
      </c>
    </row>
    <row r="2160" spans="5:68">
      <c r="E2160" s="9">
        <v>248.02799999999999</v>
      </c>
      <c r="F2160" s="9">
        <v>11.47</v>
      </c>
      <c r="J2160" s="8">
        <v>39.836554913296311</v>
      </c>
      <c r="K2160" s="9">
        <v>19</v>
      </c>
      <c r="BO2160" s="224">
        <v>5.5299999999999798</v>
      </c>
      <c r="BP2160" s="226">
        <v>-12.547425474254846</v>
      </c>
    </row>
    <row r="2161" spans="5:68">
      <c r="E2161" s="9">
        <v>248.05700000000002</v>
      </c>
      <c r="F2161" s="9">
        <v>2.0139999999999998</v>
      </c>
      <c r="J2161" s="8">
        <v>39.9300231213888</v>
      </c>
      <c r="K2161" s="9">
        <v>22</v>
      </c>
      <c r="BO2161" s="224">
        <v>5.5349999999999797</v>
      </c>
      <c r="BP2161" s="226">
        <v>-14.026964769630752</v>
      </c>
    </row>
    <row r="2162" spans="5:68">
      <c r="E2162" s="9">
        <v>248.08599999999998</v>
      </c>
      <c r="F2162" s="9">
        <v>2.0169999999999999</v>
      </c>
      <c r="J2162" s="8">
        <v>40.023491329481281</v>
      </c>
      <c r="K2162" s="9">
        <v>17</v>
      </c>
      <c r="BO2162" s="224">
        <v>5.5399999999999805</v>
      </c>
      <c r="BP2162" s="226">
        <v>-14.937533875332024</v>
      </c>
    </row>
    <row r="2163" spans="5:68">
      <c r="E2163" s="9">
        <v>248.11500000000001</v>
      </c>
      <c r="F2163" s="9">
        <v>-1.762</v>
      </c>
      <c r="J2163" s="8">
        <v>40.11695953757377</v>
      </c>
      <c r="K2163" s="9">
        <v>18.031099999999999</v>
      </c>
      <c r="BO2163" s="224">
        <v>5.5449999999999795</v>
      </c>
      <c r="BP2163" s="226">
        <v>-13.963008130116824</v>
      </c>
    </row>
    <row r="2164" spans="5:68">
      <c r="E2164" s="9">
        <v>248.14400000000001</v>
      </c>
      <c r="F2164" s="9">
        <v>-2.7050000000000001</v>
      </c>
      <c r="J2164" s="8">
        <v>40.207883301449939</v>
      </c>
      <c r="K2164" s="9">
        <v>18.140999999999998</v>
      </c>
      <c r="BO2164" s="224">
        <v>5.5499999999999794</v>
      </c>
      <c r="BP2164" s="226">
        <v>-8.3241192412862954</v>
      </c>
    </row>
    <row r="2165" spans="5:68">
      <c r="E2165" s="9">
        <v>248.17299999999997</v>
      </c>
      <c r="F2165" s="9">
        <v>-3.6480000000000001</v>
      </c>
      <c r="J2165" s="8">
        <v>40.297716589233488</v>
      </c>
      <c r="K2165" s="9">
        <v>18.250800000000002</v>
      </c>
      <c r="BO2165" s="224">
        <v>5.5549999999999793</v>
      </c>
      <c r="BP2165" s="226">
        <v>-2.4277777778519769</v>
      </c>
    </row>
    <row r="2166" spans="5:68">
      <c r="E2166" s="9">
        <v>248.202</v>
      </c>
      <c r="F2166" s="9">
        <v>-5.5339999999999998</v>
      </c>
      <c r="J2166" s="8">
        <v>40.387549877017037</v>
      </c>
      <c r="K2166" s="9">
        <v>18.360700000000001</v>
      </c>
      <c r="BO2166" s="224">
        <v>5.5599999999999792</v>
      </c>
      <c r="BP2166" s="226">
        <v>2.4314814813951222</v>
      </c>
    </row>
    <row r="2167" spans="5:68">
      <c r="E2167" s="9">
        <v>248.23099999999999</v>
      </c>
      <c r="F2167" s="9">
        <v>-5.5309999999999997</v>
      </c>
      <c r="J2167" s="8">
        <v>40.477383164800585</v>
      </c>
      <c r="K2167" s="9">
        <v>18.470500000000001</v>
      </c>
      <c r="BO2167" s="224">
        <v>5.5649999999999791</v>
      </c>
      <c r="BP2167" s="226">
        <v>7.1379142299895433</v>
      </c>
    </row>
    <row r="2168" spans="5:68">
      <c r="E2168" s="9">
        <v>248.26</v>
      </c>
      <c r="F2168" s="9">
        <v>-5.5255000000000001</v>
      </c>
      <c r="J2168" s="8">
        <v>40.567216452584134</v>
      </c>
      <c r="K2168" s="9">
        <v>30.706199999999995</v>
      </c>
      <c r="BO2168" s="224">
        <v>5.569999999999979</v>
      </c>
      <c r="BP2168" s="226">
        <v>7.017543859625845</v>
      </c>
    </row>
    <row r="2169" spans="5:68">
      <c r="E2169" s="9">
        <v>248.28900000000002</v>
      </c>
      <c r="F2169" s="9">
        <v>-5.5209999999999999</v>
      </c>
      <c r="J2169" s="8">
        <v>40.657049740367682</v>
      </c>
      <c r="K2169" s="9">
        <v>31.694599999999998</v>
      </c>
      <c r="BO2169" s="224">
        <v>5.5749999999999789</v>
      </c>
      <c r="BP2169" s="226">
        <v>1.9337231969259665</v>
      </c>
    </row>
    <row r="2170" spans="5:68">
      <c r="E2170" s="9">
        <v>248.31799999999998</v>
      </c>
      <c r="F2170" s="9">
        <v>-5.516</v>
      </c>
      <c r="J2170" s="8">
        <v>40.746883028151231</v>
      </c>
      <c r="K2170" s="9">
        <v>32.683</v>
      </c>
      <c r="BO2170" s="224">
        <v>5.5799999999999788</v>
      </c>
      <c r="BP2170" s="226">
        <v>-2.2974958764409101</v>
      </c>
    </row>
    <row r="2171" spans="5:68">
      <c r="E2171" s="9">
        <v>248.34700000000001</v>
      </c>
      <c r="F2171" s="9">
        <v>-5.5110000000000001</v>
      </c>
      <c r="J2171" s="8">
        <v>40.83671631593478</v>
      </c>
      <c r="K2171" s="9">
        <v>33.671933333333328</v>
      </c>
      <c r="BO2171" s="224">
        <v>5.5849999999999795</v>
      </c>
      <c r="BP2171" s="226">
        <v>-6.7489284410943222</v>
      </c>
    </row>
    <row r="2172" spans="5:68">
      <c r="E2172" s="9">
        <v>248.376</v>
      </c>
      <c r="F2172" s="9">
        <v>-5.508</v>
      </c>
      <c r="J2172" s="8">
        <v>40.926549603718328</v>
      </c>
      <c r="K2172" s="9">
        <v>34.663033333333338</v>
      </c>
      <c r="BO2172" s="224">
        <v>5.5899999999999785</v>
      </c>
      <c r="BP2172" s="226">
        <v>-7.3771972262789491</v>
      </c>
    </row>
    <row r="2173" spans="5:68">
      <c r="E2173" s="9">
        <v>248.405</v>
      </c>
      <c r="F2173" s="9">
        <v>-5.5030000000000001</v>
      </c>
      <c r="J2173" s="8">
        <v>41.016382891501877</v>
      </c>
      <c r="K2173" s="9">
        <v>25.4162</v>
      </c>
      <c r="BO2173" s="224">
        <v>5.5949999999999784</v>
      </c>
      <c r="BP2173" s="226">
        <v>-11.257861635220223</v>
      </c>
    </row>
    <row r="2174" spans="5:68">
      <c r="E2174" s="9">
        <v>248.434</v>
      </c>
      <c r="F2174" s="9">
        <v>-5.4980000000000002</v>
      </c>
      <c r="J2174" s="8">
        <v>41.106216179285425</v>
      </c>
      <c r="K2174" s="9">
        <v>25.2897</v>
      </c>
      <c r="BO2174" s="224">
        <v>5.5999999999999783</v>
      </c>
      <c r="BP2174" s="226">
        <v>-9.270440251576062</v>
      </c>
    </row>
    <row r="2175" spans="5:68">
      <c r="E2175" s="9">
        <v>248.46299999999999</v>
      </c>
      <c r="F2175" s="9">
        <v>-3.6004999999999998</v>
      </c>
      <c r="J2175" s="8">
        <v>41.196049467068974</v>
      </c>
      <c r="K2175" s="9">
        <v>24</v>
      </c>
      <c r="BO2175" s="224">
        <v>5.6049999999999782</v>
      </c>
      <c r="BP2175" s="226">
        <v>-6.7966457023171793</v>
      </c>
    </row>
    <row r="2176" spans="5:68">
      <c r="E2176" s="9">
        <v>248.49200000000002</v>
      </c>
      <c r="F2176" s="9">
        <v>-1.7030000000000001</v>
      </c>
      <c r="J2176" s="8">
        <v>41.285882754852523</v>
      </c>
      <c r="K2176" s="9">
        <v>22</v>
      </c>
      <c r="BO2176" s="224">
        <v>5.6099999999999781</v>
      </c>
      <c r="BP2176" s="226">
        <v>-3.8591688247640477</v>
      </c>
    </row>
    <row r="2177" spans="5:68">
      <c r="E2177" s="9">
        <v>248.52099999999999</v>
      </c>
      <c r="F2177" s="9">
        <v>-1.7</v>
      </c>
      <c r="J2177" s="8">
        <v>41.375716042636078</v>
      </c>
      <c r="K2177" s="9">
        <v>20</v>
      </c>
      <c r="BO2177" s="224">
        <v>5.614999999999978</v>
      </c>
      <c r="BP2177" s="226">
        <v>-5.543305791896576</v>
      </c>
    </row>
    <row r="2178" spans="5:68">
      <c r="E2178" s="9">
        <v>248.55</v>
      </c>
      <c r="F2178" s="9">
        <v>0.19789999999999999</v>
      </c>
      <c r="J2178" s="8">
        <v>41.465549330419627</v>
      </c>
      <c r="K2178" s="9">
        <v>18</v>
      </c>
      <c r="BO2178" s="224">
        <v>5.6199999999999779</v>
      </c>
      <c r="BP2178" s="226">
        <v>-9.590413943333628</v>
      </c>
    </row>
    <row r="2179" spans="5:68">
      <c r="E2179" s="9">
        <v>248.57900000000001</v>
      </c>
      <c r="F2179" s="9">
        <v>2.0950000000000002</v>
      </c>
      <c r="J2179" s="8">
        <v>41.555382618203176</v>
      </c>
      <c r="K2179" s="9">
        <v>16</v>
      </c>
      <c r="BO2179" s="224">
        <v>5.6249999999999787</v>
      </c>
      <c r="BP2179" s="226">
        <v>-11.458242556260748</v>
      </c>
    </row>
    <row r="2180" spans="5:68">
      <c r="E2180" s="9">
        <v>248.60799999999998</v>
      </c>
      <c r="F2180" s="9">
        <v>3.9929999999999999</v>
      </c>
      <c r="J2180" s="8">
        <v>41.645215905986724</v>
      </c>
      <c r="K2180" s="9">
        <v>14</v>
      </c>
      <c r="BO2180" s="224">
        <v>5.6299999999999777</v>
      </c>
      <c r="BP2180" s="226">
        <v>-8.0246913580020642</v>
      </c>
    </row>
    <row r="2181" spans="5:68">
      <c r="E2181" s="9">
        <v>248.637</v>
      </c>
      <c r="F2181" s="9">
        <v>3.9980000000000002</v>
      </c>
      <c r="J2181" s="8">
        <v>41.735049193770273</v>
      </c>
      <c r="K2181" s="9">
        <v>11</v>
      </c>
      <c r="BO2181" s="224">
        <v>5.6349999999999776</v>
      </c>
      <c r="BP2181" s="226">
        <v>-5.2403776324941793</v>
      </c>
    </row>
    <row r="2182" spans="5:68">
      <c r="E2182" s="9">
        <v>248.666</v>
      </c>
      <c r="F2182" s="9">
        <v>5.8955000000000002</v>
      </c>
      <c r="J2182" s="8">
        <v>41.824882481553821</v>
      </c>
      <c r="K2182" s="9">
        <v>8</v>
      </c>
      <c r="BO2182" s="224">
        <v>5.6399999999999775</v>
      </c>
      <c r="BP2182" s="226">
        <v>-2.1045751633470409</v>
      </c>
    </row>
    <row r="2183" spans="5:68">
      <c r="E2183" s="9">
        <v>248.69499999999999</v>
      </c>
      <c r="F2183" s="9">
        <v>5.9</v>
      </c>
      <c r="J2183" s="8">
        <v>41.91471576933737</v>
      </c>
      <c r="K2183" s="9">
        <v>6</v>
      </c>
      <c r="BO2183" s="224">
        <v>5.6449999999999774</v>
      </c>
      <c r="BP2183" s="226">
        <v>-1.7516339869000142</v>
      </c>
    </row>
    <row r="2184" spans="5:68">
      <c r="E2184" s="9">
        <v>248.72399999999999</v>
      </c>
      <c r="F2184" s="9">
        <v>5.9039999999999999</v>
      </c>
      <c r="J2184" s="8">
        <v>42.004549057120919</v>
      </c>
      <c r="K2184" s="9">
        <v>5</v>
      </c>
      <c r="BO2184" s="224">
        <v>5.6499999999999773</v>
      </c>
      <c r="BP2184" s="226">
        <v>0.45751633990673096</v>
      </c>
    </row>
    <row r="2185" spans="5:68">
      <c r="E2185" s="9">
        <v>248.75299999999999</v>
      </c>
      <c r="F2185" s="9">
        <v>5.9085000000000001</v>
      </c>
      <c r="J2185" s="8">
        <v>42.094382344904467</v>
      </c>
      <c r="K2185" s="9">
        <v>5</v>
      </c>
      <c r="BO2185" s="224">
        <v>5.6549999999999772</v>
      </c>
      <c r="BP2185" s="226">
        <v>-3.9215686253276281E-2</v>
      </c>
    </row>
    <row r="2186" spans="5:68">
      <c r="E2186" s="9">
        <v>248.78200000000001</v>
      </c>
      <c r="F2186" s="9">
        <v>5.9130000000000003</v>
      </c>
      <c r="J2186" s="8">
        <v>42.184215632688016</v>
      </c>
      <c r="K2186" s="9">
        <v>6</v>
      </c>
      <c r="BO2186" s="224">
        <v>5.659999999999977</v>
      </c>
      <c r="BP2186" s="226">
        <v>3.1372549019698917</v>
      </c>
    </row>
    <row r="2187" spans="5:68">
      <c r="E2187" s="9">
        <v>248.81099999999998</v>
      </c>
      <c r="F2187" s="9">
        <v>5.9184999999999999</v>
      </c>
      <c r="J2187" s="8">
        <v>42.274048920471564</v>
      </c>
      <c r="K2187" s="9">
        <v>7</v>
      </c>
      <c r="BO2187" s="224">
        <v>5.6649999999999769</v>
      </c>
      <c r="BP2187" s="226">
        <v>2.849673202679496</v>
      </c>
    </row>
    <row r="2188" spans="5:68">
      <c r="E2188" s="9">
        <v>248.84</v>
      </c>
      <c r="F2188" s="9">
        <v>4.9762500000000003</v>
      </c>
      <c r="J2188" s="8">
        <v>42.363882208255113</v>
      </c>
      <c r="K2188" s="9">
        <v>9</v>
      </c>
      <c r="BO2188" s="224">
        <v>5.6699999999999777</v>
      </c>
      <c r="BP2188" s="226">
        <v>-0.50544662301721388</v>
      </c>
    </row>
    <row r="2189" spans="5:68">
      <c r="E2189" s="9">
        <v>248.869</v>
      </c>
      <c r="F2189" s="9">
        <v>4.0339999999999998</v>
      </c>
      <c r="J2189" s="8">
        <v>42.453715496038662</v>
      </c>
      <c r="K2189" s="9">
        <v>15</v>
      </c>
      <c r="BO2189" s="224">
        <v>5.6749999999999767</v>
      </c>
      <c r="BP2189" s="226">
        <v>-5.3943355119037291</v>
      </c>
    </row>
    <row r="2190" spans="5:68">
      <c r="E2190" s="9">
        <v>248.89799999999997</v>
      </c>
      <c r="F2190" s="9">
        <v>4.0385</v>
      </c>
      <c r="J2190" s="8">
        <v>42.54354878382221</v>
      </c>
      <c r="K2190" s="9">
        <v>25</v>
      </c>
      <c r="BO2190" s="224">
        <v>5.6799999999999766</v>
      </c>
      <c r="BP2190" s="226">
        <v>-6.6785185185207636</v>
      </c>
    </row>
    <row r="2191" spans="5:68">
      <c r="E2191" s="9">
        <v>248.92700000000002</v>
      </c>
      <c r="F2191" s="9">
        <v>3.0962499999999999</v>
      </c>
      <c r="J2191" s="8">
        <v>42.633382071605759</v>
      </c>
      <c r="K2191" s="9">
        <v>32</v>
      </c>
      <c r="BO2191" s="224">
        <v>5.6849999999999765</v>
      </c>
      <c r="BP2191" s="226">
        <v>-0.53037037044057678</v>
      </c>
    </row>
    <row r="2192" spans="5:68">
      <c r="E2192" s="9">
        <v>248.95599999999999</v>
      </c>
      <c r="F2192" s="9">
        <v>2.1539999999999999</v>
      </c>
      <c r="J2192" s="8">
        <v>42.723215359389307</v>
      </c>
      <c r="K2192" s="9">
        <v>43</v>
      </c>
      <c r="BO2192" s="224">
        <v>5.6899999999999764</v>
      </c>
      <c r="BP2192" s="226">
        <v>4.4233333332291735</v>
      </c>
    </row>
    <row r="2193" spans="5:68">
      <c r="E2193" s="9">
        <v>248.98499999999999</v>
      </c>
      <c r="F2193" s="9">
        <v>0.26819999999999999</v>
      </c>
      <c r="J2193" s="8">
        <v>42.813048647172856</v>
      </c>
      <c r="K2193" s="9">
        <v>52</v>
      </c>
      <c r="BO2193" s="224">
        <v>5.6949999999999763</v>
      </c>
      <c r="BP2193" s="226">
        <v>4.0277777777000701</v>
      </c>
    </row>
    <row r="2194" spans="5:68">
      <c r="E2194" s="9">
        <v>249.01400000000001</v>
      </c>
      <c r="F2194" s="9">
        <v>0.27150000000000002</v>
      </c>
      <c r="J2194" s="8">
        <v>42.902881934956405</v>
      </c>
      <c r="K2194" s="9">
        <v>58</v>
      </c>
      <c r="BO2194" s="224">
        <v>5.6999999999999762</v>
      </c>
      <c r="BP2194" s="226">
        <v>-4.4259259259289569</v>
      </c>
    </row>
    <row r="2195" spans="5:68">
      <c r="E2195" s="9">
        <v>249.04299999999998</v>
      </c>
      <c r="F2195" s="9">
        <v>0.2747</v>
      </c>
      <c r="J2195" s="8">
        <v>42.992715222739953</v>
      </c>
      <c r="K2195" s="9">
        <v>62</v>
      </c>
      <c r="BO2195" s="224">
        <v>5.7049999999999761</v>
      </c>
      <c r="BP2195" s="226">
        <v>-12.712962962916366</v>
      </c>
    </row>
    <row r="2196" spans="5:68">
      <c r="E2196" s="9">
        <v>249.072</v>
      </c>
      <c r="F2196" s="9">
        <v>-1.611</v>
      </c>
      <c r="J2196" s="8">
        <v>43.082548510523502</v>
      </c>
      <c r="K2196" s="9">
        <v>63</v>
      </c>
      <c r="BO2196" s="224">
        <v>5.7099999999999769</v>
      </c>
      <c r="BP2196" s="226">
        <v>-12.848765432098739</v>
      </c>
    </row>
    <row r="2197" spans="5:68">
      <c r="E2197" s="9">
        <v>249.101</v>
      </c>
      <c r="F2197" s="9">
        <v>-3.4980000000000002</v>
      </c>
      <c r="J2197" s="8">
        <v>43.17238179830705</v>
      </c>
      <c r="K2197" s="9">
        <v>64.5518</v>
      </c>
      <c r="BO2197" s="224">
        <v>5.7149999999999759</v>
      </c>
      <c r="BP2197" s="226">
        <v>-5.1358024691944655</v>
      </c>
    </row>
    <row r="2198" spans="5:68">
      <c r="E2198" s="9">
        <v>249.13</v>
      </c>
      <c r="F2198" s="9">
        <v>-3.4940000000000002</v>
      </c>
      <c r="J2198" s="8">
        <v>43.262215086090599</v>
      </c>
      <c r="K2198" s="9">
        <v>64.515000000000001</v>
      </c>
      <c r="BO2198" s="224">
        <v>5.7199999999999758</v>
      </c>
      <c r="BP2198" s="226">
        <v>-1.5106351331850714</v>
      </c>
    </row>
    <row r="2199" spans="5:68">
      <c r="E2199" s="9">
        <v>249.15899999999999</v>
      </c>
      <c r="F2199" s="9">
        <v>-5.38</v>
      </c>
      <c r="J2199" s="8">
        <v>43.352048373874148</v>
      </c>
      <c r="K2199" s="9">
        <v>64.497500000000002</v>
      </c>
      <c r="BO2199" s="224">
        <v>5.7249999999999757</v>
      </c>
      <c r="BP2199" s="226">
        <v>-0.70414993310272678</v>
      </c>
    </row>
    <row r="2200" spans="5:68">
      <c r="E2200" s="9">
        <v>249.18799999999999</v>
      </c>
      <c r="F2200" s="9">
        <v>-5.3769999999999998</v>
      </c>
      <c r="J2200" s="8">
        <v>43.442975864980575</v>
      </c>
      <c r="K2200" s="9">
        <v>72.255633333333321</v>
      </c>
      <c r="BO2200" s="224">
        <v>5.7299999999999756</v>
      </c>
      <c r="BP2200" s="226">
        <v>-6.0374832663798728</v>
      </c>
    </row>
    <row r="2201" spans="5:68">
      <c r="E2201" s="9">
        <v>249.21700000000001</v>
      </c>
      <c r="F2201" s="9">
        <v>-6.32</v>
      </c>
      <c r="J2201" s="8">
        <v>43.542756455697877</v>
      </c>
      <c r="K2201" s="9">
        <v>73.103966666666665</v>
      </c>
      <c r="BO2201" s="224">
        <v>5.7349999999999755</v>
      </c>
      <c r="BP2201" s="226">
        <v>-13.472174411866106</v>
      </c>
    </row>
    <row r="2202" spans="5:68">
      <c r="E2202" s="9">
        <v>249.24599999999998</v>
      </c>
      <c r="F2202" s="9">
        <v>-7.2629999999999999</v>
      </c>
      <c r="J2202" s="8">
        <v>43.642537046415178</v>
      </c>
      <c r="K2202" s="9">
        <v>73.952233333333325</v>
      </c>
      <c r="BO2202" s="224">
        <v>5.7399999999999753</v>
      </c>
      <c r="BP2202" s="226">
        <v>-23.953968253907977</v>
      </c>
    </row>
    <row r="2203" spans="5:68">
      <c r="E2203" s="9">
        <v>249.27500000000001</v>
      </c>
      <c r="F2203" s="9">
        <v>-9.1489999999999991</v>
      </c>
      <c r="J2203" s="8">
        <v>43.74231763713248</v>
      </c>
      <c r="K2203" s="9">
        <v>74.80053333333332</v>
      </c>
      <c r="BO2203" s="224">
        <v>5.7449999999999752</v>
      </c>
      <c r="BP2203" s="226">
        <v>-30.487301587285653</v>
      </c>
    </row>
    <row r="2204" spans="5:68">
      <c r="E2204" s="9">
        <v>249.304</v>
      </c>
      <c r="F2204" s="9">
        <v>-11.04</v>
      </c>
      <c r="J2204" s="8">
        <v>43.842098227849775</v>
      </c>
      <c r="K2204" s="9">
        <v>75.621399999999994</v>
      </c>
      <c r="BO2204" s="224">
        <v>5.7499999999999751</v>
      </c>
      <c r="BP2204" s="226">
        <v>-33.966666666692191</v>
      </c>
    </row>
    <row r="2205" spans="5:68">
      <c r="E2205" s="9">
        <v>249.33299999999997</v>
      </c>
      <c r="F2205" s="9">
        <v>-11.98</v>
      </c>
      <c r="J2205" s="8">
        <v>43.941878818567076</v>
      </c>
      <c r="K2205" s="9">
        <v>76.441033333333337</v>
      </c>
      <c r="BO2205" s="224">
        <v>5.7549999999999759</v>
      </c>
      <c r="BP2205" s="226">
        <v>-32.822222222281404</v>
      </c>
    </row>
    <row r="2206" spans="5:68">
      <c r="E2206" s="9">
        <v>249.36200000000002</v>
      </c>
      <c r="F2206" s="9">
        <v>-12.92</v>
      </c>
      <c r="J2206" s="8">
        <v>44.041659409284378</v>
      </c>
      <c r="K2206" s="9">
        <v>77.260866666666672</v>
      </c>
      <c r="BO2206" s="224">
        <v>5.7599999999999749</v>
      </c>
      <c r="BP2206" s="226">
        <v>-27.939682539750937</v>
      </c>
    </row>
    <row r="2207" spans="5:68">
      <c r="E2207" s="9">
        <v>249.39099999999999</v>
      </c>
      <c r="F2207" s="9">
        <v>-14.81</v>
      </c>
      <c r="J2207" s="8">
        <v>44.14144000000168</v>
      </c>
      <c r="K2207" s="9">
        <v>66.517399999999995</v>
      </c>
      <c r="BO2207" s="224">
        <v>5.7649999999999748</v>
      </c>
      <c r="BP2207" s="226">
        <v>-16.406349206439863</v>
      </c>
    </row>
    <row r="2208" spans="5:68">
      <c r="E2208" s="9">
        <v>249.42</v>
      </c>
      <c r="F2208" s="9">
        <v>-15.75</v>
      </c>
      <c r="J2208" s="8">
        <v>44.241220590718981</v>
      </c>
      <c r="K2208" s="9">
        <v>58</v>
      </c>
      <c r="BO2208" s="224">
        <v>5.7699999999999747</v>
      </c>
      <c r="BP2208" s="226">
        <v>-6.7619047619363508</v>
      </c>
    </row>
    <row r="2209" spans="5:68">
      <c r="E2209" s="9">
        <v>249.44900000000001</v>
      </c>
      <c r="F2209" s="9">
        <v>-16.690000000000001</v>
      </c>
      <c r="J2209" s="8">
        <v>44.341001181436283</v>
      </c>
      <c r="K2209" s="9">
        <v>51</v>
      </c>
      <c r="BO2209" s="224">
        <v>5.7749999999999746</v>
      </c>
      <c r="BP2209" s="226">
        <v>-1.7777777778051156</v>
      </c>
    </row>
    <row r="2210" spans="5:68">
      <c r="E2210" s="9">
        <v>249.47799999999998</v>
      </c>
      <c r="F2210" s="9">
        <v>-18.579999999999998</v>
      </c>
      <c r="J2210" s="8">
        <v>44.440781772153585</v>
      </c>
      <c r="K2210" s="9">
        <v>47</v>
      </c>
      <c r="BO2210" s="224">
        <v>5.7799999999999745</v>
      </c>
      <c r="BP2210" s="226">
        <v>-0.83703703703192167</v>
      </c>
    </row>
    <row r="2211" spans="5:68">
      <c r="E2211" s="9">
        <v>249.50700000000001</v>
      </c>
      <c r="F2211" s="9">
        <v>-19.524999999999999</v>
      </c>
      <c r="J2211" s="8">
        <v>44.540562362870887</v>
      </c>
      <c r="K2211" s="9">
        <v>44</v>
      </c>
      <c r="BO2211" s="224">
        <v>5.7849999999999744</v>
      </c>
      <c r="BP2211" s="226">
        <v>-9.9844054581427724</v>
      </c>
    </row>
    <row r="2212" spans="5:68">
      <c r="E2212" s="9">
        <v>249.536</v>
      </c>
      <c r="F2212" s="9">
        <v>-20.47</v>
      </c>
      <c r="J2212" s="8">
        <v>44.640342953588188</v>
      </c>
      <c r="K2212" s="9">
        <v>40</v>
      </c>
      <c r="BO2212" s="224">
        <v>5.7899999999999743</v>
      </c>
      <c r="BP2212" s="226">
        <v>-17.446393762226748</v>
      </c>
    </row>
    <row r="2213" spans="5:68">
      <c r="E2213" s="9">
        <v>249.565</v>
      </c>
      <c r="F2213" s="9">
        <v>-24.24</v>
      </c>
      <c r="J2213" s="8">
        <v>44.74012354430549</v>
      </c>
      <c r="K2213" s="9">
        <v>38</v>
      </c>
      <c r="BO2213" s="224">
        <v>5.7949999999999751</v>
      </c>
      <c r="BP2213" s="226">
        <v>-20.656270305516422</v>
      </c>
    </row>
    <row r="2214" spans="5:68">
      <c r="E2214" s="9">
        <v>249.59399999999999</v>
      </c>
      <c r="F2214" s="9">
        <v>-26.13</v>
      </c>
      <c r="J2214" s="8">
        <v>44.839904135022792</v>
      </c>
      <c r="K2214" s="9">
        <v>37</v>
      </c>
      <c r="BO2214" s="224">
        <v>5.7999999999999741</v>
      </c>
      <c r="BP2214" s="226">
        <v>-10.312076487621654</v>
      </c>
    </row>
    <row r="2215" spans="5:68">
      <c r="E2215" s="9">
        <v>249.62299999999999</v>
      </c>
      <c r="F2215" s="9">
        <v>-27.074999999999999</v>
      </c>
      <c r="J2215" s="8">
        <v>44.939684725740086</v>
      </c>
      <c r="K2215" s="9">
        <v>37</v>
      </c>
      <c r="BO2215" s="224">
        <v>5.804999999999974</v>
      </c>
      <c r="BP2215" s="226">
        <v>-4.3233392123208718</v>
      </c>
    </row>
    <row r="2216" spans="5:68">
      <c r="E2216" s="9">
        <v>249.65200000000002</v>
      </c>
      <c r="F2216" s="9">
        <v>-28.02</v>
      </c>
      <c r="J2216" s="8">
        <v>45.039465316457388</v>
      </c>
      <c r="K2216" s="9">
        <v>38</v>
      </c>
      <c r="BO2216" s="224">
        <v>5.8099999999999739</v>
      </c>
      <c r="BP2216" s="226">
        <v>-2.8747795414406419</v>
      </c>
    </row>
    <row r="2217" spans="5:68">
      <c r="E2217" s="9">
        <v>249.68099999999998</v>
      </c>
      <c r="F2217" s="9">
        <v>-29.9</v>
      </c>
      <c r="J2217" s="8">
        <v>45.13924590717469</v>
      </c>
      <c r="K2217" s="9">
        <v>40</v>
      </c>
      <c r="BO2217" s="224">
        <v>5.8149999999999737</v>
      </c>
      <c r="BP2217" s="226">
        <v>-4.716049382725866</v>
      </c>
    </row>
    <row r="2218" spans="5:68">
      <c r="E2218" s="9">
        <v>249.71</v>
      </c>
      <c r="F2218" s="9">
        <v>-31.79</v>
      </c>
      <c r="J2218" s="8">
        <v>45.239026497891992</v>
      </c>
      <c r="K2218" s="9">
        <v>50</v>
      </c>
      <c r="BO2218" s="224">
        <v>5.8199999999999736</v>
      </c>
      <c r="BP2218" s="226">
        <v>-3.3662551439932167</v>
      </c>
    </row>
    <row r="2219" spans="5:68">
      <c r="E2219" s="9">
        <v>249.739</v>
      </c>
      <c r="F2219" s="9">
        <v>-33.68</v>
      </c>
      <c r="J2219" s="8">
        <v>45.338807088609293</v>
      </c>
      <c r="K2219" s="9">
        <v>55</v>
      </c>
      <c r="BO2219" s="224">
        <v>5.8249999999999735</v>
      </c>
      <c r="BP2219" s="226">
        <v>-3.8097312998733792</v>
      </c>
    </row>
    <row r="2220" spans="5:68">
      <c r="E2220" s="9">
        <v>249.76799999999997</v>
      </c>
      <c r="F2220" s="9">
        <v>-35.57</v>
      </c>
      <c r="J2220" s="8">
        <v>45.438587679326595</v>
      </c>
      <c r="K2220" s="9">
        <v>60</v>
      </c>
      <c r="BO2220" s="224">
        <v>5.8299999999999734</v>
      </c>
      <c r="BP2220" s="226">
        <v>-10.89469862011579</v>
      </c>
    </row>
    <row r="2221" spans="5:68">
      <c r="E2221" s="9">
        <v>249.79700000000003</v>
      </c>
      <c r="F2221" s="9">
        <v>-37.450000000000003</v>
      </c>
      <c r="J2221" s="8">
        <v>45.538368270043897</v>
      </c>
      <c r="K2221" s="9">
        <v>65</v>
      </c>
      <c r="BO2221" s="224">
        <v>5.8349999999999733</v>
      </c>
      <c r="BP2221" s="226">
        <v>-18.758169934637227</v>
      </c>
    </row>
    <row r="2222" spans="5:68">
      <c r="E2222" s="9">
        <v>249.82599999999999</v>
      </c>
      <c r="F2222" s="9">
        <v>-37.450000000000003</v>
      </c>
      <c r="J2222" s="8">
        <v>45.638148860761198</v>
      </c>
      <c r="K2222" s="9">
        <v>70</v>
      </c>
      <c r="BO2222" s="224">
        <v>5.8399999999999741</v>
      </c>
      <c r="BP2222" s="226">
        <v>-18.875816993660194</v>
      </c>
    </row>
    <row r="2223" spans="5:68">
      <c r="E2223" s="9">
        <v>249.85499999999999</v>
      </c>
      <c r="F2223" s="9">
        <v>-40.284999999999997</v>
      </c>
      <c r="J2223" s="8">
        <v>45.7379294514785</v>
      </c>
      <c r="K2223" s="9">
        <v>75</v>
      </c>
      <c r="BO2223" s="224">
        <v>5.8449999999999731</v>
      </c>
      <c r="BP2223" s="226">
        <v>-12.196078431551468</v>
      </c>
    </row>
    <row r="2224" spans="5:68">
      <c r="E2224" s="9">
        <v>249.88400000000001</v>
      </c>
      <c r="F2224" s="9">
        <v>-43.12</v>
      </c>
      <c r="J2224" s="8">
        <v>45.837710042195802</v>
      </c>
      <c r="K2224" s="9">
        <v>76.328500000000005</v>
      </c>
      <c r="BO2224" s="224">
        <v>5.849999999999973</v>
      </c>
      <c r="BP2224" s="226">
        <v>-4.7189542485115572</v>
      </c>
    </row>
    <row r="2225" spans="5:68">
      <c r="E2225" s="9">
        <v>249.91299999999998</v>
      </c>
      <c r="F2225" s="9">
        <v>-45.01</v>
      </c>
      <c r="J2225" s="8">
        <v>45.937490632913097</v>
      </c>
      <c r="K2225" s="9">
        <v>75</v>
      </c>
      <c r="BO2225" s="224">
        <v>5.8549999999999729</v>
      </c>
      <c r="BP2225" s="226">
        <v>-5.790849673170495</v>
      </c>
    </row>
    <row r="2226" spans="5:68">
      <c r="E2226" s="9">
        <v>249.94200000000001</v>
      </c>
      <c r="F2226" s="9">
        <v>-48.79</v>
      </c>
      <c r="J2226" s="8">
        <v>46.037271223630398</v>
      </c>
      <c r="K2226" s="9">
        <v>70</v>
      </c>
      <c r="BO2226" s="224">
        <v>5.8599999999999728</v>
      </c>
      <c r="BP2226" s="226">
        <v>-6.4967320261261579</v>
      </c>
    </row>
    <row r="2227" spans="5:68">
      <c r="E2227" s="9">
        <v>249.971</v>
      </c>
      <c r="F2227" s="9">
        <v>-49.73</v>
      </c>
      <c r="J2227" s="8">
        <v>46.1370518143477</v>
      </c>
      <c r="K2227" s="9">
        <v>65</v>
      </c>
      <c r="BO2227" s="224">
        <v>5.8649999999999727</v>
      </c>
      <c r="BP2227" s="226">
        <v>-10.320261437929842</v>
      </c>
    </row>
    <row r="2228" spans="5:68">
      <c r="E2228" s="9">
        <v>250</v>
      </c>
      <c r="F2228" s="9">
        <v>-50.67</v>
      </c>
      <c r="J2228" s="8">
        <v>46.236832405065002</v>
      </c>
      <c r="K2228" s="9">
        <v>56</v>
      </c>
      <c r="BO2228" s="224">
        <v>5.8699999999999726</v>
      </c>
      <c r="BP2228" s="226">
        <v>-9.5847953216823409</v>
      </c>
    </row>
    <row r="2229" spans="5:68">
      <c r="J2229" s="8">
        <v>46.336612995782303</v>
      </c>
      <c r="K2229" s="9">
        <v>47</v>
      </c>
      <c r="BO2229" s="224">
        <v>5.8749999999999725</v>
      </c>
      <c r="BP2229" s="226">
        <v>-8.8988049834894944</v>
      </c>
    </row>
    <row r="2230" spans="5:68">
      <c r="J2230" s="8">
        <v>46.436393586499605</v>
      </c>
      <c r="K2230" s="9">
        <v>43</v>
      </c>
      <c r="BO2230" s="224">
        <v>5.8799999999999732</v>
      </c>
      <c r="BP2230" s="226">
        <v>-2.7780320366957767</v>
      </c>
    </row>
    <row r="2231" spans="5:68">
      <c r="J2231" s="8">
        <v>46.536174177216907</v>
      </c>
      <c r="K2231" s="9">
        <v>45</v>
      </c>
      <c r="BO2231" s="224">
        <v>5.8849999999999723</v>
      </c>
      <c r="BP2231" s="226">
        <v>-1.5072463768946183</v>
      </c>
    </row>
    <row r="2232" spans="5:68">
      <c r="J2232" s="8">
        <v>46.635954767934209</v>
      </c>
      <c r="K2232" s="9">
        <v>48</v>
      </c>
      <c r="BO2232" s="224">
        <v>5.8899999999999721</v>
      </c>
      <c r="BP2232" s="226">
        <v>2.0483091786689243</v>
      </c>
    </row>
    <row r="2233" spans="5:68">
      <c r="J2233" s="8">
        <v>46.73573535865151</v>
      </c>
      <c r="K2233" s="9">
        <v>55</v>
      </c>
      <c r="BO2233" s="224">
        <v>5.894999999999972</v>
      </c>
      <c r="BP2233" s="226">
        <v>-0.19011082690898462</v>
      </c>
    </row>
    <row r="2234" spans="5:68">
      <c r="J2234" s="8">
        <v>46.835515949368812</v>
      </c>
      <c r="K2234" s="9">
        <v>60</v>
      </c>
      <c r="BO2234" s="224">
        <v>5.8999999999999719</v>
      </c>
      <c r="BP2234" s="226">
        <v>-4.5461348350572806</v>
      </c>
    </row>
    <row r="2235" spans="5:68">
      <c r="J2235" s="8">
        <v>46.935296540086114</v>
      </c>
      <c r="K2235" s="9">
        <v>62.3322</v>
      </c>
      <c r="BO2235" s="224">
        <v>5.9049999999999718</v>
      </c>
      <c r="BP2235" s="226">
        <v>-8.528421469484174</v>
      </c>
    </row>
    <row r="2236" spans="5:68">
      <c r="J2236" s="8">
        <v>47.035077130803408</v>
      </c>
      <c r="K2236" s="9">
        <v>60</v>
      </c>
      <c r="BO2236" s="224">
        <v>5.9099999999999717</v>
      </c>
      <c r="BP2236" s="226">
        <v>-9.9663299662110436</v>
      </c>
    </row>
    <row r="2237" spans="5:68">
      <c r="J2237" s="8">
        <v>47.13485772152071</v>
      </c>
      <c r="K2237" s="9">
        <v>58</v>
      </c>
      <c r="BO2237" s="224">
        <v>5.9149999999999716</v>
      </c>
      <c r="BP2237" s="226">
        <v>-4.7609427608647614</v>
      </c>
    </row>
    <row r="2238" spans="5:68">
      <c r="J2238" s="8">
        <v>47.234638312238012</v>
      </c>
      <c r="K2238" s="9">
        <v>55</v>
      </c>
      <c r="BO2238" s="224">
        <v>5.9199999999999715</v>
      </c>
      <c r="BP2238" s="226">
        <v>-4.6916996046864057</v>
      </c>
    </row>
    <row r="2239" spans="5:68">
      <c r="J2239" s="8">
        <v>47.334418902955314</v>
      </c>
      <c r="K2239" s="9">
        <v>52</v>
      </c>
      <c r="BO2239" s="224">
        <v>5.9249999999999723</v>
      </c>
      <c r="BP2239" s="226">
        <v>-3.4018445322643607</v>
      </c>
    </row>
    <row r="2240" spans="5:68">
      <c r="J2240" s="8">
        <v>47.434199493672615</v>
      </c>
      <c r="K2240" s="9">
        <v>51</v>
      </c>
      <c r="BO2240" s="224">
        <v>5.9299999999999713</v>
      </c>
      <c r="BP2240" s="226">
        <v>-1.9999999999882927</v>
      </c>
    </row>
    <row r="2241" spans="10:68">
      <c r="J2241" s="8">
        <v>47.533980084389917</v>
      </c>
      <c r="K2241" s="9">
        <v>52</v>
      </c>
      <c r="BO2241" s="224">
        <v>5.9349999999999712</v>
      </c>
      <c r="BP2241" s="226">
        <v>5.142397055371954</v>
      </c>
    </row>
    <row r="2242" spans="10:68">
      <c r="J2242" s="8">
        <v>47.633760675107219</v>
      </c>
      <c r="K2242" s="9">
        <v>53</v>
      </c>
      <c r="BO2242" s="224">
        <v>5.9399999999999711</v>
      </c>
      <c r="BP2242" s="226">
        <v>4.286885417333715</v>
      </c>
    </row>
    <row r="2243" spans="10:68">
      <c r="J2243" s="8">
        <v>47.73354126582452</v>
      </c>
      <c r="K2243" s="9">
        <v>55</v>
      </c>
      <c r="BO2243" s="224">
        <v>5.944999999999971</v>
      </c>
      <c r="BP2243" s="226">
        <v>0.82058682059831989</v>
      </c>
    </row>
    <row r="2244" spans="10:68">
      <c r="J2244" s="8">
        <v>47.833321856541822</v>
      </c>
      <c r="K2244" s="9">
        <v>61</v>
      </c>
      <c r="BO2244" s="224">
        <v>5.9499999999999709</v>
      </c>
      <c r="BP2244" s="226">
        <v>-8.3116883116305527</v>
      </c>
    </row>
    <row r="2245" spans="10:68">
      <c r="J2245" s="8">
        <v>47.933102447259117</v>
      </c>
      <c r="K2245" s="9">
        <v>65</v>
      </c>
      <c r="BO2245" s="224">
        <v>5.9549999999999708</v>
      </c>
      <c r="BP2245" s="226">
        <v>-10.444444444478082</v>
      </c>
    </row>
    <row r="2246" spans="10:68">
      <c r="J2246" s="8">
        <v>48.032883037976418</v>
      </c>
      <c r="K2246" s="9">
        <v>69.250299999999996</v>
      </c>
      <c r="BO2246" s="224">
        <v>5.9599999999999707</v>
      </c>
      <c r="BP2246" s="226">
        <v>-11.90476190478916</v>
      </c>
    </row>
    <row r="2247" spans="10:68">
      <c r="J2247" s="8">
        <v>48.13266362869372</v>
      </c>
      <c r="K2247" s="9">
        <v>74.7864</v>
      </c>
      <c r="BO2247" s="224">
        <v>5.9649999999999714</v>
      </c>
      <c r="BP2247" s="226">
        <v>-9.6931216930919408</v>
      </c>
    </row>
    <row r="2248" spans="10:68">
      <c r="J2248" s="8">
        <v>48.232444219411022</v>
      </c>
      <c r="K2248" s="9">
        <v>73.926666666666677</v>
      </c>
      <c r="BO2248" s="224">
        <v>5.9699999999999713</v>
      </c>
      <c r="BP2248" s="226">
        <v>-8.2962962962203814</v>
      </c>
    </row>
    <row r="2249" spans="10:68">
      <c r="J2249" s="8">
        <v>48.332224810128324</v>
      </c>
      <c r="K2249" s="9">
        <v>71</v>
      </c>
      <c r="BO2249" s="224">
        <v>5.9749999999999703</v>
      </c>
      <c r="BP2249" s="226">
        <v>-6.0745550744826753</v>
      </c>
    </row>
    <row r="2250" spans="10:68">
      <c r="J2250" s="8">
        <v>48.432005400845625</v>
      </c>
      <c r="K2250" s="9">
        <v>62</v>
      </c>
      <c r="BO2250" s="224">
        <v>5.9799999999999702</v>
      </c>
      <c r="BP2250" s="226">
        <v>-3.9581529581062349</v>
      </c>
    </row>
    <row r="2251" spans="10:68">
      <c r="J2251" s="8">
        <v>48.531785991562927</v>
      </c>
      <c r="K2251" s="9">
        <v>58</v>
      </c>
      <c r="BO2251" s="224">
        <v>5.9849999999999701</v>
      </c>
      <c r="BP2251" s="226">
        <v>-2.6827094473277726</v>
      </c>
    </row>
    <row r="2252" spans="10:68">
      <c r="J2252" s="8">
        <v>48.631566582280229</v>
      </c>
      <c r="K2252" s="9">
        <v>52</v>
      </c>
      <c r="BO2252" s="224">
        <v>5.98999999999997</v>
      </c>
      <c r="BP2252" s="226">
        <v>-4.2614379084730798</v>
      </c>
    </row>
    <row r="2253" spans="10:68">
      <c r="J2253" s="8">
        <v>48.73134717299753</v>
      </c>
      <c r="K2253" s="9">
        <v>50</v>
      </c>
      <c r="BO2253" s="224">
        <v>5.9949999999999699</v>
      </c>
      <c r="BP2253" s="226">
        <v>-12.755265068964938</v>
      </c>
    </row>
    <row r="2254" spans="10:68">
      <c r="J2254" s="8">
        <v>48.831127763714832</v>
      </c>
      <c r="K2254" s="9">
        <v>52</v>
      </c>
      <c r="BO2254" s="224">
        <v>5.9999999999999698</v>
      </c>
      <c r="BP2254" s="226">
        <v>-17.434435287853873</v>
      </c>
    </row>
    <row r="2255" spans="10:68">
      <c r="J2255" s="8">
        <v>48.930908354432134</v>
      </c>
      <c r="K2255" s="9">
        <v>65</v>
      </c>
      <c r="BO2255" s="224">
        <v>6.0049999999999697</v>
      </c>
      <c r="BP2255" s="226">
        <v>-17.199141170174315</v>
      </c>
    </row>
    <row r="2256" spans="10:68">
      <c r="J2256" s="8">
        <v>49.030688945149436</v>
      </c>
      <c r="K2256" s="9">
        <v>73</v>
      </c>
      <c r="BO2256" s="224">
        <v>6.0099999999999705</v>
      </c>
      <c r="BP2256" s="226">
        <v>-10.260869565266203</v>
      </c>
    </row>
    <row r="2257" spans="10:68">
      <c r="J2257" s="8">
        <v>49.13046953586673</v>
      </c>
      <c r="K2257" s="9">
        <v>79</v>
      </c>
      <c r="BO2257" s="224">
        <v>6.0149999999999695</v>
      </c>
      <c r="BP2257" s="226">
        <v>-4.6666666666382044</v>
      </c>
    </row>
    <row r="2258" spans="10:68">
      <c r="J2258" s="8">
        <v>49.230250126584032</v>
      </c>
      <c r="K2258" s="9">
        <v>80.806350000000009</v>
      </c>
      <c r="BO2258" s="224">
        <v>6.0199999999999694</v>
      </c>
      <c r="BP2258" s="226">
        <v>-6.3768115941786148</v>
      </c>
    </row>
    <row r="2259" spans="10:68">
      <c r="J2259" s="8">
        <v>49.330030717301334</v>
      </c>
      <c r="K2259" s="9">
        <v>80.642499999999998</v>
      </c>
      <c r="BO2259" s="224">
        <v>6.0249999999999693</v>
      </c>
      <c r="BP2259" s="226">
        <v>-6.7934782608824422</v>
      </c>
    </row>
    <row r="2260" spans="10:68">
      <c r="J2260" s="8">
        <v>49.451770920842272</v>
      </c>
      <c r="K2260" s="9">
        <v>60.929900000000004</v>
      </c>
      <c r="BO2260" s="224">
        <v>6.0299999999999692</v>
      </c>
      <c r="BP2260" s="226">
        <v>-11.25724637689016</v>
      </c>
    </row>
    <row r="2261" spans="10:68">
      <c r="J2261" s="8">
        <v>49.577085945074906</v>
      </c>
      <c r="K2261" s="9">
        <v>61.245249999999999</v>
      </c>
      <c r="BO2261" s="224">
        <v>6.0349999999999691</v>
      </c>
      <c r="BP2261" s="226">
        <v>-13.498792270568138</v>
      </c>
    </row>
    <row r="2262" spans="10:68">
      <c r="J2262" s="8">
        <v>49.70240096930754</v>
      </c>
      <c r="K2262" s="9">
        <v>58.924199999999999</v>
      </c>
      <c r="BO2262" s="224">
        <v>6.0399999999999689</v>
      </c>
      <c r="BP2262" s="226">
        <v>-16.63768115943093</v>
      </c>
    </row>
    <row r="2263" spans="10:68">
      <c r="J2263" s="8">
        <v>49.827715993540174</v>
      </c>
      <c r="K2263" s="9">
        <v>59.924500000000002</v>
      </c>
      <c r="BO2263" s="224">
        <v>6.0449999999999688</v>
      </c>
      <c r="BP2263" s="226">
        <v>-13.285024154629296</v>
      </c>
    </row>
    <row r="2264" spans="10:68">
      <c r="J2264" s="8">
        <v>49.953031017772815</v>
      </c>
      <c r="K2264" s="9">
        <v>60.924900000000001</v>
      </c>
      <c r="BO2264" s="224">
        <v>6.0499999999999696</v>
      </c>
      <c r="BP2264" s="226">
        <v>-9.5555555555998009</v>
      </c>
    </row>
    <row r="2265" spans="10:68">
      <c r="J2265" s="8">
        <v>50.07834604200545</v>
      </c>
      <c r="K2265" s="9">
        <v>61.9253</v>
      </c>
      <c r="BO2265" s="224">
        <v>6.0549999999999695</v>
      </c>
      <c r="BP2265" s="226">
        <v>-6.4444444444997195</v>
      </c>
    </row>
    <row r="2266" spans="10:68">
      <c r="J2266" s="8">
        <v>50.203661066238084</v>
      </c>
      <c r="K2266" s="9">
        <v>62.925699999999999</v>
      </c>
      <c r="BO2266" s="224">
        <v>6.0599999999999685</v>
      </c>
      <c r="BP2266" s="226">
        <v>-7.1111111111420948</v>
      </c>
    </row>
    <row r="2267" spans="10:68">
      <c r="J2267" s="8">
        <v>50.328976090470718</v>
      </c>
      <c r="K2267" s="9">
        <v>27</v>
      </c>
      <c r="BO2267" s="224">
        <v>6.0649999999999684</v>
      </c>
      <c r="BP2267" s="226">
        <v>-7.1111111111701915</v>
      </c>
    </row>
    <row r="2268" spans="10:68">
      <c r="J2268" s="8">
        <v>50.454291114703352</v>
      </c>
      <c r="K2268" s="9">
        <v>26</v>
      </c>
      <c r="BO2268" s="224">
        <v>6.0699999999999683</v>
      </c>
      <c r="BP2268" s="226">
        <v>-11.33333333335041</v>
      </c>
    </row>
    <row r="2269" spans="10:68">
      <c r="J2269" s="8">
        <v>50.579606138935986</v>
      </c>
      <c r="K2269" s="9">
        <v>36.945500000000003</v>
      </c>
      <c r="BO2269" s="224">
        <v>6.0749999999999682</v>
      </c>
      <c r="BP2269" s="226">
        <v>-19.777777777698208</v>
      </c>
    </row>
    <row r="2270" spans="10:68">
      <c r="J2270" s="8">
        <v>50.704921163168621</v>
      </c>
      <c r="K2270" s="9">
        <v>55.2517</v>
      </c>
      <c r="BO2270" s="224">
        <v>6.0799999999999681</v>
      </c>
      <c r="BP2270" s="226">
        <v>-17.749999999965087</v>
      </c>
    </row>
    <row r="2271" spans="10:68">
      <c r="J2271" s="8">
        <v>50.830236187401255</v>
      </c>
      <c r="K2271" s="9">
        <v>56.714599999999997</v>
      </c>
      <c r="BO2271" s="224">
        <v>6.084999999999968</v>
      </c>
      <c r="BP2271" s="226">
        <v>-10.055555555585283</v>
      </c>
    </row>
    <row r="2272" spans="10:68">
      <c r="J2272" s="8">
        <v>50.955551211633889</v>
      </c>
      <c r="K2272" s="9">
        <v>53.431449999999998</v>
      </c>
      <c r="BO2272" s="224">
        <v>6.0899999999999679</v>
      </c>
      <c r="BP2272" s="226">
        <v>-0.79629629637857724</v>
      </c>
    </row>
    <row r="2273" spans="10:68">
      <c r="J2273" s="8">
        <v>51.080866235866523</v>
      </c>
      <c r="K2273" s="9">
        <v>53.951949999999997</v>
      </c>
      <c r="BO2273" s="224">
        <v>6.0949999999999687</v>
      </c>
      <c r="BP2273" s="226">
        <v>-0.87238325281049356</v>
      </c>
    </row>
    <row r="2274" spans="10:68">
      <c r="J2274" s="8">
        <v>51.206181260099164</v>
      </c>
      <c r="K2274" s="9">
        <v>54.472449999999995</v>
      </c>
      <c r="BO2274" s="224">
        <v>6.0999999999999677</v>
      </c>
      <c r="BP2274" s="226">
        <v>-1.6779388083639251</v>
      </c>
    </row>
    <row r="2275" spans="10:68">
      <c r="J2275" s="8">
        <v>51.331496284331799</v>
      </c>
      <c r="K2275" s="9">
        <v>54.993000000000002</v>
      </c>
      <c r="BO2275" s="224">
        <v>6.1049999999999676</v>
      </c>
      <c r="BP2275" s="226">
        <v>-6.9371980676473655</v>
      </c>
    </row>
    <row r="2276" spans="10:68">
      <c r="J2276" s="8">
        <v>51.456811308564433</v>
      </c>
      <c r="K2276" s="9">
        <v>55.513500000000001</v>
      </c>
      <c r="BO2276" s="224">
        <v>6.1099999999999675</v>
      </c>
      <c r="BP2276" s="226">
        <v>-13.61352657012255</v>
      </c>
    </row>
    <row r="2277" spans="10:68">
      <c r="J2277" s="8">
        <v>51.582126332797067</v>
      </c>
      <c r="K2277" s="9">
        <v>59.883399999999995</v>
      </c>
      <c r="BO2277" s="224">
        <v>6.1149999999999674</v>
      </c>
      <c r="BP2277" s="226">
        <v>-20.367149758492104</v>
      </c>
    </row>
    <row r="2278" spans="10:68">
      <c r="J2278" s="8">
        <v>51.707441357029701</v>
      </c>
      <c r="K2278" s="9">
        <v>64.533999999999992</v>
      </c>
      <c r="BO2278" s="224">
        <v>6.1199999999999672</v>
      </c>
      <c r="BP2278" s="226">
        <v>-17.805746249674097</v>
      </c>
    </row>
    <row r="2279" spans="10:68">
      <c r="J2279" s="8">
        <v>51.832756381262335</v>
      </c>
      <c r="K2279" s="9">
        <v>69.184799999999996</v>
      </c>
      <c r="BO2279" s="224">
        <v>6.1249999999999671</v>
      </c>
      <c r="BP2279" s="226">
        <v>-8.1922196795211146</v>
      </c>
    </row>
    <row r="2280" spans="10:68">
      <c r="J2280" s="8">
        <v>51.958071405494969</v>
      </c>
      <c r="K2280" s="9">
        <v>73.835450000000009</v>
      </c>
      <c r="BO2280" s="224">
        <v>6.129999999999967</v>
      </c>
      <c r="BP2280" s="226">
        <v>-6.3274853799171638</v>
      </c>
    </row>
    <row r="2281" spans="10:68">
      <c r="J2281" s="8">
        <v>52.083386429727604</v>
      </c>
      <c r="K2281" s="9">
        <v>76.739550000000008</v>
      </c>
      <c r="BO2281" s="224">
        <v>6.1349999999999678</v>
      </c>
      <c r="BP2281" s="226">
        <v>-3.4666666665091959</v>
      </c>
    </row>
    <row r="2282" spans="10:68">
      <c r="J2282" s="8">
        <v>52.208701453960238</v>
      </c>
      <c r="K2282" s="9">
        <v>77.337850000000003</v>
      </c>
      <c r="BO2282" s="224">
        <v>6.1399999999999677</v>
      </c>
      <c r="BP2282" s="226">
        <v>-6.7649122806016022</v>
      </c>
    </row>
    <row r="2283" spans="10:68">
      <c r="J2283" s="8">
        <v>52.334016478192879</v>
      </c>
      <c r="K2283" s="9">
        <v>87.964099999999988</v>
      </c>
      <c r="BO2283" s="224">
        <v>6.1449999999999667</v>
      </c>
      <c r="BP2283" s="226">
        <v>-4.0093567251559508</v>
      </c>
    </row>
    <row r="2284" spans="10:68">
      <c r="J2284" s="8">
        <v>52.459331502425513</v>
      </c>
      <c r="K2284" s="9">
        <v>91.612966666666651</v>
      </c>
      <c r="BO2284" s="224">
        <v>6.1499999999999666</v>
      </c>
      <c r="BP2284" s="226">
        <v>-6.1871345029172948</v>
      </c>
    </row>
    <row r="2285" spans="10:68">
      <c r="J2285" s="8">
        <v>52.584646526658148</v>
      </c>
      <c r="K2285" s="9">
        <v>100.12004999999999</v>
      </c>
      <c r="BO2285" s="224">
        <v>6.1549999999999665</v>
      </c>
      <c r="BP2285" s="226">
        <v>-7.6444444444076014</v>
      </c>
    </row>
    <row r="2286" spans="10:68">
      <c r="J2286" s="8">
        <v>52.709961550890782</v>
      </c>
      <c r="K2286" s="9">
        <v>121.866</v>
      </c>
      <c r="BO2286" s="224">
        <v>6.1599999999999664</v>
      </c>
      <c r="BP2286" s="226">
        <v>-2.2222222221712031</v>
      </c>
    </row>
    <row r="2287" spans="10:68">
      <c r="J2287" s="8">
        <v>52.835276575123416</v>
      </c>
      <c r="K2287" s="9">
        <v>124.562</v>
      </c>
      <c r="BO2287" s="224">
        <v>6.1649999999999663</v>
      </c>
      <c r="BP2287" s="226">
        <v>-1.1111111110348126</v>
      </c>
    </row>
    <row r="2288" spans="10:68">
      <c r="J2288" s="8">
        <v>52.96059159935605</v>
      </c>
      <c r="K2288" s="9">
        <v>127.258</v>
      </c>
      <c r="BO2288" s="224">
        <v>6.1699999999999662</v>
      </c>
      <c r="BP2288" s="226">
        <v>-1.5692307692409517</v>
      </c>
    </row>
    <row r="2289" spans="10:68">
      <c r="J2289" s="8">
        <v>53.085906623588684</v>
      </c>
      <c r="K2289" s="9">
        <v>129.95500000000001</v>
      </c>
      <c r="BO2289" s="224">
        <v>6.1749999999999661</v>
      </c>
      <c r="BP2289" s="226">
        <v>-7.2170940170597815</v>
      </c>
    </row>
    <row r="2290" spans="10:68">
      <c r="J2290" s="8">
        <v>53.211221647821318</v>
      </c>
      <c r="K2290" s="9">
        <v>132.65100000000001</v>
      </c>
      <c r="BO2290" s="224">
        <v>6.1799999999999669</v>
      </c>
      <c r="BP2290" s="226">
        <v>-6.4102564101862507</v>
      </c>
    </row>
    <row r="2291" spans="10:68">
      <c r="J2291" s="8">
        <v>53.336536672053953</v>
      </c>
      <c r="K2291" s="9">
        <v>77.714249999999993</v>
      </c>
      <c r="BO2291" s="224">
        <v>6.1849999999999659</v>
      </c>
      <c r="BP2291" s="226">
        <v>-3.589743589644486</v>
      </c>
    </row>
    <row r="2292" spans="10:68">
      <c r="J2292" s="8">
        <v>53.461851696286587</v>
      </c>
      <c r="K2292" s="9">
        <v>78.955349999999996</v>
      </c>
      <c r="BO2292" s="224">
        <v>6.1899999999999658</v>
      </c>
      <c r="BP2292" s="226">
        <v>-2.6666666665442782</v>
      </c>
    </row>
    <row r="2293" spans="10:68">
      <c r="J2293" s="8">
        <v>53.587166720519221</v>
      </c>
      <c r="K2293" s="9">
        <v>80.229200000000006</v>
      </c>
      <c r="BO2293" s="224">
        <v>6.1949999999999656</v>
      </c>
      <c r="BP2293" s="226">
        <v>-9.316239316180722</v>
      </c>
    </row>
    <row r="2294" spans="10:68">
      <c r="J2294" s="8">
        <v>53.712481744751862</v>
      </c>
      <c r="K2294" s="9">
        <v>83.216999999999999</v>
      </c>
      <c r="BO2294" s="224">
        <v>6.1999999999999655</v>
      </c>
      <c r="BP2294" s="226">
        <v>-14.700854700851748</v>
      </c>
    </row>
    <row r="2295" spans="10:68">
      <c r="J2295" s="8">
        <v>53.837796768984497</v>
      </c>
      <c r="K2295" s="9">
        <v>89.255650000000003</v>
      </c>
      <c r="BO2295" s="224">
        <v>6.2049999999999654</v>
      </c>
      <c r="BP2295" s="226">
        <v>-14.848290598408107</v>
      </c>
    </row>
    <row r="2296" spans="10:68">
      <c r="J2296" s="8">
        <v>53.963111793217131</v>
      </c>
      <c r="K2296" s="9">
        <v>94.322949999999992</v>
      </c>
      <c r="BO2296" s="224">
        <v>6.2099999999999653</v>
      </c>
      <c r="BP2296" s="226">
        <v>-8.9722222223764803</v>
      </c>
    </row>
    <row r="2297" spans="10:68">
      <c r="J2297" s="8">
        <v>54.088426817449765</v>
      </c>
      <c r="K2297" s="9">
        <v>91.7684</v>
      </c>
      <c r="BO2297" s="224">
        <v>6.2149999999999652</v>
      </c>
      <c r="BP2297" s="226">
        <v>-3.1944444445698514</v>
      </c>
    </row>
    <row r="2298" spans="10:68">
      <c r="J2298" s="8">
        <v>54.213741841682399</v>
      </c>
      <c r="K2298" s="9">
        <v>92</v>
      </c>
      <c r="BO2298" s="224">
        <v>6.219999999999966</v>
      </c>
      <c r="BP2298" s="226">
        <v>-1.1666666667448311</v>
      </c>
    </row>
    <row r="2299" spans="10:68">
      <c r="J2299" s="8">
        <v>54.339056865915033</v>
      </c>
      <c r="K2299" s="9">
        <v>25</v>
      </c>
      <c r="BO2299" s="224">
        <v>6.2249999999999659</v>
      </c>
      <c r="BP2299" s="226">
        <v>-2.5777777777387989</v>
      </c>
    </row>
    <row r="2300" spans="10:68">
      <c r="J2300" s="8">
        <v>54.464371890147667</v>
      </c>
      <c r="K2300" s="9">
        <v>26</v>
      </c>
      <c r="BO2300" s="224">
        <v>6.2299999999999649</v>
      </c>
      <c r="BP2300" s="226">
        <v>-7.3333333332251156</v>
      </c>
    </row>
    <row r="2301" spans="10:68">
      <c r="J2301" s="8">
        <v>54.589686914380302</v>
      </c>
      <c r="K2301" s="9">
        <v>38</v>
      </c>
      <c r="BO2301" s="224">
        <v>6.2349999999999648</v>
      </c>
      <c r="BP2301" s="226">
        <v>-16.325925925838547</v>
      </c>
    </row>
    <row r="2302" spans="10:68">
      <c r="J2302" s="8">
        <v>54.715001938612943</v>
      </c>
      <c r="K2302" s="9">
        <v>54</v>
      </c>
      <c r="BO2302" s="224">
        <v>6.2399999999999647</v>
      </c>
      <c r="BP2302" s="226">
        <v>-17.720370370383431</v>
      </c>
    </row>
    <row r="2303" spans="10:68">
      <c r="J2303" s="8">
        <v>54.840316962845577</v>
      </c>
      <c r="K2303" s="9">
        <v>60.277866666666661</v>
      </c>
      <c r="BO2303" s="224">
        <v>6.2449999999999646</v>
      </c>
      <c r="BP2303" s="226">
        <v>-14.298148148235038</v>
      </c>
    </row>
    <row r="2304" spans="10:68">
      <c r="J2304" s="8">
        <v>54.965631987078211</v>
      </c>
      <c r="K2304" s="9">
        <v>66.067099999999996</v>
      </c>
      <c r="BO2304" s="224">
        <v>6.2499999999999645</v>
      </c>
      <c r="BP2304" s="226">
        <v>-7.4469696970331496</v>
      </c>
    </row>
    <row r="2305" spans="10:68">
      <c r="J2305" s="8">
        <v>55.090947011310845</v>
      </c>
      <c r="K2305" s="9">
        <v>66.848699999999994</v>
      </c>
      <c r="BO2305" s="224">
        <v>6.2549999999999644</v>
      </c>
      <c r="BP2305" s="226">
        <v>-5.0473970474335772</v>
      </c>
    </row>
    <row r="2306" spans="10:68">
      <c r="J2306" s="8">
        <v>55.21626203554348</v>
      </c>
      <c r="K2306" s="9">
        <v>67.926000000000002</v>
      </c>
      <c r="BO2306" s="224">
        <v>6.2599999999999643</v>
      </c>
      <c r="BP2306" s="226">
        <v>-3.2140637140370742</v>
      </c>
    </row>
    <row r="2307" spans="10:68">
      <c r="J2307" s="8">
        <v>55.341577059776114</v>
      </c>
      <c r="K2307" s="9">
        <v>69.003299999999996</v>
      </c>
      <c r="BO2307" s="224">
        <v>6.264999999999965</v>
      </c>
      <c r="BP2307" s="226">
        <v>-3.0726495726379532</v>
      </c>
    </row>
    <row r="2308" spans="10:68">
      <c r="J2308" s="8">
        <v>55.466892084008748</v>
      </c>
      <c r="K2308" s="9">
        <v>70.080600000000004</v>
      </c>
      <c r="BO2308" s="224">
        <v>6.269999999999964</v>
      </c>
      <c r="BP2308" s="226">
        <v>-5.0079365080459111</v>
      </c>
    </row>
    <row r="2309" spans="10:68">
      <c r="J2309" s="8">
        <v>55.592207108241382</v>
      </c>
      <c r="K2309" s="9">
        <v>63.435899999999997</v>
      </c>
      <c r="BO2309" s="224">
        <v>6.2749999999999639</v>
      </c>
      <c r="BP2309" s="226">
        <v>-6.4297472076692825</v>
      </c>
    </row>
    <row r="2310" spans="10:68">
      <c r="J2310" s="8">
        <v>55.717522132474016</v>
      </c>
      <c r="K2310" s="9">
        <v>30</v>
      </c>
      <c r="BO2310" s="224">
        <v>6.2799999999999638</v>
      </c>
      <c r="BP2310" s="226">
        <v>-6.524985302868795</v>
      </c>
    </row>
    <row r="2311" spans="10:68">
      <c r="J2311" s="8">
        <v>55.842837156706651</v>
      </c>
      <c r="K2311" s="9">
        <v>28</v>
      </c>
      <c r="BO2311" s="224">
        <v>6.2849999999999637</v>
      </c>
      <c r="BP2311" s="226">
        <v>-5.1158142269786806</v>
      </c>
    </row>
    <row r="2312" spans="10:68">
      <c r="J2312" s="8">
        <v>55.968152180939285</v>
      </c>
      <c r="K2312" s="9">
        <v>37.723100000000002</v>
      </c>
      <c r="BO2312" s="224">
        <v>6.2899999999999636</v>
      </c>
      <c r="BP2312" s="226">
        <v>-1.3298059965412889</v>
      </c>
    </row>
    <row r="2313" spans="10:68">
      <c r="J2313" s="8">
        <v>56.093467205171926</v>
      </c>
      <c r="K2313" s="9">
        <v>49.803649999999998</v>
      </c>
      <c r="BO2313" s="224">
        <v>6.2949999999999635</v>
      </c>
      <c r="BP2313" s="226">
        <v>0.82304526749969276</v>
      </c>
    </row>
    <row r="2314" spans="10:68">
      <c r="J2314" s="8">
        <v>56.21878222940456</v>
      </c>
      <c r="K2314" s="9">
        <v>48.2239</v>
      </c>
      <c r="BO2314" s="224">
        <v>6.2999999999999634</v>
      </c>
      <c r="BP2314" s="226">
        <v>1.5884773663093081</v>
      </c>
    </row>
    <row r="2315" spans="10:68">
      <c r="J2315" s="8">
        <v>56.344097253637194</v>
      </c>
      <c r="K2315" s="9">
        <v>46.64425</v>
      </c>
      <c r="BO2315" s="224">
        <v>6.3049999999999642</v>
      </c>
      <c r="BP2315" s="226">
        <v>-3.0123456789220051</v>
      </c>
    </row>
    <row r="2316" spans="10:68">
      <c r="J2316" s="8">
        <v>56.469412277869829</v>
      </c>
      <c r="K2316" s="9">
        <v>45.064499999999995</v>
      </c>
      <c r="BO2316" s="224">
        <v>6.3099999999999641</v>
      </c>
      <c r="BP2316" s="226">
        <v>-3.903292181055118</v>
      </c>
    </row>
    <row r="2317" spans="10:68">
      <c r="J2317" s="8">
        <v>56.594727302102463</v>
      </c>
      <c r="K2317" s="9">
        <v>49.437100000000001</v>
      </c>
      <c r="BO2317" s="224">
        <v>6.3149999999999631</v>
      </c>
      <c r="BP2317" s="226">
        <v>-3.1707818929194609</v>
      </c>
    </row>
    <row r="2318" spans="10:68">
      <c r="J2318" s="8">
        <v>56.720042326335097</v>
      </c>
      <c r="K2318" s="9">
        <v>43.497</v>
      </c>
      <c r="BO2318" s="224">
        <v>6.319999999999963</v>
      </c>
      <c r="BP2318" s="226">
        <v>-2.668724279820426</v>
      </c>
    </row>
    <row r="2319" spans="10:68">
      <c r="J2319" s="8">
        <v>56.845357350567731</v>
      </c>
      <c r="K2319" s="9">
        <v>42.971699999999998</v>
      </c>
      <c r="BO2319" s="224">
        <v>6.3249999999999629</v>
      </c>
      <c r="BP2319" s="226">
        <v>-4.6687242798499895</v>
      </c>
    </row>
    <row r="2320" spans="10:68">
      <c r="J2320" s="8">
        <v>56.970672374800365</v>
      </c>
      <c r="K2320" s="9">
        <v>44.767933333333332</v>
      </c>
      <c r="BO2320" s="224">
        <v>6.3299999999999628</v>
      </c>
      <c r="BP2320" s="226">
        <v>-7.1296296297048771</v>
      </c>
    </row>
    <row r="2321" spans="10:68">
      <c r="J2321" s="8">
        <v>57.095987399033007</v>
      </c>
      <c r="K2321" s="9">
        <v>44.8279</v>
      </c>
      <c r="BO2321" s="224">
        <v>6.3349999999999627</v>
      </c>
      <c r="BP2321" s="226">
        <v>-7.9022301872362517</v>
      </c>
    </row>
    <row r="2322" spans="10:68">
      <c r="J2322" s="8">
        <v>57.198990430623894</v>
      </c>
      <c r="K2322" s="9">
        <v>44.626966666666668</v>
      </c>
      <c r="BO2322" s="224">
        <v>6.3399999999999626</v>
      </c>
      <c r="BP2322" s="226">
        <v>-5.6887798948354273</v>
      </c>
    </row>
    <row r="2323" spans="10:68">
      <c r="J2323" s="8">
        <v>57.30106379585515</v>
      </c>
      <c r="K2323" s="9">
        <v>44.401199999999996</v>
      </c>
      <c r="BO2323" s="224">
        <v>6.3449999999999624</v>
      </c>
      <c r="BP2323" s="226">
        <v>0.79984908499044494</v>
      </c>
    </row>
    <row r="2324" spans="10:68">
      <c r="J2324" s="8">
        <v>57.403137161086413</v>
      </c>
      <c r="K2324" s="9">
        <v>44.175433333333331</v>
      </c>
      <c r="BO2324" s="224">
        <v>6.3499999999999632</v>
      </c>
      <c r="BP2324" s="226">
        <v>5.6140350876357674</v>
      </c>
    </row>
    <row r="2325" spans="10:68">
      <c r="J2325" s="8">
        <v>57.505210526317676</v>
      </c>
      <c r="K2325" s="9">
        <v>43.949733333333334</v>
      </c>
      <c r="BO2325" s="224">
        <v>6.3549999999999622</v>
      </c>
      <c r="BP2325" s="226">
        <v>8.3508771929385439</v>
      </c>
    </row>
    <row r="2326" spans="10:68">
      <c r="J2326" s="8">
        <v>57.607283891548938</v>
      </c>
      <c r="K2326" s="9">
        <v>42.920433333333335</v>
      </c>
      <c r="BO2326" s="224">
        <v>6.3599999999999621</v>
      </c>
      <c r="BP2326" s="226">
        <v>2.888888888893574</v>
      </c>
    </row>
    <row r="2327" spans="10:68">
      <c r="J2327" s="8">
        <v>57.709357256780194</v>
      </c>
      <c r="K2327" s="9">
        <v>38.616433333333333</v>
      </c>
      <c r="BO2327" s="224">
        <v>6.364999999999962</v>
      </c>
      <c r="BP2327" s="226">
        <v>-1.6374269005717441</v>
      </c>
    </row>
    <row r="2328" spans="10:68">
      <c r="J2328" s="8">
        <v>57.811430622011457</v>
      </c>
      <c r="K2328" s="9">
        <v>33</v>
      </c>
      <c r="BO2328" s="224">
        <v>6.3699999999999619</v>
      </c>
      <c r="BP2328" s="226">
        <v>-4.5321637427412576</v>
      </c>
    </row>
    <row r="2329" spans="10:68">
      <c r="J2329" s="8">
        <v>57.91350398724272</v>
      </c>
      <c r="K2329" s="9">
        <v>29</v>
      </c>
      <c r="BO2329" s="224">
        <v>6.3749999999999618</v>
      </c>
      <c r="BP2329" s="226">
        <v>-0.73099415216013597</v>
      </c>
    </row>
    <row r="2330" spans="10:68">
      <c r="J2330" s="8">
        <v>58.015577352473983</v>
      </c>
      <c r="K2330" s="9">
        <v>22</v>
      </c>
      <c r="BO2330" s="224">
        <v>6.3799999999999617</v>
      </c>
      <c r="BP2330" s="226">
        <v>4.0994152045246439</v>
      </c>
    </row>
    <row r="2331" spans="10:68">
      <c r="J2331" s="8">
        <v>58.117650717705246</v>
      </c>
      <c r="K2331" s="9">
        <v>20</v>
      </c>
      <c r="BO2331" s="224">
        <v>6.3849999999999616</v>
      </c>
      <c r="BP2331" s="226">
        <v>3.0068226119491706</v>
      </c>
    </row>
    <row r="2332" spans="10:68">
      <c r="J2332" s="8">
        <v>58.219724082936501</v>
      </c>
      <c r="K2332" s="9">
        <v>21</v>
      </c>
      <c r="BO2332" s="224">
        <v>6.3899999999999624</v>
      </c>
      <c r="BP2332" s="226">
        <v>1.6175523349141703</v>
      </c>
    </row>
    <row r="2333" spans="10:68">
      <c r="J2333" s="8">
        <v>58.321797448167764</v>
      </c>
      <c r="K2333" s="9">
        <v>23</v>
      </c>
      <c r="BO2333" s="224">
        <v>6.3949999999999623</v>
      </c>
      <c r="BP2333" s="226">
        <v>-2.1972624798103211</v>
      </c>
    </row>
    <row r="2334" spans="10:68">
      <c r="J2334" s="8">
        <v>58.423870813399027</v>
      </c>
      <c r="K2334" s="9">
        <v>27</v>
      </c>
      <c r="BO2334" s="224">
        <v>6.3999999999999613</v>
      </c>
      <c r="BP2334" s="226">
        <v>-3.910225442737314</v>
      </c>
    </row>
    <row r="2335" spans="10:68">
      <c r="J2335" s="8">
        <v>58.52594417863029</v>
      </c>
      <c r="K2335" s="9">
        <v>32</v>
      </c>
      <c r="BO2335" s="224">
        <v>6.4049999999999612</v>
      </c>
      <c r="BP2335" s="226">
        <v>-3.7222222221933166</v>
      </c>
    </row>
    <row r="2336" spans="10:68">
      <c r="J2336" s="8">
        <v>58.628017543861553</v>
      </c>
      <c r="K2336" s="9">
        <v>34.927599999999998</v>
      </c>
      <c r="BO2336" s="224">
        <v>6.4099999999999611</v>
      </c>
      <c r="BP2336" s="226">
        <v>-2.2962962963034053</v>
      </c>
    </row>
    <row r="2337" spans="10:68">
      <c r="J2337" s="8">
        <v>58.730090909092809</v>
      </c>
      <c r="K2337" s="9">
        <v>36.925800000000002</v>
      </c>
      <c r="BO2337" s="224">
        <v>6.414999999999961</v>
      </c>
      <c r="BP2337" s="226">
        <v>1.8055555555411236</v>
      </c>
    </row>
    <row r="2338" spans="10:68">
      <c r="J2338" s="8">
        <v>58.832164274324072</v>
      </c>
      <c r="K2338" s="9">
        <v>38.923999999999999</v>
      </c>
      <c r="BO2338" s="224">
        <v>6.4199999999999608</v>
      </c>
      <c r="BP2338" s="226">
        <v>3.5740740740487573</v>
      </c>
    </row>
    <row r="2339" spans="10:68">
      <c r="J2339" s="8">
        <v>58.934237639555334</v>
      </c>
      <c r="K2339" s="9">
        <v>40.9223</v>
      </c>
      <c r="BO2339" s="224">
        <v>6.4249999999999607</v>
      </c>
      <c r="BP2339" s="226">
        <v>4.629629629625942</v>
      </c>
    </row>
    <row r="2340" spans="10:68">
      <c r="J2340" s="8">
        <v>59.036311004786597</v>
      </c>
      <c r="K2340" s="9">
        <v>42.920499999999997</v>
      </c>
      <c r="BO2340" s="224">
        <v>6.4299999999999606</v>
      </c>
      <c r="BP2340" s="226">
        <v>3.4705882352765727</v>
      </c>
    </row>
    <row r="2341" spans="10:68">
      <c r="J2341" s="8">
        <v>59.13838437001786</v>
      </c>
      <c r="K2341" s="9">
        <v>46.642099999999999</v>
      </c>
      <c r="BO2341" s="224">
        <v>6.4349999999999614</v>
      </c>
      <c r="BP2341" s="226">
        <v>2.2222222222015495</v>
      </c>
    </row>
    <row r="2342" spans="10:68">
      <c r="J2342" s="8">
        <v>59.240457735249116</v>
      </c>
      <c r="K2342" s="9">
        <v>43.331700000000005</v>
      </c>
      <c r="BO2342" s="224">
        <v>6.4399999999999604</v>
      </c>
      <c r="BP2342" s="226">
        <v>-2.1851851851711976</v>
      </c>
    </row>
    <row r="2343" spans="10:68">
      <c r="J2343" s="8">
        <v>59.342531100480379</v>
      </c>
      <c r="K2343" s="9">
        <v>48.572466666666664</v>
      </c>
      <c r="BO2343" s="224">
        <v>6.4449999999999603</v>
      </c>
      <c r="BP2343" s="226">
        <v>-6.26688453153319</v>
      </c>
    </row>
    <row r="2344" spans="10:68">
      <c r="J2344" s="8">
        <v>59.444604465711642</v>
      </c>
      <c r="K2344" s="9">
        <v>48.122700000000002</v>
      </c>
      <c r="BO2344" s="224">
        <v>6.4499999999999602</v>
      </c>
      <c r="BP2344" s="226">
        <v>-7.3518518518008946</v>
      </c>
    </row>
    <row r="2345" spans="10:68">
      <c r="J2345" s="8">
        <v>59.546677830942905</v>
      </c>
      <c r="K2345" s="9">
        <v>47.00183333333333</v>
      </c>
      <c r="BO2345" s="224">
        <v>6.4549999999999601</v>
      </c>
      <c r="BP2345" s="226">
        <v>-6.125000000014591</v>
      </c>
    </row>
    <row r="2346" spans="10:68">
      <c r="J2346" s="8">
        <v>59.648751196174167</v>
      </c>
      <c r="K2346" s="9">
        <v>45.880833333333328</v>
      </c>
      <c r="BO2346" s="224">
        <v>6.45999999999996</v>
      </c>
      <c r="BP2346" s="226">
        <v>-2.7638888889225535</v>
      </c>
    </row>
    <row r="2347" spans="10:68">
      <c r="J2347" s="8">
        <v>59.750824561405423</v>
      </c>
      <c r="K2347" s="9">
        <v>44.759933333333329</v>
      </c>
      <c r="BO2347" s="224">
        <v>6.4649999999999599</v>
      </c>
      <c r="BP2347" s="226">
        <v>-4.1666666666667256</v>
      </c>
    </row>
    <row r="2348" spans="10:68">
      <c r="J2348" s="8">
        <v>59.852897926636686</v>
      </c>
      <c r="K2348" s="9">
        <v>49.701350000000005</v>
      </c>
      <c r="BO2348" s="224">
        <v>6.4699999999999598</v>
      </c>
      <c r="BP2348" s="226">
        <v>-3.5208333333332398</v>
      </c>
    </row>
    <row r="2349" spans="10:68">
      <c r="J2349" s="8">
        <v>59.954971291867949</v>
      </c>
      <c r="K2349" s="9">
        <v>49.693350000000002</v>
      </c>
      <c r="BO2349" s="224">
        <v>6.4749999999999597</v>
      </c>
      <c r="BP2349" s="226">
        <v>-4.3819444444582523</v>
      </c>
    </row>
    <row r="2350" spans="10:68">
      <c r="J2350" s="8">
        <v>60.057044657099212</v>
      </c>
      <c r="K2350" s="9">
        <v>49.685299999999998</v>
      </c>
      <c r="BO2350" s="224">
        <v>6.4799999999999605</v>
      </c>
      <c r="BP2350" s="226">
        <v>-4.6319444444581137</v>
      </c>
    </row>
    <row r="2351" spans="10:68">
      <c r="J2351" s="8">
        <v>60.159118022330475</v>
      </c>
      <c r="K2351" s="9">
        <v>49.677350000000004</v>
      </c>
      <c r="BO2351" s="224">
        <v>6.4849999999999595</v>
      </c>
      <c r="BP2351" s="226">
        <v>-3.743055555530006</v>
      </c>
    </row>
    <row r="2352" spans="10:68">
      <c r="J2352" s="8">
        <v>60.26119138756173</v>
      </c>
      <c r="K2352" s="9">
        <v>49.6693</v>
      </c>
      <c r="BO2352" s="224">
        <v>6.4899999999999594</v>
      </c>
      <c r="BP2352" s="226">
        <v>-4.7013888888354076</v>
      </c>
    </row>
    <row r="2353" spans="10:68">
      <c r="J2353" s="8">
        <v>60.363264752792993</v>
      </c>
      <c r="K2353" s="9">
        <v>49.661299999999997</v>
      </c>
      <c r="BO2353" s="224">
        <v>6.4949999999999593</v>
      </c>
      <c r="BP2353" s="226">
        <v>-5.0208333333312538</v>
      </c>
    </row>
    <row r="2354" spans="10:68">
      <c r="J2354" s="8">
        <v>60.465338118024256</v>
      </c>
      <c r="K2354" s="9">
        <v>49.65325</v>
      </c>
      <c r="BO2354" s="224">
        <v>6.4999999999999591</v>
      </c>
      <c r="BP2354" s="226">
        <v>-7.962813620066278</v>
      </c>
    </row>
    <row r="2355" spans="10:68">
      <c r="J2355" s="8">
        <v>60.567411483255519</v>
      </c>
      <c r="K2355" s="9">
        <v>49.645299999999999</v>
      </c>
      <c r="BO2355" s="224">
        <v>6.504999999999959</v>
      </c>
      <c r="BP2355" s="226">
        <v>-9.3933691756584281</v>
      </c>
    </row>
    <row r="2356" spans="10:68">
      <c r="J2356" s="8">
        <v>60.669484848486782</v>
      </c>
      <c r="K2356" s="9">
        <v>49.637250000000002</v>
      </c>
      <c r="BO2356" s="224">
        <v>6.5099999999999589</v>
      </c>
      <c r="BP2356" s="226">
        <v>-6.7544802868351184</v>
      </c>
    </row>
    <row r="2357" spans="10:68">
      <c r="J2357" s="8">
        <v>60.771558213718038</v>
      </c>
      <c r="K2357" s="9">
        <v>49.629249999999999</v>
      </c>
      <c r="BO2357" s="224">
        <v>6.5149999999999588</v>
      </c>
      <c r="BP2357" s="226">
        <v>-5.0277777778461834</v>
      </c>
    </row>
    <row r="2358" spans="10:68">
      <c r="J2358" s="8">
        <v>60.873631578949301</v>
      </c>
      <c r="K2358" s="9">
        <v>49.621299999999998</v>
      </c>
      <c r="BO2358" s="224">
        <v>6.5199999999999596</v>
      </c>
      <c r="BP2358" s="226">
        <v>-4.944444444518699</v>
      </c>
    </row>
    <row r="2359" spans="10:68">
      <c r="J2359" s="8">
        <v>60.975704944180563</v>
      </c>
      <c r="K2359" s="9">
        <v>49.613250000000001</v>
      </c>
      <c r="BO2359" s="224">
        <v>6.5249999999999586</v>
      </c>
      <c r="BP2359" s="226">
        <v>-5.338709677432381</v>
      </c>
    </row>
    <row r="2360" spans="10:68">
      <c r="J2360" s="8">
        <v>61.077778309411826</v>
      </c>
      <c r="K2360" s="9">
        <v>50.155799999999999</v>
      </c>
      <c r="BO2360" s="224">
        <v>6.5299999999999585</v>
      </c>
      <c r="BP2360" s="226">
        <v>-3.5748207885427874</v>
      </c>
    </row>
    <row r="2361" spans="10:68">
      <c r="J2361" s="8">
        <v>61.179851674643089</v>
      </c>
      <c r="K2361" s="9">
        <v>50.250100000000003</v>
      </c>
      <c r="BO2361" s="224">
        <v>6.5349999999999584</v>
      </c>
      <c r="BP2361" s="226">
        <v>-1.2206541218760709</v>
      </c>
    </row>
    <row r="2362" spans="10:68">
      <c r="J2362" s="8">
        <v>61.281925039874345</v>
      </c>
      <c r="K2362" s="9">
        <v>50.344299999999997</v>
      </c>
      <c r="BO2362" s="224">
        <v>6.5399999999999583</v>
      </c>
      <c r="BP2362" s="226">
        <v>-5.8680555555809493</v>
      </c>
    </row>
    <row r="2363" spans="10:68">
      <c r="J2363" s="8">
        <v>61.383998405105608</v>
      </c>
      <c r="K2363" s="9">
        <v>40</v>
      </c>
      <c r="BO2363" s="224">
        <v>6.5449999999999582</v>
      </c>
      <c r="BP2363" s="226">
        <v>-8.9861111111744076</v>
      </c>
    </row>
    <row r="2364" spans="10:68">
      <c r="J2364" s="8">
        <v>61.486071770336871</v>
      </c>
      <c r="K2364" s="9">
        <v>32</v>
      </c>
      <c r="BO2364" s="224">
        <v>6.5499999999999581</v>
      </c>
      <c r="BP2364" s="226">
        <v>-9.0972222222915153</v>
      </c>
    </row>
    <row r="2365" spans="10:68">
      <c r="J2365" s="8">
        <v>61.588145135568134</v>
      </c>
      <c r="K2365" s="9">
        <v>29</v>
      </c>
      <c r="BO2365" s="224">
        <v>6.554999999999958</v>
      </c>
      <c r="BP2365" s="226">
        <v>-6.5208333333479196</v>
      </c>
    </row>
    <row r="2366" spans="10:68">
      <c r="J2366" s="8">
        <v>61.690218500799389</v>
      </c>
      <c r="K2366" s="9">
        <v>26</v>
      </c>
      <c r="BO2366" s="224">
        <v>6.5599999999999579</v>
      </c>
      <c r="BP2366" s="226">
        <v>-6.5972222222338077</v>
      </c>
    </row>
    <row r="2367" spans="10:68">
      <c r="J2367" s="8">
        <v>61.792291866030652</v>
      </c>
      <c r="K2367" s="9">
        <v>27</v>
      </c>
      <c r="BO2367" s="224">
        <v>6.5649999999999586</v>
      </c>
      <c r="BP2367" s="226">
        <v>-7.4236111111023462</v>
      </c>
    </row>
    <row r="2368" spans="10:68">
      <c r="J2368" s="8">
        <v>61.894365231261915</v>
      </c>
      <c r="K2368" s="9">
        <v>29</v>
      </c>
      <c r="BO2368" s="224">
        <v>6.5699999999999577</v>
      </c>
      <c r="BP2368" s="226">
        <v>-6.5972222222222916</v>
      </c>
    </row>
    <row r="2369" spans="10:68">
      <c r="J2369" s="8">
        <v>61.996438596493178</v>
      </c>
      <c r="K2369" s="9">
        <v>32</v>
      </c>
      <c r="BO2369" s="224">
        <v>6.5749999999999575</v>
      </c>
      <c r="BP2369" s="226">
        <v>-5.3055555555733784</v>
      </c>
    </row>
    <row r="2370" spans="10:68">
      <c r="J2370" s="8">
        <v>62.098511961724441</v>
      </c>
      <c r="K2370" s="9">
        <v>42</v>
      </c>
      <c r="BO2370" s="224">
        <v>6.5799999999999574</v>
      </c>
      <c r="BP2370" s="226">
        <v>-4.875000000044742</v>
      </c>
    </row>
    <row r="2371" spans="10:68">
      <c r="J2371" s="8">
        <v>62.200585326955697</v>
      </c>
      <c r="K2371" s="9">
        <v>48</v>
      </c>
      <c r="BO2371" s="224">
        <v>6.5849999999999573</v>
      </c>
      <c r="BP2371" s="226">
        <v>-3.0138888889365369</v>
      </c>
    </row>
    <row r="2372" spans="10:68">
      <c r="J2372" s="8">
        <v>62.293512418302385</v>
      </c>
      <c r="K2372" s="9">
        <v>50</v>
      </c>
      <c r="BO2372" s="224">
        <v>6.5899999999999572</v>
      </c>
      <c r="BP2372" s="226">
        <v>-3.5694444444707449</v>
      </c>
    </row>
    <row r="2373" spans="10:68">
      <c r="J2373" s="8">
        <v>62.384152941178208</v>
      </c>
      <c r="K2373" s="9">
        <v>51.7485</v>
      </c>
      <c r="BO2373" s="224">
        <v>6.5949999999999571</v>
      </c>
      <c r="BP2373" s="226">
        <v>-5.4074074074035456</v>
      </c>
    </row>
    <row r="2374" spans="10:68">
      <c r="J2374" s="8">
        <v>62.474793464054024</v>
      </c>
      <c r="K2374" s="9">
        <v>51.857599999999998</v>
      </c>
      <c r="BO2374" s="224">
        <v>6.599999999999957</v>
      </c>
      <c r="BP2374" s="226">
        <v>-8.518518518515469</v>
      </c>
    </row>
    <row r="2375" spans="10:68">
      <c r="J2375" s="8">
        <v>62.56543398692984</v>
      </c>
      <c r="K2375" s="9">
        <v>45.718299999999999</v>
      </c>
      <c r="BO2375" s="224">
        <v>6.6049999999999578</v>
      </c>
      <c r="BP2375" s="226">
        <v>-7.7037037037324412</v>
      </c>
    </row>
    <row r="2376" spans="10:68">
      <c r="J2376" s="8">
        <v>62.656074509805663</v>
      </c>
      <c r="K2376" s="9">
        <v>45.870699999999999</v>
      </c>
      <c r="BO2376" s="224">
        <v>6.6099999999999568</v>
      </c>
      <c r="BP2376" s="226">
        <v>-7.0370370371138096</v>
      </c>
    </row>
    <row r="2377" spans="10:68">
      <c r="J2377" s="8">
        <v>62.746715032681479</v>
      </c>
      <c r="K2377" s="9">
        <v>46.023099999999999</v>
      </c>
      <c r="BO2377" s="224">
        <v>6.6149999999999567</v>
      </c>
      <c r="BP2377" s="226">
        <v>-4.8148148148819141</v>
      </c>
    </row>
    <row r="2378" spans="10:68">
      <c r="J2378" s="8">
        <v>62.837355555557295</v>
      </c>
      <c r="K2378" s="9">
        <v>46.175550000000001</v>
      </c>
      <c r="BO2378" s="224">
        <v>6.6199999999999566</v>
      </c>
      <c r="BP2378" s="226">
        <v>-3.7777777778680743</v>
      </c>
    </row>
    <row r="2379" spans="10:68">
      <c r="J2379" s="8">
        <v>62.927996078433118</v>
      </c>
      <c r="K2379" s="9">
        <v>46.3279</v>
      </c>
      <c r="BO2379" s="224">
        <v>6.6249999999999565</v>
      </c>
      <c r="BP2379" s="226">
        <v>-7.4074074103513965E-2</v>
      </c>
    </row>
    <row r="2380" spans="10:68">
      <c r="J2380" s="8">
        <v>63.018636601308934</v>
      </c>
      <c r="K2380" s="9">
        <v>52.512599999999999</v>
      </c>
      <c r="BO2380" s="224">
        <v>6.6299999999999564</v>
      </c>
      <c r="BP2380" s="226">
        <v>3.4814814814133399</v>
      </c>
    </row>
    <row r="2381" spans="10:68">
      <c r="J2381" s="8">
        <v>63.10927712418475</v>
      </c>
      <c r="K2381" s="9">
        <v>52.621699999999997</v>
      </c>
      <c r="BO2381" s="224">
        <v>6.6349999999999563</v>
      </c>
      <c r="BP2381" s="226">
        <v>3.1407407407375132</v>
      </c>
    </row>
    <row r="2382" spans="10:68">
      <c r="J2382" s="8">
        <v>63.199917647060573</v>
      </c>
      <c r="K2382" s="9">
        <v>52.730899999999998</v>
      </c>
      <c r="BO2382" s="224">
        <v>6.6399999999999562</v>
      </c>
      <c r="BP2382" s="226">
        <v>-2.0977777777853035</v>
      </c>
    </row>
    <row r="2383" spans="10:68">
      <c r="J2383" s="8">
        <v>63.290558169936389</v>
      </c>
      <c r="K2383" s="9">
        <v>52.8401</v>
      </c>
      <c r="BO2383" s="224">
        <v>6.6449999999999561</v>
      </c>
      <c r="BP2383" s="226">
        <v>-9.2177777776798617</v>
      </c>
    </row>
    <row r="2384" spans="10:68">
      <c r="J2384" s="8">
        <v>63.381198692812205</v>
      </c>
      <c r="K2384" s="9">
        <v>52.949199999999998</v>
      </c>
      <c r="BO2384" s="224">
        <v>6.6499999999999568</v>
      </c>
      <c r="BP2384" s="226">
        <v>-10.088888888782735</v>
      </c>
    </row>
    <row r="2385" spans="10:68">
      <c r="J2385" s="8">
        <v>63.471839215688028</v>
      </c>
      <c r="K2385" s="9">
        <v>51.015900000000002</v>
      </c>
      <c r="BO2385" s="224">
        <v>6.6549999999999558</v>
      </c>
      <c r="BP2385" s="226">
        <v>-8.0799999998818119</v>
      </c>
    </row>
    <row r="2386" spans="10:68">
      <c r="J2386" s="8">
        <v>63.562479738563844</v>
      </c>
      <c r="K2386" s="9">
        <v>51.942500000000003</v>
      </c>
      <c r="BO2386" s="224">
        <v>6.6599999999999557</v>
      </c>
      <c r="BP2386" s="226">
        <v>-3.7422222221785852</v>
      </c>
    </row>
    <row r="2387" spans="10:68">
      <c r="J2387" s="8">
        <v>63.653120261439661</v>
      </c>
      <c r="K2387" s="9">
        <v>52.869050000000001</v>
      </c>
      <c r="BO2387" s="224">
        <v>6.6649999999999556</v>
      </c>
      <c r="BP2387" s="226">
        <v>-5.3511111110478753</v>
      </c>
    </row>
    <row r="2388" spans="10:68">
      <c r="J2388" s="8">
        <v>63.743760784315484</v>
      </c>
      <c r="K2388" s="9">
        <v>53.795649999999995</v>
      </c>
      <c r="BO2388" s="224">
        <v>6.6699999999999555</v>
      </c>
      <c r="BP2388" s="226">
        <v>-5.9377777777895586</v>
      </c>
    </row>
    <row r="2389" spans="10:68">
      <c r="J2389" s="8">
        <v>63.8344013071913</v>
      </c>
      <c r="K2389" s="9">
        <v>54.722200000000001</v>
      </c>
      <c r="BO2389" s="224">
        <v>6.6749999999999554</v>
      </c>
      <c r="BP2389" s="226">
        <v>-8.0852607709769178</v>
      </c>
    </row>
    <row r="2390" spans="10:68">
      <c r="J2390" s="8">
        <v>63.925041830067116</v>
      </c>
      <c r="K2390" s="9">
        <v>55.376899999999999</v>
      </c>
      <c r="BO2390" s="224">
        <v>6.6799999999999553</v>
      </c>
      <c r="BP2390" s="226">
        <v>-7.3830385487900925</v>
      </c>
    </row>
    <row r="2391" spans="10:68">
      <c r="J2391" s="8">
        <v>64.015682352942932</v>
      </c>
      <c r="K2391" s="9">
        <v>54.655749999999998</v>
      </c>
      <c r="BO2391" s="224">
        <v>6.6849999999999552</v>
      </c>
      <c r="BP2391" s="226">
        <v>-7.4897052153936867</v>
      </c>
    </row>
    <row r="2392" spans="10:68">
      <c r="J2392" s="8">
        <v>64.106322875818762</v>
      </c>
      <c r="K2392" s="9">
        <v>53.934649999999998</v>
      </c>
      <c r="BO2392" s="224">
        <v>6.689999999999956</v>
      </c>
      <c r="BP2392" s="226">
        <v>-7.644444444396588</v>
      </c>
    </row>
    <row r="2393" spans="10:68">
      <c r="J2393" s="8">
        <v>64.196963398694578</v>
      </c>
      <c r="K2393" s="9">
        <v>50</v>
      </c>
      <c r="BO2393" s="224">
        <v>6.6949999999999559</v>
      </c>
      <c r="BP2393" s="226">
        <v>-6.4622222222102605</v>
      </c>
    </row>
    <row r="2394" spans="10:68">
      <c r="J2394" s="8">
        <v>64.287603921570394</v>
      </c>
      <c r="K2394" s="9">
        <v>36</v>
      </c>
      <c r="BO2394" s="224">
        <v>6.6999999999999549</v>
      </c>
      <c r="BP2394" s="226">
        <v>-3.0044444444605745</v>
      </c>
    </row>
    <row r="2395" spans="10:68">
      <c r="J2395" s="8">
        <v>64.37824444444621</v>
      </c>
      <c r="K2395" s="9">
        <v>25</v>
      </c>
      <c r="BO2395" s="224">
        <v>6.7049999999999548</v>
      </c>
      <c r="BP2395" s="226">
        <v>-0.40888888894124636</v>
      </c>
    </row>
    <row r="2396" spans="10:68">
      <c r="J2396" s="8">
        <v>64.468884967322026</v>
      </c>
      <c r="K2396" s="9">
        <v>19</v>
      </c>
      <c r="BO2396" s="224">
        <v>6.7099999999999547</v>
      </c>
      <c r="BP2396" s="226">
        <v>-0.98666666666691327</v>
      </c>
    </row>
    <row r="2397" spans="10:68">
      <c r="J2397" s="8">
        <v>64.559525490197842</v>
      </c>
      <c r="K2397" s="9">
        <v>11</v>
      </c>
      <c r="BO2397" s="224">
        <v>6.7149999999999546</v>
      </c>
      <c r="BP2397" s="226">
        <v>-1.9199999999962951</v>
      </c>
    </row>
    <row r="2398" spans="10:68">
      <c r="J2398" s="8">
        <v>64.650166013073658</v>
      </c>
      <c r="K2398" s="9">
        <v>9</v>
      </c>
      <c r="BO2398" s="224">
        <v>6.7199999999999545</v>
      </c>
      <c r="BP2398" s="226">
        <v>-3.4488888889173452</v>
      </c>
    </row>
    <row r="2399" spans="10:68">
      <c r="J2399" s="8">
        <v>64.740806535949488</v>
      </c>
      <c r="K2399" s="9">
        <v>8</v>
      </c>
      <c r="BO2399" s="224">
        <v>6.7249999999999543</v>
      </c>
      <c r="BP2399" s="226">
        <v>-1.9822222222250829</v>
      </c>
    </row>
    <row r="2400" spans="10:68">
      <c r="J2400" s="8">
        <v>64.831447058825304</v>
      </c>
      <c r="K2400" s="9">
        <v>8</v>
      </c>
      <c r="BO2400" s="224">
        <v>6.7299999999999542</v>
      </c>
      <c r="BP2400" s="226">
        <v>-4.7911111111343274</v>
      </c>
    </row>
    <row r="2401" spans="10:68">
      <c r="J2401" s="8">
        <v>64.92208758170112</v>
      </c>
      <c r="K2401" s="9">
        <v>9</v>
      </c>
      <c r="BO2401" s="224">
        <v>6.734999999999955</v>
      </c>
      <c r="BP2401" s="226">
        <v>-5.004444444399188</v>
      </c>
    </row>
    <row r="2402" spans="10:68">
      <c r="J2402" s="8">
        <v>65.012728104576937</v>
      </c>
      <c r="K2402" s="9">
        <v>10</v>
      </c>
      <c r="BO2402" s="224">
        <v>6.739999999999954</v>
      </c>
      <c r="BP2402" s="226">
        <v>-5.3955555555516161</v>
      </c>
    </row>
    <row r="2403" spans="10:68">
      <c r="J2403" s="8">
        <v>65.103368627452753</v>
      </c>
      <c r="K2403" s="9">
        <v>12</v>
      </c>
      <c r="BO2403" s="224">
        <v>6.7449999999999539</v>
      </c>
      <c r="BP2403" s="226">
        <v>-1.7066666666301227</v>
      </c>
    </row>
    <row r="2404" spans="10:68">
      <c r="J2404" s="8">
        <v>65.194009150328569</v>
      </c>
      <c r="K2404" s="9">
        <v>15</v>
      </c>
      <c r="BO2404" s="224">
        <v>6.7499999999999538</v>
      </c>
      <c r="BP2404" s="226">
        <v>2.8711111110776955</v>
      </c>
    </row>
    <row r="2405" spans="10:68">
      <c r="J2405" s="8">
        <v>65.28464967320437</v>
      </c>
      <c r="K2405" s="9">
        <v>22</v>
      </c>
      <c r="BO2405" s="224">
        <v>6.7549999999999537</v>
      </c>
      <c r="BP2405" s="226">
        <v>8.3466666665716307</v>
      </c>
    </row>
    <row r="2406" spans="10:68">
      <c r="J2406" s="8">
        <v>65.375290196080186</v>
      </c>
      <c r="K2406" s="9">
        <v>25</v>
      </c>
      <c r="BO2406" s="224">
        <v>6.7599999999999536</v>
      </c>
      <c r="BP2406" s="226">
        <v>9.3287455196316618</v>
      </c>
    </row>
    <row r="2407" spans="10:68">
      <c r="J2407" s="8">
        <v>65.465930718956002</v>
      </c>
      <c r="K2407" s="9">
        <v>22</v>
      </c>
      <c r="BO2407" s="224">
        <v>6.7649999999999535</v>
      </c>
      <c r="BP2407" s="226">
        <v>5.9043010752485969</v>
      </c>
    </row>
    <row r="2408" spans="10:68">
      <c r="J2408" s="8">
        <v>65.556571241831804</v>
      </c>
      <c r="K2408" s="9">
        <v>23.600949999999997</v>
      </c>
      <c r="BO2408" s="224">
        <v>6.7699999999999534</v>
      </c>
      <c r="BP2408" s="226">
        <v>0.73931791030850869</v>
      </c>
    </row>
    <row r="2409" spans="10:68">
      <c r="J2409" s="8">
        <v>65.64721176470762</v>
      </c>
      <c r="K2409" s="9">
        <v>25.073149999999998</v>
      </c>
      <c r="BO2409" s="224">
        <v>6.7749999999999542</v>
      </c>
      <c r="BP2409" s="226">
        <v>-2.4649831649667795</v>
      </c>
    </row>
    <row r="2410" spans="10:68">
      <c r="J2410" s="8">
        <v>65.738087733166466</v>
      </c>
      <c r="K2410" s="9">
        <v>26.545500000000001</v>
      </c>
      <c r="BO2410" s="224">
        <v>6.7799999999999541</v>
      </c>
      <c r="BP2410" s="226">
        <v>-6.2020202020684438</v>
      </c>
    </row>
    <row r="2411" spans="10:68">
      <c r="J2411" s="8">
        <v>65.829156338920484</v>
      </c>
      <c r="K2411" s="9">
        <v>28.017749999999999</v>
      </c>
      <c r="BO2411" s="224">
        <v>6.7849999999999531</v>
      </c>
      <c r="BP2411" s="226">
        <v>-6.6786140980177322</v>
      </c>
    </row>
    <row r="2412" spans="10:68">
      <c r="J2412" s="8">
        <v>65.920224944674516</v>
      </c>
      <c r="K2412" s="9">
        <v>29.48995</v>
      </c>
      <c r="BO2412" s="224">
        <v>6.789999999999953</v>
      </c>
      <c r="BP2412" s="226">
        <v>-4.9749103943033406</v>
      </c>
    </row>
    <row r="2413" spans="10:68">
      <c r="J2413" s="8">
        <v>66.011293550428533</v>
      </c>
      <c r="K2413" s="9">
        <v>30.962250000000001</v>
      </c>
      <c r="BO2413" s="224">
        <v>6.7949999999999529</v>
      </c>
      <c r="BP2413" s="226">
        <v>-4.2676224611737075</v>
      </c>
    </row>
    <row r="2414" spans="10:68">
      <c r="J2414" s="8">
        <v>66.102362156182565</v>
      </c>
      <c r="K2414" s="9">
        <v>32.4345</v>
      </c>
      <c r="BO2414" s="224">
        <v>6.7999999999999527</v>
      </c>
      <c r="BP2414" s="226">
        <v>-5.396415770612399</v>
      </c>
    </row>
    <row r="2415" spans="10:68">
      <c r="J2415" s="8">
        <v>66.193430761936582</v>
      </c>
      <c r="K2415" s="9">
        <v>33.906799999999997</v>
      </c>
      <c r="BO2415" s="224">
        <v>6.8049999999999526</v>
      </c>
      <c r="BP2415" s="226">
        <v>-7.455675029868214</v>
      </c>
    </row>
    <row r="2416" spans="10:68">
      <c r="J2416" s="8">
        <v>66.284499367690614</v>
      </c>
      <c r="K2416" s="9">
        <v>35.379049999999999</v>
      </c>
      <c r="BO2416" s="224">
        <v>6.8099999999999525</v>
      </c>
      <c r="BP2416" s="226">
        <v>-5.481481481488526</v>
      </c>
    </row>
    <row r="2417" spans="10:68">
      <c r="J2417" s="8">
        <v>66.375567973444646</v>
      </c>
      <c r="K2417" s="9">
        <v>36.851300000000002</v>
      </c>
      <c r="BO2417" s="224">
        <v>6.8149999999999524</v>
      </c>
      <c r="BP2417" s="226">
        <v>-0.60740740746769717</v>
      </c>
    </row>
    <row r="2418" spans="10:68">
      <c r="J2418" s="8">
        <v>66.466636579198664</v>
      </c>
      <c r="K2418" s="9">
        <v>38.323499999999996</v>
      </c>
      <c r="BO2418" s="224">
        <v>6.8199999999999532</v>
      </c>
      <c r="BP2418" s="226">
        <v>0.42198327347033882</v>
      </c>
    </row>
    <row r="2419" spans="10:68">
      <c r="J2419" s="8">
        <v>66.557705184952695</v>
      </c>
      <c r="K2419" s="9">
        <v>39.795749999999998</v>
      </c>
      <c r="BO2419" s="224">
        <v>6.8249999999999522</v>
      </c>
      <c r="BP2419" s="226">
        <v>1.3923536438863831</v>
      </c>
    </row>
    <row r="2420" spans="10:68">
      <c r="J2420" s="8">
        <v>66.648773790706713</v>
      </c>
      <c r="K2420" s="9">
        <v>41.268149999999999</v>
      </c>
      <c r="BO2420" s="224">
        <v>6.8299999999999521</v>
      </c>
      <c r="BP2420" s="226">
        <v>-3.1557945042015292</v>
      </c>
    </row>
    <row r="2421" spans="10:68">
      <c r="J2421" s="8">
        <v>66.739842396460745</v>
      </c>
      <c r="K2421" s="9">
        <v>42.740349999999999</v>
      </c>
      <c r="BO2421" s="224">
        <v>6.834999999999952</v>
      </c>
      <c r="BP2421" s="226">
        <v>9.6296296270755491E-2</v>
      </c>
    </row>
    <row r="2422" spans="10:68">
      <c r="J2422" s="8">
        <v>66.830911002214776</v>
      </c>
      <c r="K2422" s="9">
        <v>44.212599999999995</v>
      </c>
      <c r="BO2422" s="224">
        <v>6.8399999999999519</v>
      </c>
      <c r="BP2422" s="226">
        <v>1.5185185183423933</v>
      </c>
    </row>
    <row r="2423" spans="10:68">
      <c r="J2423" s="8">
        <v>66.921979607968794</v>
      </c>
      <c r="K2423" s="9">
        <v>42</v>
      </c>
      <c r="BO2423" s="224">
        <v>6.8449999999999518</v>
      </c>
      <c r="BP2423" s="226">
        <v>1.3929146536550678</v>
      </c>
    </row>
    <row r="2424" spans="10:68">
      <c r="J2424" s="8">
        <v>67.013048213722826</v>
      </c>
      <c r="K2424" s="9">
        <v>38</v>
      </c>
      <c r="BO2424" s="224">
        <v>6.8499999999999517</v>
      </c>
      <c r="BP2424" s="226">
        <v>-7.1996779388874721</v>
      </c>
    </row>
    <row r="2425" spans="10:68">
      <c r="J2425" s="8">
        <v>67.104116819476843</v>
      </c>
      <c r="K2425" s="9">
        <v>25</v>
      </c>
      <c r="BO2425" s="224">
        <v>6.8549999999999516</v>
      </c>
      <c r="BP2425" s="226">
        <v>-12.975277067352692</v>
      </c>
    </row>
    <row r="2426" spans="10:68">
      <c r="J2426" s="8">
        <v>67.195185425230875</v>
      </c>
      <c r="K2426" s="9">
        <v>19</v>
      </c>
      <c r="BO2426" s="224">
        <v>6.8599999999999524</v>
      </c>
      <c r="BP2426" s="226">
        <v>-15.022512708814427</v>
      </c>
    </row>
    <row r="2427" spans="10:68">
      <c r="J2427" s="8">
        <v>67.286254030984892</v>
      </c>
      <c r="K2427" s="9">
        <v>15</v>
      </c>
      <c r="BO2427" s="224">
        <v>6.8649999999999523</v>
      </c>
      <c r="BP2427" s="226">
        <v>-9.7879448075919608</v>
      </c>
    </row>
    <row r="2428" spans="10:68">
      <c r="J2428" s="8">
        <v>67.377322636738924</v>
      </c>
      <c r="K2428" s="9">
        <v>14</v>
      </c>
      <c r="BO2428" s="224">
        <v>6.8699999999999513</v>
      </c>
      <c r="BP2428" s="226">
        <v>-1.5679012343597993</v>
      </c>
    </row>
    <row r="2429" spans="10:68">
      <c r="J2429" s="8">
        <v>67.468391242492956</v>
      </c>
      <c r="K2429" s="9">
        <v>16</v>
      </c>
      <c r="BO2429" s="224">
        <v>6.8749999999999512</v>
      </c>
      <c r="BP2429" s="226">
        <v>-0.43209876522984914</v>
      </c>
    </row>
    <row r="2430" spans="10:68">
      <c r="J2430" s="8">
        <v>67.559459848246973</v>
      </c>
      <c r="K2430" s="9">
        <v>20</v>
      </c>
      <c r="BO2430" s="224">
        <v>6.879999999999951</v>
      </c>
      <c r="BP2430" s="226">
        <v>-1.2222222219897105</v>
      </c>
    </row>
    <row r="2431" spans="10:68">
      <c r="J2431" s="8">
        <v>67.650528454001005</v>
      </c>
      <c r="K2431" s="9">
        <v>33</v>
      </c>
      <c r="BO2431" s="224">
        <v>6.8849999999999509</v>
      </c>
      <c r="BP2431" s="226">
        <v>-8.527233115476859</v>
      </c>
    </row>
    <row r="2432" spans="10:68">
      <c r="J2432" s="8">
        <v>67.741597059755023</v>
      </c>
      <c r="K2432" s="9">
        <v>38</v>
      </c>
      <c r="BO2432" s="224">
        <v>6.8899999999999508</v>
      </c>
      <c r="BP2432" s="226">
        <v>-9.3297022512911862</v>
      </c>
    </row>
    <row r="2433" spans="10:68">
      <c r="J2433" s="8">
        <v>67.832665665509055</v>
      </c>
      <c r="K2433" s="9">
        <v>38.7562</v>
      </c>
      <c r="BO2433" s="224">
        <v>6.8949999999999507</v>
      </c>
      <c r="BP2433" s="226">
        <v>-13.591140159896042</v>
      </c>
    </row>
    <row r="2434" spans="10:68">
      <c r="J2434" s="8">
        <v>67.923734271263086</v>
      </c>
      <c r="K2434" s="9">
        <v>27.377300000000002</v>
      </c>
      <c r="BO2434" s="224">
        <v>6.8999999999999506</v>
      </c>
      <c r="BP2434" s="226">
        <v>-10.570079883895231</v>
      </c>
    </row>
    <row r="2435" spans="10:68">
      <c r="J2435" s="8">
        <v>68.014802877017104</v>
      </c>
      <c r="K2435" s="9">
        <v>28.660150000000002</v>
      </c>
      <c r="BO2435" s="224">
        <v>6.9049999999999514</v>
      </c>
      <c r="BP2435" s="226">
        <v>-9.915758896290269</v>
      </c>
    </row>
    <row r="2436" spans="10:68">
      <c r="J2436" s="8">
        <v>68.105871482771136</v>
      </c>
      <c r="K2436" s="9">
        <v>29.942800000000002</v>
      </c>
      <c r="BO2436" s="224">
        <v>6.9099999999999504</v>
      </c>
      <c r="BP2436" s="226">
        <v>-4.8987654321530627</v>
      </c>
    </row>
    <row r="2437" spans="10:68">
      <c r="J2437" s="8">
        <v>68.196940088525153</v>
      </c>
      <c r="K2437" s="9">
        <v>31.2255</v>
      </c>
      <c r="BO2437" s="224">
        <v>6.9149999999999503</v>
      </c>
      <c r="BP2437" s="226">
        <v>-3.8864197531776647</v>
      </c>
    </row>
    <row r="2438" spans="10:68">
      <c r="J2438" s="8">
        <v>68.288008694279185</v>
      </c>
      <c r="K2438" s="9">
        <v>32.508150000000001</v>
      </c>
      <c r="BO2438" s="224">
        <v>6.9199999999999502</v>
      </c>
      <c r="BP2438" s="226">
        <v>0.11358024682867433</v>
      </c>
    </row>
    <row r="2439" spans="10:68">
      <c r="J2439" s="8">
        <v>68.379077300033202</v>
      </c>
      <c r="K2439" s="9">
        <v>33.790900000000001</v>
      </c>
      <c r="BO2439" s="224">
        <v>6.9249999999999501</v>
      </c>
      <c r="BP2439" s="226">
        <v>1.0864197529939428</v>
      </c>
    </row>
    <row r="2440" spans="10:68">
      <c r="J2440" s="8">
        <v>68.470145905787234</v>
      </c>
      <c r="K2440" s="9">
        <v>35.073650000000001</v>
      </c>
      <c r="BO2440" s="224">
        <v>6.92999999999995</v>
      </c>
      <c r="BP2440" s="226">
        <v>-1.8006056371034991</v>
      </c>
    </row>
    <row r="2441" spans="10:68">
      <c r="J2441" s="8">
        <v>68.561214511541266</v>
      </c>
      <c r="K2441" s="9">
        <v>36.356350000000006</v>
      </c>
      <c r="BO2441" s="224">
        <v>6.9349999999999499</v>
      </c>
      <c r="BP2441" s="226">
        <v>-5.948753785252296</v>
      </c>
    </row>
    <row r="2442" spans="10:68">
      <c r="J2442" s="8">
        <v>68.652283117295283</v>
      </c>
      <c r="K2442" s="9">
        <v>37.638999999999996</v>
      </c>
      <c r="BO2442" s="224">
        <v>6.9399999999999498</v>
      </c>
      <c r="BP2442" s="226">
        <v>-8.5862397560611345</v>
      </c>
    </row>
    <row r="2443" spans="10:68">
      <c r="J2443" s="8">
        <v>68.743351723049315</v>
      </c>
      <c r="K2443" s="9">
        <v>38.921750000000003</v>
      </c>
      <c r="BO2443" s="224">
        <v>6.9449999999999505</v>
      </c>
      <c r="BP2443" s="226">
        <v>-10.000000000027409</v>
      </c>
    </row>
    <row r="2444" spans="10:68">
      <c r="J2444" s="8">
        <v>68.834420328803333</v>
      </c>
      <c r="K2444" s="9">
        <v>40.2044</v>
      </c>
      <c r="BO2444" s="224">
        <v>6.9499999999999504</v>
      </c>
      <c r="BP2444" s="226">
        <v>-7.2323232323621589</v>
      </c>
    </row>
    <row r="2445" spans="10:68">
      <c r="J2445" s="8">
        <v>68.925488934557364</v>
      </c>
      <c r="K2445" s="9">
        <v>41.487200000000001</v>
      </c>
      <c r="BO2445" s="224">
        <v>6.9549999999999494</v>
      </c>
      <c r="BP2445" s="226">
        <v>-2.2222222222733734</v>
      </c>
    </row>
    <row r="2446" spans="10:68">
      <c r="J2446" s="8">
        <v>69.016557540311396</v>
      </c>
      <c r="K2446" s="9">
        <v>42.769849999999998</v>
      </c>
      <c r="BO2446" s="224">
        <v>6.9599999999999493</v>
      </c>
      <c r="BP2446" s="226">
        <v>4.6147186146521095</v>
      </c>
    </row>
    <row r="2447" spans="10:68">
      <c r="J2447" s="8">
        <v>69.107626146065414</v>
      </c>
      <c r="K2447" s="9">
        <v>44.052599999999998</v>
      </c>
      <c r="BO2447" s="224">
        <v>6.9649999999999492</v>
      </c>
      <c r="BP2447" s="226">
        <v>6.6660894661011953</v>
      </c>
    </row>
    <row r="2448" spans="10:68">
      <c r="J2448" s="8">
        <v>69.198694751819446</v>
      </c>
      <c r="K2448" s="9">
        <v>45.335250000000002</v>
      </c>
      <c r="BO2448" s="224">
        <v>6.9699999999999491</v>
      </c>
      <c r="BP2448" s="226">
        <v>3.0095238095875665</v>
      </c>
    </row>
    <row r="2449" spans="10:68">
      <c r="J2449" s="8">
        <v>69.289763357573463</v>
      </c>
      <c r="K2449" s="9">
        <v>46.617949999999993</v>
      </c>
      <c r="BO2449" s="224">
        <v>6.974999999999949</v>
      </c>
      <c r="BP2449" s="226">
        <v>-6.9841269736325984E-2</v>
      </c>
    </row>
    <row r="2450" spans="10:68">
      <c r="J2450" s="8">
        <v>69.380831963327495</v>
      </c>
      <c r="K2450" s="9">
        <v>35.584899999999998</v>
      </c>
      <c r="BO2450" s="224">
        <v>6.9799999999999489</v>
      </c>
      <c r="BP2450" s="226">
        <v>-3.5809523809027985</v>
      </c>
    </row>
    <row r="2451" spans="10:68">
      <c r="J2451" s="8">
        <v>69.471900569081512</v>
      </c>
      <c r="K2451" s="9">
        <v>36.887999999999998</v>
      </c>
      <c r="BO2451" s="224">
        <v>6.9849999999999488</v>
      </c>
      <c r="BP2451" s="226">
        <v>-1.3340388007186139</v>
      </c>
    </row>
    <row r="2452" spans="10:68">
      <c r="J2452" s="8">
        <v>69.562969174835544</v>
      </c>
      <c r="K2452" s="9">
        <v>38.191000000000003</v>
      </c>
      <c r="BO2452" s="224">
        <v>6.9899999999999496</v>
      </c>
      <c r="BP2452" s="226">
        <v>-0.59538465367593807</v>
      </c>
    </row>
    <row r="2453" spans="10:68">
      <c r="J2453" s="8">
        <v>69.654037780589576</v>
      </c>
      <c r="K2453" s="9">
        <v>46</v>
      </c>
      <c r="BO2453" s="224">
        <v>6.9949999999999486</v>
      </c>
      <c r="BP2453" s="226">
        <v>4.0716397147586862</v>
      </c>
    </row>
    <row r="2454" spans="10:68">
      <c r="J2454" s="8">
        <v>69.745106386343593</v>
      </c>
      <c r="K2454" s="9">
        <v>44</v>
      </c>
      <c r="BO2454" s="224">
        <v>6.9999999999999485</v>
      </c>
      <c r="BP2454" s="226">
        <v>2.4469483568371566</v>
      </c>
    </row>
    <row r="2455" spans="10:68">
      <c r="J2455" s="8">
        <v>69.836174992097625</v>
      </c>
      <c r="K2455" s="9">
        <v>40</v>
      </c>
      <c r="BO2455" s="224">
        <v>7.0049999999999484</v>
      </c>
      <c r="BP2455" s="226">
        <v>-1.4158887967637905</v>
      </c>
    </row>
    <row r="2456" spans="10:68">
      <c r="J2456" s="8">
        <v>69.927243597851643</v>
      </c>
      <c r="K2456" s="9">
        <v>37</v>
      </c>
      <c r="BO2456" s="224">
        <v>7.0099999999999483</v>
      </c>
      <c r="BP2456" s="226">
        <v>-7.1064052287248103</v>
      </c>
    </row>
    <row r="2457" spans="10:68">
      <c r="J2457" s="8">
        <v>70.018312203605674</v>
      </c>
      <c r="K2457" s="9">
        <v>30</v>
      </c>
      <c r="BO2457" s="224">
        <v>7.0149999999999482</v>
      </c>
      <c r="BP2457" s="226">
        <v>-7.319738562201354</v>
      </c>
    </row>
    <row r="2458" spans="10:68">
      <c r="J2458" s="8">
        <v>70.109380809359706</v>
      </c>
      <c r="K2458" s="9">
        <v>25</v>
      </c>
      <c r="BO2458" s="224">
        <v>7.0199999999999481</v>
      </c>
      <c r="BP2458" s="226">
        <v>-6.4700653595662532</v>
      </c>
    </row>
    <row r="2459" spans="10:68">
      <c r="J2459" s="8">
        <v>70.200449415113724</v>
      </c>
      <c r="K2459" s="9">
        <v>21</v>
      </c>
      <c r="BO2459" s="224">
        <v>7.024999999999948</v>
      </c>
      <c r="BP2459" s="226">
        <v>-6.5145098038529525</v>
      </c>
    </row>
    <row r="2460" spans="10:68">
      <c r="J2460" s="8">
        <v>70.291518020867755</v>
      </c>
      <c r="K2460" s="9">
        <v>18</v>
      </c>
      <c r="BO2460" s="224">
        <v>7.0299999999999487</v>
      </c>
      <c r="BP2460" s="226">
        <v>-10.265620914889725</v>
      </c>
    </row>
    <row r="2461" spans="10:68">
      <c r="J2461" s="8">
        <v>70.382586626621773</v>
      </c>
      <c r="K2461" s="9">
        <v>16</v>
      </c>
      <c r="BO2461" s="224">
        <v>7.0349999999999486</v>
      </c>
      <c r="BP2461" s="226">
        <v>-9.9111111109722341</v>
      </c>
    </row>
    <row r="2462" spans="10:68">
      <c r="J2462" s="8">
        <v>70.473655232375805</v>
      </c>
      <c r="K2462" s="9">
        <v>13</v>
      </c>
      <c r="BO2462" s="224">
        <v>7.0399999999999476</v>
      </c>
      <c r="BP2462" s="226">
        <v>-6.6933333333947687</v>
      </c>
    </row>
    <row r="2463" spans="10:68">
      <c r="J2463" s="8">
        <v>70.564723838129822</v>
      </c>
      <c r="K2463" s="9">
        <v>11</v>
      </c>
      <c r="BO2463" s="224">
        <v>7.0449999999999475</v>
      </c>
      <c r="BP2463" s="226">
        <v>-7.8488888888986823</v>
      </c>
    </row>
    <row r="2464" spans="10:68">
      <c r="J2464" s="8">
        <v>70.655792443883854</v>
      </c>
      <c r="K2464" s="9">
        <v>10</v>
      </c>
      <c r="BO2464" s="224">
        <v>7.0499999999999474</v>
      </c>
      <c r="BP2464" s="226">
        <v>-8.0000000000000071</v>
      </c>
    </row>
    <row r="2465" spans="10:68">
      <c r="J2465" s="8">
        <v>70.746861049637886</v>
      </c>
      <c r="K2465" s="9">
        <v>11</v>
      </c>
      <c r="BO2465" s="224">
        <v>7.0549999999999473</v>
      </c>
      <c r="BP2465" s="226">
        <v>-10.312478632357566</v>
      </c>
    </row>
    <row r="2466" spans="10:68">
      <c r="J2466" s="8">
        <v>70.837929655391903</v>
      </c>
      <c r="K2466" s="9">
        <v>12</v>
      </c>
      <c r="BO2466" s="224">
        <v>7.0599999999999472</v>
      </c>
      <c r="BP2466" s="226">
        <v>-6.1347008546360255</v>
      </c>
    </row>
    <row r="2467" spans="10:68">
      <c r="J2467" s="8">
        <v>70.928998261145935</v>
      </c>
      <c r="K2467" s="9">
        <v>15</v>
      </c>
      <c r="BO2467" s="224">
        <v>7.0649999999999471</v>
      </c>
      <c r="BP2467" s="226">
        <v>-3.7258119658266566</v>
      </c>
    </row>
    <row r="2468" spans="10:68">
      <c r="J2468" s="8">
        <v>71.020066866899953</v>
      </c>
      <c r="K2468" s="9">
        <v>20</v>
      </c>
      <c r="BO2468" s="224">
        <v>7.069999999999947</v>
      </c>
      <c r="BP2468" s="226">
        <v>-1.4181196581796545</v>
      </c>
    </row>
    <row r="2469" spans="10:68">
      <c r="J2469" s="8">
        <v>71.111135472653984</v>
      </c>
      <c r="K2469" s="9">
        <v>23</v>
      </c>
      <c r="BO2469" s="224">
        <v>7.0749999999999478</v>
      </c>
      <c r="BP2469" s="226">
        <v>0.90188034181567878</v>
      </c>
    </row>
    <row r="2470" spans="10:68">
      <c r="J2470" s="8">
        <v>71.202204078408016</v>
      </c>
      <c r="K2470" s="9">
        <v>25</v>
      </c>
      <c r="BO2470" s="224">
        <v>7.0799999999999468</v>
      </c>
      <c r="BP2470" s="226">
        <v>2.7307692307566946</v>
      </c>
    </row>
    <row r="2471" spans="10:68">
      <c r="J2471" s="8">
        <v>71.293272684162034</v>
      </c>
      <c r="K2471" s="9">
        <v>26</v>
      </c>
      <c r="BO2471" s="224">
        <v>7.0849999999999467</v>
      </c>
      <c r="BP2471" s="226">
        <v>2.5179211469912013</v>
      </c>
    </row>
    <row r="2472" spans="10:68">
      <c r="J2472" s="8">
        <v>71.384341289916065</v>
      </c>
      <c r="K2472" s="9">
        <v>3</v>
      </c>
      <c r="BO2472" s="224">
        <v>7.0899999999999466</v>
      </c>
      <c r="BP2472" s="226">
        <v>-1.0237455196680696</v>
      </c>
    </row>
    <row r="2473" spans="10:68">
      <c r="J2473" s="8">
        <v>71.48155102040991</v>
      </c>
      <c r="K2473" s="9">
        <v>5</v>
      </c>
      <c r="BO2473" s="224">
        <v>7.0949999999999465</v>
      </c>
      <c r="BP2473" s="226">
        <v>-7.2181899641198184</v>
      </c>
    </row>
    <row r="2474" spans="10:68">
      <c r="J2474" s="8">
        <v>71.593795918369082</v>
      </c>
      <c r="K2474" s="9">
        <v>14.729900000000001</v>
      </c>
      <c r="BO2474" s="224">
        <v>7.0999999999999464</v>
      </c>
      <c r="BP2474" s="226">
        <v>-11.173048048055692</v>
      </c>
    </row>
    <row r="2475" spans="10:68">
      <c r="J2475" s="8">
        <v>71.706040816328269</v>
      </c>
      <c r="K2475" s="9">
        <v>28.441600000000001</v>
      </c>
      <c r="BO2475" s="224">
        <v>7.1049999999999462</v>
      </c>
      <c r="BP2475" s="226">
        <v>-9.4031531531970636</v>
      </c>
    </row>
    <row r="2476" spans="10:68">
      <c r="J2476" s="8">
        <v>71.818285714287441</v>
      </c>
      <c r="K2476" s="9">
        <v>28.622199999999999</v>
      </c>
      <c r="BO2476" s="224">
        <v>7.1099999999999461</v>
      </c>
      <c r="BP2476" s="226">
        <v>-4.6508188861534032</v>
      </c>
    </row>
    <row r="2477" spans="10:68">
      <c r="J2477" s="8">
        <v>71.930530612246628</v>
      </c>
      <c r="K2477" s="9">
        <v>28.802900000000001</v>
      </c>
      <c r="BO2477" s="224">
        <v>7.1149999999999469</v>
      </c>
      <c r="BP2477" s="226">
        <v>-1.3497362909195825</v>
      </c>
    </row>
    <row r="2478" spans="10:68">
      <c r="J2478" s="8">
        <v>72.0427755102058</v>
      </c>
      <c r="K2478" s="9">
        <v>28.983499999999999</v>
      </c>
      <c r="BO2478" s="224">
        <v>7.1199999999999468</v>
      </c>
      <c r="BP2478" s="226">
        <v>-1.5742296918437166</v>
      </c>
    </row>
    <row r="2479" spans="10:68">
      <c r="J2479" s="8">
        <v>72.155020408164972</v>
      </c>
      <c r="K2479" s="9">
        <v>29.164100000000001</v>
      </c>
      <c r="BO2479" s="224">
        <v>7.1249999999999458</v>
      </c>
      <c r="BP2479" s="226">
        <v>-4.6554621848407862</v>
      </c>
    </row>
    <row r="2480" spans="10:68">
      <c r="J2480" s="8">
        <v>72.267265306124159</v>
      </c>
      <c r="K2480" s="9">
        <v>29.3447</v>
      </c>
      <c r="BO2480" s="224">
        <v>7.1299999999999457</v>
      </c>
      <c r="BP2480" s="226">
        <v>-7.736694677837856</v>
      </c>
    </row>
    <row r="2481" spans="10:68">
      <c r="J2481" s="8">
        <v>72.379510204083331</v>
      </c>
      <c r="K2481" s="9">
        <v>29.525300000000001</v>
      </c>
      <c r="BO2481" s="224">
        <v>7.1349999999999456</v>
      </c>
      <c r="BP2481" s="226">
        <v>-9.7233354880006395</v>
      </c>
    </row>
    <row r="2482" spans="10:68">
      <c r="J2482" s="8">
        <v>72.491755102042504</v>
      </c>
      <c r="K2482" s="9">
        <v>29.706</v>
      </c>
      <c r="BO2482" s="224">
        <v>7.1399999999999455</v>
      </c>
      <c r="BP2482" s="226">
        <v>-10.668246785933514</v>
      </c>
    </row>
    <row r="2483" spans="10:68">
      <c r="J2483" s="8">
        <v>72.60400000000169</v>
      </c>
      <c r="K2483" s="9">
        <v>29.886600000000001</v>
      </c>
      <c r="BO2483" s="224">
        <v>7.1449999999999454</v>
      </c>
      <c r="BP2483" s="226">
        <v>-7.9035409037052125</v>
      </c>
    </row>
    <row r="2484" spans="10:68">
      <c r="J2484" s="8">
        <v>72.716244897960863</v>
      </c>
      <c r="K2484" s="9">
        <v>30.0672</v>
      </c>
      <c r="BO2484" s="224">
        <v>7.1499999999999453</v>
      </c>
      <c r="BP2484" s="226">
        <v>-4.0476190479323533</v>
      </c>
    </row>
    <row r="2485" spans="10:68">
      <c r="J2485" s="8">
        <v>72.828489795920035</v>
      </c>
      <c r="K2485" s="9">
        <v>30.247800000000002</v>
      </c>
      <c r="BO2485" s="224">
        <v>7.1549999999999452</v>
      </c>
      <c r="BP2485" s="226">
        <v>-0.55555555578230553</v>
      </c>
    </row>
    <row r="2486" spans="10:68">
      <c r="J2486" s="8">
        <v>72.940734693879222</v>
      </c>
      <c r="K2486" s="9">
        <v>30.4284</v>
      </c>
      <c r="BO2486" s="224">
        <v>7.159999999999946</v>
      </c>
      <c r="BP2486" s="226">
        <v>3.0158730157684666</v>
      </c>
    </row>
    <row r="2487" spans="10:68">
      <c r="J2487" s="8">
        <v>73.052979591838394</v>
      </c>
      <c r="K2487" s="9">
        <v>30.609100000000002</v>
      </c>
      <c r="BO2487" s="224">
        <v>7.164999999999945</v>
      </c>
      <c r="BP2487" s="226">
        <v>3.6825396826033696</v>
      </c>
    </row>
    <row r="2488" spans="10:68">
      <c r="J2488" s="8">
        <v>73.165224489797566</v>
      </c>
      <c r="K2488" s="9">
        <v>30.7897</v>
      </c>
      <c r="BO2488" s="224">
        <v>7.1699999999999449</v>
      </c>
      <c r="BP2488" s="226">
        <v>1.2592592593437739</v>
      </c>
    </row>
    <row r="2489" spans="10:68">
      <c r="J2489" s="8">
        <v>73.277469387756753</v>
      </c>
      <c r="K2489" s="9">
        <v>30.970300000000002</v>
      </c>
      <c r="BO2489" s="224">
        <v>7.1749999999999448</v>
      </c>
      <c r="BP2489" s="226">
        <v>-5.2063492062703887</v>
      </c>
    </row>
    <row r="2490" spans="10:68">
      <c r="J2490" s="8">
        <v>73.389714285715925</v>
      </c>
      <c r="K2490" s="9">
        <v>31.1509</v>
      </c>
      <c r="BO2490" s="224">
        <v>7.1799999999999446</v>
      </c>
      <c r="BP2490" s="226">
        <v>-10.857142857090096</v>
      </c>
    </row>
    <row r="2491" spans="10:68">
      <c r="J2491" s="8">
        <v>73.501959183675098</v>
      </c>
      <c r="K2491" s="9">
        <v>31.331499999999998</v>
      </c>
      <c r="BO2491" s="224">
        <v>7.1849999999999445</v>
      </c>
      <c r="BP2491" s="226">
        <v>-9.8641047062344303</v>
      </c>
    </row>
    <row r="2492" spans="10:68">
      <c r="J2492" s="8">
        <v>73.614204081634284</v>
      </c>
      <c r="K2492" s="9">
        <v>31.5122</v>
      </c>
      <c r="BO2492" s="224">
        <v>7.1899999999999444</v>
      </c>
      <c r="BP2492" s="226">
        <v>-4.0175438597248814</v>
      </c>
    </row>
    <row r="2493" spans="10:68">
      <c r="J2493" s="8">
        <v>73.726448979593457</v>
      </c>
      <c r="K2493" s="9">
        <v>35.7515</v>
      </c>
      <c r="BO2493" s="224">
        <v>7.1949999999999443</v>
      </c>
      <c r="BP2493" s="226">
        <v>3.7719298244480726</v>
      </c>
    </row>
    <row r="2494" spans="10:68">
      <c r="J2494" s="8">
        <v>73.838693877552629</v>
      </c>
      <c r="K2494" s="9">
        <v>36.117000000000004</v>
      </c>
      <c r="BO2494" s="224">
        <v>7.1999999999999451</v>
      </c>
      <c r="BP2494" s="226">
        <v>9.01169590635158</v>
      </c>
    </row>
    <row r="2495" spans="10:68">
      <c r="J2495" s="8">
        <v>73.950938775511815</v>
      </c>
      <c r="K2495" s="9">
        <v>36.482550000000003</v>
      </c>
      <c r="BO2495" s="224">
        <v>7.204999999999945</v>
      </c>
      <c r="BP2495" s="226">
        <v>9.0409356724752143</v>
      </c>
    </row>
    <row r="2496" spans="10:68">
      <c r="J2496" s="8">
        <v>74.063183673470988</v>
      </c>
      <c r="K2496" s="9">
        <v>36.847999999999999</v>
      </c>
      <c r="BO2496" s="224">
        <v>7.209999999999944</v>
      </c>
      <c r="BP2496" s="226">
        <v>7.2748538012281649</v>
      </c>
    </row>
    <row r="2497" spans="10:68">
      <c r="J2497" s="8">
        <v>74.17542857143016</v>
      </c>
      <c r="K2497" s="9">
        <v>37.213499999999996</v>
      </c>
      <c r="BO2497" s="224">
        <v>7.2149999999999439</v>
      </c>
      <c r="BP2497" s="226">
        <v>1.6374269006898718</v>
      </c>
    </row>
    <row r="2498" spans="10:68">
      <c r="J2498" s="8">
        <v>74.287673469389347</v>
      </c>
      <c r="K2498" s="9">
        <v>37.578949999999999</v>
      </c>
      <c r="BO2498" s="224">
        <v>7.2199999999999438</v>
      </c>
      <c r="BP2498" s="226">
        <v>-3.5822890558885767</v>
      </c>
    </row>
    <row r="2499" spans="10:68">
      <c r="J2499" s="8">
        <v>74.392004215543963</v>
      </c>
      <c r="K2499" s="9">
        <v>37.944450000000003</v>
      </c>
      <c r="BO2499" s="224">
        <v>7.2249999999999437</v>
      </c>
      <c r="BP2499" s="226">
        <v>-6.5898078529501207</v>
      </c>
    </row>
    <row r="2500" spans="10:68">
      <c r="J2500" s="8">
        <v>74.494478555719908</v>
      </c>
      <c r="K2500" s="9">
        <v>38.309950000000001</v>
      </c>
      <c r="BO2500" s="224">
        <v>7.2299999999999436</v>
      </c>
      <c r="BP2500" s="226">
        <v>-6.3703703703973007</v>
      </c>
    </row>
    <row r="2501" spans="10:68">
      <c r="J2501" s="8">
        <v>74.596952895895853</v>
      </c>
      <c r="K2501" s="9">
        <v>38.675399999999996</v>
      </c>
      <c r="BO2501" s="224">
        <v>7.2349999999999435</v>
      </c>
      <c r="BP2501" s="226">
        <v>-3.7671957672137899</v>
      </c>
    </row>
    <row r="2502" spans="10:68">
      <c r="J2502" s="8">
        <v>74.699427236071813</v>
      </c>
      <c r="K2502" s="9">
        <v>39.040900000000001</v>
      </c>
      <c r="BO2502" s="224">
        <v>7.2399999999999434</v>
      </c>
      <c r="BP2502" s="226">
        <v>0.99470899464287521</v>
      </c>
    </row>
    <row r="2503" spans="10:68">
      <c r="J2503" s="8">
        <v>74.801901576247758</v>
      </c>
      <c r="K2503" s="9">
        <v>39.406399999999998</v>
      </c>
      <c r="BO2503" s="224">
        <v>7.2449999999999442</v>
      </c>
      <c r="BP2503" s="226">
        <v>3.5238095237949332</v>
      </c>
    </row>
    <row r="2504" spans="10:68">
      <c r="J2504" s="8">
        <v>74.904375916423703</v>
      </c>
      <c r="K2504" s="9">
        <v>39.771900000000002</v>
      </c>
      <c r="BO2504" s="224">
        <v>7.249999999999944</v>
      </c>
      <c r="BP2504" s="226">
        <v>3.9532163742924453</v>
      </c>
    </row>
    <row r="2505" spans="10:68">
      <c r="J2505" s="8">
        <v>75.006850256599648</v>
      </c>
      <c r="K2505" s="9">
        <v>41.152150000000006</v>
      </c>
      <c r="BO2505" s="224">
        <v>7.254999999999943</v>
      </c>
      <c r="BP2505" s="226">
        <v>-2.4912280701069398</v>
      </c>
    </row>
    <row r="2506" spans="10:68">
      <c r="J2506" s="8">
        <v>75.109324596775593</v>
      </c>
      <c r="K2506" s="9">
        <v>43.288449999999997</v>
      </c>
      <c r="BO2506" s="224">
        <v>7.2599999999999429</v>
      </c>
      <c r="BP2506" s="226">
        <v>-6.2690058479711652</v>
      </c>
    </row>
    <row r="2507" spans="10:68">
      <c r="J2507" s="8">
        <v>75.211798936951539</v>
      </c>
      <c r="K2507" s="9">
        <v>44.93</v>
      </c>
      <c r="BO2507" s="224">
        <v>7.2649999999999428</v>
      </c>
      <c r="BP2507" s="226">
        <v>-7.7777777778029451</v>
      </c>
    </row>
    <row r="2508" spans="10:68">
      <c r="J2508" s="8">
        <v>75.314273277127484</v>
      </c>
      <c r="K2508" s="9">
        <v>45.377200000000002</v>
      </c>
      <c r="BO2508" s="224">
        <v>7.2699999999999427</v>
      </c>
      <c r="BP2508" s="226">
        <v>-4.8888888889268678</v>
      </c>
    </row>
    <row r="2509" spans="10:68">
      <c r="J2509" s="8">
        <v>75.416747617303443</v>
      </c>
      <c r="K2509" s="9">
        <v>43.242699999999999</v>
      </c>
      <c r="BO2509" s="224">
        <v>7.2749999999999426</v>
      </c>
      <c r="BP2509" s="226">
        <v>-0.99999999996824107</v>
      </c>
    </row>
    <row r="2510" spans="10:68">
      <c r="J2510" s="8">
        <v>75.519221957479388</v>
      </c>
      <c r="K2510" s="9">
        <v>41.108000000000004</v>
      </c>
      <c r="BO2510" s="224">
        <v>7.2799999999999425</v>
      </c>
      <c r="BP2510" s="226">
        <v>0.60233918129194797</v>
      </c>
    </row>
    <row r="2511" spans="10:68">
      <c r="J2511" s="8">
        <v>75.621696297655333</v>
      </c>
      <c r="K2511" s="9">
        <v>38.973500000000001</v>
      </c>
      <c r="BO2511" s="224">
        <v>7.2849999999999424</v>
      </c>
      <c r="BP2511" s="226">
        <v>-0.10136452236319353</v>
      </c>
    </row>
    <row r="2512" spans="10:68">
      <c r="J2512" s="8">
        <v>75.724170637831278</v>
      </c>
      <c r="K2512" s="9">
        <v>36.838999999999999</v>
      </c>
      <c r="BO2512" s="224">
        <v>7.2899999999999432</v>
      </c>
      <c r="BP2512" s="226">
        <v>-3.0272904482996723</v>
      </c>
    </row>
    <row r="2513" spans="10:68">
      <c r="J2513" s="8">
        <v>75.826644978007224</v>
      </c>
      <c r="K2513" s="9">
        <v>33.202500000000001</v>
      </c>
      <c r="BO2513" s="224">
        <v>7.2949999999999422</v>
      </c>
      <c r="BP2513" s="226">
        <v>-4.8401559453418841</v>
      </c>
    </row>
    <row r="2514" spans="10:68">
      <c r="J2514" s="8">
        <v>75.929119318183169</v>
      </c>
      <c r="K2514" s="9">
        <v>32.433100000000003</v>
      </c>
      <c r="BO2514" s="224">
        <v>7.2999999999999421</v>
      </c>
      <c r="BP2514" s="226">
        <v>-5.0313471365652935</v>
      </c>
    </row>
    <row r="2515" spans="10:68">
      <c r="J2515" s="8">
        <v>76.031593658359128</v>
      </c>
      <c r="K2515" s="9">
        <v>31.663699999999999</v>
      </c>
      <c r="BO2515" s="224">
        <v>7.304999999999942</v>
      </c>
      <c r="BP2515" s="226">
        <v>-4.315297753884817</v>
      </c>
    </row>
    <row r="2516" spans="10:68">
      <c r="J2516" s="8">
        <v>76.134067998535073</v>
      </c>
      <c r="K2516" s="9">
        <v>30.894300000000001</v>
      </c>
      <c r="BO2516" s="224">
        <v>7.3099999999999419</v>
      </c>
      <c r="BP2516" s="226">
        <v>-1.4147129586106939</v>
      </c>
    </row>
    <row r="2517" spans="10:68">
      <c r="J2517" s="8">
        <v>76.236542338711018</v>
      </c>
      <c r="K2517" s="9">
        <v>30.1249</v>
      </c>
      <c r="BO2517" s="224">
        <v>7.3149999999999418</v>
      </c>
      <c r="BP2517" s="226">
        <v>1.6900584795694524</v>
      </c>
    </row>
    <row r="2518" spans="10:68">
      <c r="J2518" s="8">
        <v>76.339016678886964</v>
      </c>
      <c r="K2518" s="9">
        <v>29.355499999999999</v>
      </c>
      <c r="BO2518" s="224">
        <v>7.3199999999999417</v>
      </c>
      <c r="BP2518" s="226">
        <v>5.5666016894458119</v>
      </c>
    </row>
    <row r="2519" spans="10:68">
      <c r="J2519" s="8">
        <v>76.441491019062909</v>
      </c>
      <c r="K2519" s="9">
        <v>28.586099999999998</v>
      </c>
      <c r="BO2519" s="224">
        <v>7.3249999999999416</v>
      </c>
      <c r="BP2519" s="226">
        <v>5.9209876544243185</v>
      </c>
    </row>
    <row r="2520" spans="10:68">
      <c r="J2520" s="8">
        <v>76.543965359238854</v>
      </c>
      <c r="K2520" s="9">
        <v>0.79879800000000001</v>
      </c>
      <c r="BO2520" s="224">
        <v>7.3299999999999423</v>
      </c>
      <c r="BP2520" s="226">
        <v>3.6666666667430312</v>
      </c>
    </row>
    <row r="2521" spans="10:68">
      <c r="J2521" s="8">
        <v>76.646439699414799</v>
      </c>
      <c r="K2521" s="9">
        <v>1.0930899999999999</v>
      </c>
      <c r="BO2521" s="224">
        <v>7.3349999999999422</v>
      </c>
      <c r="BP2521" s="226">
        <v>-1.222222222131375</v>
      </c>
    </row>
    <row r="2522" spans="10:68">
      <c r="J2522" s="8">
        <v>76.748914039590758</v>
      </c>
      <c r="K2522" s="9">
        <v>1.38737</v>
      </c>
      <c r="BO2522" s="224">
        <v>7.3399999999999412</v>
      </c>
      <c r="BP2522" s="226">
        <v>-6.3777777777912865</v>
      </c>
    </row>
    <row r="2523" spans="10:68">
      <c r="J2523" s="8">
        <v>76.851388379766703</v>
      </c>
      <c r="K2523" s="9">
        <v>16.106929999999998</v>
      </c>
      <c r="BO2523" s="224">
        <v>7.3449999999999411</v>
      </c>
      <c r="BP2523" s="226">
        <v>-6.3777777778171023</v>
      </c>
    </row>
    <row r="2524" spans="10:68">
      <c r="J2524" s="8">
        <v>76.953862719942649</v>
      </c>
      <c r="K2524" s="9">
        <v>17.453474999999997</v>
      </c>
      <c r="BO2524" s="224">
        <v>7.349999999999941</v>
      </c>
      <c r="BP2524" s="226">
        <v>-4.1555555554971884</v>
      </c>
    </row>
    <row r="2525" spans="10:68">
      <c r="J2525" s="8">
        <v>77.056337060118594</v>
      </c>
      <c r="K2525" s="9">
        <v>18.888680000000001</v>
      </c>
      <c r="BO2525" s="224">
        <v>7.3549999999999409</v>
      </c>
      <c r="BP2525" s="226">
        <v>0.74444444450891822</v>
      </c>
    </row>
    <row r="2526" spans="10:68">
      <c r="J2526" s="8">
        <v>77.158811400294539</v>
      </c>
      <c r="K2526" s="9">
        <v>20.427374999999998</v>
      </c>
      <c r="BO2526" s="224">
        <v>7.3599999999999408</v>
      </c>
      <c r="BP2526" s="226">
        <v>3.9000000000647774</v>
      </c>
    </row>
    <row r="2527" spans="10:68">
      <c r="J2527" s="8">
        <v>77.261285740470484</v>
      </c>
      <c r="K2527" s="9">
        <v>21.966065</v>
      </c>
      <c r="BO2527" s="224">
        <v>7.3649999999999407</v>
      </c>
      <c r="BP2527" s="226">
        <v>4.5666666666535365</v>
      </c>
    </row>
    <row r="2528" spans="10:68">
      <c r="J2528" s="8">
        <v>77.363760080646443</v>
      </c>
      <c r="K2528" s="9">
        <v>23.504760000000001</v>
      </c>
      <c r="BO2528" s="224">
        <v>7.3699999999999406</v>
      </c>
      <c r="BP2528" s="226">
        <v>4.0170940171266878</v>
      </c>
    </row>
    <row r="2529" spans="10:68">
      <c r="J2529" s="8">
        <v>77.466234420822389</v>
      </c>
      <c r="K2529" s="9">
        <v>25.043454999999998</v>
      </c>
      <c r="BO2529" s="224">
        <v>7.3749999999999414</v>
      </c>
      <c r="BP2529" s="226">
        <v>1.7504273504597971</v>
      </c>
    </row>
    <row r="2530" spans="10:68">
      <c r="J2530" s="8">
        <v>77.568708760998334</v>
      </c>
      <c r="K2530" s="9">
        <v>24</v>
      </c>
      <c r="BO2530" s="224">
        <v>7.3799999999999404</v>
      </c>
      <c r="BP2530" s="226">
        <v>-0.12735042734434524</v>
      </c>
    </row>
    <row r="2531" spans="10:68">
      <c r="J2531" s="8">
        <v>77.671183101174279</v>
      </c>
      <c r="K2531" s="9">
        <v>15</v>
      </c>
      <c r="BO2531" s="224">
        <v>7.3849999999999403</v>
      </c>
      <c r="BP2531" s="226">
        <v>-1.8166666666438402</v>
      </c>
    </row>
    <row r="2532" spans="10:68">
      <c r="J2532" s="8">
        <v>77.773657441350224</v>
      </c>
      <c r="K2532" s="9">
        <v>11</v>
      </c>
      <c r="BO2532" s="224">
        <v>7.3899999999999402</v>
      </c>
      <c r="BP2532" s="226">
        <v>-2.6212250712420726</v>
      </c>
    </row>
    <row r="2533" spans="10:68">
      <c r="J2533" s="8">
        <v>77.876131781526169</v>
      </c>
      <c r="K2533" s="9">
        <v>8</v>
      </c>
      <c r="BO2533" s="224">
        <v>7.3949999999999401</v>
      </c>
      <c r="BP2533" s="226">
        <v>-3.4101139601244057</v>
      </c>
    </row>
    <row r="2534" spans="10:68">
      <c r="J2534" s="8">
        <v>77.978606121702128</v>
      </c>
      <c r="K2534" s="9">
        <v>7</v>
      </c>
      <c r="BO2534" s="224">
        <v>7.39999999999994</v>
      </c>
      <c r="BP2534" s="226">
        <v>-4.6712250712253933</v>
      </c>
    </row>
    <row r="2535" spans="10:68">
      <c r="J2535" s="8">
        <v>78.081080461878074</v>
      </c>
      <c r="K2535" s="9">
        <v>8</v>
      </c>
      <c r="BO2535" s="224">
        <v>7.4049999999999399</v>
      </c>
      <c r="BP2535" s="226">
        <v>-6.4222222222290055</v>
      </c>
    </row>
    <row r="2536" spans="10:68">
      <c r="J2536" s="8">
        <v>78.183554802054019</v>
      </c>
      <c r="K2536" s="9">
        <v>10</v>
      </c>
      <c r="BO2536" s="224">
        <v>7.4099999999999397</v>
      </c>
      <c r="BP2536" s="226">
        <v>-5.6222222222356661</v>
      </c>
    </row>
    <row r="2537" spans="10:68">
      <c r="J2537" s="8">
        <v>78.286029142229964</v>
      </c>
      <c r="K2537" s="9">
        <v>18</v>
      </c>
      <c r="BO2537" s="224">
        <v>7.4149999999999405</v>
      </c>
      <c r="BP2537" s="226">
        <v>-3.3222222222557698</v>
      </c>
    </row>
    <row r="2538" spans="10:68">
      <c r="J2538" s="8">
        <v>78.388503482405909</v>
      </c>
      <c r="K2538" s="9">
        <v>26</v>
      </c>
      <c r="BO2538" s="224">
        <v>7.4199999999999404</v>
      </c>
      <c r="BP2538" s="226">
        <v>-7.2222222265949654E-2</v>
      </c>
    </row>
    <row r="2539" spans="10:68">
      <c r="J2539" s="8">
        <v>78.490977822581854</v>
      </c>
      <c r="K2539" s="9">
        <v>29</v>
      </c>
      <c r="BO2539" s="224">
        <v>7.4249999999999394</v>
      </c>
      <c r="BP2539" s="226">
        <v>3.3166666666364066</v>
      </c>
    </row>
    <row r="2540" spans="10:68">
      <c r="J2540" s="8">
        <v>78.593452162757799</v>
      </c>
      <c r="K2540" s="9">
        <v>31.526299999999999</v>
      </c>
      <c r="BO2540" s="224">
        <v>7.4299999999999393</v>
      </c>
      <c r="BP2540" s="226">
        <v>6.1999999999595863</v>
      </c>
    </row>
    <row r="2541" spans="10:68">
      <c r="J2541" s="8">
        <v>78.695926502933759</v>
      </c>
      <c r="K2541" s="9">
        <v>33.210799999999999</v>
      </c>
      <c r="BO2541" s="224">
        <v>7.4349999999999392</v>
      </c>
      <c r="BP2541" s="226">
        <v>5.7722222222461523</v>
      </c>
    </row>
    <row r="2542" spans="10:68">
      <c r="J2542" s="8">
        <v>78.798400843109704</v>
      </c>
      <c r="K2542" s="9">
        <v>33.510399999999997</v>
      </c>
      <c r="BO2542" s="224">
        <v>7.4399999999999391</v>
      </c>
      <c r="BP2542" s="226">
        <v>2.0166666666940594</v>
      </c>
    </row>
    <row r="2543" spans="10:68">
      <c r="J2543" s="8">
        <v>78.900875183285649</v>
      </c>
      <c r="K2543" s="9">
        <v>33.809950000000001</v>
      </c>
      <c r="BO2543" s="224">
        <v>7.444999999999939</v>
      </c>
      <c r="BP2543" s="226">
        <v>-3.4333333332754754</v>
      </c>
    </row>
    <row r="2544" spans="10:68">
      <c r="J2544" s="8">
        <v>79.003349523461594</v>
      </c>
      <c r="K2544" s="9">
        <v>34.109499999999997</v>
      </c>
      <c r="BO2544" s="224">
        <v>7.4499999999999389</v>
      </c>
      <c r="BP2544" s="226">
        <v>-6.6111111110941438</v>
      </c>
    </row>
    <row r="2545" spans="10:68">
      <c r="J2545" s="8">
        <v>79.105823863637539</v>
      </c>
      <c r="K2545" s="9">
        <v>34.512650000000001</v>
      </c>
      <c r="BO2545" s="224">
        <v>7.4549999999999388</v>
      </c>
      <c r="BP2545" s="226">
        <v>-8.9611111110872468</v>
      </c>
    </row>
    <row r="2546" spans="10:68">
      <c r="J2546" s="8">
        <v>79.208298203813484</v>
      </c>
      <c r="K2546" s="9">
        <v>35.502499999999998</v>
      </c>
      <c r="BO2546" s="224">
        <v>7.4599999999999396</v>
      </c>
      <c r="BP2546" s="226">
        <v>-11.233333333326515</v>
      </c>
    </row>
    <row r="2547" spans="10:68">
      <c r="J2547" s="8">
        <v>79.31077254398943</v>
      </c>
      <c r="K2547" s="9">
        <v>36.4923</v>
      </c>
      <c r="BO2547" s="224">
        <v>7.4649999999999386</v>
      </c>
      <c r="BP2547" s="226">
        <v>-12.833333333333327</v>
      </c>
    </row>
    <row r="2548" spans="10:68">
      <c r="J2548" s="8">
        <v>79.413246884165389</v>
      </c>
      <c r="K2548" s="9">
        <v>37.482100000000003</v>
      </c>
      <c r="BO2548" s="224">
        <v>7.4699999999999385</v>
      </c>
      <c r="BP2548" s="226">
        <v>-13.08333333334358</v>
      </c>
    </row>
    <row r="2549" spans="10:68">
      <c r="J2549" s="8">
        <v>79.515721224341334</v>
      </c>
      <c r="K2549" s="9">
        <v>38.471899999999998</v>
      </c>
      <c r="BO2549" s="224">
        <v>7.4749999999999384</v>
      </c>
      <c r="BP2549" s="226">
        <v>-11.644444444447808</v>
      </c>
    </row>
    <row r="2550" spans="10:68">
      <c r="J2550" s="8">
        <v>79.618195564517279</v>
      </c>
      <c r="K2550" s="9">
        <v>39.461750000000002</v>
      </c>
      <c r="BO2550" s="224">
        <v>7.4799999999999383</v>
      </c>
      <c r="BP2550" s="226">
        <v>-10.911111111107658</v>
      </c>
    </row>
    <row r="2551" spans="10:68">
      <c r="J2551" s="8">
        <v>79.720669904693224</v>
      </c>
      <c r="K2551" s="9">
        <v>40.451599999999999</v>
      </c>
      <c r="BO2551" s="224">
        <v>7.4849999999999381</v>
      </c>
      <c r="BP2551" s="226">
        <v>-9.7111111111179458</v>
      </c>
    </row>
    <row r="2552" spans="10:68">
      <c r="J2552" s="8">
        <v>79.823144244869169</v>
      </c>
      <c r="K2552" s="9">
        <v>41.441400000000002</v>
      </c>
      <c r="BO2552" s="224">
        <v>7.489999999999938</v>
      </c>
      <c r="BP2552" s="226">
        <v>-10.833333333316048</v>
      </c>
    </row>
    <row r="2553" spans="10:68">
      <c r="J2553" s="8">
        <v>79.92356687898193</v>
      </c>
      <c r="K2553" s="9">
        <v>42.431199999999997</v>
      </c>
      <c r="BO2553" s="224">
        <v>7.4949999999999379</v>
      </c>
      <c r="BP2553" s="226">
        <v>-11.40555555555558</v>
      </c>
    </row>
    <row r="2554" spans="10:68">
      <c r="J2554" s="8">
        <v>80.017834394905492</v>
      </c>
      <c r="K2554" s="9">
        <v>43.421050000000001</v>
      </c>
      <c r="BO2554" s="224">
        <v>7.4999999999999387</v>
      </c>
      <c r="BP2554" s="226">
        <v>-10.633333333347217</v>
      </c>
    </row>
    <row r="2555" spans="10:68">
      <c r="J2555" s="8">
        <v>80.112101910829054</v>
      </c>
      <c r="K2555" s="9">
        <v>44.41095</v>
      </c>
      <c r="BO2555" s="224">
        <v>7.5049999999999386</v>
      </c>
      <c r="BP2555" s="226">
        <v>-7.2500000000519078</v>
      </c>
    </row>
    <row r="2556" spans="10:68">
      <c r="J2556" s="8">
        <v>80.206369426752616</v>
      </c>
      <c r="K2556" s="9">
        <v>45.400750000000002</v>
      </c>
      <c r="BO2556" s="224">
        <v>7.5099999999999376</v>
      </c>
      <c r="BP2556" s="226">
        <v>-3.7777777778125041</v>
      </c>
    </row>
    <row r="2557" spans="10:68">
      <c r="J2557" s="8">
        <v>80.300636942676178</v>
      </c>
      <c r="K2557" s="9">
        <v>46.390550000000005</v>
      </c>
      <c r="BO2557" s="224">
        <v>7.5149999999999375</v>
      </c>
      <c r="BP2557" s="226">
        <v>-1.3440170940559308</v>
      </c>
    </row>
    <row r="2558" spans="10:68">
      <c r="J2558" s="8">
        <v>80.39490445859974</v>
      </c>
      <c r="K2558" s="9">
        <v>47.380400000000002</v>
      </c>
      <c r="BO2558" s="224">
        <v>7.5199999999999374</v>
      </c>
      <c r="BP2558" s="226">
        <v>1.0948717948433699</v>
      </c>
    </row>
    <row r="2559" spans="10:68">
      <c r="J2559" s="8">
        <v>80.489171974523302</v>
      </c>
      <c r="K2559" s="9">
        <v>48.370199999999997</v>
      </c>
      <c r="BO2559" s="224">
        <v>7.5249999999999373</v>
      </c>
      <c r="BP2559" s="226">
        <v>3.2170940170655506</v>
      </c>
    </row>
    <row r="2560" spans="10:68">
      <c r="J2560" s="8">
        <v>80.583439490446864</v>
      </c>
      <c r="K2560" s="9">
        <v>49.245800000000003</v>
      </c>
      <c r="BO2560" s="224">
        <v>7.5299999999999372</v>
      </c>
      <c r="BP2560" s="226">
        <v>3.4888888889028045</v>
      </c>
    </row>
    <row r="2561" spans="10:68">
      <c r="J2561" s="8">
        <v>80.677707006370426</v>
      </c>
      <c r="K2561" s="9">
        <v>49.834699999999998</v>
      </c>
      <c r="BO2561" s="224">
        <v>7.5349999999999371</v>
      </c>
      <c r="BP2561" s="226">
        <v>1.9732193732477181</v>
      </c>
    </row>
    <row r="2562" spans="10:68">
      <c r="J2562" s="8">
        <v>80.771974522293988</v>
      </c>
      <c r="K2562" s="9">
        <v>50.4236</v>
      </c>
      <c r="BO2562" s="224">
        <v>7.539999999999937</v>
      </c>
      <c r="BP2562" s="226">
        <v>-0.34900284897461847</v>
      </c>
    </row>
    <row r="2563" spans="10:68">
      <c r="J2563" s="8">
        <v>80.86624203821755</v>
      </c>
      <c r="K2563" s="9">
        <v>51.012550000000005</v>
      </c>
      <c r="BO2563" s="224">
        <v>7.5449999999999378</v>
      </c>
      <c r="BP2563" s="226">
        <v>-1.9490028489814293</v>
      </c>
    </row>
    <row r="2564" spans="10:68">
      <c r="J2564" s="8">
        <v>80.960509554141112</v>
      </c>
      <c r="K2564" s="9">
        <v>51.60145</v>
      </c>
      <c r="BO2564" s="224">
        <v>7.5499999999999368</v>
      </c>
      <c r="BP2564" s="226">
        <v>-3.9960573476450989</v>
      </c>
    </row>
    <row r="2565" spans="10:68">
      <c r="J2565" s="8">
        <v>81.054777070064674</v>
      </c>
      <c r="K2565" s="9">
        <v>52.190449999999998</v>
      </c>
      <c r="BO2565" s="224">
        <v>7.5549999999999367</v>
      </c>
      <c r="BP2565" s="226">
        <v>-3.8071684588054509</v>
      </c>
    </row>
    <row r="2566" spans="10:68">
      <c r="J2566" s="8">
        <v>81.149044585988236</v>
      </c>
      <c r="K2566" s="9">
        <v>52.779350000000001</v>
      </c>
      <c r="BO2566" s="224">
        <v>7.5599999999999365</v>
      </c>
      <c r="BP2566" s="226">
        <v>-4.2738351254861877</v>
      </c>
    </row>
    <row r="2567" spans="10:68">
      <c r="J2567" s="8">
        <v>81.243312101911798</v>
      </c>
      <c r="K2567" s="9">
        <v>53.368300000000005</v>
      </c>
      <c r="BO2567" s="224">
        <v>7.5649999999999364</v>
      </c>
      <c r="BP2567" s="226">
        <v>-2.8544802867717323</v>
      </c>
    </row>
    <row r="2568" spans="10:68">
      <c r="J2568" s="8">
        <v>81.33757961783536</v>
      </c>
      <c r="K2568" s="9">
        <v>53.9572</v>
      </c>
      <c r="BO2568" s="224">
        <v>7.5699999999999363</v>
      </c>
      <c r="BP2568" s="226">
        <v>-3.9211469533882473</v>
      </c>
    </row>
    <row r="2569" spans="10:68">
      <c r="J2569" s="8">
        <v>81.431847133758922</v>
      </c>
      <c r="K2569" s="9">
        <v>54.546099999999996</v>
      </c>
      <c r="BO2569" s="224">
        <v>7.5749999999999362</v>
      </c>
      <c r="BP2569" s="226">
        <v>-3.43805516595476</v>
      </c>
    </row>
    <row r="2570" spans="10:68">
      <c r="J2570" s="8">
        <v>81.526114649682469</v>
      </c>
      <c r="K2570" s="9">
        <v>55.13505</v>
      </c>
      <c r="BO2570" s="224">
        <v>7.5799999999999361</v>
      </c>
      <c r="BP2570" s="226">
        <v>-6.4057971014019444</v>
      </c>
    </row>
    <row r="2571" spans="10:68">
      <c r="J2571" s="8">
        <v>81.620382165606031</v>
      </c>
      <c r="K2571" s="9">
        <v>45.435499999999998</v>
      </c>
      <c r="BO2571" s="224">
        <v>7.5849999999999369</v>
      </c>
      <c r="BP2571" s="226">
        <v>-6.8057971013672018</v>
      </c>
    </row>
    <row r="2572" spans="10:68">
      <c r="J2572" s="8">
        <v>81.714649681529593</v>
      </c>
      <c r="K2572" s="9">
        <v>46.043599999999998</v>
      </c>
      <c r="BO2572" s="224">
        <v>7.5899999999999368</v>
      </c>
      <c r="BP2572" s="226">
        <v>-8.3354838709025714</v>
      </c>
    </row>
    <row r="2573" spans="10:68">
      <c r="J2573" s="8">
        <v>81.808917197453155</v>
      </c>
      <c r="K2573" s="9">
        <v>46</v>
      </c>
      <c r="BO2573" s="224">
        <v>7.5949999999999358</v>
      </c>
      <c r="BP2573" s="226">
        <v>-8.6580645160683947</v>
      </c>
    </row>
    <row r="2574" spans="10:68">
      <c r="J2574" s="8">
        <v>81.903184713376717</v>
      </c>
      <c r="K2574" s="9">
        <v>45.5</v>
      </c>
      <c r="BO2574" s="224">
        <v>7.5999999999999357</v>
      </c>
      <c r="BP2574" s="226">
        <v>-8.9247311827731934</v>
      </c>
    </row>
    <row r="2575" spans="10:68">
      <c r="J2575" s="8">
        <v>81.997452229300279</v>
      </c>
      <c r="K2575" s="9">
        <v>45</v>
      </c>
      <c r="BO2575" s="224">
        <v>7.6049999999999356</v>
      </c>
      <c r="BP2575" s="226">
        <v>-7.5053763441009265</v>
      </c>
    </row>
    <row r="2576" spans="10:68">
      <c r="J2576" s="8">
        <v>82.091719745223841</v>
      </c>
      <c r="K2576" s="9">
        <v>43</v>
      </c>
      <c r="BO2576" s="224">
        <v>7.6099999999999355</v>
      </c>
      <c r="BP2576" s="226">
        <v>-1.9068100359169431</v>
      </c>
    </row>
    <row r="2577" spans="10:68">
      <c r="J2577" s="8">
        <v>82.185987261147403</v>
      </c>
      <c r="K2577" s="9">
        <v>40</v>
      </c>
      <c r="BO2577" s="224">
        <v>7.6149999999999354</v>
      </c>
      <c r="BP2577" s="226">
        <v>0.67837514928254328</v>
      </c>
    </row>
    <row r="2578" spans="10:68">
      <c r="J2578" s="8">
        <v>82.280254777070965</v>
      </c>
      <c r="K2578" s="9">
        <v>36</v>
      </c>
      <c r="BO2578" s="224">
        <v>7.6199999999999353</v>
      </c>
      <c r="BP2578" s="226">
        <v>-1.2499402627736227</v>
      </c>
    </row>
    <row r="2579" spans="10:68">
      <c r="J2579" s="8">
        <v>82.374522292994527</v>
      </c>
      <c r="K2579" s="9">
        <v>32</v>
      </c>
      <c r="BO2579" s="224">
        <v>7.6249999999999352</v>
      </c>
      <c r="BP2579" s="226">
        <v>-6.2678614097084306</v>
      </c>
    </row>
    <row r="2580" spans="10:68">
      <c r="J2580" s="8">
        <v>82.468789808918089</v>
      </c>
      <c r="K2580" s="9">
        <v>28</v>
      </c>
      <c r="BO2580" s="224">
        <v>7.6299999999999359</v>
      </c>
      <c r="BP2580" s="226">
        <v>-12.475268817135129</v>
      </c>
    </row>
    <row r="2581" spans="10:68">
      <c r="J2581" s="8">
        <v>82.563057324841651</v>
      </c>
      <c r="K2581" s="9">
        <v>24</v>
      </c>
      <c r="BO2581" s="224">
        <v>7.6349999999999349</v>
      </c>
      <c r="BP2581" s="226">
        <v>-14.503942652334937</v>
      </c>
    </row>
    <row r="2582" spans="10:68">
      <c r="J2582" s="8">
        <v>82.657324840765213</v>
      </c>
      <c r="K2582" s="9">
        <v>19</v>
      </c>
      <c r="BO2582" s="224">
        <v>7.6399999999999348</v>
      </c>
      <c r="BP2582" s="226">
        <v>-17.012903225863269</v>
      </c>
    </row>
    <row r="2583" spans="10:68">
      <c r="J2583" s="8">
        <v>82.751592356688775</v>
      </c>
      <c r="K2583" s="9">
        <v>16</v>
      </c>
      <c r="BO2583" s="224">
        <v>7.6449999999999347</v>
      </c>
      <c r="BP2583" s="226">
        <v>-15.16845878135579</v>
      </c>
    </row>
    <row r="2584" spans="10:68">
      <c r="J2584" s="8">
        <v>82.845859872612337</v>
      </c>
      <c r="K2584" s="9">
        <v>14</v>
      </c>
      <c r="BO2584" s="224">
        <v>7.6499999999999346</v>
      </c>
      <c r="BP2584" s="226">
        <v>-12.731182795781876</v>
      </c>
    </row>
    <row r="2585" spans="10:68">
      <c r="J2585" s="8">
        <v>82.940127388535899</v>
      </c>
      <c r="K2585" s="9">
        <v>13</v>
      </c>
      <c r="BO2585" s="224">
        <v>7.6549999999999345</v>
      </c>
      <c r="BP2585" s="226">
        <v>-7.0537634409243211</v>
      </c>
    </row>
    <row r="2586" spans="10:68">
      <c r="J2586" s="8">
        <v>83.034394904459461</v>
      </c>
      <c r="K2586" s="9">
        <v>12</v>
      </c>
      <c r="BO2586" s="224">
        <v>7.6599999999999344</v>
      </c>
      <c r="BP2586" s="226">
        <v>-2.1863799284422982</v>
      </c>
    </row>
    <row r="2587" spans="10:68">
      <c r="J2587" s="8">
        <v>83.128662420383023</v>
      </c>
      <c r="K2587" s="9">
        <v>12</v>
      </c>
      <c r="BO2587" s="224">
        <v>7.6649999999999343</v>
      </c>
      <c r="BP2587" s="226">
        <v>0.72401433690811123</v>
      </c>
    </row>
    <row r="2588" spans="10:68">
      <c r="J2588" s="8">
        <v>83.222929936306585</v>
      </c>
      <c r="K2588" s="9">
        <v>13</v>
      </c>
      <c r="BO2588" s="224">
        <v>7.6699999999999351</v>
      </c>
      <c r="BP2588" s="226">
        <v>-0.8745519712881844</v>
      </c>
    </row>
    <row r="2589" spans="10:68">
      <c r="J2589" s="8">
        <v>83.317197452230147</v>
      </c>
      <c r="K2589" s="9">
        <v>14</v>
      </c>
      <c r="BO2589" s="224">
        <v>7.674999999999935</v>
      </c>
      <c r="BP2589" s="226">
        <v>-3.3691756272307138</v>
      </c>
    </row>
    <row r="2590" spans="10:68">
      <c r="J2590" s="8">
        <v>83.411464968153709</v>
      </c>
      <c r="K2590" s="9">
        <v>16</v>
      </c>
      <c r="BO2590" s="224">
        <v>7.679999999999934</v>
      </c>
      <c r="BP2590" s="226">
        <v>-7.3696535245453276</v>
      </c>
    </row>
    <row r="2591" spans="10:68">
      <c r="J2591" s="8">
        <v>83.505732484077271</v>
      </c>
      <c r="K2591" s="9">
        <v>19</v>
      </c>
      <c r="BO2591" s="224">
        <v>7.6849999999999339</v>
      </c>
      <c r="BP2591" s="226">
        <v>-8.7531660693625088</v>
      </c>
    </row>
    <row r="2592" spans="10:68">
      <c r="J2592" s="8">
        <v>83.600000000000819</v>
      </c>
      <c r="K2592" s="9">
        <v>25</v>
      </c>
      <c r="BO2592" s="224">
        <v>7.6899999999999338</v>
      </c>
      <c r="BP2592" s="226">
        <v>-12.473596176822738</v>
      </c>
    </row>
    <row r="2593" spans="10:68">
      <c r="J2593" s="8">
        <v>83.696428571429408</v>
      </c>
      <c r="K2593" s="9">
        <v>32</v>
      </c>
      <c r="BO2593" s="224">
        <v>7.6949999999999337</v>
      </c>
      <c r="BP2593" s="226">
        <v>-11.088410991623268</v>
      </c>
    </row>
    <row r="2594" spans="10:68">
      <c r="J2594" s="8">
        <v>83.792857142857983</v>
      </c>
      <c r="K2594" s="9">
        <v>41.1511</v>
      </c>
      <c r="BO2594" s="224">
        <v>7.6999999999999336</v>
      </c>
      <c r="BP2594" s="226">
        <v>-9.697729988043827</v>
      </c>
    </row>
    <row r="2595" spans="10:68">
      <c r="J2595" s="8">
        <v>83.889285714286544</v>
      </c>
      <c r="K2595" s="9">
        <v>54.416550000000001</v>
      </c>
      <c r="BO2595" s="224">
        <v>7.7049999999999335</v>
      </c>
      <c r="BP2595" s="226">
        <v>-5.9056152927271732</v>
      </c>
    </row>
    <row r="2596" spans="10:68">
      <c r="J2596" s="8">
        <v>83.985714285715105</v>
      </c>
      <c r="K2596" s="9">
        <v>56.106549999999999</v>
      </c>
      <c r="BO2596" s="224">
        <v>7.7099999999999334</v>
      </c>
      <c r="BP2596" s="226">
        <v>-2.3648745519667003</v>
      </c>
    </row>
    <row r="2597" spans="10:68">
      <c r="J2597" s="8">
        <v>84.08214285714368</v>
      </c>
      <c r="K2597" s="9">
        <v>57.796549999999996</v>
      </c>
      <c r="BO2597" s="224">
        <v>7.7149999999999341</v>
      </c>
      <c r="BP2597" s="226">
        <v>-0.40788530462586198</v>
      </c>
    </row>
    <row r="2598" spans="10:68">
      <c r="J2598" s="8">
        <v>84.178571428572241</v>
      </c>
      <c r="K2598" s="9">
        <v>47.094999999999999</v>
      </c>
      <c r="BO2598" s="224">
        <v>7.7199999999999331</v>
      </c>
      <c r="BP2598" s="226">
        <v>0.48100358426298823</v>
      </c>
    </row>
    <row r="2599" spans="10:68">
      <c r="J2599" s="8">
        <v>84.275000000000801</v>
      </c>
      <c r="K2599" s="9">
        <v>48.581000000000003</v>
      </c>
      <c r="BO2599" s="224">
        <v>7.724999999999933</v>
      </c>
      <c r="BP2599" s="226">
        <v>1.4767025089364338</v>
      </c>
    </row>
    <row r="2600" spans="10:68">
      <c r="J2600" s="8">
        <v>84.371428571429377</v>
      </c>
      <c r="K2600" s="9">
        <v>42.648000000000003</v>
      </c>
      <c r="BO2600" s="224">
        <v>7.7299999999999329</v>
      </c>
      <c r="BP2600" s="226">
        <v>-1.4982078852465126</v>
      </c>
    </row>
    <row r="2601" spans="10:68">
      <c r="J2601" s="8">
        <v>84.467857142857937</v>
      </c>
      <c r="K2601" s="9">
        <v>47.520499999999998</v>
      </c>
      <c r="BO2601" s="224">
        <v>7.7349999999999328</v>
      </c>
      <c r="BP2601" s="226">
        <v>-3.84229390676157</v>
      </c>
    </row>
    <row r="2602" spans="10:68">
      <c r="J2602" s="8">
        <v>84.564285714286498</v>
      </c>
      <c r="K2602" s="9">
        <v>40</v>
      </c>
      <c r="BO2602" s="224">
        <v>7.7399999999999327</v>
      </c>
      <c r="BP2602" s="226">
        <v>-8.8243727597406316</v>
      </c>
    </row>
    <row r="2603" spans="10:68">
      <c r="J2603" s="8">
        <v>84.660714285715073</v>
      </c>
      <c r="K2603" s="9">
        <v>-5</v>
      </c>
      <c r="BO2603" s="224">
        <v>7.7449999999999326</v>
      </c>
      <c r="BP2603" s="226">
        <v>-7.38351254490978</v>
      </c>
    </row>
    <row r="2604" spans="10:68">
      <c r="J2604" s="8">
        <v>84.757142857143634</v>
      </c>
      <c r="K2604" s="9">
        <v>-3</v>
      </c>
      <c r="BO2604" s="224">
        <v>7.7499999999999325</v>
      </c>
      <c r="BP2604" s="226">
        <v>-2.5878136201206678</v>
      </c>
    </row>
    <row r="2605" spans="10:68">
      <c r="J2605" s="8">
        <v>84.853571428572209</v>
      </c>
      <c r="K2605" s="9">
        <v>0.76625799999999999</v>
      </c>
      <c r="BO2605" s="224">
        <v>7.7549999999999333</v>
      </c>
      <c r="BP2605" s="226">
        <v>-0.90322580647640061</v>
      </c>
    </row>
    <row r="2606" spans="10:68">
      <c r="J2606" s="8">
        <v>84.95000000000077</v>
      </c>
      <c r="K2606" s="9">
        <v>25.341950000000001</v>
      </c>
      <c r="BO2606" s="224">
        <v>7.7599999999999332</v>
      </c>
      <c r="BP2606" s="226">
        <v>-0.59498207867386321</v>
      </c>
    </row>
    <row r="2607" spans="10:68">
      <c r="J2607" s="8">
        <v>85.046428571429331</v>
      </c>
      <c r="K2607" s="9">
        <v>25.292450000000002</v>
      </c>
      <c r="BO2607" s="224">
        <v>7.7649999999999322</v>
      </c>
      <c r="BP2607" s="226">
        <v>-5.3118279568876936</v>
      </c>
    </row>
    <row r="2608" spans="10:68">
      <c r="J2608" s="8">
        <v>85.142857142857906</v>
      </c>
      <c r="K2608" s="9">
        <v>25.242999999999999</v>
      </c>
      <c r="BO2608" s="224">
        <v>7.7699999999999321</v>
      </c>
      <c r="BP2608" s="226">
        <v>-4.2050975706247939</v>
      </c>
    </row>
    <row r="2609" spans="10:68">
      <c r="J2609" s="8">
        <v>85.239285714286467</v>
      </c>
      <c r="K2609" s="9">
        <v>25.193550000000002</v>
      </c>
      <c r="BO2609" s="224">
        <v>7.774999999999932</v>
      </c>
      <c r="BP2609" s="226">
        <v>-2.7714058144543272</v>
      </c>
    </row>
    <row r="2610" spans="10:68">
      <c r="J2610" s="8">
        <v>85.335714285715028</v>
      </c>
      <c r="K2610" s="9">
        <v>25.143999999999998</v>
      </c>
      <c r="BO2610" s="224">
        <v>7.7799999999999319</v>
      </c>
      <c r="BP2610" s="226">
        <v>1.8641975308684462</v>
      </c>
    </row>
    <row r="2611" spans="10:68">
      <c r="J2611" s="8">
        <v>85.432142857143603</v>
      </c>
      <c r="K2611" s="9">
        <v>25.094549999999998</v>
      </c>
      <c r="BO2611" s="224">
        <v>7.7849999999999318</v>
      </c>
      <c r="BP2611" s="226">
        <v>2.1481481481945508</v>
      </c>
    </row>
    <row r="2612" spans="10:68">
      <c r="J2612" s="8">
        <v>85.528571428572164</v>
      </c>
      <c r="K2612" s="9">
        <v>25.045099999999998</v>
      </c>
      <c r="BO2612" s="224">
        <v>7.7899999999999316</v>
      </c>
      <c r="BP2612" s="226">
        <v>-0.71604938262742246</v>
      </c>
    </row>
    <row r="2613" spans="10:68">
      <c r="J2613" s="8">
        <v>85.625000000000739</v>
      </c>
      <c r="K2613" s="9">
        <v>24.995615000000001</v>
      </c>
      <c r="BO2613" s="224">
        <v>7.7949999999999315</v>
      </c>
      <c r="BP2613" s="226">
        <v>-8.7320653987262933</v>
      </c>
    </row>
    <row r="2614" spans="10:68">
      <c r="J2614" s="8">
        <v>85.7214285714293</v>
      </c>
      <c r="K2614" s="9">
        <v>24.946165000000001</v>
      </c>
      <c r="BO2614" s="224">
        <v>7.7999999999999323</v>
      </c>
      <c r="BP2614" s="226">
        <v>-12.083917250624674</v>
      </c>
    </row>
    <row r="2615" spans="10:68">
      <c r="J2615" s="8">
        <v>85.817857142857861</v>
      </c>
      <c r="K2615" s="9">
        <v>26</v>
      </c>
      <c r="BO2615" s="224">
        <v>7.8049999999999313</v>
      </c>
      <c r="BP2615" s="226">
        <v>-15.153876098448707</v>
      </c>
    </row>
    <row r="2616" spans="10:68">
      <c r="J2616" s="8">
        <v>85.914285714286436</v>
      </c>
      <c r="K2616" s="9">
        <v>24</v>
      </c>
      <c r="BO2616" s="224">
        <v>7.8099999999999312</v>
      </c>
      <c r="BP2616" s="226">
        <v>-11.261316872531602</v>
      </c>
    </row>
    <row r="2617" spans="10:68">
      <c r="J2617" s="8">
        <v>86.010714285714997</v>
      </c>
      <c r="K2617" s="9">
        <v>22</v>
      </c>
      <c r="BO2617" s="224">
        <v>7.8149999999999311</v>
      </c>
      <c r="BP2617" s="226">
        <v>-10.451521095431962</v>
      </c>
    </row>
    <row r="2618" spans="10:68">
      <c r="J2618" s="8">
        <v>86.107142857143558</v>
      </c>
      <c r="K2618" s="9">
        <v>19</v>
      </c>
      <c r="BO2618" s="224">
        <v>7.819999999999931</v>
      </c>
      <c r="BP2618" s="226">
        <v>-7.1632629514677859</v>
      </c>
    </row>
    <row r="2619" spans="10:68">
      <c r="J2619" s="8">
        <v>86.203571428572133</v>
      </c>
      <c r="K2619" s="9">
        <v>17</v>
      </c>
      <c r="BO2619" s="224">
        <v>7.8249999999999309</v>
      </c>
      <c r="BP2619" s="226">
        <v>-5.7064728279907344</v>
      </c>
    </row>
    <row r="2620" spans="10:68">
      <c r="J2620" s="8">
        <v>86.300000000000693</v>
      </c>
      <c r="K2620" s="9">
        <v>15</v>
      </c>
      <c r="BO2620" s="224">
        <v>7.8299999999999308</v>
      </c>
      <c r="BP2620" s="226">
        <v>-5.1644167532001779</v>
      </c>
    </row>
    <row r="2621" spans="10:68">
      <c r="J2621" s="8">
        <v>86.409375000000779</v>
      </c>
      <c r="K2621" s="9">
        <v>12</v>
      </c>
      <c r="BO2621" s="224">
        <v>7.8349999999999307</v>
      </c>
      <c r="BP2621" s="226">
        <v>-5.3193570929388772</v>
      </c>
    </row>
    <row r="2622" spans="10:68">
      <c r="J2622" s="8">
        <v>86.518750000000779</v>
      </c>
      <c r="K2622" s="9">
        <v>9</v>
      </c>
      <c r="BO2622" s="224">
        <v>7.8399999999999315</v>
      </c>
      <c r="BP2622" s="226">
        <v>-7.0230607966171492</v>
      </c>
    </row>
    <row r="2623" spans="10:68">
      <c r="J2623" s="8">
        <v>86.628125000000765</v>
      </c>
      <c r="K2623" s="9">
        <v>7</v>
      </c>
      <c r="BO2623" s="224">
        <v>7.8449999999999314</v>
      </c>
      <c r="BP2623" s="226">
        <v>-6.9860237596315615</v>
      </c>
    </row>
    <row r="2624" spans="10:68">
      <c r="J2624" s="8">
        <v>86.737500000000765</v>
      </c>
      <c r="K2624" s="9">
        <v>6</v>
      </c>
      <c r="BO2624" s="224">
        <v>7.8499999999999304</v>
      </c>
      <c r="BP2624" s="226">
        <v>-5.8518518518518485</v>
      </c>
    </row>
    <row r="2625" spans="10:68">
      <c r="J2625" s="8">
        <v>86.846875000000765</v>
      </c>
      <c r="K2625" s="9">
        <v>5</v>
      </c>
      <c r="BO2625" s="224">
        <v>7.8549999999999303</v>
      </c>
      <c r="BP2625" s="226">
        <v>-5.2103424179159434</v>
      </c>
    </row>
    <row r="2626" spans="10:68">
      <c r="J2626" s="8">
        <v>86.95625000000075</v>
      </c>
      <c r="K2626" s="9">
        <v>6</v>
      </c>
      <c r="BO2626" s="224">
        <v>7.8599999999999302</v>
      </c>
      <c r="BP2626" s="226">
        <v>-2.8687786319451014</v>
      </c>
    </row>
    <row r="2627" spans="10:68">
      <c r="J2627" s="8">
        <v>87.06562500000075</v>
      </c>
      <c r="K2627" s="9">
        <v>7</v>
      </c>
      <c r="BO2627" s="224">
        <v>7.86499999999993</v>
      </c>
      <c r="BP2627" s="226">
        <v>2.4686699277228699</v>
      </c>
    </row>
    <row r="2628" spans="10:68">
      <c r="J2628" s="8">
        <v>87.175000000000736</v>
      </c>
      <c r="K2628" s="9">
        <v>10</v>
      </c>
      <c r="BO2628" s="224">
        <v>7.8699999999999299</v>
      </c>
      <c r="BP2628" s="226">
        <v>6.3344980200625995</v>
      </c>
    </row>
    <row r="2629" spans="10:68">
      <c r="J2629" s="8">
        <v>87.284375000000736</v>
      </c>
      <c r="K2629" s="9">
        <v>25</v>
      </c>
      <c r="BO2629" s="224">
        <v>7.8749999999999298</v>
      </c>
      <c r="BP2629" s="226">
        <v>2.8941688020072576</v>
      </c>
    </row>
    <row r="2630" spans="10:68">
      <c r="J2630" s="8">
        <v>87.393750000000722</v>
      </c>
      <c r="K2630" s="9">
        <v>14.54758</v>
      </c>
      <c r="BO2630" s="224">
        <v>7.8799999999999297</v>
      </c>
      <c r="BP2630" s="226">
        <v>-3.0152962186034729</v>
      </c>
    </row>
    <row r="2631" spans="10:68">
      <c r="J2631" s="8">
        <v>87.503125000000722</v>
      </c>
      <c r="K2631" s="9">
        <v>14.65958</v>
      </c>
      <c r="BO2631" s="224">
        <v>7.8849999999999305</v>
      </c>
      <c r="BP2631" s="226">
        <v>-8.4691358024690189</v>
      </c>
    </row>
    <row r="2632" spans="10:68">
      <c r="J2632" s="8">
        <v>87.612500000000708</v>
      </c>
      <c r="K2632" s="9">
        <v>14.77074</v>
      </c>
      <c r="BO2632" s="224">
        <v>7.8899999999999295</v>
      </c>
      <c r="BP2632" s="226">
        <v>-10.703703703671891</v>
      </c>
    </row>
    <row r="2633" spans="10:68">
      <c r="J2633" s="8">
        <v>87.721875000000708</v>
      </c>
      <c r="K2633" s="9">
        <v>14.88185</v>
      </c>
      <c r="BO2633" s="224">
        <v>7.8949999999999294</v>
      </c>
      <c r="BP2633" s="226">
        <v>-10.066697725003385</v>
      </c>
    </row>
    <row r="2634" spans="10:68">
      <c r="J2634" s="8">
        <v>87.831250000000708</v>
      </c>
      <c r="K2634" s="9">
        <v>14.99296</v>
      </c>
      <c r="BO2634" s="224">
        <v>7.8999999999999293</v>
      </c>
      <c r="BP2634" s="226">
        <v>-6.9885084246093259</v>
      </c>
    </row>
    <row r="2635" spans="10:68">
      <c r="J2635" s="8">
        <v>87.940625000000693</v>
      </c>
      <c r="K2635" s="9">
        <v>15.10408</v>
      </c>
      <c r="BO2635" s="224">
        <v>7.9049999999999292</v>
      </c>
      <c r="BP2635" s="226">
        <v>-1.8815125398704187</v>
      </c>
    </row>
    <row r="2636" spans="10:68">
      <c r="J2636" s="8">
        <v>88.050000000000693</v>
      </c>
      <c r="K2636" s="9">
        <v>15.21519</v>
      </c>
      <c r="BO2636" s="224">
        <v>7.9099999999999291</v>
      </c>
      <c r="BP2636" s="226">
        <v>-0.5607578228091844</v>
      </c>
    </row>
    <row r="2637" spans="10:68">
      <c r="J2637" s="8">
        <v>88.159375000000679</v>
      </c>
      <c r="K2637" s="9">
        <v>15.3263</v>
      </c>
      <c r="BO2637" s="224">
        <v>7.914999999999929</v>
      </c>
      <c r="BP2637" s="226">
        <v>-1.8035561766893988</v>
      </c>
    </row>
    <row r="2638" spans="10:68">
      <c r="J2638" s="8">
        <v>88.268750000000679</v>
      </c>
      <c r="K2638" s="9">
        <v>15.437460000000002</v>
      </c>
      <c r="BO2638" s="224">
        <v>7.9199999999999289</v>
      </c>
      <c r="BP2638" s="226">
        <v>-4.2850376581768339</v>
      </c>
    </row>
    <row r="2639" spans="10:68">
      <c r="J2639" s="8">
        <v>88.378125000000665</v>
      </c>
      <c r="K2639" s="9">
        <v>15.54857</v>
      </c>
      <c r="BO2639" s="224">
        <v>7.9249999999999297</v>
      </c>
      <c r="BP2639" s="226">
        <v>-5.7037037036921605</v>
      </c>
    </row>
    <row r="2640" spans="10:68">
      <c r="J2640" s="8">
        <v>88.487500000000665</v>
      </c>
      <c r="K2640" s="9">
        <v>15.659690000000001</v>
      </c>
      <c r="BO2640" s="224">
        <v>7.9299999999999295</v>
      </c>
      <c r="BP2640" s="226">
        <v>-5.0076869322508584</v>
      </c>
    </row>
    <row r="2641" spans="10:68">
      <c r="J2641" s="8">
        <v>88.596875000000651</v>
      </c>
      <c r="K2641" s="9">
        <v>14</v>
      </c>
      <c r="BO2641" s="224">
        <v>7.9349999999999286</v>
      </c>
      <c r="BP2641" s="226">
        <v>-3.8097732562320039</v>
      </c>
    </row>
    <row r="2642" spans="10:68">
      <c r="J2642" s="8">
        <v>88.706250000000651</v>
      </c>
      <c r="K2642" s="9">
        <v>7</v>
      </c>
      <c r="BO2642" s="224">
        <v>7.9399999999999284</v>
      </c>
      <c r="BP2642" s="226">
        <v>-4.9512104199155083</v>
      </c>
    </row>
    <row r="2643" spans="10:68">
      <c r="J2643" s="8">
        <v>88.815625000000651</v>
      </c>
      <c r="K2643" s="9">
        <v>10</v>
      </c>
      <c r="BO2643" s="224">
        <v>7.9449999999999283</v>
      </c>
      <c r="BP2643" s="226">
        <v>-4.5772683436878721</v>
      </c>
    </row>
    <row r="2644" spans="10:68">
      <c r="J2644" s="8">
        <v>88.925000000000637</v>
      </c>
      <c r="K2644" s="9">
        <v>16</v>
      </c>
      <c r="BO2644" s="224">
        <v>7.9499999999999282</v>
      </c>
      <c r="BP2644" s="226">
        <v>-1.7710667933812374</v>
      </c>
    </row>
    <row r="2645" spans="10:68">
      <c r="J2645" s="8">
        <v>89.034375000000637</v>
      </c>
      <c r="K2645" s="9">
        <v>27</v>
      </c>
      <c r="BO2645" s="224">
        <v>7.9549999999999281</v>
      </c>
      <c r="BP2645" s="226">
        <v>-0.95100551286713875</v>
      </c>
    </row>
    <row r="2646" spans="10:68">
      <c r="J2646" s="8">
        <v>89.143750000000622</v>
      </c>
      <c r="K2646" s="9">
        <v>29.331800000000001</v>
      </c>
      <c r="BO2646" s="224">
        <v>7.959999999999928</v>
      </c>
      <c r="BP2646" s="226">
        <v>-0.88927711779360763</v>
      </c>
    </row>
    <row r="2647" spans="10:68">
      <c r="J2647" s="8">
        <v>89.253125000000622</v>
      </c>
      <c r="K2647" s="9">
        <v>29.121099999999998</v>
      </c>
      <c r="BO2647" s="224">
        <v>7.9649999999999279</v>
      </c>
      <c r="BP2647" s="226">
        <v>-0.76582032767351649</v>
      </c>
    </row>
    <row r="2648" spans="10:68">
      <c r="J2648" s="8">
        <v>89.362500000000608</v>
      </c>
      <c r="K2648" s="9">
        <v>28.910299999999999</v>
      </c>
      <c r="BO2648" s="224">
        <v>7.9699999999999287</v>
      </c>
      <c r="BP2648" s="226">
        <v>-0.66938426894879532</v>
      </c>
    </row>
    <row r="2649" spans="10:68">
      <c r="J2649" s="8">
        <v>89.471875000000608</v>
      </c>
      <c r="K2649" s="9">
        <v>28.6996</v>
      </c>
      <c r="BO2649" s="224">
        <v>7.9749999999999286</v>
      </c>
      <c r="BP2649" s="226">
        <v>-2.0973678080434746</v>
      </c>
    </row>
    <row r="2650" spans="10:68">
      <c r="J2650" s="8">
        <v>89.581250000000594</v>
      </c>
      <c r="K2650" s="9">
        <v>28.488900000000001</v>
      </c>
      <c r="BO2650" s="224">
        <v>7.9799999999999276</v>
      </c>
      <c r="BP2650" s="226">
        <v>-6.7804953799913177</v>
      </c>
    </row>
    <row r="2651" spans="10:68">
      <c r="J2651" s="8">
        <v>89.690625000000594</v>
      </c>
      <c r="K2651" s="9">
        <v>28.278099999999998</v>
      </c>
      <c r="BO2651" s="224">
        <v>7.9849999999999275</v>
      </c>
      <c r="BP2651" s="226">
        <v>-8.9629629629540908</v>
      </c>
    </row>
    <row r="2652" spans="10:68">
      <c r="J2652" s="8">
        <v>89.800000000000594</v>
      </c>
      <c r="K2652" s="9">
        <v>28.067399999999999</v>
      </c>
      <c r="BO2652" s="224">
        <v>7.9899999999999274</v>
      </c>
      <c r="BP2652" s="226">
        <v>-10.163522012564178</v>
      </c>
    </row>
    <row r="2653" spans="10:68">
      <c r="J2653" s="8">
        <v>89.891111111111599</v>
      </c>
      <c r="K2653" s="9">
        <v>27.8567</v>
      </c>
      <c r="BO2653" s="224">
        <v>7.9949999999999273</v>
      </c>
      <c r="BP2653" s="226">
        <v>-10.258172218343287</v>
      </c>
    </row>
    <row r="2654" spans="10:68">
      <c r="J2654" s="8">
        <v>89.982222222222703</v>
      </c>
      <c r="K2654" s="9">
        <v>27.646000000000001</v>
      </c>
      <c r="BO2654" s="224">
        <v>7.9999999999999272</v>
      </c>
      <c r="BP2654" s="226">
        <v>-8.8312298811455747</v>
      </c>
    </row>
    <row r="2655" spans="10:68">
      <c r="J2655" s="8">
        <v>90.073333333333807</v>
      </c>
      <c r="K2655" s="9">
        <v>27.435199999999998</v>
      </c>
      <c r="BO2655" s="224">
        <v>8.004999999999928</v>
      </c>
      <c r="BP2655" s="226">
        <v>-4.1322326343362787</v>
      </c>
    </row>
    <row r="2656" spans="10:68">
      <c r="J2656" s="8">
        <v>90.164444444444911</v>
      </c>
      <c r="K2656" s="9">
        <v>27.224499999999999</v>
      </c>
      <c r="BO2656" s="224">
        <v>8.0099999999999287</v>
      </c>
      <c r="BP2656" s="226">
        <v>-1.245107413833324</v>
      </c>
    </row>
    <row r="2657" spans="10:68">
      <c r="J2657" s="8">
        <v>90.255555555556015</v>
      </c>
      <c r="K2657" s="9">
        <v>27.0138</v>
      </c>
      <c r="BO2657" s="224">
        <v>8.0149999999999295</v>
      </c>
      <c r="BP2657" s="226">
        <v>-3.2317205328623664</v>
      </c>
    </row>
    <row r="2658" spans="10:68">
      <c r="J2658" s="8">
        <v>90.346666666667133</v>
      </c>
      <c r="K2658" s="9">
        <v>26.803100000000001</v>
      </c>
      <c r="BO2658" s="224">
        <v>8.0199999999999303</v>
      </c>
      <c r="BP2658" s="226">
        <v>-7.6279722061876791</v>
      </c>
    </row>
    <row r="2659" spans="10:68">
      <c r="J2659" s="8">
        <v>90.437777777778237</v>
      </c>
      <c r="K2659" s="9">
        <v>26.592300000000002</v>
      </c>
      <c r="BO2659" s="224">
        <v>8.0249999999999311</v>
      </c>
      <c r="BP2659" s="226">
        <v>-9.6894243640738207</v>
      </c>
    </row>
    <row r="2660" spans="10:68">
      <c r="J2660" s="8">
        <v>90.528888888889341</v>
      </c>
      <c r="K2660" s="9">
        <v>26.381599999999999</v>
      </c>
      <c r="BO2660" s="224">
        <v>8.0299999999999319</v>
      </c>
      <c r="BP2660" s="226">
        <v>-8.3212851405607555</v>
      </c>
    </row>
    <row r="2661" spans="10:68">
      <c r="J2661" s="8">
        <v>90.620000000000445</v>
      </c>
      <c r="K2661" s="9">
        <v>2</v>
      </c>
      <c r="BO2661" s="224">
        <v>8.0349999999999326</v>
      </c>
      <c r="BP2661" s="226">
        <v>-7.6813922356070208</v>
      </c>
    </row>
    <row r="2662" spans="10:68">
      <c r="J2662" s="8">
        <v>90.711111111111549</v>
      </c>
      <c r="K2662" s="9">
        <v>10.3147</v>
      </c>
      <c r="BO2662" s="224">
        <v>8.0399999999999334</v>
      </c>
      <c r="BP2662" s="226">
        <v>-6.2627972206600546</v>
      </c>
    </row>
    <row r="2663" spans="10:68">
      <c r="J2663" s="8">
        <v>90.802222222222653</v>
      </c>
      <c r="K2663" s="9">
        <v>10.5672</v>
      </c>
      <c r="BO2663" s="224">
        <v>8.0449999999999342</v>
      </c>
      <c r="BP2663" s="226">
        <v>-2.3214126347303576</v>
      </c>
    </row>
    <row r="2664" spans="10:68">
      <c r="J2664" s="8">
        <v>90.893333333333757</v>
      </c>
      <c r="K2664" s="9">
        <v>10.8178</v>
      </c>
      <c r="BO2664" s="224">
        <v>8.049999999999935</v>
      </c>
      <c r="BP2664" s="226">
        <v>1.1002741123116759</v>
      </c>
    </row>
    <row r="2665" spans="10:68">
      <c r="J2665" s="8">
        <v>90.984444444444875</v>
      </c>
      <c r="K2665" s="9">
        <v>11.0685</v>
      </c>
      <c r="BO2665" s="224">
        <v>8.0549999999999358</v>
      </c>
      <c r="BP2665" s="226">
        <v>0.36708739725407707</v>
      </c>
    </row>
    <row r="2666" spans="10:68">
      <c r="J2666" s="8">
        <v>91.075555555555979</v>
      </c>
      <c r="K2666" s="9">
        <v>11.319100000000001</v>
      </c>
      <c r="BO2666" s="224">
        <v>8.0599999999999365</v>
      </c>
      <c r="BP2666" s="226">
        <v>-3.4713253011264378</v>
      </c>
    </row>
    <row r="2667" spans="10:68">
      <c r="J2667" s="8">
        <v>91.166666666667084</v>
      </c>
      <c r="K2667" s="9">
        <v>11.569699999999999</v>
      </c>
      <c r="BO2667" s="224">
        <v>8.0649999999999373</v>
      </c>
      <c r="BP2667" s="226">
        <v>-8.3121285140026782</v>
      </c>
    </row>
    <row r="2668" spans="10:68">
      <c r="J2668" s="8">
        <v>91.257777777778188</v>
      </c>
      <c r="K2668" s="9">
        <v>11.8203</v>
      </c>
      <c r="BO2668" s="224">
        <v>8.0699999999999381</v>
      </c>
      <c r="BP2668" s="226">
        <v>-10.160597014916117</v>
      </c>
    </row>
    <row r="2669" spans="10:68">
      <c r="J2669" s="8">
        <v>91.348888888889292</v>
      </c>
      <c r="K2669" s="9">
        <v>12.0709</v>
      </c>
      <c r="BO2669" s="224">
        <v>8.0749999999999389</v>
      </c>
      <c r="BP2669" s="226">
        <v>-10.349244939949584</v>
      </c>
    </row>
    <row r="2670" spans="10:68">
      <c r="J2670" s="8">
        <v>91.440000000000396</v>
      </c>
      <c r="K2670" s="9">
        <v>12.3216</v>
      </c>
      <c r="BO2670" s="224">
        <v>8.0799999999999397</v>
      </c>
      <c r="BP2670" s="226">
        <v>-10.56332793861087</v>
      </c>
    </row>
    <row r="2671" spans="10:68">
      <c r="J2671" s="8">
        <v>91.5311111111115</v>
      </c>
      <c r="K2671" s="9">
        <v>12.5722</v>
      </c>
      <c r="BO2671" s="224">
        <v>8.0849999999999405</v>
      </c>
      <c r="BP2671" s="226">
        <v>-10.71218206157125</v>
      </c>
    </row>
    <row r="2672" spans="10:68">
      <c r="J2672" s="8">
        <v>91.622222222222618</v>
      </c>
      <c r="K2672" s="9">
        <v>12.822800000000001</v>
      </c>
      <c r="BO2672" s="224">
        <v>8.0899999999999412</v>
      </c>
      <c r="BP2672" s="226">
        <v>-10.273092369447193</v>
      </c>
    </row>
    <row r="2673" spans="10:68">
      <c r="J2673" s="8">
        <v>91.713333333333722</v>
      </c>
      <c r="K2673" s="9">
        <v>13.073399999999999</v>
      </c>
      <c r="BO2673" s="224">
        <v>8.094999999999942</v>
      </c>
      <c r="BP2673" s="226">
        <v>-11.842034805837452</v>
      </c>
    </row>
    <row r="2674" spans="10:68">
      <c r="J2674" s="8">
        <v>91.804444444444826</v>
      </c>
      <c r="K2674" s="9">
        <v>13.324</v>
      </c>
      <c r="BO2674" s="224">
        <v>8.0999999999999428</v>
      </c>
      <c r="BP2674" s="226">
        <v>-14.971313826690983</v>
      </c>
    </row>
    <row r="2675" spans="10:68">
      <c r="J2675" s="8">
        <v>91.89555555555593</v>
      </c>
      <c r="K2675" s="9">
        <v>13.5747</v>
      </c>
      <c r="BO2675" s="224">
        <v>8.1049999999999436</v>
      </c>
      <c r="BP2675" s="226">
        <v>-17.243131255186395</v>
      </c>
    </row>
    <row r="2676" spans="10:68">
      <c r="J2676" s="8">
        <v>91.986666666667034</v>
      </c>
      <c r="K2676" s="9">
        <v>13.8253</v>
      </c>
      <c r="BO2676" s="224">
        <v>8.1099999999999444</v>
      </c>
      <c r="BP2676" s="226">
        <v>-16.244469943302303</v>
      </c>
    </row>
    <row r="2677" spans="10:68">
      <c r="J2677" s="8">
        <v>92.077777777778138</v>
      </c>
      <c r="K2677" s="9">
        <v>12</v>
      </c>
      <c r="BO2677" s="224">
        <v>8.1149999999999451</v>
      </c>
      <c r="BP2677" s="226">
        <v>-14.13265336483415</v>
      </c>
    </row>
    <row r="2678" spans="10:68">
      <c r="J2678" s="8">
        <v>92.168888888889242</v>
      </c>
      <c r="K2678" s="9">
        <v>5</v>
      </c>
      <c r="BO2678" s="224">
        <v>8.1199999999999459</v>
      </c>
      <c r="BP2678" s="226">
        <v>-11.006631238784601</v>
      </c>
    </row>
    <row r="2679" spans="10:68">
      <c r="J2679" s="8">
        <v>92.26000000000036</v>
      </c>
      <c r="K2679" s="9">
        <v>2</v>
      </c>
      <c r="BO2679" s="224">
        <v>8.1249999999999467</v>
      </c>
      <c r="BP2679" s="226">
        <v>-8.0859708193668691</v>
      </c>
    </row>
    <row r="2680" spans="10:68">
      <c r="J2680" s="8">
        <v>92.351111111111464</v>
      </c>
      <c r="K2680" s="9">
        <v>4</v>
      </c>
      <c r="BO2680" s="224">
        <v>8.1299999999999475</v>
      </c>
      <c r="BP2680" s="226">
        <v>-7.4531986530849359</v>
      </c>
    </row>
    <row r="2681" spans="10:68">
      <c r="J2681" s="8">
        <v>92.442222222222568</v>
      </c>
      <c r="K2681" s="9">
        <v>10</v>
      </c>
      <c r="BO2681" s="224">
        <v>8.1349999999999483</v>
      </c>
      <c r="BP2681" s="226">
        <v>-13.62401795731826</v>
      </c>
    </row>
    <row r="2682" spans="10:68">
      <c r="J2682" s="8">
        <v>92.533333333333672</v>
      </c>
      <c r="K2682" s="9">
        <v>22</v>
      </c>
      <c r="BO2682" s="224">
        <v>8.1399999999999491</v>
      </c>
      <c r="BP2682" s="226">
        <v>-18.972166105393562</v>
      </c>
    </row>
    <row r="2683" spans="10:68">
      <c r="J2683" s="8">
        <v>92.624444444444777</v>
      </c>
      <c r="K2683" s="9">
        <v>28.127600000000001</v>
      </c>
      <c r="BO2683" s="224">
        <v>8.1449999999999498</v>
      </c>
      <c r="BP2683" s="226">
        <v>-20.224691358105257</v>
      </c>
    </row>
    <row r="2684" spans="10:68">
      <c r="J2684" s="8">
        <v>92.715555555555881</v>
      </c>
      <c r="K2684" s="9">
        <v>38.306699999999999</v>
      </c>
      <c r="BO2684" s="224">
        <v>8.1499999999999506</v>
      </c>
      <c r="BP2684" s="226">
        <v>-19.488888888858646</v>
      </c>
    </row>
    <row r="2685" spans="10:68">
      <c r="J2685" s="8">
        <v>92.806666666666985</v>
      </c>
      <c r="K2685" s="9">
        <v>27.0899</v>
      </c>
      <c r="BO2685" s="224">
        <v>8.1549999999999514</v>
      </c>
      <c r="BP2685" s="226">
        <v>-15.637037037094151</v>
      </c>
    </row>
    <row r="2686" spans="10:68">
      <c r="J2686" s="8">
        <v>92.897777777778103</v>
      </c>
      <c r="K2686" s="9">
        <v>26.575800000000001</v>
      </c>
      <c r="BO2686" s="224">
        <v>8.1599999999999522</v>
      </c>
      <c r="BP2686" s="226">
        <v>-15.871604938314741</v>
      </c>
    </row>
    <row r="2687" spans="10:68">
      <c r="J2687" s="8">
        <v>92.988888888889207</v>
      </c>
      <c r="K2687" s="9">
        <v>29.233699999999999</v>
      </c>
      <c r="BO2687" s="224">
        <v>8.164999999999953</v>
      </c>
      <c r="BP2687" s="226">
        <v>-11.507295174040786</v>
      </c>
    </row>
    <row r="2688" spans="10:68">
      <c r="J2688" s="8">
        <v>93.080000000000311</v>
      </c>
      <c r="K2688" s="9">
        <v>32.044499999999999</v>
      </c>
      <c r="BO2688" s="224">
        <v>8.1699999999999537</v>
      </c>
      <c r="BP2688" s="226">
        <v>-11.033221099929058</v>
      </c>
    </row>
    <row r="2689" spans="10:68">
      <c r="J2689" s="8">
        <v>93.171111111111415</v>
      </c>
      <c r="K2689" s="9">
        <v>34.593800000000002</v>
      </c>
      <c r="BO2689" s="224">
        <v>8.1749999999999545</v>
      </c>
      <c r="BP2689" s="226">
        <v>-7.7784511784531496</v>
      </c>
    </row>
    <row r="2690" spans="10:68">
      <c r="J2690" s="8">
        <v>93.262222222222519</v>
      </c>
      <c r="K2690" s="9">
        <v>37.119999999999997</v>
      </c>
      <c r="BO2690" s="224">
        <v>8.1799999999999553</v>
      </c>
      <c r="BP2690" s="226">
        <v>-6.0390572390852881</v>
      </c>
    </row>
    <row r="2691" spans="10:68">
      <c r="J2691" s="8">
        <v>93.353333333333623</v>
      </c>
      <c r="K2691" s="9">
        <v>41.5929</v>
      </c>
      <c r="BO2691" s="224">
        <v>8.1849999999999561</v>
      </c>
      <c r="BP2691" s="226">
        <v>-2.8161616161873702</v>
      </c>
    </row>
    <row r="2692" spans="10:68">
      <c r="J2692" s="8">
        <v>93.444444444444727</v>
      </c>
      <c r="K2692" s="9">
        <v>43.279350000000001</v>
      </c>
      <c r="BO2692" s="224">
        <v>8.1899999999999569</v>
      </c>
      <c r="BP2692" s="226">
        <v>2.5381219603795913</v>
      </c>
    </row>
    <row r="2693" spans="10:68">
      <c r="J2693" s="8">
        <v>93.535555555555845</v>
      </c>
      <c r="K2693" s="9">
        <v>44.965800000000002</v>
      </c>
      <c r="BO2693" s="224">
        <v>8.1949999999999577</v>
      </c>
      <c r="BP2693" s="226">
        <v>1.8756880979984143</v>
      </c>
    </row>
    <row r="2694" spans="10:68">
      <c r="J2694" s="8">
        <v>93.626666666666949</v>
      </c>
      <c r="K2694" s="9">
        <v>46.652199999999993</v>
      </c>
      <c r="BO2694" s="224">
        <v>8.1999999999999584</v>
      </c>
      <c r="BP2694" s="226">
        <v>2.6231628455072689</v>
      </c>
    </row>
    <row r="2695" spans="10:68">
      <c r="J2695" s="8">
        <v>93.717777777778053</v>
      </c>
      <c r="K2695" s="9">
        <v>48.822850000000003</v>
      </c>
      <c r="BO2695" s="224">
        <v>8.204999999999961</v>
      </c>
      <c r="BP2695" s="226">
        <v>-0.7513227512705889</v>
      </c>
    </row>
    <row r="2696" spans="10:68">
      <c r="J2696" s="8">
        <v>93.808888888889157</v>
      </c>
      <c r="K2696" s="9">
        <v>51.503150000000005</v>
      </c>
      <c r="BO2696" s="224">
        <v>8.20999999999996</v>
      </c>
      <c r="BP2696" s="226">
        <v>2.1481481481848399</v>
      </c>
    </row>
    <row r="2697" spans="10:68">
      <c r="J2697" s="8">
        <v>93.900000000000261</v>
      </c>
      <c r="K2697" s="9">
        <v>48.003799999999998</v>
      </c>
      <c r="BO2697" s="224">
        <v>8.2149999999999608</v>
      </c>
      <c r="BP2697" s="226">
        <v>-1.555555555513551</v>
      </c>
    </row>
    <row r="2698" spans="10:68">
      <c r="J2698" s="8">
        <v>94.022222222222567</v>
      </c>
      <c r="K2698" s="9">
        <v>44.765900000000002</v>
      </c>
      <c r="BO2698" s="224">
        <v>8.2199999999999616</v>
      </c>
      <c r="BP2698" s="226">
        <v>-0.88888888890584405</v>
      </c>
    </row>
    <row r="2699" spans="10:68">
      <c r="J2699" s="8">
        <v>94.144444444444787</v>
      </c>
      <c r="K2699" s="9">
        <v>46.852200000000003</v>
      </c>
      <c r="BO2699" s="224">
        <v>8.2249999999999623</v>
      </c>
      <c r="BP2699" s="226">
        <v>-3.2475633529026084</v>
      </c>
    </row>
    <row r="2700" spans="10:68">
      <c r="J2700" s="8">
        <v>94.266666666666993</v>
      </c>
      <c r="K2700" s="9">
        <v>48.938699999999997</v>
      </c>
      <c r="BO2700" s="224">
        <v>8.2299999999999631</v>
      </c>
      <c r="BP2700" s="226">
        <v>4.2339181285046363</v>
      </c>
    </row>
    <row r="2701" spans="10:68">
      <c r="J2701" s="8">
        <v>94.388888888889213</v>
      </c>
      <c r="K2701" s="9">
        <v>51.024999999999999</v>
      </c>
      <c r="BO2701" s="224">
        <v>8.2349999999999639</v>
      </c>
      <c r="BP2701" s="226">
        <v>1.2561403508113262</v>
      </c>
    </row>
    <row r="2702" spans="10:68">
      <c r="J2702" s="8">
        <v>94.511111111111433</v>
      </c>
      <c r="K2702" s="9">
        <v>53.111400000000003</v>
      </c>
      <c r="BO2702" s="224">
        <v>8.2399999999999665</v>
      </c>
      <c r="BP2702" s="226">
        <v>5.4666666666231949</v>
      </c>
    </row>
    <row r="2703" spans="10:68">
      <c r="J2703" s="8">
        <v>94.633333333333638</v>
      </c>
      <c r="K2703" s="9">
        <v>55.197699999999998</v>
      </c>
      <c r="BO2703" s="224">
        <v>8.2449999999999655</v>
      </c>
      <c r="BP2703" s="226">
        <v>0.81587301590480743</v>
      </c>
    </row>
    <row r="2704" spans="10:68">
      <c r="J2704" s="8">
        <v>94.755555555555858</v>
      </c>
      <c r="K2704" s="9">
        <v>57.283999999999999</v>
      </c>
      <c r="BO2704" s="224">
        <v>8.2499999999999662</v>
      </c>
      <c r="BP2704" s="226">
        <v>5.4973544973197619</v>
      </c>
    </row>
    <row r="2705" spans="10:68">
      <c r="J2705" s="8">
        <v>94.877777777778078</v>
      </c>
      <c r="K2705" s="9">
        <v>59.3705</v>
      </c>
      <c r="BO2705" s="224">
        <v>8.254999999999967</v>
      </c>
      <c r="BP2705" s="226">
        <v>6.1640211640215563</v>
      </c>
    </row>
    <row r="2706" spans="10:68">
      <c r="J2706" s="8">
        <v>95.000000000000284</v>
      </c>
      <c r="K2706" s="9">
        <v>61.456800000000001</v>
      </c>
      <c r="BO2706" s="224">
        <v>8.2599999999999678</v>
      </c>
      <c r="BP2706" s="226">
        <v>8.2222222221605055</v>
      </c>
    </row>
    <row r="2707" spans="10:68">
      <c r="J2707" s="8">
        <v>95.122222222222504</v>
      </c>
      <c r="K2707" s="9">
        <v>63.543100000000003</v>
      </c>
      <c r="BO2707" s="224">
        <v>8.2649999999999686</v>
      </c>
      <c r="BP2707" s="226">
        <v>8.7407407407270075</v>
      </c>
    </row>
    <row r="2708" spans="10:68">
      <c r="J2708" s="8">
        <v>95.244444444444724</v>
      </c>
      <c r="K2708" s="9">
        <v>38</v>
      </c>
      <c r="BO2708" s="224">
        <v>8.2699999999999694</v>
      </c>
      <c r="BP2708" s="226">
        <v>5.9670781892701656</v>
      </c>
    </row>
    <row r="2709" spans="10:68">
      <c r="J2709" s="8">
        <v>95.36666666666693</v>
      </c>
      <c r="K2709" s="9">
        <v>47.739800000000002</v>
      </c>
      <c r="BO2709" s="224">
        <v>8.2749999999999719</v>
      </c>
      <c r="BP2709" s="226">
        <v>-2.3292181069283657</v>
      </c>
    </row>
    <row r="2710" spans="10:68">
      <c r="J2710" s="8">
        <v>95.48888888888915</v>
      </c>
      <c r="K2710" s="9">
        <v>51.700200000000002</v>
      </c>
      <c r="BO2710" s="224">
        <v>8.2799999999999709</v>
      </c>
      <c r="BP2710" s="226">
        <v>-5.4720752498071805</v>
      </c>
    </row>
    <row r="2711" spans="10:68">
      <c r="J2711" s="8">
        <v>95.61111111111137</v>
      </c>
      <c r="K2711" s="9">
        <v>55.295299999999997</v>
      </c>
      <c r="BO2711" s="224">
        <v>8.2849999999999717</v>
      </c>
      <c r="BP2711" s="226">
        <v>-10.476190476108993</v>
      </c>
    </row>
    <row r="2712" spans="10:68">
      <c r="J2712" s="8">
        <v>95.733333333333576</v>
      </c>
      <c r="K2712" s="9">
        <v>58.890300000000003</v>
      </c>
      <c r="BO2712" s="224">
        <v>8.2899999999999725</v>
      </c>
      <c r="BP2712" s="226">
        <v>-2.6984126984142285</v>
      </c>
    </row>
    <row r="2713" spans="10:68">
      <c r="J2713" s="8">
        <v>95.855555555555796</v>
      </c>
      <c r="K2713" s="9">
        <v>61.4283</v>
      </c>
      <c r="BO2713" s="224">
        <v>8.2949999999999733</v>
      </c>
      <c r="BP2713" s="226">
        <v>-4.8888888888304711</v>
      </c>
    </row>
    <row r="2714" spans="10:68">
      <c r="J2714" s="8">
        <v>95.977777777778016</v>
      </c>
      <c r="K2714" s="9">
        <v>62.834899999999998</v>
      </c>
      <c r="BO2714" s="224">
        <v>8.2999999999999741</v>
      </c>
      <c r="BP2714" s="226">
        <v>1.1111111110722938</v>
      </c>
    </row>
    <row r="2715" spans="10:68">
      <c r="J2715" s="8">
        <v>96.100000000000222</v>
      </c>
      <c r="K2715" s="9">
        <v>64.241699999999994</v>
      </c>
      <c r="BO2715" s="224">
        <v>8.3049999999999748</v>
      </c>
      <c r="BP2715" s="226">
        <v>-0.22222222228691635</v>
      </c>
    </row>
    <row r="2716" spans="10:68">
      <c r="J2716" s="8">
        <v>96.222222222222442</v>
      </c>
      <c r="K2716" s="9">
        <v>65.648300000000006</v>
      </c>
      <c r="BO2716" s="224">
        <v>8.3099999999999774</v>
      </c>
      <c r="BP2716" s="226">
        <v>6.8888888887627493</v>
      </c>
    </row>
    <row r="2717" spans="10:68">
      <c r="J2717" s="8">
        <v>96.344444444444648</v>
      </c>
      <c r="K2717" s="9">
        <v>67.054900000000004</v>
      </c>
      <c r="BO2717" s="224">
        <v>8.3149999999999764</v>
      </c>
      <c r="BP2717" s="226">
        <v>8.1830065358313195</v>
      </c>
    </row>
    <row r="2718" spans="10:68">
      <c r="J2718" s="8">
        <v>96.466666666666868</v>
      </c>
      <c r="K2718" s="9">
        <v>68.461500000000001</v>
      </c>
      <c r="BO2718" s="224">
        <v>8.3199999999999772</v>
      </c>
      <c r="BP2718" s="226">
        <v>13.442265795140726</v>
      </c>
    </row>
    <row r="2719" spans="10:68">
      <c r="J2719" s="8">
        <v>96.588888888889088</v>
      </c>
      <c r="K2719" s="9">
        <v>69.868099999999998</v>
      </c>
      <c r="BO2719" s="224">
        <v>8.324999999999978</v>
      </c>
      <c r="BP2719" s="226">
        <v>13.664488017383855</v>
      </c>
    </row>
    <row r="2720" spans="10:68">
      <c r="J2720" s="8">
        <v>96.711111111111293</v>
      </c>
      <c r="K2720" s="9">
        <v>71.274799999999999</v>
      </c>
      <c r="BO2720" s="224">
        <v>8.3299999999999788</v>
      </c>
      <c r="BP2720" s="226">
        <v>11.037037037109876</v>
      </c>
    </row>
    <row r="2721" spans="10:68">
      <c r="J2721" s="8">
        <v>96.833333333333513</v>
      </c>
      <c r="K2721" s="9">
        <v>70</v>
      </c>
      <c r="BO2721" s="224">
        <v>8.3349999999999795</v>
      </c>
      <c r="BP2721" s="226">
        <v>9.3567251462817271</v>
      </c>
    </row>
    <row r="2722" spans="10:68">
      <c r="J2722" s="8">
        <v>96.955555555555733</v>
      </c>
      <c r="K2722" s="9">
        <v>66</v>
      </c>
      <c r="BO2722" s="224">
        <v>8.3399999999999803</v>
      </c>
      <c r="BP2722" s="226">
        <v>4.2456140352239062</v>
      </c>
    </row>
    <row r="2723" spans="10:68">
      <c r="J2723" s="8">
        <v>97.077777777777939</v>
      </c>
      <c r="K2723" s="9">
        <v>60</v>
      </c>
      <c r="BO2723" s="224">
        <v>8.3449999999999811</v>
      </c>
      <c r="BP2723" s="226">
        <v>5.6530214425846674</v>
      </c>
    </row>
    <row r="2724" spans="10:68">
      <c r="J2724" s="8">
        <v>97.200000000000159</v>
      </c>
      <c r="K2724" s="9">
        <v>54</v>
      </c>
      <c r="BO2724" s="224">
        <v>8.3499999999999819</v>
      </c>
      <c r="BP2724" s="226">
        <v>4.0740740741346038</v>
      </c>
    </row>
    <row r="2725" spans="10:68">
      <c r="J2725" s="8">
        <v>97.322222222222379</v>
      </c>
      <c r="K2725" s="9">
        <v>44</v>
      </c>
      <c r="BO2725" s="224">
        <v>8.3549999999999827</v>
      </c>
      <c r="BP2725" s="226">
        <v>10.296296296286952</v>
      </c>
    </row>
    <row r="2726" spans="10:68">
      <c r="J2726" s="8">
        <v>97.444444444444585</v>
      </c>
      <c r="K2726" s="9">
        <v>75</v>
      </c>
      <c r="BO2726" s="224">
        <v>8.3599999999999834</v>
      </c>
      <c r="BP2726" s="226">
        <v>12.740740740724377</v>
      </c>
    </row>
    <row r="2727" spans="10:68">
      <c r="J2727" s="8">
        <v>97.566666666666805</v>
      </c>
      <c r="K2727" s="9">
        <v>70</v>
      </c>
      <c r="BO2727" s="224">
        <v>8.3649999999999842</v>
      </c>
      <c r="BP2727" s="226">
        <v>15.703703703692156</v>
      </c>
    </row>
    <row r="2728" spans="10:68">
      <c r="J2728" s="8">
        <v>97.688888888889025</v>
      </c>
      <c r="K2728" s="9">
        <v>40</v>
      </c>
      <c r="BO2728" s="224">
        <v>8.369999999999985</v>
      </c>
      <c r="BP2728" s="226">
        <v>15.40740740740881</v>
      </c>
    </row>
    <row r="2729" spans="10:68">
      <c r="J2729" s="8">
        <v>97.811111111111231</v>
      </c>
      <c r="K2729" s="9">
        <v>30</v>
      </c>
      <c r="BO2729" s="224">
        <v>8.3749999999999858</v>
      </c>
      <c r="BP2729" s="226">
        <v>14.888888888878782</v>
      </c>
    </row>
    <row r="2730" spans="10:68">
      <c r="J2730" s="8">
        <v>97.933333333333451</v>
      </c>
      <c r="K2730" s="9">
        <v>27</v>
      </c>
      <c r="BO2730" s="224">
        <v>8.3799999999999866</v>
      </c>
      <c r="BP2730" s="226">
        <v>11.703703703723386</v>
      </c>
    </row>
    <row r="2731" spans="10:68">
      <c r="J2731" s="8">
        <v>98.055555555555671</v>
      </c>
      <c r="K2731" s="9">
        <v>30</v>
      </c>
      <c r="BO2731" s="224">
        <v>8.3849999999999874</v>
      </c>
      <c r="BP2731" s="226">
        <v>7.9259259259568298</v>
      </c>
    </row>
    <row r="2732" spans="10:68">
      <c r="J2732" s="8">
        <v>98.177777777777877</v>
      </c>
      <c r="K2732" s="9">
        <v>37</v>
      </c>
      <c r="BO2732" s="224">
        <v>8.3899999999999881</v>
      </c>
      <c r="BP2732" s="226">
        <v>5.1851851852079038</v>
      </c>
    </row>
    <row r="2733" spans="10:68">
      <c r="J2733" s="8">
        <v>98.300000000000097</v>
      </c>
      <c r="K2733" s="9">
        <v>38.465000000000003</v>
      </c>
      <c r="BO2733" s="224">
        <v>8.3949999999999889</v>
      </c>
      <c r="BP2733" s="226">
        <v>3.5555555555526475</v>
      </c>
    </row>
    <row r="2734" spans="10:68">
      <c r="J2734" s="8">
        <v>98.422222222222302</v>
      </c>
      <c r="K2734" s="9">
        <v>38.6663</v>
      </c>
      <c r="BO2734" s="224">
        <v>8.3999999999999897</v>
      </c>
      <c r="BP2734" s="226">
        <v>2.0740740740628518</v>
      </c>
    </row>
    <row r="2735" spans="10:68">
      <c r="J2735" s="8">
        <v>98.544444444444522</v>
      </c>
      <c r="K2735" s="9">
        <v>38.8675</v>
      </c>
      <c r="BO2735" s="224">
        <v>8.4049999999999905</v>
      </c>
      <c r="BP2735" s="226">
        <v>3.629629629629457</v>
      </c>
    </row>
    <row r="2736" spans="10:68">
      <c r="J2736" s="8">
        <v>98.666666666666742</v>
      </c>
      <c r="K2736" s="9">
        <v>40.764600000000002</v>
      </c>
      <c r="BO2736" s="224">
        <v>8.4099999999999913</v>
      </c>
      <c r="BP2736" s="226">
        <v>4.2222222222243628</v>
      </c>
    </row>
    <row r="2737" spans="10:68">
      <c r="J2737" s="8">
        <v>98.788888888888948</v>
      </c>
      <c r="K2737" s="9">
        <v>48.673000000000002</v>
      </c>
      <c r="BO2737" s="224">
        <v>8.414999999999992</v>
      </c>
      <c r="BP2737" s="226">
        <v>7.4074074074049827</v>
      </c>
    </row>
    <row r="2738" spans="10:68">
      <c r="J2738" s="8">
        <v>98.911111111111168</v>
      </c>
      <c r="K2738" s="9">
        <v>56.339300000000001</v>
      </c>
      <c r="BO2738" s="224">
        <v>8.4199999999999928</v>
      </c>
      <c r="BP2738" s="226">
        <v>9.6296296296335626</v>
      </c>
    </row>
    <row r="2739" spans="10:68">
      <c r="J2739" s="8">
        <v>99.033333333333331</v>
      </c>
      <c r="K2739" s="9">
        <v>54.138500000000001</v>
      </c>
      <c r="BO2739" s="224">
        <v>8.4249999999999936</v>
      </c>
      <c r="BP2739" s="226">
        <v>10.0000000000071</v>
      </c>
    </row>
    <row r="2740" spans="10:68">
      <c r="J2740" s="8">
        <v>99.155555555555551</v>
      </c>
      <c r="K2740" s="9">
        <v>51.9375</v>
      </c>
      <c r="BO2740" s="224">
        <v>8.4299999999999944</v>
      </c>
      <c r="BP2740" s="226">
        <v>8.2222222222365939</v>
      </c>
    </row>
    <row r="2741" spans="10:68">
      <c r="J2741" s="8">
        <v>99.277777777777786</v>
      </c>
      <c r="K2741" s="9">
        <v>49.736699999999999</v>
      </c>
      <c r="BO2741" s="224">
        <v>8.4349999999999952</v>
      </c>
      <c r="BP2741" s="226">
        <v>5.4074074074234106</v>
      </c>
    </row>
    <row r="2742" spans="10:68">
      <c r="J2742" s="8">
        <v>99.399999999999991</v>
      </c>
      <c r="K2742" s="9">
        <v>39.125599999999999</v>
      </c>
      <c r="BO2742" s="224">
        <v>8.4399999999999959</v>
      </c>
      <c r="BP2742" s="226">
        <v>5.92592592594207</v>
      </c>
    </row>
    <row r="2743" spans="10:68">
      <c r="J2743" s="8">
        <v>99.522222222222211</v>
      </c>
      <c r="K2743" s="9">
        <v>37.993449999999996</v>
      </c>
      <c r="BO2743" s="224">
        <v>8.4449999999999967</v>
      </c>
      <c r="BP2743" s="226">
        <v>7.6296296296377797</v>
      </c>
    </row>
    <row r="2744" spans="10:68">
      <c r="J2744" s="8">
        <v>99.644444444444446</v>
      </c>
      <c r="K2744" s="9">
        <v>36.860399999999998</v>
      </c>
      <c r="BO2744" s="224">
        <v>8.4499999999999975</v>
      </c>
      <c r="BP2744" s="226">
        <v>7.4074074074084466</v>
      </c>
    </row>
    <row r="2745" spans="10:68">
      <c r="J2745" s="8">
        <v>99.766666666666652</v>
      </c>
      <c r="K2745" s="9">
        <v>35.727249999999998</v>
      </c>
      <c r="BO2745" s="224">
        <v>8.4549999999999983</v>
      </c>
      <c r="BP2745" s="226">
        <v>6.148148148147274</v>
      </c>
    </row>
    <row r="2746" spans="10:68">
      <c r="J2746" s="8">
        <v>99.888888888888886</v>
      </c>
      <c r="K2746" s="9">
        <v>35.736649999999997</v>
      </c>
      <c r="BO2746" s="224">
        <v>8.4599999999999991</v>
      </c>
      <c r="BP2746" s="226">
        <v>0.25925925925971427</v>
      </c>
    </row>
    <row r="2747" spans="10:68">
      <c r="BO2747" s="224">
        <v>8.4649999999999999</v>
      </c>
      <c r="BP2747" s="226">
        <v>-3.3703703703705714</v>
      </c>
    </row>
    <row r="2748" spans="10:68">
      <c r="BO2748" s="224">
        <v>8.4700000000000006</v>
      </c>
      <c r="BP2748" s="226">
        <v>-5.0740740740720547</v>
      </c>
    </row>
    <row r="2749" spans="10:68">
      <c r="BO2749" s="224">
        <v>8.4750000000000014</v>
      </c>
      <c r="BP2749" s="226">
        <v>2.5925925925916951</v>
      </c>
    </row>
    <row r="2750" spans="10:68">
      <c r="BO2750" s="224">
        <v>8.4800000000000022</v>
      </c>
      <c r="BP2750" s="226">
        <v>5.2592592592594301</v>
      </c>
    </row>
    <row r="2751" spans="10:68">
      <c r="BO2751" s="224">
        <v>8.485000000000003</v>
      </c>
      <c r="BP2751" s="226">
        <v>8.1481481481380538</v>
      </c>
    </row>
    <row r="2752" spans="10:68">
      <c r="BO2752" s="224">
        <v>8.4900000000000038</v>
      </c>
      <c r="BP2752" s="226">
        <v>3.7777777777719734</v>
      </c>
    </row>
    <row r="2753" spans="67:68">
      <c r="BO2753" s="224">
        <v>8.4950000000000045</v>
      </c>
      <c r="BP2753" s="226">
        <v>2.7407407407322872</v>
      </c>
    </row>
    <row r="2754" spans="67:68">
      <c r="BO2754" s="224">
        <v>8.5000000000000053</v>
      </c>
      <c r="BP2754" s="226">
        <v>-3.0370370370297253</v>
      </c>
    </row>
    <row r="2755" spans="67:68">
      <c r="BO2755" s="224">
        <v>8.5050000000000061</v>
      </c>
      <c r="BP2755" s="226">
        <v>-2.5925925925855373</v>
      </c>
    </row>
    <row r="2756" spans="67:68">
      <c r="BO2756" s="224">
        <v>8.5100000000000069</v>
      </c>
      <c r="BP2756" s="226">
        <v>1.2962962963097624</v>
      </c>
    </row>
    <row r="2757" spans="67:68">
      <c r="BO2757" s="224">
        <v>8.5150000000000077</v>
      </c>
      <c r="BP2757" s="226">
        <v>5.5925925926153752</v>
      </c>
    </row>
    <row r="2758" spans="67:68">
      <c r="BO2758" s="224">
        <v>8.5200000000000085</v>
      </c>
      <c r="BP2758" s="226">
        <v>6.6296296296597985</v>
      </c>
    </row>
    <row r="2759" spans="67:68">
      <c r="BO2759" s="224">
        <v>8.5250000000000092</v>
      </c>
      <c r="BP2759" s="226">
        <v>-2.3703703702824561</v>
      </c>
    </row>
    <row r="2760" spans="67:68">
      <c r="BO2760" s="224">
        <v>8.5300000000000118</v>
      </c>
      <c r="BP2760" s="226">
        <v>2.7203065134771145</v>
      </c>
    </row>
    <row r="2761" spans="67:68">
      <c r="BO2761" s="224">
        <v>8.5350000000000108</v>
      </c>
      <c r="BP2761" s="226">
        <v>2.5869731801336706</v>
      </c>
    </row>
    <row r="2762" spans="67:68">
      <c r="BO2762" s="224">
        <v>8.5400000000000116</v>
      </c>
      <c r="BP2762" s="226">
        <v>10.528493647920753</v>
      </c>
    </row>
    <row r="2763" spans="67:68">
      <c r="BO2763" s="224">
        <v>8.5450000000000124</v>
      </c>
      <c r="BP2763" s="226">
        <v>8.4748538011726993</v>
      </c>
    </row>
    <row r="2764" spans="67:68">
      <c r="BO2764" s="224">
        <v>8.5500000000000131</v>
      </c>
      <c r="BP2764" s="226">
        <v>9.0526315789404954</v>
      </c>
    </row>
    <row r="2765" spans="67:68">
      <c r="BO2765" s="224">
        <v>8.5550000000000139</v>
      </c>
      <c r="BP2765" s="226">
        <v>8.1481481481390006</v>
      </c>
    </row>
    <row r="2766" spans="67:68">
      <c r="BO2766" s="224">
        <v>8.5600000000000147</v>
      </c>
      <c r="BP2766" s="226">
        <v>6.8148148148105507</v>
      </c>
    </row>
    <row r="2767" spans="67:68">
      <c r="BO2767" s="224">
        <v>8.5650000000000173</v>
      </c>
      <c r="BP2767" s="226">
        <v>7.4814814814852264</v>
      </c>
    </row>
    <row r="2768" spans="67:68">
      <c r="BO2768" s="224">
        <v>8.5700000000000163</v>
      </c>
      <c r="BP2768" s="226">
        <v>11.333333333313197</v>
      </c>
    </row>
    <row r="2769" spans="67:68">
      <c r="BO2769" s="224">
        <v>8.5750000000000171</v>
      </c>
      <c r="BP2769" s="226">
        <v>9.9999999999628972</v>
      </c>
    </row>
    <row r="2770" spans="67:68">
      <c r="BO2770" s="224">
        <v>8.5800000000000178</v>
      </c>
      <c r="BP2770" s="226">
        <v>10.148148148156722</v>
      </c>
    </row>
    <row r="2771" spans="67:68">
      <c r="BO2771" s="224">
        <v>8.5850000000000186</v>
      </c>
      <c r="BP2771" s="226">
        <v>5.8518518518679841</v>
      </c>
    </row>
    <row r="2772" spans="67:68">
      <c r="BO2772" s="224">
        <v>8.5900000000000194</v>
      </c>
      <c r="BP2772" s="226">
        <v>10.544662309467334</v>
      </c>
    </row>
    <row r="2773" spans="67:68">
      <c r="BO2773" s="224">
        <v>8.5950000000000202</v>
      </c>
      <c r="BP2773" s="226">
        <v>12.618736383511092</v>
      </c>
    </row>
    <row r="2774" spans="67:68">
      <c r="BO2774" s="224">
        <v>8.6000000000000227</v>
      </c>
      <c r="BP2774" s="226">
        <v>14.84095860576978</v>
      </c>
    </row>
    <row r="2775" spans="67:68">
      <c r="BO2775" s="224">
        <v>8.6050000000000217</v>
      </c>
      <c r="BP2775" s="226">
        <v>12.370370370393593</v>
      </c>
    </row>
    <row r="2776" spans="67:68">
      <c r="BO2776" s="224">
        <v>8.6100000000000225</v>
      </c>
      <c r="BP2776" s="226">
        <v>9.4612794612919746</v>
      </c>
    </row>
    <row r="2777" spans="67:68">
      <c r="BO2777" s="224">
        <v>8.6150000000000233</v>
      </c>
      <c r="BP2777" s="226">
        <v>8.8787878787707744</v>
      </c>
    </row>
    <row r="2778" spans="67:68">
      <c r="BO2778" s="224">
        <v>8.6200000000000241</v>
      </c>
      <c r="BP2778" s="226">
        <v>8.4061744202535014</v>
      </c>
    </row>
    <row r="2779" spans="67:68">
      <c r="BO2779" s="224">
        <v>8.6250000000000249</v>
      </c>
      <c r="BP2779" s="226">
        <v>7.0554844216668871</v>
      </c>
    </row>
    <row r="2780" spans="67:68">
      <c r="BO2780" s="224">
        <v>8.6300000000000257</v>
      </c>
      <c r="BP2780" s="226">
        <v>4.9681794470362322</v>
      </c>
    </row>
    <row r="2781" spans="67:68">
      <c r="BO2781" s="224">
        <v>8.6350000000000282</v>
      </c>
      <c r="BP2781" s="226">
        <v>2.8148148148055143</v>
      </c>
    </row>
    <row r="2782" spans="67:68">
      <c r="BO2782" s="224">
        <v>8.6400000000000272</v>
      </c>
      <c r="BP2782" s="226">
        <v>2.1220657276977897</v>
      </c>
    </row>
    <row r="2783" spans="67:68">
      <c r="BO2783" s="224">
        <v>8.645000000000028</v>
      </c>
      <c r="BP2783" s="226">
        <v>1.8090766823143294</v>
      </c>
    </row>
    <row r="2784" spans="67:68">
      <c r="BO2784" s="224">
        <v>8.6500000000000288</v>
      </c>
      <c r="BP2784" s="226">
        <v>1.3959311424069771</v>
      </c>
    </row>
    <row r="2785" spans="67:68">
      <c r="BO2785" s="224">
        <v>8.6550000000000296</v>
      </c>
      <c r="BP2785" s="226">
        <v>0.71778821073609222</v>
      </c>
    </row>
    <row r="2786" spans="67:68">
      <c r="BO2786" s="224">
        <v>8.6600000000000303</v>
      </c>
      <c r="BP2786" s="226">
        <v>-1.1079812206745625</v>
      </c>
    </row>
    <row r="2787" spans="67:68">
      <c r="BO2787" s="224">
        <v>8.6650000000000311</v>
      </c>
      <c r="BP2787" s="226">
        <v>-2.6329601540967453</v>
      </c>
    </row>
    <row r="2788" spans="67:68">
      <c r="BO2788" s="224">
        <v>8.6700000000000337</v>
      </c>
      <c r="BP2788" s="226">
        <v>-2.9339111592600275</v>
      </c>
    </row>
    <row r="2789" spans="67:68">
      <c r="BO2789" s="224">
        <v>8.6750000000000327</v>
      </c>
      <c r="BP2789" s="226">
        <v>-1.1282051281882606</v>
      </c>
    </row>
    <row r="2790" spans="67:68">
      <c r="BO2790" s="224">
        <v>8.6800000000000335</v>
      </c>
      <c r="BP2790" s="226">
        <v>-1.0617551462668295</v>
      </c>
    </row>
    <row r="2791" spans="67:68">
      <c r="BO2791" s="224">
        <v>8.6850000000000342</v>
      </c>
      <c r="BP2791" s="226">
        <v>-4.6481280847832691</v>
      </c>
    </row>
    <row r="2792" spans="67:68">
      <c r="BO2792" s="224">
        <v>8.690000000000035</v>
      </c>
      <c r="BP2792" s="226">
        <v>-12.688575899910681</v>
      </c>
    </row>
    <row r="2793" spans="67:68">
      <c r="BO2793" s="224">
        <v>8.6950000000000358</v>
      </c>
      <c r="BP2793" s="226">
        <v>-16.06572769955606</v>
      </c>
    </row>
    <row r="2794" spans="67:68">
      <c r="BO2794" s="224">
        <v>8.7000000000000366</v>
      </c>
      <c r="BP2794" s="226">
        <v>-14.5039123630605</v>
      </c>
    </row>
    <row r="2795" spans="67:68">
      <c r="BO2795" s="224">
        <v>8.7050000000000392</v>
      </c>
      <c r="BP2795" s="226">
        <v>-8.3587636932273668</v>
      </c>
    </row>
    <row r="2796" spans="67:68">
      <c r="BO2796" s="224">
        <v>8.7100000000000382</v>
      </c>
      <c r="BP2796" s="226">
        <v>-3.8450704225070651</v>
      </c>
    </row>
    <row r="2797" spans="67:68">
      <c r="BO2797" s="224">
        <v>8.7150000000000389</v>
      </c>
      <c r="BP2797" s="226">
        <v>-1.6197183098455525</v>
      </c>
    </row>
    <row r="2798" spans="67:68">
      <c r="BO2798" s="224">
        <v>8.7200000000000397</v>
      </c>
      <c r="BP2798" s="226">
        <v>-0.39352783364151972</v>
      </c>
    </row>
    <row r="2799" spans="67:68">
      <c r="BO2799" s="224">
        <v>8.7250000000000405</v>
      </c>
      <c r="BP2799" s="226">
        <v>1.1898054996812846</v>
      </c>
    </row>
    <row r="2800" spans="67:68">
      <c r="BO2800" s="224">
        <v>8.7300000000000413</v>
      </c>
      <c r="BP2800" s="226">
        <v>3.1428571428905392</v>
      </c>
    </row>
    <row r="2801" spans="67:68">
      <c r="BO2801" s="224">
        <v>8.7350000000000421</v>
      </c>
      <c r="BP2801" s="226">
        <v>7.4814814814596771</v>
      </c>
    </row>
    <row r="2802" spans="67:68">
      <c r="BO2802" s="224">
        <v>8.7400000000000446</v>
      </c>
      <c r="BP2802" s="226">
        <v>9.2592592574611086</v>
      </c>
    </row>
    <row r="2803" spans="67:68">
      <c r="BO2803" s="224">
        <v>8.7450000000000436</v>
      </c>
      <c r="BP2803" s="226">
        <v>7.7037037018361803</v>
      </c>
    </row>
    <row r="2804" spans="67:68">
      <c r="BO2804" s="224">
        <v>8.7500000000000444</v>
      </c>
      <c r="BP2804" s="226">
        <v>6.5925925907395504</v>
      </c>
    </row>
    <row r="2805" spans="67:68">
      <c r="BO2805" s="224">
        <v>8.7550000000000452</v>
      </c>
      <c r="BP2805" s="226">
        <v>6.7635327634006552</v>
      </c>
    </row>
    <row r="2806" spans="67:68">
      <c r="BO2806" s="224">
        <v>8.760000000000046</v>
      </c>
      <c r="BP2806" s="226">
        <v>9.0301994300147879</v>
      </c>
    </row>
    <row r="2807" spans="67:68">
      <c r="BO2807" s="224">
        <v>8.7650000000000468</v>
      </c>
      <c r="BP2807" s="226">
        <v>9.7709401707544306</v>
      </c>
    </row>
    <row r="2808" spans="67:68">
      <c r="BO2808" s="224">
        <v>8.7700000000000475</v>
      </c>
      <c r="BP2808" s="226">
        <v>5.8592592591378905</v>
      </c>
    </row>
    <row r="2809" spans="67:68">
      <c r="BO2809" s="224">
        <v>8.7750000000000501</v>
      </c>
      <c r="BP2809" s="226">
        <v>4.8600823044309864</v>
      </c>
    </row>
    <row r="2810" spans="67:68">
      <c r="BO2810" s="224">
        <v>8.7800000000000491</v>
      </c>
      <c r="BP2810" s="226">
        <v>2.7119341562496402</v>
      </c>
    </row>
    <row r="2811" spans="67:68">
      <c r="BO2811" s="224">
        <v>8.7850000000000499</v>
      </c>
      <c r="BP2811" s="226">
        <v>7.024103468532032</v>
      </c>
    </row>
    <row r="2812" spans="67:68">
      <c r="BO2812" s="224">
        <v>8.7900000000000507</v>
      </c>
      <c r="BP2812" s="226">
        <v>14.201058201129277</v>
      </c>
    </row>
    <row r="2813" spans="67:68">
      <c r="BO2813" s="224">
        <v>8.7950000000000514</v>
      </c>
      <c r="BP2813" s="226">
        <v>16.349206349201022</v>
      </c>
    </row>
    <row r="2814" spans="67:68">
      <c r="BO2814" s="224">
        <v>8.8000000000000522</v>
      </c>
      <c r="BP2814" s="226">
        <v>19.999999999848939</v>
      </c>
    </row>
    <row r="2815" spans="67:68">
      <c r="BO2815" s="224">
        <v>8.805000000000053</v>
      </c>
      <c r="BP2815" s="226">
        <v>14.412698412560085</v>
      </c>
    </row>
    <row r="2816" spans="67:68">
      <c r="BO2816" s="224">
        <v>8.8100000000000556</v>
      </c>
      <c r="BP2816" s="226">
        <v>16.412698412546273</v>
      </c>
    </row>
    <row r="2817" spans="67:68">
      <c r="BO2817" s="224">
        <v>8.8150000000000546</v>
      </c>
      <c r="BP2817" s="226">
        <v>9.0793650793141136</v>
      </c>
    </row>
    <row r="2818" spans="67:68">
      <c r="BO2818" s="224">
        <v>8.8200000000000554</v>
      </c>
      <c r="BP2818" s="226">
        <v>9.9658119657003805</v>
      </c>
    </row>
    <row r="2819" spans="67:68">
      <c r="BO2819" s="224">
        <v>8.8250000000000561</v>
      </c>
      <c r="BP2819" s="226">
        <v>7.8176638176850943</v>
      </c>
    </row>
    <row r="2820" spans="67:68">
      <c r="BO2820" s="224">
        <v>8.8300000000000569</v>
      </c>
      <c r="BP2820" s="226">
        <v>11.150997150915151</v>
      </c>
    </row>
    <row r="2821" spans="67:68">
      <c r="BO2821" s="224">
        <v>8.8350000000000577</v>
      </c>
      <c r="BP2821" s="226">
        <v>11.851851851696173</v>
      </c>
    </row>
    <row r="2822" spans="67:68">
      <c r="BO2822" s="224">
        <v>8.8400000000000585</v>
      </c>
      <c r="BP2822" s="226">
        <v>5.9999999999264491</v>
      </c>
    </row>
    <row r="2823" spans="67:68">
      <c r="BO2823" s="224">
        <v>8.845000000000061</v>
      </c>
      <c r="BP2823" s="226">
        <v>5.7777777777826484</v>
      </c>
    </row>
    <row r="2824" spans="67:68">
      <c r="BO2824" s="224">
        <v>8.85000000000006</v>
      </c>
      <c r="BP2824" s="226">
        <v>1.8888888890357336</v>
      </c>
    </row>
    <row r="2825" spans="67:68">
      <c r="BO2825" s="224">
        <v>8.8550000000000608</v>
      </c>
      <c r="BP2825" s="226">
        <v>6.2592592594372514</v>
      </c>
    </row>
    <row r="2826" spans="67:68">
      <c r="BO2826" s="224">
        <v>8.8600000000000616</v>
      </c>
      <c r="BP2826" s="226">
        <v>6.7037037037285545</v>
      </c>
    </row>
    <row r="2827" spans="67:68">
      <c r="BO2827" s="224">
        <v>8.8650000000000624</v>
      </c>
      <c r="BP2827" s="226">
        <v>3.9259259261008594</v>
      </c>
    </row>
    <row r="2828" spans="67:68">
      <c r="BO2828" s="224">
        <v>8.8700000000000632</v>
      </c>
      <c r="BP2828" s="226">
        <v>3.8571428572790132</v>
      </c>
    </row>
    <row r="2829" spans="67:68">
      <c r="BO2829" s="224">
        <v>8.8750000000000639</v>
      </c>
      <c r="BP2829" s="226">
        <v>6.3528693530948921</v>
      </c>
    </row>
    <row r="2830" spans="67:68">
      <c r="BO2830" s="224">
        <v>8.8800000000000665</v>
      </c>
      <c r="BP2830" s="226">
        <v>11.834350834415494</v>
      </c>
    </row>
    <row r="2831" spans="67:68">
      <c r="BO2831" s="224">
        <v>8.8850000000000655</v>
      </c>
      <c r="BP2831" s="226">
        <v>13.310541310549636</v>
      </c>
    </row>
    <row r="2832" spans="67:68">
      <c r="BO2832" s="224">
        <v>8.8900000000000663</v>
      </c>
      <c r="BP2832" s="226">
        <v>8.8148148147492247</v>
      </c>
    </row>
    <row r="2833" spans="67:68">
      <c r="BO2833" s="224">
        <v>8.8950000000000671</v>
      </c>
      <c r="BP2833" s="226">
        <v>6.7407407407814661</v>
      </c>
    </row>
    <row r="2834" spans="67:68">
      <c r="BO2834" s="224">
        <v>8.9000000000000679</v>
      </c>
      <c r="BP2834" s="226">
        <v>4.6666666667231143</v>
      </c>
    </row>
    <row r="2835" spans="67:68">
      <c r="BO2835" s="224">
        <v>8.9050000000000686</v>
      </c>
      <c r="BP2835" s="226">
        <v>5.7777777779955146</v>
      </c>
    </row>
    <row r="2836" spans="67:68">
      <c r="BO2836" s="224">
        <v>8.9100000000000694</v>
      </c>
      <c r="BP2836" s="226">
        <v>7.9259259261487358</v>
      </c>
    </row>
    <row r="2837" spans="67:68">
      <c r="BO2837" s="224">
        <v>8.915000000000072</v>
      </c>
      <c r="BP2837" s="226">
        <v>12.444444444546312</v>
      </c>
    </row>
    <row r="2838" spans="67:68">
      <c r="BO2838" s="224">
        <v>8.920000000000071</v>
      </c>
      <c r="BP2838" s="226">
        <v>15.259259259290125</v>
      </c>
    </row>
    <row r="2839" spans="67:68">
      <c r="BO2839" s="224">
        <v>8.9250000000000718</v>
      </c>
      <c r="BP2839" s="226">
        <v>19.333333333200287</v>
      </c>
    </row>
    <row r="2840" spans="67:68">
      <c r="BO2840" s="224">
        <v>8.9300000000000725</v>
      </c>
      <c r="BP2840" s="226">
        <v>21.111111111024289</v>
      </c>
    </row>
    <row r="2841" spans="67:68">
      <c r="BO2841" s="224">
        <v>8.9350000000000733</v>
      </c>
      <c r="BP2841" s="226">
        <v>20.962962962644216</v>
      </c>
    </row>
    <row r="2842" spans="67:68">
      <c r="BO2842" s="224">
        <v>8.9400000000000741</v>
      </c>
      <c r="BP2842" s="226">
        <v>10.063492063226883</v>
      </c>
    </row>
    <row r="2843" spans="67:68">
      <c r="BO2843" s="224">
        <v>8.9450000000000749</v>
      </c>
      <c r="BP2843" s="226">
        <v>-0.26984127004624864</v>
      </c>
    </row>
    <row r="2844" spans="67:68">
      <c r="BO2844" s="224">
        <v>8.9500000000000774</v>
      </c>
      <c r="BP2844" s="226">
        <v>-7.6666666666341436</v>
      </c>
    </row>
    <row r="2845" spans="67:68">
      <c r="BO2845" s="224">
        <v>8.9550000000000765</v>
      </c>
      <c r="BP2845" s="226">
        <v>-5.5238095237766833</v>
      </c>
    </row>
    <row r="2846" spans="67:68">
      <c r="BO2846" s="224">
        <v>8.9600000000000772</v>
      </c>
      <c r="BP2846" s="226">
        <v>-3.3809523809192221</v>
      </c>
    </row>
    <row r="2847" spans="67:68">
      <c r="BO2847" s="224">
        <v>8.965000000000078</v>
      </c>
      <c r="BP2847" s="226">
        <v>-1.2380952380617909</v>
      </c>
    </row>
    <row r="2848" spans="67:68">
      <c r="BO2848" s="224">
        <v>8.9700000000000788</v>
      </c>
      <c r="BP2848" s="226">
        <v>0.90476190479561092</v>
      </c>
    </row>
    <row r="2849" spans="67:68">
      <c r="BO2849" s="224">
        <v>8.9750000000000796</v>
      </c>
      <c r="BP2849" s="226">
        <v>3.0476190476530718</v>
      </c>
    </row>
    <row r="2850" spans="67:68">
      <c r="BO2850" s="224">
        <v>8.9800000000000804</v>
      </c>
      <c r="BP2850" s="226">
        <v>5.190476190510533</v>
      </c>
    </row>
    <row r="2851" spans="67:68">
      <c r="BO2851" s="224">
        <v>8.9850000000000829</v>
      </c>
      <c r="BP2851" s="226">
        <v>7.333333333367964</v>
      </c>
    </row>
    <row r="2852" spans="67:68">
      <c r="BO2852" s="224">
        <v>8.9900000000000819</v>
      </c>
      <c r="BP2852" s="226">
        <v>9.4761904762254243</v>
      </c>
    </row>
    <row r="2853" spans="67:68">
      <c r="BO2853" s="224">
        <v>8.9950000000000827</v>
      </c>
      <c r="BP2853" s="226">
        <v>10.031746031648817</v>
      </c>
    </row>
    <row r="2854" spans="67:68">
      <c r="BO2854" s="224">
        <v>9.0000000000000835</v>
      </c>
      <c r="BP2854" s="226">
        <v>9.7619047617394674</v>
      </c>
    </row>
  </sheetData>
  <sortState ref="AP6:AS17">
    <sortCondition ref="AP6:AP17"/>
  </sortState>
  <mergeCells count="31">
    <mergeCell ref="B1:F1"/>
    <mergeCell ref="E2:F2"/>
    <mergeCell ref="H2:I2"/>
    <mergeCell ref="B2:D2"/>
    <mergeCell ref="Q1:W1"/>
    <mergeCell ref="Q2:U2"/>
    <mergeCell ref="V2:W2"/>
    <mergeCell ref="J2:K2"/>
    <mergeCell ref="M2:O2"/>
    <mergeCell ref="M1:O1"/>
    <mergeCell ref="I1848:I1854"/>
    <mergeCell ref="Y1:AA1"/>
    <mergeCell ref="Y2:AA2"/>
    <mergeCell ref="AC1:AF1"/>
    <mergeCell ref="AC2:AF2"/>
    <mergeCell ref="H1:K1"/>
    <mergeCell ref="BV2:BW2"/>
    <mergeCell ref="AH2:AN2"/>
    <mergeCell ref="AH1:AN1"/>
    <mergeCell ref="AP2:BM2"/>
    <mergeCell ref="AP1:BM1"/>
    <mergeCell ref="BO1:BP1"/>
    <mergeCell ref="BR1:BS1"/>
    <mergeCell ref="BO2:BP2"/>
    <mergeCell ref="BR2:BS2"/>
    <mergeCell ref="BV1:BW1"/>
    <mergeCell ref="CL1:CO1"/>
    <mergeCell ref="CL2:CO2"/>
    <mergeCell ref="BY2:CF2"/>
    <mergeCell ref="CG2:CJ2"/>
    <mergeCell ref="BY1:C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994"/>
  <sheetViews>
    <sheetView zoomScaleNormal="100" workbookViewId="0">
      <pane ySplit="12" topLeftCell="A13" activePane="bottomLeft" state="frozen"/>
      <selection activeCell="D140" sqref="D140"/>
      <selection pane="bottomLeft" activeCell="G14" sqref="G14"/>
    </sheetView>
  </sheetViews>
  <sheetFormatPr baseColWidth="10" defaultRowHeight="15"/>
  <cols>
    <col min="1" max="3" width="11.42578125" style="7"/>
    <col min="4" max="4" width="34.5703125" style="7" bestFit="1" customWidth="1"/>
    <col min="5" max="5" width="21.140625" style="490" customWidth="1"/>
    <col min="6" max="27" width="12.5703125" style="7" bestFit="1" customWidth="1"/>
    <col min="28" max="28" width="12.5703125" style="7" customWidth="1"/>
    <col min="29" max="29" width="12.5703125" style="7" bestFit="1" customWidth="1"/>
    <col min="30" max="16384" width="11.42578125" style="7"/>
  </cols>
  <sheetData>
    <row r="1" spans="2:30" ht="21">
      <c r="B1" s="636" t="s">
        <v>50</v>
      </c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</row>
    <row r="2" spans="2:30" ht="15" customHeight="1">
      <c r="B2" s="32"/>
      <c r="C2" s="32"/>
      <c r="D2" s="32" t="s">
        <v>107</v>
      </c>
      <c r="E2" s="729" t="s">
        <v>35</v>
      </c>
      <c r="F2" s="729"/>
      <c r="G2" s="729"/>
      <c r="H2" s="729"/>
      <c r="I2" s="729"/>
      <c r="J2" s="729"/>
      <c r="K2" s="730" t="s">
        <v>68</v>
      </c>
      <c r="L2" s="730"/>
      <c r="M2" s="730"/>
      <c r="N2" s="730" t="s">
        <v>81</v>
      </c>
      <c r="O2" s="730"/>
      <c r="P2" s="730"/>
      <c r="Q2" s="730"/>
      <c r="R2" s="730" t="s">
        <v>82</v>
      </c>
      <c r="S2" s="730"/>
      <c r="T2" s="730" t="s">
        <v>95</v>
      </c>
      <c r="U2" s="730"/>
      <c r="V2" s="730"/>
      <c r="W2" s="730"/>
      <c r="X2" s="730"/>
      <c r="Y2" s="730"/>
      <c r="Z2" s="731" t="s">
        <v>104</v>
      </c>
      <c r="AA2" s="731"/>
      <c r="AB2" s="731" t="s">
        <v>105</v>
      </c>
      <c r="AC2" s="731"/>
    </row>
    <row r="3" spans="2:30" ht="15" customHeight="1">
      <c r="B3" s="32"/>
      <c r="C3" s="32"/>
      <c r="D3" s="33" t="s">
        <v>108</v>
      </c>
      <c r="E3" s="469" t="s">
        <v>51</v>
      </c>
      <c r="F3" s="18" t="s">
        <v>52</v>
      </c>
      <c r="G3" s="17" t="s">
        <v>56</v>
      </c>
      <c r="H3" s="18" t="s">
        <v>55</v>
      </c>
      <c r="I3" s="18" t="s">
        <v>59</v>
      </c>
      <c r="J3" s="18" t="s">
        <v>60</v>
      </c>
      <c r="K3" s="18" t="s">
        <v>61</v>
      </c>
      <c r="L3" s="22" t="s">
        <v>66</v>
      </c>
      <c r="M3" s="18" t="s">
        <v>67</v>
      </c>
      <c r="N3" s="18" t="s">
        <v>72</v>
      </c>
      <c r="O3" s="22" t="s">
        <v>73</v>
      </c>
      <c r="P3" s="18" t="s">
        <v>74</v>
      </c>
      <c r="Q3" s="18" t="s">
        <v>75</v>
      </c>
      <c r="R3" s="22" t="s">
        <v>76</v>
      </c>
      <c r="S3" s="18" t="s">
        <v>77</v>
      </c>
      <c r="T3" s="18" t="s">
        <v>83</v>
      </c>
      <c r="U3" s="22" t="s">
        <v>84</v>
      </c>
      <c r="V3" s="18" t="s">
        <v>85</v>
      </c>
      <c r="W3" s="18" t="s">
        <v>89</v>
      </c>
      <c r="X3" s="22" t="s">
        <v>90</v>
      </c>
      <c r="Y3" s="18" t="s">
        <v>91</v>
      </c>
      <c r="Z3" s="18" t="s">
        <v>96</v>
      </c>
      <c r="AA3" s="18" t="s">
        <v>97</v>
      </c>
      <c r="AB3" s="18" t="s">
        <v>100</v>
      </c>
      <c r="AC3" s="18" t="s">
        <v>102</v>
      </c>
    </row>
    <row r="4" spans="2:30" ht="15" customHeight="1">
      <c r="B4" s="32"/>
      <c r="C4" s="32"/>
      <c r="D4" s="33" t="s">
        <v>114</v>
      </c>
      <c r="E4" s="469">
        <v>100.5</v>
      </c>
      <c r="F4" s="18">
        <f>E8</f>
        <v>93.9</v>
      </c>
      <c r="G4" s="18">
        <f>F8</f>
        <v>89.8</v>
      </c>
      <c r="H4" s="18">
        <f t="shared" ref="H4:AC4" si="0">G8</f>
        <v>86.3</v>
      </c>
      <c r="I4" s="18">
        <f t="shared" si="0"/>
        <v>83.6</v>
      </c>
      <c r="J4" s="18">
        <f t="shared" si="0"/>
        <v>72.099999999999994</v>
      </c>
      <c r="K4" s="18">
        <f t="shared" si="0"/>
        <v>66</v>
      </c>
      <c r="L4" s="18">
        <f t="shared" si="0"/>
        <v>61.6</v>
      </c>
      <c r="M4" s="18">
        <f t="shared" si="0"/>
        <v>59.2</v>
      </c>
      <c r="N4" s="18">
        <f t="shared" si="0"/>
        <v>56</v>
      </c>
      <c r="O4" s="18">
        <f t="shared" si="0"/>
        <v>47.8</v>
      </c>
      <c r="P4" s="18">
        <f t="shared" si="0"/>
        <v>41.3</v>
      </c>
      <c r="Q4" s="18">
        <f t="shared" si="0"/>
        <v>38</v>
      </c>
      <c r="R4" s="18">
        <f t="shared" si="0"/>
        <v>33.9</v>
      </c>
      <c r="S4" s="18">
        <f t="shared" si="0"/>
        <v>28.1</v>
      </c>
      <c r="T4" s="38">
        <f t="shared" si="0"/>
        <v>23.03</v>
      </c>
      <c r="U4" s="38">
        <f t="shared" si="0"/>
        <v>20.440000000000001</v>
      </c>
      <c r="V4" s="38">
        <f t="shared" si="0"/>
        <v>15.97</v>
      </c>
      <c r="W4" s="38">
        <f t="shared" si="0"/>
        <v>13.82</v>
      </c>
      <c r="X4" s="38">
        <f t="shared" si="0"/>
        <v>11.62</v>
      </c>
      <c r="Y4" s="39">
        <f t="shared" si="0"/>
        <v>7.2460000000000004</v>
      </c>
      <c r="Z4" s="39">
        <f t="shared" si="0"/>
        <v>5.3330000000000002</v>
      </c>
      <c r="AA4" s="39">
        <f t="shared" si="0"/>
        <v>3.6</v>
      </c>
      <c r="AB4" s="39">
        <f t="shared" si="0"/>
        <v>2.5880000000000001</v>
      </c>
      <c r="AC4" s="39">
        <f t="shared" si="0"/>
        <v>1.806</v>
      </c>
    </row>
    <row r="5" spans="2:30" ht="15" customHeight="1">
      <c r="B5" s="32"/>
      <c r="C5" s="32"/>
      <c r="D5" s="50" t="s">
        <v>115</v>
      </c>
      <c r="E5" s="51">
        <v>0</v>
      </c>
      <c r="F5" s="52">
        <f>E9</f>
        <v>0</v>
      </c>
      <c r="G5" s="52">
        <f t="shared" ref="G5:AC5" si="1">F9</f>
        <v>0.3</v>
      </c>
      <c r="H5" s="52">
        <f t="shared" si="1"/>
        <v>0.5</v>
      </c>
      <c r="I5" s="52">
        <f t="shared" si="1"/>
        <v>0.2</v>
      </c>
      <c r="J5" s="52">
        <f t="shared" si="1"/>
        <v>0.2</v>
      </c>
      <c r="K5" s="52">
        <f t="shared" si="1"/>
        <v>0</v>
      </c>
      <c r="L5" s="52">
        <f t="shared" si="1"/>
        <v>0</v>
      </c>
      <c r="M5" s="52">
        <f t="shared" si="1"/>
        <v>0</v>
      </c>
      <c r="N5" s="52">
        <f t="shared" si="1"/>
        <v>0</v>
      </c>
      <c r="O5" s="52">
        <f t="shared" si="1"/>
        <v>0</v>
      </c>
      <c r="P5" s="52">
        <f t="shared" si="1"/>
        <v>0</v>
      </c>
      <c r="Q5" s="52">
        <f t="shared" si="1"/>
        <v>0</v>
      </c>
      <c r="R5" s="52">
        <f t="shared" si="1"/>
        <v>0</v>
      </c>
      <c r="S5" s="52">
        <f t="shared" si="1"/>
        <v>0</v>
      </c>
      <c r="T5" s="53">
        <f t="shared" si="1"/>
        <v>0</v>
      </c>
      <c r="U5" s="53">
        <f t="shared" si="1"/>
        <v>0</v>
      </c>
      <c r="V5" s="53">
        <f t="shared" si="1"/>
        <v>0</v>
      </c>
      <c r="W5" s="53">
        <f t="shared" si="1"/>
        <v>0</v>
      </c>
      <c r="X5" s="53">
        <f t="shared" si="1"/>
        <v>0</v>
      </c>
      <c r="Y5" s="54">
        <f t="shared" si="1"/>
        <v>0</v>
      </c>
      <c r="Z5" s="54">
        <f t="shared" si="1"/>
        <v>0</v>
      </c>
      <c r="AA5" s="54">
        <f t="shared" si="1"/>
        <v>0</v>
      </c>
      <c r="AB5" s="54">
        <f t="shared" si="1"/>
        <v>0</v>
      </c>
      <c r="AC5" s="54">
        <f t="shared" si="1"/>
        <v>0</v>
      </c>
    </row>
    <row r="6" spans="2:30" ht="15" customHeight="1">
      <c r="B6" s="32"/>
      <c r="C6" s="32"/>
      <c r="D6" s="50" t="s">
        <v>112</v>
      </c>
      <c r="E6" s="51">
        <f>E4+E5</f>
        <v>100.5</v>
      </c>
      <c r="F6" s="51">
        <f t="shared" ref="F6:AC6" si="2">F4+F5</f>
        <v>93.9</v>
      </c>
      <c r="G6" s="51">
        <f t="shared" si="2"/>
        <v>90.1</v>
      </c>
      <c r="H6" s="51">
        <f t="shared" si="2"/>
        <v>86.8</v>
      </c>
      <c r="I6" s="51">
        <f t="shared" si="2"/>
        <v>83.8</v>
      </c>
      <c r="J6" s="51">
        <f t="shared" si="2"/>
        <v>72.3</v>
      </c>
      <c r="K6" s="51">
        <f t="shared" si="2"/>
        <v>66</v>
      </c>
      <c r="L6" s="51">
        <f t="shared" si="2"/>
        <v>61.6</v>
      </c>
      <c r="M6" s="51">
        <f t="shared" si="2"/>
        <v>59.2</v>
      </c>
      <c r="N6" s="51">
        <f t="shared" si="2"/>
        <v>56</v>
      </c>
      <c r="O6" s="51">
        <f t="shared" si="2"/>
        <v>47.8</v>
      </c>
      <c r="P6" s="51">
        <f t="shared" si="2"/>
        <v>41.3</v>
      </c>
      <c r="Q6" s="51">
        <f t="shared" si="2"/>
        <v>38</v>
      </c>
      <c r="R6" s="51">
        <f t="shared" si="2"/>
        <v>33.9</v>
      </c>
      <c r="S6" s="51">
        <f t="shared" si="2"/>
        <v>28.1</v>
      </c>
      <c r="T6" s="51">
        <f t="shared" si="2"/>
        <v>23.03</v>
      </c>
      <c r="U6" s="51">
        <f t="shared" si="2"/>
        <v>20.440000000000001</v>
      </c>
      <c r="V6" s="51">
        <f t="shared" si="2"/>
        <v>15.97</v>
      </c>
      <c r="W6" s="51">
        <f t="shared" si="2"/>
        <v>13.82</v>
      </c>
      <c r="X6" s="51">
        <f t="shared" si="2"/>
        <v>11.62</v>
      </c>
      <c r="Y6" s="51">
        <f t="shared" si="2"/>
        <v>7.2460000000000004</v>
      </c>
      <c r="Z6" s="51">
        <f t="shared" si="2"/>
        <v>5.3330000000000002</v>
      </c>
      <c r="AA6" s="51">
        <f t="shared" si="2"/>
        <v>3.6</v>
      </c>
      <c r="AB6" s="51">
        <f t="shared" si="2"/>
        <v>2.5880000000000001</v>
      </c>
      <c r="AC6" s="51">
        <f t="shared" si="2"/>
        <v>1.806</v>
      </c>
    </row>
    <row r="7" spans="2:30" ht="15" customHeight="1">
      <c r="B7" s="32"/>
      <c r="C7" s="32"/>
      <c r="D7" s="34"/>
      <c r="E7" s="467" t="s">
        <v>110</v>
      </c>
      <c r="F7" s="35" t="s">
        <v>110</v>
      </c>
      <c r="G7" s="35" t="s">
        <v>110</v>
      </c>
      <c r="H7" s="35" t="s">
        <v>110</v>
      </c>
      <c r="I7" s="35" t="s">
        <v>110</v>
      </c>
      <c r="J7" s="35" t="s">
        <v>110</v>
      </c>
      <c r="K7" s="35" t="s">
        <v>110</v>
      </c>
      <c r="L7" s="35" t="s">
        <v>110</v>
      </c>
      <c r="M7" s="35" t="s">
        <v>110</v>
      </c>
      <c r="N7" s="35" t="s">
        <v>110</v>
      </c>
      <c r="O7" s="35" t="s">
        <v>110</v>
      </c>
      <c r="P7" s="35" t="s">
        <v>110</v>
      </c>
      <c r="Q7" s="35" t="s">
        <v>110</v>
      </c>
      <c r="R7" s="35" t="s">
        <v>110</v>
      </c>
      <c r="S7" s="35" t="s">
        <v>110</v>
      </c>
      <c r="T7" s="35" t="s">
        <v>110</v>
      </c>
      <c r="U7" s="35" t="s">
        <v>110</v>
      </c>
      <c r="V7" s="35" t="s">
        <v>110</v>
      </c>
      <c r="W7" s="35" t="s">
        <v>110</v>
      </c>
      <c r="X7" s="35" t="s">
        <v>110</v>
      </c>
      <c r="Y7" s="35" t="s">
        <v>110</v>
      </c>
      <c r="Z7" s="35" t="s">
        <v>110</v>
      </c>
      <c r="AA7" s="35" t="s">
        <v>110</v>
      </c>
      <c r="AB7" s="35" t="s">
        <v>110</v>
      </c>
      <c r="AC7" s="35" t="s">
        <v>110</v>
      </c>
    </row>
    <row r="8" spans="2:30" ht="15" customHeight="1">
      <c r="B8" s="32"/>
      <c r="C8" s="32"/>
      <c r="D8" s="33" t="s">
        <v>116</v>
      </c>
      <c r="E8" s="469">
        <v>93.9</v>
      </c>
      <c r="F8" s="18">
        <v>89.8</v>
      </c>
      <c r="G8" s="17">
        <v>86.3</v>
      </c>
      <c r="H8" s="18">
        <v>83.6</v>
      </c>
      <c r="I8" s="18">
        <v>72.099999999999994</v>
      </c>
      <c r="J8" s="18">
        <v>66</v>
      </c>
      <c r="K8" s="18">
        <v>61.6</v>
      </c>
      <c r="L8" s="18">
        <v>59.2</v>
      </c>
      <c r="M8" s="18">
        <v>56</v>
      </c>
      <c r="N8" s="18">
        <v>47.8</v>
      </c>
      <c r="O8" s="18">
        <v>41.3</v>
      </c>
      <c r="P8" s="18">
        <v>38</v>
      </c>
      <c r="Q8" s="18">
        <v>33.9</v>
      </c>
      <c r="R8" s="18">
        <v>28.1</v>
      </c>
      <c r="S8" s="38">
        <v>23.03</v>
      </c>
      <c r="T8" s="38">
        <v>20.440000000000001</v>
      </c>
      <c r="U8" s="38">
        <v>15.97</v>
      </c>
      <c r="V8" s="38">
        <v>13.82</v>
      </c>
      <c r="W8" s="38">
        <v>11.62</v>
      </c>
      <c r="X8" s="39">
        <v>7.2460000000000004</v>
      </c>
      <c r="Y8" s="39">
        <v>5.3330000000000002</v>
      </c>
      <c r="Z8" s="39">
        <v>3.6</v>
      </c>
      <c r="AA8" s="39">
        <v>2.5880000000000001</v>
      </c>
      <c r="AB8" s="39">
        <v>1.806</v>
      </c>
      <c r="AC8" s="39">
        <v>0.78100000000000003</v>
      </c>
      <c r="AD8" s="40"/>
    </row>
    <row r="9" spans="2:30" ht="15" customHeight="1">
      <c r="B9" s="32"/>
      <c r="C9" s="32"/>
      <c r="D9" s="50" t="s">
        <v>117</v>
      </c>
      <c r="E9" s="51">
        <v>0</v>
      </c>
      <c r="F9" s="52">
        <v>0.3</v>
      </c>
      <c r="G9" s="51">
        <v>0.5</v>
      </c>
      <c r="H9" s="52">
        <v>0.2</v>
      </c>
      <c r="I9" s="52">
        <v>0.2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</row>
    <row r="10" spans="2:30" ht="15" customHeight="1">
      <c r="B10" s="32"/>
      <c r="C10" s="32"/>
      <c r="D10" s="50" t="s">
        <v>113</v>
      </c>
      <c r="E10" s="51">
        <f>E8-E9</f>
        <v>93.9</v>
      </c>
      <c r="F10" s="51">
        <f t="shared" ref="F10:AC10" si="3">F8-F9</f>
        <v>89.5</v>
      </c>
      <c r="G10" s="51">
        <f t="shared" si="3"/>
        <v>85.8</v>
      </c>
      <c r="H10" s="51">
        <f t="shared" si="3"/>
        <v>83.399999999999991</v>
      </c>
      <c r="I10" s="51">
        <f t="shared" si="3"/>
        <v>71.899999999999991</v>
      </c>
      <c r="J10" s="51">
        <f t="shared" si="3"/>
        <v>66</v>
      </c>
      <c r="K10" s="51">
        <f t="shared" si="3"/>
        <v>61.6</v>
      </c>
      <c r="L10" s="51">
        <f t="shared" si="3"/>
        <v>59.2</v>
      </c>
      <c r="M10" s="51">
        <f t="shared" si="3"/>
        <v>56</v>
      </c>
      <c r="N10" s="51">
        <f t="shared" si="3"/>
        <v>47.8</v>
      </c>
      <c r="O10" s="51">
        <f t="shared" si="3"/>
        <v>41.3</v>
      </c>
      <c r="P10" s="51">
        <f t="shared" si="3"/>
        <v>38</v>
      </c>
      <c r="Q10" s="51">
        <f t="shared" si="3"/>
        <v>33.9</v>
      </c>
      <c r="R10" s="51">
        <f t="shared" si="3"/>
        <v>28.1</v>
      </c>
      <c r="S10" s="51">
        <f t="shared" si="3"/>
        <v>23.03</v>
      </c>
      <c r="T10" s="51">
        <f t="shared" si="3"/>
        <v>20.440000000000001</v>
      </c>
      <c r="U10" s="51">
        <f t="shared" si="3"/>
        <v>15.97</v>
      </c>
      <c r="V10" s="51">
        <f t="shared" si="3"/>
        <v>13.82</v>
      </c>
      <c r="W10" s="51">
        <f t="shared" si="3"/>
        <v>11.62</v>
      </c>
      <c r="X10" s="51">
        <f t="shared" si="3"/>
        <v>7.2460000000000004</v>
      </c>
      <c r="Y10" s="51">
        <f t="shared" si="3"/>
        <v>5.3330000000000002</v>
      </c>
      <c r="Z10" s="51">
        <f t="shared" si="3"/>
        <v>3.6</v>
      </c>
      <c r="AA10" s="51">
        <f t="shared" si="3"/>
        <v>2.5880000000000001</v>
      </c>
      <c r="AB10" s="51">
        <f t="shared" si="3"/>
        <v>1.806</v>
      </c>
      <c r="AC10" s="51">
        <f t="shared" si="3"/>
        <v>0.78100000000000003</v>
      </c>
    </row>
    <row r="11" spans="2:30" s="37" customFormat="1" ht="15" customHeight="1">
      <c r="B11" s="32"/>
      <c r="C11" s="32"/>
      <c r="D11" s="33" t="s">
        <v>109</v>
      </c>
      <c r="E11" s="466" t="str">
        <f>CONCATENATE(E4,E7,E8)</f>
        <v>100,5-93,9</v>
      </c>
      <c r="F11" s="21" t="s">
        <v>53</v>
      </c>
      <c r="G11" s="36" t="s">
        <v>54</v>
      </c>
      <c r="H11" s="36" t="s">
        <v>57</v>
      </c>
      <c r="I11" s="36" t="s">
        <v>58</v>
      </c>
      <c r="J11" s="36" t="s">
        <v>62</v>
      </c>
      <c r="K11" s="36" t="s">
        <v>63</v>
      </c>
      <c r="L11" s="36" t="s">
        <v>64</v>
      </c>
      <c r="M11" s="36" t="s">
        <v>65</v>
      </c>
      <c r="N11" s="36" t="s">
        <v>69</v>
      </c>
      <c r="O11" s="36" t="s">
        <v>70</v>
      </c>
      <c r="P11" s="36" t="s">
        <v>71</v>
      </c>
      <c r="Q11" s="36" t="s">
        <v>78</v>
      </c>
      <c r="R11" s="36" t="s">
        <v>79</v>
      </c>
      <c r="S11" s="36" t="s">
        <v>80</v>
      </c>
      <c r="T11" s="36" t="s">
        <v>86</v>
      </c>
      <c r="U11" s="36" t="s">
        <v>87</v>
      </c>
      <c r="V11" s="36" t="s">
        <v>88</v>
      </c>
      <c r="W11" s="36" t="s">
        <v>92</v>
      </c>
      <c r="X11" s="36" t="s">
        <v>93</v>
      </c>
      <c r="Y11" s="36" t="s">
        <v>94</v>
      </c>
      <c r="Z11" s="36" t="s">
        <v>98</v>
      </c>
      <c r="AA11" s="36" t="s">
        <v>99</v>
      </c>
      <c r="AB11" s="36" t="s">
        <v>101</v>
      </c>
      <c r="AC11" s="36" t="s">
        <v>103</v>
      </c>
    </row>
    <row r="12" spans="2:30" ht="15" customHeight="1">
      <c r="B12" s="32"/>
      <c r="C12" s="32"/>
      <c r="D12" s="50" t="s">
        <v>111</v>
      </c>
      <c r="E12" s="55" t="str">
        <f>CONCATENATE(E6,E7,E10)</f>
        <v>100,5-93,9</v>
      </c>
      <c r="F12" s="55" t="str">
        <f>CONCATENATE(F6,F7,F10)</f>
        <v>93,9-89,5</v>
      </c>
      <c r="G12" s="55" t="str">
        <f t="shared" ref="G12:AC12" si="4">CONCATENATE(G6,G7,G10)</f>
        <v>90,1-85,8</v>
      </c>
      <c r="H12" s="55" t="str">
        <f t="shared" si="4"/>
        <v>86,8-83,4</v>
      </c>
      <c r="I12" s="55" t="str">
        <f t="shared" si="4"/>
        <v>83,8-71,9</v>
      </c>
      <c r="J12" s="55" t="str">
        <f t="shared" si="4"/>
        <v>72,3-66</v>
      </c>
      <c r="K12" s="55" t="str">
        <f t="shared" si="4"/>
        <v>66-61,6</v>
      </c>
      <c r="L12" s="55" t="str">
        <f t="shared" si="4"/>
        <v>61,6-59,2</v>
      </c>
      <c r="M12" s="55" t="str">
        <f t="shared" si="4"/>
        <v>59,2-56</v>
      </c>
      <c r="N12" s="55" t="str">
        <f t="shared" si="4"/>
        <v>56-47,8</v>
      </c>
      <c r="O12" s="55" t="str">
        <f t="shared" si="4"/>
        <v>47,8-41,3</v>
      </c>
      <c r="P12" s="55" t="str">
        <f t="shared" si="4"/>
        <v>41,3-38</v>
      </c>
      <c r="Q12" s="55" t="str">
        <f t="shared" si="4"/>
        <v>38-33,9</v>
      </c>
      <c r="R12" s="55" t="str">
        <f t="shared" si="4"/>
        <v>33,9-28,1</v>
      </c>
      <c r="S12" s="55" t="str">
        <f t="shared" si="4"/>
        <v>28,1-23,03</v>
      </c>
      <c r="T12" s="55" t="str">
        <f t="shared" si="4"/>
        <v>23,03-20,44</v>
      </c>
      <c r="U12" s="55" t="str">
        <f t="shared" si="4"/>
        <v>20,44-15,97</v>
      </c>
      <c r="V12" s="55" t="str">
        <f t="shared" si="4"/>
        <v>15,97-13,82</v>
      </c>
      <c r="W12" s="55" t="str">
        <f t="shared" si="4"/>
        <v>13,82-11,62</v>
      </c>
      <c r="X12" s="55" t="str">
        <f t="shared" si="4"/>
        <v>11,62-7,246</v>
      </c>
      <c r="Y12" s="55" t="str">
        <f t="shared" si="4"/>
        <v>7,246-5,333</v>
      </c>
      <c r="Z12" s="55" t="str">
        <f t="shared" si="4"/>
        <v>5,333-3,6</v>
      </c>
      <c r="AA12" s="55" t="str">
        <f t="shared" si="4"/>
        <v>3,6-2,588</v>
      </c>
      <c r="AB12" s="55" t="str">
        <f t="shared" si="4"/>
        <v>2,588-1,806</v>
      </c>
      <c r="AC12" s="55" t="str">
        <f t="shared" si="4"/>
        <v>1,806-0,781</v>
      </c>
    </row>
    <row r="13" spans="2:30" ht="15" customHeight="1" thickBot="1">
      <c r="B13" s="690" t="s">
        <v>0</v>
      </c>
      <c r="C13" s="690"/>
      <c r="D13" s="690"/>
      <c r="E13" s="690"/>
      <c r="F13" s="690"/>
      <c r="G13" s="690"/>
      <c r="H13" s="690"/>
      <c r="I13" s="690"/>
      <c r="J13" s="690"/>
      <c r="K13" s="690"/>
      <c r="L13" s="690"/>
      <c r="M13" s="690"/>
      <c r="N13" s="690"/>
      <c r="O13" s="690"/>
      <c r="P13" s="690"/>
      <c r="Q13" s="690"/>
      <c r="R13" s="690"/>
      <c r="S13" s="690"/>
      <c r="T13" s="690"/>
      <c r="U13" s="690"/>
      <c r="V13" s="690"/>
      <c r="W13" s="690"/>
      <c r="X13" s="690"/>
      <c r="Y13" s="690"/>
      <c r="Z13" s="690"/>
      <c r="AA13" s="690"/>
      <c r="AB13" s="690"/>
      <c r="AC13" s="690"/>
    </row>
    <row r="14" spans="2:30" ht="15" hidden="1" customHeight="1" thickBot="1">
      <c r="B14" s="733" t="s">
        <v>36</v>
      </c>
      <c r="C14" s="701" t="s">
        <v>120</v>
      </c>
      <c r="D14" s="24" t="s">
        <v>118</v>
      </c>
      <c r="E14" s="24" t="e">
        <f ca="1">rounded value.SUP(E$4,0)</f>
        <v>#NAME?</v>
      </c>
      <c r="F14" s="24" t="e">
        <f ca="1">rounded value.SUP(F$4,0)</f>
        <v>#NAME?</v>
      </c>
      <c r="G14" s="24">
        <f>ROUNDUP(G$4,0)</f>
        <v>90</v>
      </c>
      <c r="H14" s="24">
        <f t="shared" ref="H14:AC14" si="5">ROUNDUP(H$4,0)</f>
        <v>87</v>
      </c>
      <c r="I14" s="24">
        <f t="shared" si="5"/>
        <v>84</v>
      </c>
      <c r="J14" s="24">
        <f t="shared" si="5"/>
        <v>73</v>
      </c>
      <c r="K14" s="24">
        <f t="shared" si="5"/>
        <v>66</v>
      </c>
      <c r="L14" s="24">
        <f t="shared" si="5"/>
        <v>62</v>
      </c>
      <c r="M14" s="24">
        <f t="shared" si="5"/>
        <v>60</v>
      </c>
      <c r="N14" s="24">
        <f t="shared" si="5"/>
        <v>56</v>
      </c>
      <c r="O14" s="24">
        <f t="shared" si="5"/>
        <v>48</v>
      </c>
      <c r="P14" s="24">
        <f t="shared" si="5"/>
        <v>42</v>
      </c>
      <c r="Q14" s="24">
        <f t="shared" si="5"/>
        <v>38</v>
      </c>
      <c r="R14" s="24">
        <f t="shared" si="5"/>
        <v>34</v>
      </c>
      <c r="S14" s="24">
        <f t="shared" si="5"/>
        <v>29</v>
      </c>
      <c r="T14" s="24">
        <f t="shared" si="5"/>
        <v>24</v>
      </c>
      <c r="U14" s="24">
        <f t="shared" si="5"/>
        <v>21</v>
      </c>
      <c r="V14" s="24">
        <f t="shared" si="5"/>
        <v>16</v>
      </c>
      <c r="W14" s="24">
        <f t="shared" si="5"/>
        <v>14</v>
      </c>
      <c r="X14" s="24">
        <f t="shared" si="5"/>
        <v>12</v>
      </c>
      <c r="Y14" s="24">
        <f t="shared" si="5"/>
        <v>8</v>
      </c>
      <c r="Z14" s="24">
        <f t="shared" si="5"/>
        <v>6</v>
      </c>
      <c r="AA14" s="24">
        <f t="shared" si="5"/>
        <v>4</v>
      </c>
      <c r="AB14" s="24">
        <f t="shared" si="5"/>
        <v>3</v>
      </c>
      <c r="AC14" s="24">
        <f t="shared" si="5"/>
        <v>2</v>
      </c>
    </row>
    <row r="15" spans="2:30" ht="15" hidden="1" customHeight="1" thickBot="1">
      <c r="B15" s="726"/>
      <c r="C15" s="732"/>
      <c r="D15" s="24" t="s">
        <v>119</v>
      </c>
      <c r="E15" s="24">
        <f>ROUNDDOWN(E$8,0)</f>
        <v>93</v>
      </c>
      <c r="F15" s="24">
        <f>ROUNDDOWN(F$8,0)</f>
        <v>89</v>
      </c>
      <c r="G15" s="24">
        <f>ROUNDDOWN(G$8,0)</f>
        <v>86</v>
      </c>
      <c r="H15" s="24">
        <f t="shared" ref="H15:AC15" si="6">ROUNDDOWN(H$8,0)</f>
        <v>83</v>
      </c>
      <c r="I15" s="24">
        <f t="shared" si="6"/>
        <v>72</v>
      </c>
      <c r="J15" s="24">
        <f t="shared" si="6"/>
        <v>66</v>
      </c>
      <c r="K15" s="24">
        <f t="shared" si="6"/>
        <v>61</v>
      </c>
      <c r="L15" s="24">
        <f t="shared" si="6"/>
        <v>59</v>
      </c>
      <c r="M15" s="24">
        <f t="shared" si="6"/>
        <v>56</v>
      </c>
      <c r="N15" s="24">
        <f t="shared" si="6"/>
        <v>47</v>
      </c>
      <c r="O15" s="24">
        <f t="shared" si="6"/>
        <v>41</v>
      </c>
      <c r="P15" s="24">
        <f t="shared" si="6"/>
        <v>38</v>
      </c>
      <c r="Q15" s="24">
        <f t="shared" si="6"/>
        <v>33</v>
      </c>
      <c r="R15" s="24">
        <f t="shared" si="6"/>
        <v>28</v>
      </c>
      <c r="S15" s="24">
        <f t="shared" si="6"/>
        <v>23</v>
      </c>
      <c r="T15" s="24">
        <f t="shared" si="6"/>
        <v>20</v>
      </c>
      <c r="U15" s="24">
        <f t="shared" si="6"/>
        <v>15</v>
      </c>
      <c r="V15" s="24">
        <f t="shared" si="6"/>
        <v>13</v>
      </c>
      <c r="W15" s="24">
        <f t="shared" si="6"/>
        <v>11</v>
      </c>
      <c r="X15" s="24">
        <f t="shared" si="6"/>
        <v>7</v>
      </c>
      <c r="Y15" s="24">
        <f t="shared" si="6"/>
        <v>5</v>
      </c>
      <c r="Z15" s="24">
        <f t="shared" si="6"/>
        <v>3</v>
      </c>
      <c r="AA15" s="24">
        <f t="shared" si="6"/>
        <v>2</v>
      </c>
      <c r="AB15" s="24">
        <f t="shared" si="6"/>
        <v>1</v>
      </c>
      <c r="AC15" s="24">
        <f t="shared" si="6"/>
        <v>0</v>
      </c>
    </row>
    <row r="16" spans="2:30" ht="15" hidden="1" customHeight="1" thickBot="1">
      <c r="B16" s="726"/>
      <c r="C16" s="707" t="s">
        <v>121</v>
      </c>
      <c r="D16" s="48" t="s">
        <v>118</v>
      </c>
      <c r="E16" s="48">
        <f>ROUNDUP(E$6,0)</f>
        <v>101</v>
      </c>
      <c r="F16" s="48">
        <f>ROUNDUP(F$6,0)</f>
        <v>94</v>
      </c>
      <c r="G16" s="48">
        <f>ROUNDUP(G$6,0)</f>
        <v>91</v>
      </c>
      <c r="H16" s="48">
        <f t="shared" ref="H16:AC16" si="7">ROUNDUP(H$6,0)</f>
        <v>87</v>
      </c>
      <c r="I16" s="48">
        <f t="shared" si="7"/>
        <v>84</v>
      </c>
      <c r="J16" s="48">
        <f t="shared" si="7"/>
        <v>73</v>
      </c>
      <c r="K16" s="48">
        <f t="shared" si="7"/>
        <v>66</v>
      </c>
      <c r="L16" s="48">
        <f t="shared" si="7"/>
        <v>62</v>
      </c>
      <c r="M16" s="48">
        <f t="shared" si="7"/>
        <v>60</v>
      </c>
      <c r="N16" s="48">
        <f t="shared" si="7"/>
        <v>56</v>
      </c>
      <c r="O16" s="48">
        <f t="shared" si="7"/>
        <v>48</v>
      </c>
      <c r="P16" s="48">
        <f t="shared" si="7"/>
        <v>42</v>
      </c>
      <c r="Q16" s="48">
        <f t="shared" si="7"/>
        <v>38</v>
      </c>
      <c r="R16" s="48">
        <f t="shared" si="7"/>
        <v>34</v>
      </c>
      <c r="S16" s="48">
        <f t="shared" si="7"/>
        <v>29</v>
      </c>
      <c r="T16" s="48">
        <f t="shared" si="7"/>
        <v>24</v>
      </c>
      <c r="U16" s="48">
        <f t="shared" si="7"/>
        <v>21</v>
      </c>
      <c r="V16" s="48">
        <f t="shared" si="7"/>
        <v>16</v>
      </c>
      <c r="W16" s="48">
        <f t="shared" si="7"/>
        <v>14</v>
      </c>
      <c r="X16" s="48">
        <f t="shared" si="7"/>
        <v>12</v>
      </c>
      <c r="Y16" s="48">
        <f t="shared" si="7"/>
        <v>8</v>
      </c>
      <c r="Z16" s="48">
        <f t="shared" si="7"/>
        <v>6</v>
      </c>
      <c r="AA16" s="48">
        <f t="shared" si="7"/>
        <v>4</v>
      </c>
      <c r="AB16" s="48">
        <f t="shared" si="7"/>
        <v>3</v>
      </c>
      <c r="AC16" s="48">
        <f t="shared" si="7"/>
        <v>2</v>
      </c>
    </row>
    <row r="17" spans="2:29" ht="15" hidden="1" customHeight="1" thickBot="1">
      <c r="B17" s="726"/>
      <c r="C17" s="708"/>
      <c r="D17" s="48" t="s">
        <v>119</v>
      </c>
      <c r="E17" s="48">
        <f>ROUNDDOWN(E$8,0)</f>
        <v>93</v>
      </c>
      <c r="F17" s="48">
        <f>ROUNDDOWN(F$8,0)</f>
        <v>89</v>
      </c>
      <c r="G17" s="48">
        <f>ROUNDDOWN(G$8,0)</f>
        <v>86</v>
      </c>
      <c r="H17" s="48">
        <f t="shared" ref="H17:AC17" si="8">ROUNDDOWN(H$8,0)</f>
        <v>83</v>
      </c>
      <c r="I17" s="48">
        <f t="shared" si="8"/>
        <v>72</v>
      </c>
      <c r="J17" s="48">
        <f t="shared" si="8"/>
        <v>66</v>
      </c>
      <c r="K17" s="48">
        <f t="shared" si="8"/>
        <v>61</v>
      </c>
      <c r="L17" s="48">
        <f t="shared" si="8"/>
        <v>59</v>
      </c>
      <c r="M17" s="48">
        <f t="shared" si="8"/>
        <v>56</v>
      </c>
      <c r="N17" s="48">
        <f t="shared" si="8"/>
        <v>47</v>
      </c>
      <c r="O17" s="48">
        <f t="shared" si="8"/>
        <v>41</v>
      </c>
      <c r="P17" s="48">
        <f t="shared" si="8"/>
        <v>38</v>
      </c>
      <c r="Q17" s="48">
        <f t="shared" si="8"/>
        <v>33</v>
      </c>
      <c r="R17" s="48">
        <f t="shared" si="8"/>
        <v>28</v>
      </c>
      <c r="S17" s="48">
        <f t="shared" si="8"/>
        <v>23</v>
      </c>
      <c r="T17" s="48">
        <f t="shared" si="8"/>
        <v>20</v>
      </c>
      <c r="U17" s="48">
        <f t="shared" si="8"/>
        <v>15</v>
      </c>
      <c r="V17" s="48">
        <f t="shared" si="8"/>
        <v>13</v>
      </c>
      <c r="W17" s="48">
        <f t="shared" si="8"/>
        <v>11</v>
      </c>
      <c r="X17" s="48">
        <f t="shared" si="8"/>
        <v>7</v>
      </c>
      <c r="Y17" s="48">
        <f t="shared" si="8"/>
        <v>5</v>
      </c>
      <c r="Z17" s="48">
        <f t="shared" si="8"/>
        <v>3</v>
      </c>
      <c r="AA17" s="48">
        <f t="shared" si="8"/>
        <v>2</v>
      </c>
      <c r="AB17" s="48">
        <f t="shared" si="8"/>
        <v>1</v>
      </c>
      <c r="AC17" s="48">
        <f t="shared" si="8"/>
        <v>0</v>
      </c>
    </row>
    <row r="18" spans="2:29" ht="15" hidden="1" customHeight="1" thickBot="1">
      <c r="B18" s="726"/>
      <c r="C18" s="712" t="s">
        <v>125</v>
      </c>
      <c r="D18" s="712"/>
      <c r="E18" s="704">
        <v>3</v>
      </c>
      <c r="F18" s="704"/>
      <c r="G18" s="704"/>
      <c r="H18" s="704"/>
      <c r="I18" s="704"/>
      <c r="J18" s="704"/>
      <c r="K18" s="704"/>
      <c r="L18" s="704"/>
      <c r="M18" s="704"/>
      <c r="N18" s="704"/>
      <c r="O18" s="704"/>
      <c r="P18" s="704"/>
      <c r="Q18" s="704"/>
      <c r="R18" s="704"/>
      <c r="S18" s="704"/>
      <c r="T18" s="704"/>
      <c r="U18" s="704"/>
      <c r="V18" s="704"/>
      <c r="W18" s="704"/>
      <c r="X18" s="704"/>
      <c r="Y18" s="704"/>
      <c r="Z18" s="704"/>
      <c r="AA18" s="704"/>
      <c r="AB18" s="704"/>
      <c r="AC18" s="704"/>
    </row>
    <row r="19" spans="2:29" s="46" customFormat="1" ht="15" hidden="1" customHeight="1" thickBot="1">
      <c r="B19" s="726"/>
      <c r="C19" s="705" t="s">
        <v>120</v>
      </c>
      <c r="D19" s="133" t="s">
        <v>123</v>
      </c>
      <c r="E19" s="43" t="str">
        <f>ADDRESS(MATCH(E15,SL_CHARTS_2012!$B$1:$B$144,1),$E18,1)</f>
        <v>$C$97</v>
      </c>
      <c r="F19" s="43" t="str">
        <f>ADDRESS(MATCH(F15,SL_CHARTS_2012!$B$1:$B$144,1),$E18,1)</f>
        <v>$C$93</v>
      </c>
      <c r="G19" s="43" t="str">
        <f>ADDRESS(MATCH(G15,SL_CHARTS_2012!$B$1:$B$144,1),$E18,1)</f>
        <v>$C$90</v>
      </c>
      <c r="H19" s="43" t="str">
        <f>ADDRESS(MATCH(H15,SL_CHARTS_2012!$B$1:$B$144,1),$E18,1)</f>
        <v>$C$87</v>
      </c>
      <c r="I19" s="43" t="str">
        <f>ADDRESS(MATCH(I15,SL_CHARTS_2012!$B$1:$B$144,1),$E18,1)</f>
        <v>$C$76</v>
      </c>
      <c r="J19" s="43" t="str">
        <f>ADDRESS(MATCH(J15,SL_CHARTS_2012!$B$1:$B$144,1),$E18,1)</f>
        <v>$C$70</v>
      </c>
      <c r="K19" s="43" t="str">
        <f>ADDRESS(MATCH(K15,SL_CHARTS_2012!$B$1:$B$144,1),$E18,1)</f>
        <v>$C$65</v>
      </c>
      <c r="L19" s="43" t="str">
        <f>ADDRESS(MATCH(L15,SL_CHARTS_2012!$B$1:$B$144,1),$E18,1)</f>
        <v>$C$63</v>
      </c>
      <c r="M19" s="43" t="str">
        <f>ADDRESS(MATCH(M15,SL_CHARTS_2012!$B$1:$B$144,1),$E18,1)</f>
        <v>$C$60</v>
      </c>
      <c r="N19" s="43" t="str">
        <f>ADDRESS(MATCH(N15,SL_CHARTS_2012!$B$1:$B$144,1),$E18,1)</f>
        <v>$C$51</v>
      </c>
      <c r="O19" s="43" t="str">
        <f>ADDRESS(MATCH(O15,SL_CHARTS_2012!$B$1:$B$144,1),$E18,1)</f>
        <v>$C$45</v>
      </c>
      <c r="P19" s="43" t="str">
        <f>ADDRESS(MATCH(P15,SL_CHARTS_2012!$B$1:$B$144,1),$E18,1)</f>
        <v>$C$42</v>
      </c>
      <c r="Q19" s="43" t="str">
        <f>ADDRESS(MATCH(Q15,SL_CHARTS_2012!$B$1:$B$144,1),$E18,1)</f>
        <v>$C$37</v>
      </c>
      <c r="R19" s="43" t="str">
        <f>ADDRESS(MATCH(R15,SL_CHARTS_2012!$B$1:$B$144,1),$E18,1)</f>
        <v>$C$32</v>
      </c>
      <c r="S19" s="43" t="str">
        <f>ADDRESS(MATCH(S15,SL_CHARTS_2012!$B$1:$B$144,1),$E18,1)</f>
        <v>$C$27</v>
      </c>
      <c r="T19" s="43" t="str">
        <f>ADDRESS(MATCH(T15,SL_CHARTS_2012!$B$1:$B$144,1),$E18,1)</f>
        <v>$C$24</v>
      </c>
      <c r="U19" s="43" t="str">
        <f>ADDRESS(MATCH(U15,SL_CHARTS_2012!$B$1:$B$144,1),$E18,1)</f>
        <v>$C$19</v>
      </c>
      <c r="V19" s="43" t="str">
        <f>ADDRESS(MATCH(V15,SL_CHARTS_2012!$B$1:$B$144,1),$E18,1)</f>
        <v>$C$17</v>
      </c>
      <c r="W19" s="43" t="str">
        <f>ADDRESS(MATCH(W15,SL_CHARTS_2012!$B$1:$B$144,1),$E18,1)</f>
        <v>$C$15</v>
      </c>
      <c r="X19" s="43" t="str">
        <f>ADDRESS(MATCH(X15,SL_CHARTS_2012!$B$1:$B$144,1),$E18,1)</f>
        <v>$C$11</v>
      </c>
      <c r="Y19" s="43" t="str">
        <f>ADDRESS(MATCH(Y15,SL_CHARTS_2012!$B$1:$B$144,1),$E18,1)</f>
        <v>$C$9</v>
      </c>
      <c r="Z19" s="43" t="str">
        <f>ADDRESS(MATCH(Z15,SL_CHARTS_2012!$B$1:$B$144,1),$E18,1)</f>
        <v>$C$7</v>
      </c>
      <c r="AA19" s="43" t="str">
        <f>ADDRESS(MATCH(AA15,SL_CHARTS_2012!$B$1:$B$144,1),$E18,1)</f>
        <v>$C$6</v>
      </c>
      <c r="AB19" s="43" t="str">
        <f>ADDRESS(MATCH(AB15,SL_CHARTS_2012!$B$1:$B$144,1),$E18,1)</f>
        <v>$C$5</v>
      </c>
      <c r="AC19" s="43" t="str">
        <f>ADDRESS(MATCH(AC15,SL_CHARTS_2012!$B$1:$B$144,1),$E18,1)</f>
        <v>$C$4</v>
      </c>
    </row>
    <row r="20" spans="2:29" s="46" customFormat="1" ht="15" hidden="1" customHeight="1" thickBot="1">
      <c r="B20" s="726"/>
      <c r="C20" s="706"/>
      <c r="D20" s="133" t="s">
        <v>122</v>
      </c>
      <c r="E20" s="43" t="e">
        <f ca="1">ADDRESS(MATCH(E14,SL_CHARTS_2012!$B$1:$B$144,1),$E18,1)</f>
        <v>#NAME?</v>
      </c>
      <c r="F20" s="43" t="e">
        <f ca="1">ADDRESS(MATCH(F14,SL_CHARTS_2012!$B$1:$B$144,1),$E18,1)</f>
        <v>#NAME?</v>
      </c>
      <c r="G20" s="43" t="str">
        <f>ADDRESS(MATCH(G14,SL_CHARTS_2012!$B$1:$B$144,1),$E18,1)</f>
        <v>$C$94</v>
      </c>
      <c r="H20" s="43" t="str">
        <f>ADDRESS(MATCH(H14,SL_CHARTS_2012!$B$1:$B$144,1),$E18,1)</f>
        <v>$C$91</v>
      </c>
      <c r="I20" s="43" t="str">
        <f>ADDRESS(MATCH(I14,SL_CHARTS_2012!$B$1:$B$144,1),$E18,1)</f>
        <v>$C$88</v>
      </c>
      <c r="J20" s="43" t="str">
        <f>ADDRESS(MATCH(J14,SL_CHARTS_2012!$B$1:$B$144,1),$E18,1)</f>
        <v>$C$77</v>
      </c>
      <c r="K20" s="43" t="str">
        <f>ADDRESS(MATCH(K14,SL_CHARTS_2012!$B$1:$B$144,1),$E18,1)</f>
        <v>$C$70</v>
      </c>
      <c r="L20" s="43" t="str">
        <f>ADDRESS(MATCH(L14,SL_CHARTS_2012!$B$1:$B$144,1),$E18,1)</f>
        <v>$C$66</v>
      </c>
      <c r="M20" s="43" t="str">
        <f>ADDRESS(MATCH(M14,SL_CHARTS_2012!$B$1:$B$144,1),$E18,1)</f>
        <v>$C$64</v>
      </c>
      <c r="N20" s="43" t="str">
        <f>ADDRESS(MATCH(N14,SL_CHARTS_2012!$B$1:$B$144,1),$E18,1)</f>
        <v>$C$60</v>
      </c>
      <c r="O20" s="43" t="str">
        <f>ADDRESS(MATCH(O14,SL_CHARTS_2012!$B$1:$B$144,1),$E18,1)</f>
        <v>$C$52</v>
      </c>
      <c r="P20" s="43" t="str">
        <f>ADDRESS(MATCH(P14,SL_CHARTS_2012!$B$1:$B$144,1),$E18,1)</f>
        <v>$C$46</v>
      </c>
      <c r="Q20" s="43" t="str">
        <f>ADDRESS(MATCH(Q14,SL_CHARTS_2012!$B$1:$B$144,1),$E18,1)</f>
        <v>$C$42</v>
      </c>
      <c r="R20" s="43" t="str">
        <f>ADDRESS(MATCH(R14,SL_CHARTS_2012!$B$1:$B$144,1),$E18,1)</f>
        <v>$C$38</v>
      </c>
      <c r="S20" s="43" t="str">
        <f>ADDRESS(MATCH(S14,SL_CHARTS_2012!$B$1:$B$144,1),$E18,1)</f>
        <v>$C$33</v>
      </c>
      <c r="T20" s="43" t="str">
        <f>ADDRESS(MATCH(T14,SL_CHARTS_2012!$B$1:$B$144,1),$E18,1)</f>
        <v>$C$28</v>
      </c>
      <c r="U20" s="43" t="str">
        <f>ADDRESS(MATCH(U14,SL_CHARTS_2012!$B$1:$B$144,1),$E18,1)</f>
        <v>$C$25</v>
      </c>
      <c r="V20" s="43" t="str">
        <f>ADDRESS(MATCH(V14,SL_CHARTS_2012!$B$1:$B$144,1),$E18,1)</f>
        <v>$C$20</v>
      </c>
      <c r="W20" s="43" t="str">
        <f>ADDRESS(MATCH(W14,SL_CHARTS_2012!$B$1:$B$144,1),$E18,1)</f>
        <v>$C$18</v>
      </c>
      <c r="X20" s="43" t="str">
        <f>ADDRESS(MATCH(X14,SL_CHARTS_2012!$B$1:$B$144,1),$E18,1)</f>
        <v>$C$16</v>
      </c>
      <c r="Y20" s="43" t="str">
        <f>ADDRESS(MATCH(Y14,SL_CHARTS_2012!$B$1:$B$144,1),$E18,1)</f>
        <v>$C$12</v>
      </c>
      <c r="Z20" s="43" t="str">
        <f>ADDRESS(MATCH(Z14,SL_CHARTS_2012!$B$1:$B$144,1),$E18,1)</f>
        <v>$C$10</v>
      </c>
      <c r="AA20" s="43" t="str">
        <f>ADDRESS(MATCH(AA14,SL_CHARTS_2012!$B$1:$B$144,1),$E18,1)</f>
        <v>$C$8</v>
      </c>
      <c r="AB20" s="43" t="str">
        <f>ADDRESS(MATCH(AB14,SL_CHARTS_2012!$B$1:$B$144,1),$E18,1)</f>
        <v>$C$7</v>
      </c>
      <c r="AC20" s="43" t="str">
        <f>ADDRESS(MATCH(AC14,SL_CHARTS_2012!$B$1:$B$144,1),$E18,1)</f>
        <v>$C$6</v>
      </c>
    </row>
    <row r="21" spans="2:29" ht="15" hidden="1" customHeight="1" thickBot="1">
      <c r="B21" s="726"/>
      <c r="C21" s="707" t="s">
        <v>121</v>
      </c>
      <c r="D21" s="134" t="s">
        <v>123</v>
      </c>
      <c r="E21" s="48" t="str">
        <f>ADDRESS(MATCH(E17,SL_CHARTS_2012!$B$1:$B$144,1),$E18,1)</f>
        <v>$C$97</v>
      </c>
      <c r="F21" s="48" t="str">
        <f>ADDRESS(MATCH(F17,SL_CHARTS_2012!$B$1:$B$144,1),$E18,1)</f>
        <v>$C$93</v>
      </c>
      <c r="G21" s="48" t="str">
        <f>ADDRESS(MATCH(G17,SL_CHARTS_2012!$B$1:$B$144,1),$E18,1)</f>
        <v>$C$90</v>
      </c>
      <c r="H21" s="48" t="str">
        <f>ADDRESS(MATCH(H17,SL_CHARTS_2012!$B$1:$B$144,1),$E18,1)</f>
        <v>$C$87</v>
      </c>
      <c r="I21" s="48" t="str">
        <f>ADDRESS(MATCH(I17,SL_CHARTS_2012!$B$1:$B$144,1),$E18,1)</f>
        <v>$C$76</v>
      </c>
      <c r="J21" s="48" t="str">
        <f>ADDRESS(MATCH(J17,SL_CHARTS_2012!$B$1:$B$144,1),$E18,1)</f>
        <v>$C$70</v>
      </c>
      <c r="K21" s="48" t="str">
        <f>ADDRESS(MATCH(K17,SL_CHARTS_2012!$B$1:$B$144,1),$E18,1)</f>
        <v>$C$65</v>
      </c>
      <c r="L21" s="48" t="str">
        <f>ADDRESS(MATCH(L17,SL_CHARTS_2012!$B$1:$B$144,1),$E18,1)</f>
        <v>$C$63</v>
      </c>
      <c r="M21" s="48" t="str">
        <f>ADDRESS(MATCH(M17,SL_CHARTS_2012!$B$1:$B$144,1),$E18,1)</f>
        <v>$C$60</v>
      </c>
      <c r="N21" s="48" t="str">
        <f>ADDRESS(MATCH(N17,SL_CHARTS_2012!$B$1:$B$144,1),$E18,1)</f>
        <v>$C$51</v>
      </c>
      <c r="O21" s="48" t="str">
        <f>ADDRESS(MATCH(O17,SL_CHARTS_2012!$B$1:$B$144,1),$E18,1)</f>
        <v>$C$45</v>
      </c>
      <c r="P21" s="48" t="str">
        <f>ADDRESS(MATCH(P17,SL_CHARTS_2012!$B$1:$B$144,1),$E18,1)</f>
        <v>$C$42</v>
      </c>
      <c r="Q21" s="48" t="str">
        <f>ADDRESS(MATCH(Q17,SL_CHARTS_2012!$B$1:$B$144,1),$E18,1)</f>
        <v>$C$37</v>
      </c>
      <c r="R21" s="48" t="str">
        <f>ADDRESS(MATCH(R17,SL_CHARTS_2012!$B$1:$B$144,1),$E18,1)</f>
        <v>$C$32</v>
      </c>
      <c r="S21" s="48" t="str">
        <f>ADDRESS(MATCH(S17,SL_CHARTS_2012!$B$1:$B$144,1),$E18,1)</f>
        <v>$C$27</v>
      </c>
      <c r="T21" s="48" t="str">
        <f>ADDRESS(MATCH(T17,SL_CHARTS_2012!$B$1:$B$144,1),$E18,1)</f>
        <v>$C$24</v>
      </c>
      <c r="U21" s="48" t="str">
        <f>ADDRESS(MATCH(U17,SL_CHARTS_2012!$B$1:$B$144,1),$E18,1)</f>
        <v>$C$19</v>
      </c>
      <c r="V21" s="48" t="str">
        <f>ADDRESS(MATCH(V17,SL_CHARTS_2012!$B$1:$B$144,1),$E18,1)</f>
        <v>$C$17</v>
      </c>
      <c r="W21" s="48" t="str">
        <f>ADDRESS(MATCH(W17,SL_CHARTS_2012!$B$1:$B$144,1),$E18,1)</f>
        <v>$C$15</v>
      </c>
      <c r="X21" s="48" t="str">
        <f>ADDRESS(MATCH(X17,SL_CHARTS_2012!$B$1:$B$144,1),$E18,1)</f>
        <v>$C$11</v>
      </c>
      <c r="Y21" s="48" t="str">
        <f>ADDRESS(MATCH(Y17,SL_CHARTS_2012!$B$1:$B$144,1),$E18,1)</f>
        <v>$C$9</v>
      </c>
      <c r="Z21" s="48" t="str">
        <f>ADDRESS(MATCH(Z17,SL_CHARTS_2012!$B$1:$B$144,1),$E18,1)</f>
        <v>$C$7</v>
      </c>
      <c r="AA21" s="48" t="str">
        <f>ADDRESS(MATCH(AA17,SL_CHARTS_2012!$B$1:$B$144,1),$E18,1)</f>
        <v>$C$6</v>
      </c>
      <c r="AB21" s="48" t="str">
        <f>ADDRESS(MATCH(AB17,SL_CHARTS_2012!$B$1:$B$144,1),$E18,1)</f>
        <v>$C$5</v>
      </c>
      <c r="AC21" s="48" t="str">
        <f>ADDRESS(MATCH(AC17,SL_CHARTS_2012!$B$1:$B$144,1),$E18,1)</f>
        <v>$C$4</v>
      </c>
    </row>
    <row r="22" spans="2:29" ht="15" hidden="1" customHeight="1" thickBot="1">
      <c r="B22" s="726"/>
      <c r="C22" s="708"/>
      <c r="D22" s="134" t="s">
        <v>122</v>
      </c>
      <c r="E22" s="48" t="str">
        <f>ADDRESS(MATCH(E16,SL_CHARTS_2012!$B$1:$B$144,1),$E18,1)</f>
        <v>$C$105</v>
      </c>
      <c r="F22" s="48" t="str">
        <f>ADDRESS(MATCH(F16,SL_CHARTS_2012!$B$1:$B$144,1),$E18,1)</f>
        <v>$C$98</v>
      </c>
      <c r="G22" s="48" t="str">
        <f>ADDRESS(MATCH(G16,SL_CHARTS_2012!$B$1:$B$144,1),$E18,1)</f>
        <v>$C$95</v>
      </c>
      <c r="H22" s="48" t="str">
        <f>ADDRESS(MATCH(H16,SL_CHARTS_2012!$B$1:$B$144,1),$E18,1)</f>
        <v>$C$91</v>
      </c>
      <c r="I22" s="48" t="str">
        <f>ADDRESS(MATCH(I16,SL_CHARTS_2012!$B$1:$B$144,1),$E18,1)</f>
        <v>$C$88</v>
      </c>
      <c r="J22" s="48" t="str">
        <f>ADDRESS(MATCH(J16,SL_CHARTS_2012!$B$1:$B$144,1),$E18,1)</f>
        <v>$C$77</v>
      </c>
      <c r="K22" s="48" t="str">
        <f>ADDRESS(MATCH(K16,SL_CHARTS_2012!$B$1:$B$144,1),$E18,1)</f>
        <v>$C$70</v>
      </c>
      <c r="L22" s="48" t="str">
        <f>ADDRESS(MATCH(L16,SL_CHARTS_2012!$B$1:$B$144,1),$E18,1)</f>
        <v>$C$66</v>
      </c>
      <c r="M22" s="48" t="str">
        <f>ADDRESS(MATCH(M16,SL_CHARTS_2012!$B$1:$B$144,1),$E18,1)</f>
        <v>$C$64</v>
      </c>
      <c r="N22" s="48" t="str">
        <f>ADDRESS(MATCH(N16,SL_CHARTS_2012!$B$1:$B$144,1),$E18,1)</f>
        <v>$C$60</v>
      </c>
      <c r="O22" s="48" t="str">
        <f>ADDRESS(MATCH(O16,SL_CHARTS_2012!$B$1:$B$144,1),$E18,1)</f>
        <v>$C$52</v>
      </c>
      <c r="P22" s="48" t="str">
        <f>ADDRESS(MATCH(P16,SL_CHARTS_2012!$B$1:$B$144,1),$E18,1)</f>
        <v>$C$46</v>
      </c>
      <c r="Q22" s="48" t="str">
        <f>ADDRESS(MATCH(Q16,SL_CHARTS_2012!$B$1:$B$144,1),$E18,1)</f>
        <v>$C$42</v>
      </c>
      <c r="R22" s="48" t="str">
        <f>ADDRESS(MATCH(R16,SL_CHARTS_2012!$B$1:$B$144,1),$E18,1)</f>
        <v>$C$38</v>
      </c>
      <c r="S22" s="48" t="str">
        <f>ADDRESS(MATCH(S16,SL_CHARTS_2012!$B$1:$B$144,1),$E18,1)</f>
        <v>$C$33</v>
      </c>
      <c r="T22" s="48" t="str">
        <f>ADDRESS(MATCH(T16,SL_CHARTS_2012!$B$1:$B$144,1),$E18,1)</f>
        <v>$C$28</v>
      </c>
      <c r="U22" s="48" t="str">
        <f>ADDRESS(MATCH(U16,SL_CHARTS_2012!$B$1:$B$144,1),$E18,1)</f>
        <v>$C$25</v>
      </c>
      <c r="V22" s="48" t="str">
        <f>ADDRESS(MATCH(V16,SL_CHARTS_2012!$B$1:$B$144,1),$E18,1)</f>
        <v>$C$20</v>
      </c>
      <c r="W22" s="48" t="str">
        <f>ADDRESS(MATCH(W16,SL_CHARTS_2012!$B$1:$B$144,1),$E18,1)</f>
        <v>$C$18</v>
      </c>
      <c r="X22" s="48" t="str">
        <f>ADDRESS(MATCH(X16,SL_CHARTS_2012!$B$1:$B$144,1),$E18,1)</f>
        <v>$C$16</v>
      </c>
      <c r="Y22" s="48" t="str">
        <f>ADDRESS(MATCH(Y16,SL_CHARTS_2012!$B$1:$B$144,1),$E18,1)</f>
        <v>$C$12</v>
      </c>
      <c r="Z22" s="48" t="str">
        <f>ADDRESS(MATCH(Z16,SL_CHARTS_2012!$B$1:$B$144,1),$E18,1)</f>
        <v>$C$10</v>
      </c>
      <c r="AA22" s="48" t="str">
        <f>ADDRESS(MATCH(AA16,SL_CHARTS_2012!$B$1:$B$144,1),$E18,1)</f>
        <v>$C$8</v>
      </c>
      <c r="AB22" s="48" t="str">
        <f>ADDRESS(MATCH(AB16,SL_CHARTS_2012!$B$1:$B$144,1),$E18,1)</f>
        <v>$C$7</v>
      </c>
      <c r="AC22" s="48" t="str">
        <f>ADDRESS(MATCH(AC16,SL_CHARTS_2012!$B$1:$B$144,1),$E18,1)</f>
        <v>$C$6</v>
      </c>
    </row>
    <row r="23" spans="2:29" ht="15" hidden="1" customHeight="1" thickBot="1">
      <c r="B23" s="726"/>
      <c r="C23" s="41"/>
      <c r="D23" s="734" t="s">
        <v>126</v>
      </c>
      <c r="E23" s="42" t="s">
        <v>147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2:29" ht="15" hidden="1" customHeight="1" thickBot="1">
      <c r="B24" s="726"/>
      <c r="C24" s="41"/>
      <c r="D24" s="734"/>
      <c r="E24" s="42" t="s">
        <v>124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2:29" ht="15" hidden="1" customHeight="1" thickBot="1">
      <c r="B25" s="726"/>
      <c r="C25" s="714" t="s">
        <v>127</v>
      </c>
      <c r="D25" s="135" t="s">
        <v>106</v>
      </c>
      <c r="E25" s="14" t="e">
        <f ca="1">CONCATENATE(E14,$E$7,E15)</f>
        <v>#NAME?</v>
      </c>
      <c r="F25" s="14" t="e">
        <f t="shared" ref="F25:AC25" ca="1" si="9">CONCATENATE(F14,F7,F15)</f>
        <v>#NAME?</v>
      </c>
      <c r="G25" s="14" t="str">
        <f t="shared" si="9"/>
        <v>90-86</v>
      </c>
      <c r="H25" s="14" t="str">
        <f t="shared" si="9"/>
        <v>87-83</v>
      </c>
      <c r="I25" s="14" t="str">
        <f t="shared" si="9"/>
        <v>84-72</v>
      </c>
      <c r="J25" s="14" t="str">
        <f t="shared" si="9"/>
        <v>73-66</v>
      </c>
      <c r="K25" s="14" t="str">
        <f t="shared" si="9"/>
        <v>66-61</v>
      </c>
      <c r="L25" s="14" t="str">
        <f t="shared" si="9"/>
        <v>62-59</v>
      </c>
      <c r="M25" s="14" t="str">
        <f t="shared" si="9"/>
        <v>60-56</v>
      </c>
      <c r="N25" s="14" t="str">
        <f t="shared" si="9"/>
        <v>56-47</v>
      </c>
      <c r="O25" s="14" t="str">
        <f t="shared" si="9"/>
        <v>48-41</v>
      </c>
      <c r="P25" s="14" t="str">
        <f t="shared" si="9"/>
        <v>42-38</v>
      </c>
      <c r="Q25" s="14" t="str">
        <f t="shared" si="9"/>
        <v>38-33</v>
      </c>
      <c r="R25" s="14" t="str">
        <f t="shared" si="9"/>
        <v>34-28</v>
      </c>
      <c r="S25" s="14" t="str">
        <f t="shared" si="9"/>
        <v>29-23</v>
      </c>
      <c r="T25" s="14" t="str">
        <f t="shared" si="9"/>
        <v>24-20</v>
      </c>
      <c r="U25" s="14" t="str">
        <f t="shared" si="9"/>
        <v>21-15</v>
      </c>
      <c r="V25" s="14" t="str">
        <f t="shared" si="9"/>
        <v>16-13</v>
      </c>
      <c r="W25" s="14" t="str">
        <f t="shared" si="9"/>
        <v>14-11</v>
      </c>
      <c r="X25" s="14" t="str">
        <f t="shared" si="9"/>
        <v>12-7</v>
      </c>
      <c r="Y25" s="14" t="str">
        <f t="shared" si="9"/>
        <v>8-5</v>
      </c>
      <c r="Z25" s="14" t="str">
        <f t="shared" si="9"/>
        <v>6-3</v>
      </c>
      <c r="AA25" s="14" t="str">
        <f t="shared" si="9"/>
        <v>4-2</v>
      </c>
      <c r="AB25" s="14" t="str">
        <f t="shared" si="9"/>
        <v>3-1</v>
      </c>
      <c r="AC25" s="14" t="str">
        <f t="shared" si="9"/>
        <v>2-0</v>
      </c>
    </row>
    <row r="26" spans="2:29" ht="15" hidden="1" customHeight="1" thickBot="1">
      <c r="B26" s="726"/>
      <c r="C26" s="714"/>
      <c r="D26" s="136" t="s">
        <v>670</v>
      </c>
      <c r="E26" s="136" t="e">
        <f ca="1">AVERAGE(INDIRECT(CONCATENATE($E$23,E19,$E$24,E20),TRUE))</f>
        <v>#NAME?</v>
      </c>
      <c r="F26" s="136" t="e">
        <f t="shared" ref="F26:AC26" ca="1" si="10">AVERAGE(INDIRECT(CONCATENATE($E$23,F19,$E$24,F20),TRUE))</f>
        <v>#NAME?</v>
      </c>
      <c r="G26" s="136">
        <f t="shared" ca="1" si="10"/>
        <v>218.9136</v>
      </c>
      <c r="H26" s="136">
        <f t="shared" ca="1" si="10"/>
        <v>217.9418</v>
      </c>
      <c r="I26" s="136">
        <f t="shared" ca="1" si="10"/>
        <v>223.32423076923078</v>
      </c>
      <c r="J26" s="136">
        <f t="shared" ca="1" si="10"/>
        <v>205.58275</v>
      </c>
      <c r="K26" s="136">
        <f t="shared" ca="1" si="10"/>
        <v>194.15516666666667</v>
      </c>
      <c r="L26" s="136">
        <f t="shared" ca="1" si="10"/>
        <v>176.04624999999999</v>
      </c>
      <c r="M26" s="136">
        <f t="shared" ca="1" si="10"/>
        <v>162.37179999999998</v>
      </c>
      <c r="N26" s="136">
        <f t="shared" ca="1" si="10"/>
        <v>182.68599999999998</v>
      </c>
      <c r="O26" s="136">
        <f t="shared" ca="1" si="10"/>
        <v>181.54250000000002</v>
      </c>
      <c r="P26" s="136">
        <f t="shared" ca="1" si="10"/>
        <v>164.48420000000002</v>
      </c>
      <c r="Q26" s="136">
        <f t="shared" ca="1" si="10"/>
        <v>144.97916666666666</v>
      </c>
      <c r="R26" s="136">
        <f t="shared" ca="1" si="10"/>
        <v>117.11775714285714</v>
      </c>
      <c r="S26" s="136">
        <f t="shared" ca="1" si="10"/>
        <v>71.941971428571435</v>
      </c>
      <c r="T26" s="136">
        <f t="shared" ca="1" si="10"/>
        <v>91.092480000000009</v>
      </c>
      <c r="U26" s="136">
        <f t="shared" ca="1" si="10"/>
        <v>103.70144285714285</v>
      </c>
      <c r="V26" s="136">
        <f t="shared" ca="1" si="10"/>
        <v>89.330325000000002</v>
      </c>
      <c r="W26" s="136">
        <f t="shared" ca="1" si="10"/>
        <v>54.2789</v>
      </c>
      <c r="X26" s="136">
        <f t="shared" ca="1" si="10"/>
        <v>14.648698333333334</v>
      </c>
      <c r="Y26" s="136">
        <f t="shared" ca="1" si="10"/>
        <v>6.7110000000000003</v>
      </c>
      <c r="Z26" s="136">
        <f t="shared" ca="1" si="10"/>
        <v>3.7835375</v>
      </c>
      <c r="AA26" s="136">
        <f t="shared" ca="1" si="10"/>
        <v>-4.1556366666666671</v>
      </c>
      <c r="AB26" s="136">
        <f t="shared" ca="1" si="10"/>
        <v>-10.609856666666666</v>
      </c>
      <c r="AC26" s="136">
        <f t="shared" ca="1" si="10"/>
        <v>-9.2822333333333322</v>
      </c>
    </row>
    <row r="27" spans="2:29" ht="15" hidden="1" customHeight="1" thickBot="1">
      <c r="B27" s="726"/>
      <c r="C27" s="714"/>
      <c r="D27" s="137" t="s">
        <v>671</v>
      </c>
      <c r="E27" s="137" t="e">
        <f ca="1">MIN(INDIRECT(CONCATENATE($E$23,E19,$E$24,E20),TRUE))</f>
        <v>#NAME?</v>
      </c>
      <c r="F27" s="137" t="e">
        <f t="shared" ref="F27:AC27" ca="1" si="11">MIN(INDIRECT(CONCATENATE($E$23,F19,$E$24,F20),TRUE))</f>
        <v>#NAME?</v>
      </c>
      <c r="G27" s="137">
        <f t="shared" ca="1" si="11"/>
        <v>217.79900000000001</v>
      </c>
      <c r="H27" s="137">
        <f t="shared" ca="1" si="11"/>
        <v>217.46899999999999</v>
      </c>
      <c r="I27" s="137">
        <f t="shared" ca="1" si="11"/>
        <v>213.58699999999999</v>
      </c>
      <c r="J27" s="137">
        <f t="shared" ca="1" si="11"/>
        <v>196.72499999999999</v>
      </c>
      <c r="K27" s="137">
        <f t="shared" ca="1" si="11"/>
        <v>182.86500000000001</v>
      </c>
      <c r="L27" s="137">
        <f t="shared" ca="1" si="11"/>
        <v>159.023</v>
      </c>
      <c r="M27" s="137">
        <f t="shared" ca="1" si="11"/>
        <v>155.858</v>
      </c>
      <c r="N27" s="137">
        <f t="shared" ca="1" si="11"/>
        <v>168.08099999999999</v>
      </c>
      <c r="O27" s="137">
        <f t="shared" ca="1" si="11"/>
        <v>169.61600000000001</v>
      </c>
      <c r="P27" s="137">
        <f t="shared" ca="1" si="11"/>
        <v>153.345</v>
      </c>
      <c r="Q27" s="137">
        <f t="shared" ca="1" si="11"/>
        <v>140.703</v>
      </c>
      <c r="R27" s="137">
        <f t="shared" ca="1" si="11"/>
        <v>67.015199999999993</v>
      </c>
      <c r="S27" s="137">
        <f t="shared" ca="1" si="11"/>
        <v>58.896999999999998</v>
      </c>
      <c r="T27" s="137">
        <f t="shared" ca="1" si="11"/>
        <v>77.292299999999997</v>
      </c>
      <c r="U27" s="137">
        <f t="shared" ca="1" si="11"/>
        <v>97.938100000000006</v>
      </c>
      <c r="V27" s="137">
        <f t="shared" ca="1" si="11"/>
        <v>64.747699999999995</v>
      </c>
      <c r="W27" s="137">
        <f t="shared" ca="1" si="11"/>
        <v>24.0122</v>
      </c>
      <c r="X27" s="137">
        <f t="shared" ca="1" si="11"/>
        <v>1.58643</v>
      </c>
      <c r="Y27" s="137">
        <f t="shared" ca="1" si="11"/>
        <v>2.2098399999999998</v>
      </c>
      <c r="Z27" s="137">
        <f t="shared" ca="1" si="11"/>
        <v>-3.9828700000000001</v>
      </c>
      <c r="AA27" s="137">
        <f t="shared" ca="1" si="11"/>
        <v>-10.6013</v>
      </c>
      <c r="AB27" s="137">
        <f t="shared" ca="1" si="11"/>
        <v>-17.2454</v>
      </c>
      <c r="AC27" s="137">
        <f t="shared" ca="1" si="11"/>
        <v>-17.2454</v>
      </c>
    </row>
    <row r="28" spans="2:29" ht="15" hidden="1" customHeight="1" thickBot="1">
      <c r="B28" s="726"/>
      <c r="C28" s="714"/>
      <c r="D28" s="137" t="s">
        <v>672</v>
      </c>
      <c r="E28" s="137" t="e">
        <f ca="1">MAX(INDIRECT(CONCATENATE($E$23,E19,$E$24,E20),TRUE))</f>
        <v>#NAME?</v>
      </c>
      <c r="F28" s="137" t="e">
        <f t="shared" ref="F28:AC28" ca="1" si="12">MAX(INDIRECT(CONCATENATE($E$23,F19,$E$24,F20),TRUE))</f>
        <v>#NAME?</v>
      </c>
      <c r="G28" s="137">
        <f t="shared" ca="1" si="12"/>
        <v>222.089</v>
      </c>
      <c r="H28" s="137">
        <f t="shared" ca="1" si="12"/>
        <v>218.66</v>
      </c>
      <c r="I28" s="137">
        <f t="shared" ca="1" si="12"/>
        <v>232.048</v>
      </c>
      <c r="J28" s="137">
        <f t="shared" ca="1" si="12"/>
        <v>216.172</v>
      </c>
      <c r="K28" s="137">
        <f t="shared" ca="1" si="12"/>
        <v>198.089</v>
      </c>
      <c r="L28" s="137">
        <f t="shared" ca="1" si="12"/>
        <v>192.69</v>
      </c>
      <c r="M28" s="137">
        <f t="shared" ca="1" si="12"/>
        <v>169.607</v>
      </c>
      <c r="N28" s="137">
        <f t="shared" ca="1" si="12"/>
        <v>192.065</v>
      </c>
      <c r="O28" s="137">
        <f t="shared" ca="1" si="12"/>
        <v>191.733</v>
      </c>
      <c r="P28" s="137">
        <f t="shared" ca="1" si="12"/>
        <v>174.41300000000001</v>
      </c>
      <c r="Q28" s="137">
        <f t="shared" ca="1" si="12"/>
        <v>153.345</v>
      </c>
      <c r="R28" s="137">
        <f t="shared" ca="1" si="12"/>
        <v>144.97</v>
      </c>
      <c r="S28" s="137">
        <f t="shared" ca="1" si="12"/>
        <v>85.169399999999996</v>
      </c>
      <c r="T28" s="137">
        <f t="shared" ca="1" si="12"/>
        <v>103.03100000000001</v>
      </c>
      <c r="U28" s="137">
        <f t="shared" ca="1" si="12"/>
        <v>106.76</v>
      </c>
      <c r="V28" s="137">
        <f t="shared" ca="1" si="12"/>
        <v>106.509</v>
      </c>
      <c r="W28" s="137">
        <f t="shared" ca="1" si="12"/>
        <v>85.527600000000007</v>
      </c>
      <c r="X28" s="137">
        <f t="shared" ca="1" si="12"/>
        <v>42.828099999999999</v>
      </c>
      <c r="Y28" s="137">
        <f t="shared" ca="1" si="12"/>
        <v>9.8120799999999999</v>
      </c>
      <c r="Z28" s="137">
        <f t="shared" ca="1" si="12"/>
        <v>9.8120799999999999</v>
      </c>
      <c r="AA28" s="137">
        <f t="shared" ca="1" si="12"/>
        <v>2.1172599999999999</v>
      </c>
      <c r="AB28" s="137">
        <f t="shared" ca="1" si="12"/>
        <v>-3.9828700000000001</v>
      </c>
      <c r="AC28" s="137">
        <f t="shared" ca="1" si="12"/>
        <v>0</v>
      </c>
    </row>
    <row r="29" spans="2:29" ht="15" hidden="1" customHeight="1" thickBot="1">
      <c r="B29" s="726"/>
      <c r="C29" s="714"/>
      <c r="D29" s="138" t="s">
        <v>673</v>
      </c>
      <c r="E29" s="139">
        <v>-15</v>
      </c>
      <c r="F29" s="139">
        <v>-15</v>
      </c>
      <c r="G29" s="139">
        <v>-15</v>
      </c>
      <c r="H29" s="139">
        <v>-15</v>
      </c>
      <c r="I29" s="139">
        <v>-15</v>
      </c>
      <c r="J29" s="139">
        <v>-15</v>
      </c>
      <c r="K29" s="139">
        <v>-15</v>
      </c>
      <c r="L29" s="139">
        <v>-15</v>
      </c>
      <c r="M29" s="139">
        <v>-15</v>
      </c>
      <c r="N29" s="139">
        <v>-15</v>
      </c>
      <c r="O29" s="139">
        <v>-15</v>
      </c>
      <c r="P29" s="139">
        <v>-15</v>
      </c>
      <c r="Q29" s="139">
        <v>-15</v>
      </c>
      <c r="R29" s="139">
        <v>-15</v>
      </c>
      <c r="S29" s="139">
        <v>-15</v>
      </c>
      <c r="T29" s="139">
        <v>-15</v>
      </c>
      <c r="U29" s="139">
        <v>-15</v>
      </c>
      <c r="V29" s="139">
        <v>-15</v>
      </c>
      <c r="W29" s="139">
        <v>-15</v>
      </c>
      <c r="X29" s="139">
        <v>-15</v>
      </c>
      <c r="Y29" s="139">
        <v>-15</v>
      </c>
      <c r="Z29" s="139">
        <v>-15</v>
      </c>
      <c r="AA29" s="139">
        <v>-15</v>
      </c>
      <c r="AB29" s="139">
        <v>-15</v>
      </c>
      <c r="AC29" s="139">
        <v>-15</v>
      </c>
    </row>
    <row r="30" spans="2:29" ht="15" hidden="1" customHeight="1" thickBot="1">
      <c r="B30" s="726"/>
      <c r="C30" s="714"/>
      <c r="D30" s="138" t="s">
        <v>674</v>
      </c>
      <c r="E30" s="139">
        <v>15</v>
      </c>
      <c r="F30" s="139">
        <v>15</v>
      </c>
      <c r="G30" s="139">
        <v>15</v>
      </c>
      <c r="H30" s="139">
        <v>15</v>
      </c>
      <c r="I30" s="139">
        <v>15</v>
      </c>
      <c r="J30" s="139">
        <v>15</v>
      </c>
      <c r="K30" s="139">
        <v>15</v>
      </c>
      <c r="L30" s="139">
        <v>15</v>
      </c>
      <c r="M30" s="139">
        <v>15</v>
      </c>
      <c r="N30" s="139">
        <v>15</v>
      </c>
      <c r="O30" s="139">
        <v>15</v>
      </c>
      <c r="P30" s="139">
        <v>15</v>
      </c>
      <c r="Q30" s="139">
        <v>15</v>
      </c>
      <c r="R30" s="139">
        <v>15</v>
      </c>
      <c r="S30" s="139">
        <v>15</v>
      </c>
      <c r="T30" s="139">
        <v>15</v>
      </c>
      <c r="U30" s="139">
        <v>15</v>
      </c>
      <c r="V30" s="139">
        <v>15</v>
      </c>
      <c r="W30" s="139">
        <v>15</v>
      </c>
      <c r="X30" s="139">
        <v>15</v>
      </c>
      <c r="Y30" s="139">
        <v>15</v>
      </c>
      <c r="Z30" s="139">
        <v>15</v>
      </c>
      <c r="AA30" s="139">
        <v>15</v>
      </c>
      <c r="AB30" s="139">
        <v>15</v>
      </c>
      <c r="AC30" s="139">
        <v>15</v>
      </c>
    </row>
    <row r="31" spans="2:29" ht="15" hidden="1" customHeight="1" thickBot="1">
      <c r="B31" s="726"/>
      <c r="C31" s="714"/>
      <c r="D31" s="138" t="s">
        <v>675</v>
      </c>
      <c r="E31" s="140" t="e">
        <f ca="1">E27+E29</f>
        <v>#NAME?</v>
      </c>
      <c r="F31" s="140" t="e">
        <f ca="1">F27+F29</f>
        <v>#NAME?</v>
      </c>
      <c r="G31" s="140">
        <f t="shared" ref="G31:AC31" ca="1" si="13">G27+G29</f>
        <v>202.79900000000001</v>
      </c>
      <c r="H31" s="140">
        <f t="shared" ca="1" si="13"/>
        <v>202.46899999999999</v>
      </c>
      <c r="I31" s="140">
        <f t="shared" ca="1" si="13"/>
        <v>198.58699999999999</v>
      </c>
      <c r="J31" s="140">
        <f t="shared" ca="1" si="13"/>
        <v>181.72499999999999</v>
      </c>
      <c r="K31" s="140">
        <f t="shared" ca="1" si="13"/>
        <v>167.86500000000001</v>
      </c>
      <c r="L31" s="140">
        <f t="shared" ca="1" si="13"/>
        <v>144.023</v>
      </c>
      <c r="M31" s="140">
        <f t="shared" ca="1" si="13"/>
        <v>140.858</v>
      </c>
      <c r="N31" s="140">
        <f t="shared" ca="1" si="13"/>
        <v>153.08099999999999</v>
      </c>
      <c r="O31" s="140">
        <f t="shared" ca="1" si="13"/>
        <v>154.61600000000001</v>
      </c>
      <c r="P31" s="140">
        <f t="shared" ca="1" si="13"/>
        <v>138.345</v>
      </c>
      <c r="Q31" s="140">
        <f t="shared" ca="1" si="13"/>
        <v>125.703</v>
      </c>
      <c r="R31" s="140">
        <f t="shared" ca="1" si="13"/>
        <v>52.015199999999993</v>
      </c>
      <c r="S31" s="140">
        <f t="shared" ca="1" si="13"/>
        <v>43.896999999999998</v>
      </c>
      <c r="T31" s="140">
        <f t="shared" ca="1" si="13"/>
        <v>62.292299999999997</v>
      </c>
      <c r="U31" s="140">
        <f t="shared" ca="1" si="13"/>
        <v>82.938100000000006</v>
      </c>
      <c r="V31" s="140">
        <f t="shared" ca="1" si="13"/>
        <v>49.747699999999995</v>
      </c>
      <c r="W31" s="140">
        <f t="shared" ca="1" si="13"/>
        <v>9.0122</v>
      </c>
      <c r="X31" s="140">
        <f t="shared" ca="1" si="13"/>
        <v>-13.41357</v>
      </c>
      <c r="Y31" s="140">
        <f t="shared" ca="1" si="13"/>
        <v>-12.79016</v>
      </c>
      <c r="Z31" s="140">
        <f t="shared" ca="1" si="13"/>
        <v>-18.982869999999998</v>
      </c>
      <c r="AA31" s="140">
        <f t="shared" ca="1" si="13"/>
        <v>-25.601300000000002</v>
      </c>
      <c r="AB31" s="140">
        <f t="shared" ca="1" si="13"/>
        <v>-32.245400000000004</v>
      </c>
      <c r="AC31" s="140">
        <f t="shared" ca="1" si="13"/>
        <v>-32.245400000000004</v>
      </c>
    </row>
    <row r="32" spans="2:29" ht="15" hidden="1" customHeight="1" thickBot="1">
      <c r="B32" s="726"/>
      <c r="C32" s="714"/>
      <c r="D32" s="138" t="s">
        <v>676</v>
      </c>
      <c r="E32" s="140" t="e">
        <f ca="1">E28+E30</f>
        <v>#NAME?</v>
      </c>
      <c r="F32" s="140" t="e">
        <f t="shared" ref="F32:AC32" ca="1" si="14">F28+F30</f>
        <v>#NAME?</v>
      </c>
      <c r="G32" s="140">
        <f t="shared" ca="1" si="14"/>
        <v>237.089</v>
      </c>
      <c r="H32" s="140">
        <f t="shared" ca="1" si="14"/>
        <v>233.66</v>
      </c>
      <c r="I32" s="140">
        <f t="shared" ca="1" si="14"/>
        <v>247.048</v>
      </c>
      <c r="J32" s="140">
        <f t="shared" ca="1" si="14"/>
        <v>231.172</v>
      </c>
      <c r="K32" s="140">
        <f t="shared" ca="1" si="14"/>
        <v>213.089</v>
      </c>
      <c r="L32" s="140">
        <f t="shared" ca="1" si="14"/>
        <v>207.69</v>
      </c>
      <c r="M32" s="140">
        <f t="shared" ca="1" si="14"/>
        <v>184.607</v>
      </c>
      <c r="N32" s="140">
        <f t="shared" ca="1" si="14"/>
        <v>207.065</v>
      </c>
      <c r="O32" s="140">
        <f t="shared" ca="1" si="14"/>
        <v>206.733</v>
      </c>
      <c r="P32" s="140">
        <f t="shared" ca="1" si="14"/>
        <v>189.41300000000001</v>
      </c>
      <c r="Q32" s="140">
        <f t="shared" ca="1" si="14"/>
        <v>168.345</v>
      </c>
      <c r="R32" s="140">
        <f t="shared" ca="1" si="14"/>
        <v>159.97</v>
      </c>
      <c r="S32" s="140">
        <f t="shared" ca="1" si="14"/>
        <v>100.1694</v>
      </c>
      <c r="T32" s="140">
        <f t="shared" ca="1" si="14"/>
        <v>118.03100000000001</v>
      </c>
      <c r="U32" s="140">
        <f t="shared" ca="1" si="14"/>
        <v>121.76</v>
      </c>
      <c r="V32" s="140">
        <f t="shared" ca="1" si="14"/>
        <v>121.509</v>
      </c>
      <c r="W32" s="140">
        <f t="shared" ca="1" si="14"/>
        <v>100.52760000000001</v>
      </c>
      <c r="X32" s="140">
        <f t="shared" ca="1" si="14"/>
        <v>57.828099999999999</v>
      </c>
      <c r="Y32" s="140">
        <f t="shared" ca="1" si="14"/>
        <v>24.812080000000002</v>
      </c>
      <c r="Z32" s="140">
        <f t="shared" ca="1" si="14"/>
        <v>24.812080000000002</v>
      </c>
      <c r="AA32" s="140">
        <f t="shared" ca="1" si="14"/>
        <v>17.117260000000002</v>
      </c>
      <c r="AB32" s="140">
        <f t="shared" ca="1" si="14"/>
        <v>11.01713</v>
      </c>
      <c r="AC32" s="140">
        <f t="shared" ca="1" si="14"/>
        <v>15</v>
      </c>
    </row>
    <row r="33" spans="2:29" ht="15" hidden="1" customHeight="1" thickBot="1">
      <c r="B33" s="726"/>
      <c r="C33" s="722" t="s">
        <v>128</v>
      </c>
      <c r="D33" s="141" t="s">
        <v>106</v>
      </c>
      <c r="E33" s="142" t="str">
        <f>CONCATENATE(E16,E$7,E17)</f>
        <v>101-93</v>
      </c>
      <c r="F33" s="142" t="str">
        <f t="shared" ref="F33:AC33" si="15">CONCATENATE(F16,F$7,F17)</f>
        <v>94-89</v>
      </c>
      <c r="G33" s="142" t="str">
        <f t="shared" si="15"/>
        <v>91-86</v>
      </c>
      <c r="H33" s="142" t="str">
        <f t="shared" si="15"/>
        <v>87-83</v>
      </c>
      <c r="I33" s="142" t="str">
        <f t="shared" si="15"/>
        <v>84-72</v>
      </c>
      <c r="J33" s="142" t="str">
        <f t="shared" si="15"/>
        <v>73-66</v>
      </c>
      <c r="K33" s="142" t="str">
        <f t="shared" si="15"/>
        <v>66-61</v>
      </c>
      <c r="L33" s="142" t="str">
        <f t="shared" si="15"/>
        <v>62-59</v>
      </c>
      <c r="M33" s="142" t="str">
        <f t="shared" si="15"/>
        <v>60-56</v>
      </c>
      <c r="N33" s="142" t="str">
        <f t="shared" si="15"/>
        <v>56-47</v>
      </c>
      <c r="O33" s="142" t="str">
        <f t="shared" si="15"/>
        <v>48-41</v>
      </c>
      <c r="P33" s="142" t="str">
        <f t="shared" si="15"/>
        <v>42-38</v>
      </c>
      <c r="Q33" s="142" t="str">
        <f t="shared" si="15"/>
        <v>38-33</v>
      </c>
      <c r="R33" s="142" t="str">
        <f t="shared" si="15"/>
        <v>34-28</v>
      </c>
      <c r="S33" s="142" t="str">
        <f t="shared" si="15"/>
        <v>29-23</v>
      </c>
      <c r="T33" s="142" t="str">
        <f t="shared" si="15"/>
        <v>24-20</v>
      </c>
      <c r="U33" s="142" t="str">
        <f t="shared" si="15"/>
        <v>21-15</v>
      </c>
      <c r="V33" s="142" t="str">
        <f t="shared" si="15"/>
        <v>16-13</v>
      </c>
      <c r="W33" s="142" t="str">
        <f t="shared" si="15"/>
        <v>14-11</v>
      </c>
      <c r="X33" s="142" t="str">
        <f t="shared" si="15"/>
        <v>12-7</v>
      </c>
      <c r="Y33" s="142" t="str">
        <f t="shared" si="15"/>
        <v>8-5</v>
      </c>
      <c r="Z33" s="142" t="str">
        <f t="shared" si="15"/>
        <v>6-3</v>
      </c>
      <c r="AA33" s="142" t="str">
        <f t="shared" si="15"/>
        <v>4-2</v>
      </c>
      <c r="AB33" s="142" t="str">
        <f t="shared" si="15"/>
        <v>3-1</v>
      </c>
      <c r="AC33" s="142" t="str">
        <f t="shared" si="15"/>
        <v>2-0</v>
      </c>
    </row>
    <row r="34" spans="2:29" ht="15" hidden="1" customHeight="1" thickBot="1">
      <c r="B34" s="726"/>
      <c r="C34" s="722"/>
      <c r="D34" s="143" t="s">
        <v>670</v>
      </c>
      <c r="E34" s="143">
        <f ca="1">AVERAGE(INDIRECT(CONCATENATE($E23,E21,$E$24,E22),TRUE))</f>
        <v>226.37866666666667</v>
      </c>
      <c r="F34" s="143">
        <f t="shared" ref="F34:AC34" ca="1" si="16">AVERAGE(INDIRECT(CONCATENATE($E23,F21,$E$24,F22),TRUE))</f>
        <v>226.73783333333333</v>
      </c>
      <c r="G34" s="143">
        <f t="shared" ca="1" si="16"/>
        <v>220.21533333333332</v>
      </c>
      <c r="H34" s="143">
        <f t="shared" ca="1" si="16"/>
        <v>217.9418</v>
      </c>
      <c r="I34" s="143">
        <f t="shared" ca="1" si="16"/>
        <v>223.32423076923078</v>
      </c>
      <c r="J34" s="143">
        <f t="shared" ca="1" si="16"/>
        <v>205.58275</v>
      </c>
      <c r="K34" s="143">
        <f t="shared" ca="1" si="16"/>
        <v>194.15516666666667</v>
      </c>
      <c r="L34" s="143">
        <f t="shared" ca="1" si="16"/>
        <v>176.04624999999999</v>
      </c>
      <c r="M34" s="143">
        <f t="shared" ca="1" si="16"/>
        <v>162.37179999999998</v>
      </c>
      <c r="N34" s="143">
        <f t="shared" ca="1" si="16"/>
        <v>182.68599999999998</v>
      </c>
      <c r="O34" s="143">
        <f t="shared" ca="1" si="16"/>
        <v>181.54250000000002</v>
      </c>
      <c r="P34" s="143">
        <f t="shared" ca="1" si="16"/>
        <v>164.48420000000002</v>
      </c>
      <c r="Q34" s="143">
        <f t="shared" ca="1" si="16"/>
        <v>144.97916666666666</v>
      </c>
      <c r="R34" s="143">
        <f t="shared" ca="1" si="16"/>
        <v>117.11775714285714</v>
      </c>
      <c r="S34" s="143">
        <f t="shared" ca="1" si="16"/>
        <v>71.941971428571435</v>
      </c>
      <c r="T34" s="143">
        <f t="shared" ca="1" si="16"/>
        <v>91.092480000000009</v>
      </c>
      <c r="U34" s="143">
        <f t="shared" ca="1" si="16"/>
        <v>103.70144285714285</v>
      </c>
      <c r="V34" s="143">
        <f t="shared" ca="1" si="16"/>
        <v>89.330325000000002</v>
      </c>
      <c r="W34" s="143">
        <f t="shared" ca="1" si="16"/>
        <v>54.2789</v>
      </c>
      <c r="X34" s="143">
        <f t="shared" ca="1" si="16"/>
        <v>14.648698333333334</v>
      </c>
      <c r="Y34" s="143">
        <f t="shared" ca="1" si="16"/>
        <v>6.7110000000000003</v>
      </c>
      <c r="Z34" s="143">
        <f t="shared" ca="1" si="16"/>
        <v>3.7835375</v>
      </c>
      <c r="AA34" s="143">
        <f t="shared" ca="1" si="16"/>
        <v>-4.1556366666666671</v>
      </c>
      <c r="AB34" s="143">
        <f t="shared" ca="1" si="16"/>
        <v>-10.609856666666666</v>
      </c>
      <c r="AC34" s="143">
        <f t="shared" ca="1" si="16"/>
        <v>-9.2822333333333322</v>
      </c>
    </row>
    <row r="35" spans="2:29" ht="15" hidden="1" customHeight="1" thickBot="1">
      <c r="B35" s="726"/>
      <c r="C35" s="722"/>
      <c r="D35" s="144" t="s">
        <v>671</v>
      </c>
      <c r="E35" s="144">
        <f ca="1">MIN(INDIRECT(CONCATENATE($E23,E21,$E$24,E22),TRUE))</f>
        <v>217.535</v>
      </c>
      <c r="F35" s="144">
        <f t="shared" ref="F35:AC35" ca="1" si="17">MIN(INDIRECT(CONCATENATE($E23,F21,$E$24,F22),TRUE))</f>
        <v>218.58699999999999</v>
      </c>
      <c r="G35" s="144">
        <f t="shared" ca="1" si="17"/>
        <v>217.79900000000001</v>
      </c>
      <c r="H35" s="144">
        <f t="shared" ca="1" si="17"/>
        <v>217.46899999999999</v>
      </c>
      <c r="I35" s="144">
        <f t="shared" ca="1" si="17"/>
        <v>213.58699999999999</v>
      </c>
      <c r="J35" s="144">
        <f t="shared" ca="1" si="17"/>
        <v>196.72499999999999</v>
      </c>
      <c r="K35" s="144">
        <f t="shared" ca="1" si="17"/>
        <v>182.86500000000001</v>
      </c>
      <c r="L35" s="144">
        <f t="shared" ca="1" si="17"/>
        <v>159.023</v>
      </c>
      <c r="M35" s="144">
        <f t="shared" ca="1" si="17"/>
        <v>155.858</v>
      </c>
      <c r="N35" s="144">
        <f t="shared" ca="1" si="17"/>
        <v>168.08099999999999</v>
      </c>
      <c r="O35" s="144">
        <f t="shared" ca="1" si="17"/>
        <v>169.61600000000001</v>
      </c>
      <c r="P35" s="144">
        <f t="shared" ca="1" si="17"/>
        <v>153.345</v>
      </c>
      <c r="Q35" s="144">
        <f t="shared" ca="1" si="17"/>
        <v>140.703</v>
      </c>
      <c r="R35" s="144">
        <f t="shared" ca="1" si="17"/>
        <v>67.015199999999993</v>
      </c>
      <c r="S35" s="144">
        <f t="shared" ca="1" si="17"/>
        <v>58.896999999999998</v>
      </c>
      <c r="T35" s="144">
        <f t="shared" ca="1" si="17"/>
        <v>77.292299999999997</v>
      </c>
      <c r="U35" s="144">
        <f t="shared" ca="1" si="17"/>
        <v>97.938100000000006</v>
      </c>
      <c r="V35" s="144">
        <f t="shared" ca="1" si="17"/>
        <v>64.747699999999995</v>
      </c>
      <c r="W35" s="144">
        <f t="shared" ca="1" si="17"/>
        <v>24.0122</v>
      </c>
      <c r="X35" s="144">
        <f t="shared" ca="1" si="17"/>
        <v>1.58643</v>
      </c>
      <c r="Y35" s="144">
        <f t="shared" ca="1" si="17"/>
        <v>2.2098399999999998</v>
      </c>
      <c r="Z35" s="144">
        <f t="shared" ca="1" si="17"/>
        <v>-3.9828700000000001</v>
      </c>
      <c r="AA35" s="144">
        <f t="shared" ca="1" si="17"/>
        <v>-10.6013</v>
      </c>
      <c r="AB35" s="144">
        <f t="shared" ca="1" si="17"/>
        <v>-17.2454</v>
      </c>
      <c r="AC35" s="144">
        <f t="shared" ca="1" si="17"/>
        <v>-17.2454</v>
      </c>
    </row>
    <row r="36" spans="2:29" ht="15" hidden="1" customHeight="1" thickBot="1">
      <c r="B36" s="726"/>
      <c r="C36" s="722"/>
      <c r="D36" s="144" t="s">
        <v>672</v>
      </c>
      <c r="E36" s="144">
        <f ca="1">MAX(INDIRECT(CONCATENATE($E23,E21,$E$24,E22),TRUE))</f>
        <v>231.78</v>
      </c>
      <c r="F36" s="144">
        <f t="shared" ref="F36:AC36" ca="1" si="18">MAX(INDIRECT(CONCATENATE($E23,F21,$E$24,F22),TRUE))</f>
        <v>231.78</v>
      </c>
      <c r="G36" s="144">
        <f t="shared" ca="1" si="18"/>
        <v>226.72399999999999</v>
      </c>
      <c r="H36" s="144">
        <f t="shared" ca="1" si="18"/>
        <v>218.66</v>
      </c>
      <c r="I36" s="144">
        <f t="shared" ca="1" si="18"/>
        <v>232.048</v>
      </c>
      <c r="J36" s="144">
        <f t="shared" ca="1" si="18"/>
        <v>216.172</v>
      </c>
      <c r="K36" s="144">
        <f t="shared" ca="1" si="18"/>
        <v>198.089</v>
      </c>
      <c r="L36" s="144">
        <f t="shared" ca="1" si="18"/>
        <v>192.69</v>
      </c>
      <c r="M36" s="144">
        <f t="shared" ca="1" si="18"/>
        <v>169.607</v>
      </c>
      <c r="N36" s="144">
        <f t="shared" ca="1" si="18"/>
        <v>192.065</v>
      </c>
      <c r="O36" s="144">
        <f t="shared" ca="1" si="18"/>
        <v>191.733</v>
      </c>
      <c r="P36" s="144">
        <f t="shared" ca="1" si="18"/>
        <v>174.41300000000001</v>
      </c>
      <c r="Q36" s="144">
        <f t="shared" ca="1" si="18"/>
        <v>153.345</v>
      </c>
      <c r="R36" s="144">
        <f t="shared" ca="1" si="18"/>
        <v>144.97</v>
      </c>
      <c r="S36" s="144">
        <f t="shared" ca="1" si="18"/>
        <v>85.169399999999996</v>
      </c>
      <c r="T36" s="144">
        <f t="shared" ca="1" si="18"/>
        <v>103.03100000000001</v>
      </c>
      <c r="U36" s="144">
        <f t="shared" ca="1" si="18"/>
        <v>106.76</v>
      </c>
      <c r="V36" s="144">
        <f t="shared" ca="1" si="18"/>
        <v>106.509</v>
      </c>
      <c r="W36" s="144">
        <f t="shared" ca="1" si="18"/>
        <v>85.527600000000007</v>
      </c>
      <c r="X36" s="144">
        <f t="shared" ca="1" si="18"/>
        <v>42.828099999999999</v>
      </c>
      <c r="Y36" s="144">
        <f t="shared" ca="1" si="18"/>
        <v>9.8120799999999999</v>
      </c>
      <c r="Z36" s="144">
        <f t="shared" ca="1" si="18"/>
        <v>9.8120799999999999</v>
      </c>
      <c r="AA36" s="144">
        <f t="shared" ca="1" si="18"/>
        <v>2.1172599999999999</v>
      </c>
      <c r="AB36" s="144">
        <f t="shared" ca="1" si="18"/>
        <v>-3.9828700000000001</v>
      </c>
      <c r="AC36" s="144">
        <f t="shared" ca="1" si="18"/>
        <v>0</v>
      </c>
    </row>
    <row r="37" spans="2:29" ht="15" hidden="1" customHeight="1" thickBot="1">
      <c r="B37" s="726"/>
      <c r="C37" s="722"/>
      <c r="D37" s="145" t="s">
        <v>673</v>
      </c>
      <c r="E37" s="146">
        <v>-15</v>
      </c>
      <c r="F37" s="146">
        <v>-15</v>
      </c>
      <c r="G37" s="146">
        <v>-15</v>
      </c>
      <c r="H37" s="146">
        <v>-15</v>
      </c>
      <c r="I37" s="146">
        <v>-15</v>
      </c>
      <c r="J37" s="146">
        <v>-15</v>
      </c>
      <c r="K37" s="146">
        <v>-15</v>
      </c>
      <c r="L37" s="146">
        <v>-15</v>
      </c>
      <c r="M37" s="146">
        <v>-15</v>
      </c>
      <c r="N37" s="146">
        <v>-15</v>
      </c>
      <c r="O37" s="146">
        <v>-15</v>
      </c>
      <c r="P37" s="146">
        <v>-15</v>
      </c>
      <c r="Q37" s="146">
        <v>-15</v>
      </c>
      <c r="R37" s="146">
        <v>-15</v>
      </c>
      <c r="S37" s="146">
        <v>-15</v>
      </c>
      <c r="T37" s="146">
        <v>-15</v>
      </c>
      <c r="U37" s="146">
        <v>-15</v>
      </c>
      <c r="V37" s="146">
        <v>-15</v>
      </c>
      <c r="W37" s="146">
        <v>-15</v>
      </c>
      <c r="X37" s="146">
        <v>-15</v>
      </c>
      <c r="Y37" s="146">
        <v>-15</v>
      </c>
      <c r="Z37" s="146">
        <v>-15</v>
      </c>
      <c r="AA37" s="146">
        <v>-15</v>
      </c>
      <c r="AB37" s="146">
        <v>-15</v>
      </c>
      <c r="AC37" s="146">
        <v>-15</v>
      </c>
    </row>
    <row r="38" spans="2:29" ht="15" hidden="1" customHeight="1" thickBot="1">
      <c r="B38" s="726"/>
      <c r="C38" s="722"/>
      <c r="D38" s="145" t="s">
        <v>674</v>
      </c>
      <c r="E38" s="146">
        <v>15</v>
      </c>
      <c r="F38" s="146">
        <v>15</v>
      </c>
      <c r="G38" s="146">
        <v>15</v>
      </c>
      <c r="H38" s="146">
        <v>15</v>
      </c>
      <c r="I38" s="146">
        <v>15</v>
      </c>
      <c r="J38" s="146">
        <v>15</v>
      </c>
      <c r="K38" s="146">
        <v>15</v>
      </c>
      <c r="L38" s="146">
        <v>15</v>
      </c>
      <c r="M38" s="146">
        <v>15</v>
      </c>
      <c r="N38" s="146">
        <v>15</v>
      </c>
      <c r="O38" s="146">
        <v>15</v>
      </c>
      <c r="P38" s="146">
        <v>15</v>
      </c>
      <c r="Q38" s="146">
        <v>15</v>
      </c>
      <c r="R38" s="146">
        <v>15</v>
      </c>
      <c r="S38" s="146">
        <v>15</v>
      </c>
      <c r="T38" s="146">
        <v>15</v>
      </c>
      <c r="U38" s="146">
        <v>15</v>
      </c>
      <c r="V38" s="146">
        <v>15</v>
      </c>
      <c r="W38" s="146">
        <v>15</v>
      </c>
      <c r="X38" s="146">
        <v>15</v>
      </c>
      <c r="Y38" s="146">
        <v>15</v>
      </c>
      <c r="Z38" s="146">
        <v>15</v>
      </c>
      <c r="AA38" s="146">
        <v>15</v>
      </c>
      <c r="AB38" s="146">
        <v>15</v>
      </c>
      <c r="AC38" s="146">
        <v>15</v>
      </c>
    </row>
    <row r="39" spans="2:29" ht="15" hidden="1" customHeight="1" thickBot="1">
      <c r="B39" s="726"/>
      <c r="C39" s="722"/>
      <c r="D39" s="145" t="s">
        <v>675</v>
      </c>
      <c r="E39" s="147">
        <f ca="1">E35+E37</f>
        <v>202.535</v>
      </c>
      <c r="F39" s="147">
        <f ca="1">F35+F37</f>
        <v>203.58699999999999</v>
      </c>
      <c r="G39" s="147">
        <f t="shared" ref="G39:AC39" ca="1" si="19">G35+G37</f>
        <v>202.79900000000001</v>
      </c>
      <c r="H39" s="147">
        <f t="shared" ca="1" si="19"/>
        <v>202.46899999999999</v>
      </c>
      <c r="I39" s="147">
        <f t="shared" ca="1" si="19"/>
        <v>198.58699999999999</v>
      </c>
      <c r="J39" s="147">
        <f t="shared" ca="1" si="19"/>
        <v>181.72499999999999</v>
      </c>
      <c r="K39" s="147">
        <f t="shared" ca="1" si="19"/>
        <v>167.86500000000001</v>
      </c>
      <c r="L39" s="147">
        <f t="shared" ca="1" si="19"/>
        <v>144.023</v>
      </c>
      <c r="M39" s="147">
        <f t="shared" ca="1" si="19"/>
        <v>140.858</v>
      </c>
      <c r="N39" s="147">
        <f t="shared" ca="1" si="19"/>
        <v>153.08099999999999</v>
      </c>
      <c r="O39" s="147">
        <f t="shared" ca="1" si="19"/>
        <v>154.61600000000001</v>
      </c>
      <c r="P39" s="147">
        <f t="shared" ca="1" si="19"/>
        <v>138.345</v>
      </c>
      <c r="Q39" s="147">
        <f t="shared" ca="1" si="19"/>
        <v>125.703</v>
      </c>
      <c r="R39" s="147">
        <f t="shared" ca="1" si="19"/>
        <v>52.015199999999993</v>
      </c>
      <c r="S39" s="147">
        <f t="shared" ca="1" si="19"/>
        <v>43.896999999999998</v>
      </c>
      <c r="T39" s="147">
        <f t="shared" ca="1" si="19"/>
        <v>62.292299999999997</v>
      </c>
      <c r="U39" s="147">
        <f t="shared" ca="1" si="19"/>
        <v>82.938100000000006</v>
      </c>
      <c r="V39" s="147">
        <f t="shared" ca="1" si="19"/>
        <v>49.747699999999995</v>
      </c>
      <c r="W39" s="147">
        <f t="shared" ca="1" si="19"/>
        <v>9.0122</v>
      </c>
      <c r="X39" s="147">
        <f t="shared" ca="1" si="19"/>
        <v>-13.41357</v>
      </c>
      <c r="Y39" s="147">
        <f t="shared" ca="1" si="19"/>
        <v>-12.79016</v>
      </c>
      <c r="Z39" s="147">
        <f t="shared" ca="1" si="19"/>
        <v>-18.982869999999998</v>
      </c>
      <c r="AA39" s="147">
        <f t="shared" ca="1" si="19"/>
        <v>-25.601300000000002</v>
      </c>
      <c r="AB39" s="147">
        <f t="shared" ca="1" si="19"/>
        <v>-32.245400000000004</v>
      </c>
      <c r="AC39" s="147">
        <f t="shared" ca="1" si="19"/>
        <v>-32.245400000000004</v>
      </c>
    </row>
    <row r="40" spans="2:29" ht="15" hidden="1" customHeight="1" thickBot="1">
      <c r="B40" s="726"/>
      <c r="C40" s="723"/>
      <c r="D40" s="148" t="s">
        <v>676</v>
      </c>
      <c r="E40" s="149">
        <f ca="1">E36+E38</f>
        <v>246.78</v>
      </c>
      <c r="F40" s="149">
        <f t="shared" ref="F40:AC40" ca="1" si="20">F36+F38</f>
        <v>246.78</v>
      </c>
      <c r="G40" s="149">
        <f t="shared" ca="1" si="20"/>
        <v>241.72399999999999</v>
      </c>
      <c r="H40" s="149">
        <f t="shared" ca="1" si="20"/>
        <v>233.66</v>
      </c>
      <c r="I40" s="149">
        <f t="shared" ca="1" si="20"/>
        <v>247.048</v>
      </c>
      <c r="J40" s="149">
        <f t="shared" ca="1" si="20"/>
        <v>231.172</v>
      </c>
      <c r="K40" s="149">
        <f t="shared" ca="1" si="20"/>
        <v>213.089</v>
      </c>
      <c r="L40" s="149">
        <f t="shared" ca="1" si="20"/>
        <v>207.69</v>
      </c>
      <c r="M40" s="149">
        <f t="shared" ca="1" si="20"/>
        <v>184.607</v>
      </c>
      <c r="N40" s="149">
        <f t="shared" ca="1" si="20"/>
        <v>207.065</v>
      </c>
      <c r="O40" s="149">
        <f t="shared" ca="1" si="20"/>
        <v>206.733</v>
      </c>
      <c r="P40" s="149">
        <f t="shared" ca="1" si="20"/>
        <v>189.41300000000001</v>
      </c>
      <c r="Q40" s="149">
        <f t="shared" ca="1" si="20"/>
        <v>168.345</v>
      </c>
      <c r="R40" s="149">
        <f t="shared" ca="1" si="20"/>
        <v>159.97</v>
      </c>
      <c r="S40" s="149">
        <f t="shared" ca="1" si="20"/>
        <v>100.1694</v>
      </c>
      <c r="T40" s="149">
        <f t="shared" ca="1" si="20"/>
        <v>118.03100000000001</v>
      </c>
      <c r="U40" s="149">
        <f t="shared" ca="1" si="20"/>
        <v>121.76</v>
      </c>
      <c r="V40" s="149">
        <f t="shared" ca="1" si="20"/>
        <v>121.509</v>
      </c>
      <c r="W40" s="149">
        <f t="shared" ca="1" si="20"/>
        <v>100.52760000000001</v>
      </c>
      <c r="X40" s="149">
        <f t="shared" ca="1" si="20"/>
        <v>57.828099999999999</v>
      </c>
      <c r="Y40" s="149">
        <f t="shared" ca="1" si="20"/>
        <v>24.812080000000002</v>
      </c>
      <c r="Z40" s="149">
        <f t="shared" ca="1" si="20"/>
        <v>24.812080000000002</v>
      </c>
      <c r="AA40" s="149">
        <f t="shared" ca="1" si="20"/>
        <v>17.117260000000002</v>
      </c>
      <c r="AB40" s="149">
        <f t="shared" ca="1" si="20"/>
        <v>11.01713</v>
      </c>
      <c r="AC40" s="149">
        <f t="shared" ca="1" si="20"/>
        <v>15</v>
      </c>
    </row>
    <row r="41" spans="2:29" s="65" customFormat="1" ht="15" customHeight="1" thickBot="1">
      <c r="B41" s="717" t="s">
        <v>150</v>
      </c>
      <c r="C41" s="691" t="s">
        <v>120</v>
      </c>
      <c r="D41" s="66" t="s">
        <v>118</v>
      </c>
      <c r="E41" s="66">
        <f>ROUNDUP(E$4,0)</f>
        <v>101</v>
      </c>
      <c r="F41" s="66">
        <f>ROUNDUP(F$4,0)</f>
        <v>94</v>
      </c>
      <c r="G41" s="66">
        <f>ROUNDUP(G$4,0)</f>
        <v>90</v>
      </c>
      <c r="H41" s="66">
        <f t="shared" ref="H41:AC41" si="21">ROUNDUP(H$4,0)</f>
        <v>87</v>
      </c>
      <c r="I41" s="66">
        <f t="shared" si="21"/>
        <v>84</v>
      </c>
      <c r="J41" s="66">
        <f t="shared" si="21"/>
        <v>73</v>
      </c>
      <c r="K41" s="66">
        <f t="shared" si="21"/>
        <v>66</v>
      </c>
      <c r="L41" s="66">
        <f t="shared" si="21"/>
        <v>62</v>
      </c>
      <c r="M41" s="66">
        <f t="shared" si="21"/>
        <v>60</v>
      </c>
      <c r="N41" s="66">
        <f t="shared" si="21"/>
        <v>56</v>
      </c>
      <c r="O41" s="66">
        <f t="shared" si="21"/>
        <v>48</v>
      </c>
      <c r="P41" s="66">
        <f t="shared" si="21"/>
        <v>42</v>
      </c>
      <c r="Q41" s="66">
        <f t="shared" si="21"/>
        <v>38</v>
      </c>
      <c r="R41" s="66">
        <f t="shared" si="21"/>
        <v>34</v>
      </c>
      <c r="S41" s="66">
        <f t="shared" si="21"/>
        <v>29</v>
      </c>
      <c r="T41" s="66">
        <f t="shared" si="21"/>
        <v>24</v>
      </c>
      <c r="U41" s="66">
        <f t="shared" si="21"/>
        <v>21</v>
      </c>
      <c r="V41" s="66">
        <f t="shared" si="21"/>
        <v>16</v>
      </c>
      <c r="W41" s="66">
        <f t="shared" si="21"/>
        <v>14</v>
      </c>
      <c r="X41" s="66">
        <f t="shared" si="21"/>
        <v>12</v>
      </c>
      <c r="Y41" s="66">
        <f t="shared" si="21"/>
        <v>8</v>
      </c>
      <c r="Z41" s="66">
        <f t="shared" si="21"/>
        <v>6</v>
      </c>
      <c r="AA41" s="66">
        <f t="shared" si="21"/>
        <v>4</v>
      </c>
      <c r="AB41" s="66">
        <f t="shared" si="21"/>
        <v>3</v>
      </c>
      <c r="AC41" s="66">
        <f t="shared" si="21"/>
        <v>2</v>
      </c>
    </row>
    <row r="42" spans="2:29" s="65" customFormat="1" ht="15" customHeight="1" thickBot="1">
      <c r="B42" s="717"/>
      <c r="C42" s="692"/>
      <c r="D42" s="66" t="s">
        <v>119</v>
      </c>
      <c r="E42" s="66">
        <f>ROUNDDOWN(E$8,0)</f>
        <v>93</v>
      </c>
      <c r="F42" s="66">
        <f>ROUNDDOWN(F$8,0)</f>
        <v>89</v>
      </c>
      <c r="G42" s="66">
        <f>ROUNDDOWN(G$8,0)</f>
        <v>86</v>
      </c>
      <c r="H42" s="66">
        <f t="shared" ref="H42:AC42" si="22">ROUNDDOWN(H$8,0)</f>
        <v>83</v>
      </c>
      <c r="I42" s="66">
        <f t="shared" si="22"/>
        <v>72</v>
      </c>
      <c r="J42" s="66">
        <f t="shared" si="22"/>
        <v>66</v>
      </c>
      <c r="K42" s="66">
        <f t="shared" si="22"/>
        <v>61</v>
      </c>
      <c r="L42" s="66">
        <f t="shared" si="22"/>
        <v>59</v>
      </c>
      <c r="M42" s="66">
        <f t="shared" si="22"/>
        <v>56</v>
      </c>
      <c r="N42" s="66">
        <f t="shared" si="22"/>
        <v>47</v>
      </c>
      <c r="O42" s="66">
        <f t="shared" si="22"/>
        <v>41</v>
      </c>
      <c r="P42" s="66">
        <f t="shared" si="22"/>
        <v>38</v>
      </c>
      <c r="Q42" s="66">
        <f t="shared" si="22"/>
        <v>33</v>
      </c>
      <c r="R42" s="66">
        <f t="shared" si="22"/>
        <v>28</v>
      </c>
      <c r="S42" s="66">
        <f t="shared" si="22"/>
        <v>23</v>
      </c>
      <c r="T42" s="66">
        <f t="shared" si="22"/>
        <v>20</v>
      </c>
      <c r="U42" s="66">
        <f t="shared" si="22"/>
        <v>15</v>
      </c>
      <c r="V42" s="66">
        <f t="shared" si="22"/>
        <v>13</v>
      </c>
      <c r="W42" s="66">
        <f t="shared" si="22"/>
        <v>11</v>
      </c>
      <c r="X42" s="66">
        <f t="shared" si="22"/>
        <v>7</v>
      </c>
      <c r="Y42" s="66">
        <f t="shared" si="22"/>
        <v>5</v>
      </c>
      <c r="Z42" s="66">
        <f t="shared" si="22"/>
        <v>3</v>
      </c>
      <c r="AA42" s="66">
        <f t="shared" si="22"/>
        <v>2</v>
      </c>
      <c r="AB42" s="66">
        <f t="shared" si="22"/>
        <v>1</v>
      </c>
      <c r="AC42" s="66">
        <f t="shared" si="22"/>
        <v>0</v>
      </c>
    </row>
    <row r="43" spans="2:29" s="65" customFormat="1" ht="15" customHeight="1" thickBot="1">
      <c r="B43" s="717"/>
      <c r="C43" s="693" t="s">
        <v>121</v>
      </c>
      <c r="D43" s="67" t="s">
        <v>118</v>
      </c>
      <c r="E43" s="67">
        <f>ROUNDUP(E$6,0)</f>
        <v>101</v>
      </c>
      <c r="F43" s="67">
        <f>ROUNDUP(F$6,0)</f>
        <v>94</v>
      </c>
      <c r="G43" s="67">
        <f>ROUNDUP(G$6,0)</f>
        <v>91</v>
      </c>
      <c r="H43" s="67">
        <f t="shared" ref="H43:AC43" si="23">ROUNDUP(H$6,0)</f>
        <v>87</v>
      </c>
      <c r="I43" s="67">
        <f t="shared" si="23"/>
        <v>84</v>
      </c>
      <c r="J43" s="67">
        <f t="shared" si="23"/>
        <v>73</v>
      </c>
      <c r="K43" s="67">
        <f t="shared" si="23"/>
        <v>66</v>
      </c>
      <c r="L43" s="67">
        <f t="shared" si="23"/>
        <v>62</v>
      </c>
      <c r="M43" s="67">
        <f t="shared" si="23"/>
        <v>60</v>
      </c>
      <c r="N43" s="67">
        <f t="shared" si="23"/>
        <v>56</v>
      </c>
      <c r="O43" s="67">
        <f t="shared" si="23"/>
        <v>48</v>
      </c>
      <c r="P43" s="67">
        <f t="shared" si="23"/>
        <v>42</v>
      </c>
      <c r="Q43" s="67">
        <f t="shared" si="23"/>
        <v>38</v>
      </c>
      <c r="R43" s="67">
        <f t="shared" si="23"/>
        <v>34</v>
      </c>
      <c r="S43" s="67">
        <f t="shared" si="23"/>
        <v>29</v>
      </c>
      <c r="T43" s="67">
        <f t="shared" si="23"/>
        <v>24</v>
      </c>
      <c r="U43" s="67">
        <f t="shared" si="23"/>
        <v>21</v>
      </c>
      <c r="V43" s="67">
        <f t="shared" si="23"/>
        <v>16</v>
      </c>
      <c r="W43" s="67">
        <f t="shared" si="23"/>
        <v>14</v>
      </c>
      <c r="X43" s="67">
        <f t="shared" si="23"/>
        <v>12</v>
      </c>
      <c r="Y43" s="67">
        <f t="shared" si="23"/>
        <v>8</v>
      </c>
      <c r="Z43" s="67">
        <f t="shared" si="23"/>
        <v>6</v>
      </c>
      <c r="AA43" s="67">
        <f t="shared" si="23"/>
        <v>4</v>
      </c>
      <c r="AB43" s="67">
        <f t="shared" si="23"/>
        <v>3</v>
      </c>
      <c r="AC43" s="67">
        <f t="shared" si="23"/>
        <v>2</v>
      </c>
    </row>
    <row r="44" spans="2:29" s="65" customFormat="1" ht="15" customHeight="1" thickBot="1">
      <c r="B44" s="717"/>
      <c r="C44" s="715"/>
      <c r="D44" s="67" t="s">
        <v>119</v>
      </c>
      <c r="E44" s="67">
        <f>ROUNDDOWN(E$8,0)</f>
        <v>93</v>
      </c>
      <c r="F44" s="67">
        <f>ROUNDDOWN(F$8,0)</f>
        <v>89</v>
      </c>
      <c r="G44" s="67">
        <f>ROUNDDOWN(G$8,0)</f>
        <v>86</v>
      </c>
      <c r="H44" s="67">
        <f t="shared" ref="H44:AC44" si="24">ROUNDDOWN(H$8,0)</f>
        <v>83</v>
      </c>
      <c r="I44" s="67">
        <f t="shared" si="24"/>
        <v>72</v>
      </c>
      <c r="J44" s="67">
        <f t="shared" si="24"/>
        <v>66</v>
      </c>
      <c r="K44" s="67">
        <f t="shared" si="24"/>
        <v>61</v>
      </c>
      <c r="L44" s="67">
        <f t="shared" si="24"/>
        <v>59</v>
      </c>
      <c r="M44" s="67">
        <f t="shared" si="24"/>
        <v>56</v>
      </c>
      <c r="N44" s="67">
        <f t="shared" si="24"/>
        <v>47</v>
      </c>
      <c r="O44" s="67">
        <f t="shared" si="24"/>
        <v>41</v>
      </c>
      <c r="P44" s="67">
        <f t="shared" si="24"/>
        <v>38</v>
      </c>
      <c r="Q44" s="67">
        <f t="shared" si="24"/>
        <v>33</v>
      </c>
      <c r="R44" s="67">
        <f t="shared" si="24"/>
        <v>28</v>
      </c>
      <c r="S44" s="67">
        <f t="shared" si="24"/>
        <v>23</v>
      </c>
      <c r="T44" s="67">
        <f t="shared" si="24"/>
        <v>20</v>
      </c>
      <c r="U44" s="67">
        <f t="shared" si="24"/>
        <v>15</v>
      </c>
      <c r="V44" s="67">
        <f t="shared" si="24"/>
        <v>13</v>
      </c>
      <c r="W44" s="67">
        <f t="shared" si="24"/>
        <v>11</v>
      </c>
      <c r="X44" s="67">
        <f t="shared" si="24"/>
        <v>7</v>
      </c>
      <c r="Y44" s="67">
        <f t="shared" si="24"/>
        <v>5</v>
      </c>
      <c r="Z44" s="67">
        <f t="shared" si="24"/>
        <v>3</v>
      </c>
      <c r="AA44" s="67">
        <f t="shared" si="24"/>
        <v>2</v>
      </c>
      <c r="AB44" s="67">
        <f t="shared" si="24"/>
        <v>1</v>
      </c>
      <c r="AC44" s="67">
        <f t="shared" si="24"/>
        <v>0</v>
      </c>
    </row>
    <row r="45" spans="2:29" s="65" customFormat="1" ht="15" hidden="1" customHeight="1" thickBot="1">
      <c r="B45" s="717"/>
      <c r="C45" s="694" t="s">
        <v>125</v>
      </c>
      <c r="D45" s="694"/>
      <c r="E45" s="695">
        <v>4</v>
      </c>
      <c r="F45" s="695"/>
      <c r="G45" s="695"/>
      <c r="H45" s="695"/>
      <c r="I45" s="695"/>
      <c r="J45" s="695"/>
      <c r="K45" s="695"/>
      <c r="L45" s="695"/>
      <c r="M45" s="695"/>
      <c r="N45" s="695"/>
      <c r="O45" s="695"/>
      <c r="P45" s="695"/>
      <c r="Q45" s="695"/>
      <c r="R45" s="695"/>
      <c r="S45" s="695"/>
      <c r="T45" s="695"/>
      <c r="U45" s="695"/>
      <c r="V45" s="695"/>
      <c r="W45" s="695"/>
      <c r="X45" s="695"/>
      <c r="Y45" s="695"/>
      <c r="Z45" s="695"/>
      <c r="AA45" s="695"/>
      <c r="AB45" s="695"/>
      <c r="AC45" s="695"/>
    </row>
    <row r="46" spans="2:29" s="65" customFormat="1" ht="15" hidden="1" customHeight="1" thickBot="1">
      <c r="B46" s="717"/>
      <c r="C46" s="696" t="s">
        <v>120</v>
      </c>
      <c r="D46" s="68" t="s">
        <v>123</v>
      </c>
      <c r="E46" s="69" t="str">
        <f>ADDRESS(MATCH(E42,SL_CHARTS_2012!$B$1:$B$144,1),$E45,1)</f>
        <v>$D$97</v>
      </c>
      <c r="F46" s="69" t="str">
        <f>ADDRESS(MATCH(F42,SL_CHARTS_2012!$B$1:$B$144,1),$E45,1)</f>
        <v>$D$93</v>
      </c>
      <c r="G46" s="69" t="str">
        <f>ADDRESS(MATCH(G42,SL_CHARTS_2012!$B$1:$B$144,1),$E45,1)</f>
        <v>$D$90</v>
      </c>
      <c r="H46" s="69" t="str">
        <f>ADDRESS(MATCH(H42,SL_CHARTS_2012!$B$1:$B$144,1),$E45,1)</f>
        <v>$D$87</v>
      </c>
      <c r="I46" s="69" t="str">
        <f>ADDRESS(MATCH(I42,SL_CHARTS_2012!$B$1:$B$144,1),$E45,1)</f>
        <v>$D$76</v>
      </c>
      <c r="J46" s="69" t="str">
        <f>ADDRESS(MATCH(J42,SL_CHARTS_2012!$B$1:$B$144,1),$E45,1)</f>
        <v>$D$70</v>
      </c>
      <c r="K46" s="69" t="str">
        <f>ADDRESS(MATCH(K42,SL_CHARTS_2012!$B$1:$B$144,1),$E45,1)</f>
        <v>$D$65</v>
      </c>
      <c r="L46" s="69" t="str">
        <f>ADDRESS(MATCH(L42,SL_CHARTS_2012!$B$1:$B$144,1),$E45,1)</f>
        <v>$D$63</v>
      </c>
      <c r="M46" s="69" t="str">
        <f>ADDRESS(MATCH(M42,SL_CHARTS_2012!$B$1:$B$144,1),$E45,1)</f>
        <v>$D$60</v>
      </c>
      <c r="N46" s="69" t="str">
        <f>ADDRESS(MATCH(N42,SL_CHARTS_2012!$B$1:$B$144,1),$E45,1)</f>
        <v>$D$51</v>
      </c>
      <c r="O46" s="69" t="str">
        <f>ADDRESS(MATCH(O42,SL_CHARTS_2012!$B$1:$B$144,1),$E45,1)</f>
        <v>$D$45</v>
      </c>
      <c r="P46" s="69" t="str">
        <f>ADDRESS(MATCH(P42,SL_CHARTS_2012!$B$1:$B$144,1),$E45,1)</f>
        <v>$D$42</v>
      </c>
      <c r="Q46" s="69" t="str">
        <f>ADDRESS(MATCH(Q42,SL_CHARTS_2012!$B$1:$B$144,1),$E45,1)</f>
        <v>$D$37</v>
      </c>
      <c r="R46" s="69" t="str">
        <f>ADDRESS(MATCH(R42,SL_CHARTS_2012!$B$1:$B$144,1),$E45,1)</f>
        <v>$D$32</v>
      </c>
      <c r="S46" s="69" t="str">
        <f>ADDRESS(MATCH(S42,SL_CHARTS_2012!$B$1:$B$144,1),$E45,1)</f>
        <v>$D$27</v>
      </c>
      <c r="T46" s="69" t="str">
        <f>ADDRESS(MATCH(T42,SL_CHARTS_2012!$B$1:$B$144,1),$E45,1)</f>
        <v>$D$24</v>
      </c>
      <c r="U46" s="69" t="str">
        <f>ADDRESS(MATCH(U42,SL_CHARTS_2012!$B$1:$B$144,1),$E45,1)</f>
        <v>$D$19</v>
      </c>
      <c r="V46" s="69" t="str">
        <f>ADDRESS(MATCH(V42,SL_CHARTS_2012!$B$1:$B$144,1),$E45,1)</f>
        <v>$D$17</v>
      </c>
      <c r="W46" s="69" t="str">
        <f>ADDRESS(MATCH(W42,SL_CHARTS_2012!$B$1:$B$144,1),$E45,1)</f>
        <v>$D$15</v>
      </c>
      <c r="X46" s="69" t="str">
        <f>ADDRESS(MATCH(X42,SL_CHARTS_2012!$B$1:$B$144,1),$E45,1)</f>
        <v>$D$11</v>
      </c>
      <c r="Y46" s="69" t="str">
        <f>ADDRESS(MATCH(Y42,SL_CHARTS_2012!$B$1:$B$144,1),$E45,1)</f>
        <v>$D$9</v>
      </c>
      <c r="Z46" s="69" t="str">
        <f>ADDRESS(MATCH(Z42,SL_CHARTS_2012!$B$1:$B$144,1),$E45,1)</f>
        <v>$D$7</v>
      </c>
      <c r="AA46" s="69" t="str">
        <f>ADDRESS(MATCH(AA42,SL_CHARTS_2012!$B$1:$B$144,1),$E45,1)</f>
        <v>$D$6</v>
      </c>
      <c r="AB46" s="69" t="str">
        <f>ADDRESS(MATCH(AB42,SL_CHARTS_2012!$B$1:$B$144,1),$E45,1)</f>
        <v>$D$5</v>
      </c>
      <c r="AC46" s="69" t="str">
        <f>ADDRESS(MATCH(AC42,SL_CHARTS_2012!$B$1:$B$144,1),$E45,1)</f>
        <v>$D$4</v>
      </c>
    </row>
    <row r="47" spans="2:29" s="65" customFormat="1" ht="15" hidden="1" customHeight="1" thickBot="1">
      <c r="B47" s="717"/>
      <c r="C47" s="703"/>
      <c r="D47" s="68" t="s">
        <v>122</v>
      </c>
      <c r="E47" s="69" t="str">
        <f>ADDRESS(MATCH(E41,SL_CHARTS_2012!$B$1:$B$144,1),$E45,1)</f>
        <v>$D$105</v>
      </c>
      <c r="F47" s="69" t="str">
        <f>ADDRESS(MATCH(F41,SL_CHARTS_2012!$B$1:$B$144,1),$E45,1)</f>
        <v>$D$98</v>
      </c>
      <c r="G47" s="69" t="str">
        <f>ADDRESS(MATCH(G41,SL_CHARTS_2012!$B$1:$B$144,1),$E45,1)</f>
        <v>$D$94</v>
      </c>
      <c r="H47" s="69" t="str">
        <f>ADDRESS(MATCH(H41,SL_CHARTS_2012!$B$1:$B$144,1),$E45,1)</f>
        <v>$D$91</v>
      </c>
      <c r="I47" s="69" t="str">
        <f>ADDRESS(MATCH(I41,SL_CHARTS_2012!$B$1:$B$144,1),$E45,1)</f>
        <v>$D$88</v>
      </c>
      <c r="J47" s="69" t="str">
        <f>ADDRESS(MATCH(J41,SL_CHARTS_2012!$B$1:$B$144,1),$E45,1)</f>
        <v>$D$77</v>
      </c>
      <c r="K47" s="69" t="str">
        <f>ADDRESS(MATCH(K41,SL_CHARTS_2012!$B$1:$B$144,1),$E45,1)</f>
        <v>$D$70</v>
      </c>
      <c r="L47" s="69" t="str">
        <f>ADDRESS(MATCH(L41,SL_CHARTS_2012!$B$1:$B$144,1),$E45,1)</f>
        <v>$D$66</v>
      </c>
      <c r="M47" s="69" t="str">
        <f>ADDRESS(MATCH(M41,SL_CHARTS_2012!$B$1:$B$144,1),$E45,1)</f>
        <v>$D$64</v>
      </c>
      <c r="N47" s="69" t="str">
        <f>ADDRESS(MATCH(N41,SL_CHARTS_2012!$B$1:$B$144,1),$E45,1)</f>
        <v>$D$60</v>
      </c>
      <c r="O47" s="69" t="str">
        <f>ADDRESS(MATCH(O41,SL_CHARTS_2012!$B$1:$B$144,1),$E45,1)</f>
        <v>$D$52</v>
      </c>
      <c r="P47" s="69" t="str">
        <f>ADDRESS(MATCH(P41,SL_CHARTS_2012!$B$1:$B$144,1),$E45,1)</f>
        <v>$D$46</v>
      </c>
      <c r="Q47" s="69" t="str">
        <f>ADDRESS(MATCH(Q41,SL_CHARTS_2012!$B$1:$B$144,1),$E45,1)</f>
        <v>$D$42</v>
      </c>
      <c r="R47" s="69" t="str">
        <f>ADDRESS(MATCH(R41,SL_CHARTS_2012!$B$1:$B$144,1),$E45,1)</f>
        <v>$D$38</v>
      </c>
      <c r="S47" s="69" t="str">
        <f>ADDRESS(MATCH(S41,SL_CHARTS_2012!$B$1:$B$144,1),$E45,1)</f>
        <v>$D$33</v>
      </c>
      <c r="T47" s="69" t="str">
        <f>ADDRESS(MATCH(T41,SL_CHARTS_2012!$B$1:$B$144,1),$E45,1)</f>
        <v>$D$28</v>
      </c>
      <c r="U47" s="69" t="str">
        <f>ADDRESS(MATCH(U41,SL_CHARTS_2012!$B$1:$B$144,1),$E45,1)</f>
        <v>$D$25</v>
      </c>
      <c r="V47" s="69" t="str">
        <f>ADDRESS(MATCH(V41,SL_CHARTS_2012!$B$1:$B$144,1),$E45,1)</f>
        <v>$D$20</v>
      </c>
      <c r="W47" s="69" t="str">
        <f>ADDRESS(MATCH(W41,SL_CHARTS_2012!$B$1:$B$144,1),$E45,1)</f>
        <v>$D$18</v>
      </c>
      <c r="X47" s="69" t="str">
        <f>ADDRESS(MATCH(X41,SL_CHARTS_2012!$B$1:$B$144,1),$E45,1)</f>
        <v>$D$16</v>
      </c>
      <c r="Y47" s="69" t="str">
        <f>ADDRESS(MATCH(Y41,SL_CHARTS_2012!$B$1:$B$144,1),$E45,1)</f>
        <v>$D$12</v>
      </c>
      <c r="Z47" s="69" t="str">
        <f>ADDRESS(MATCH(Z41,SL_CHARTS_2012!$B$1:$B$144,1),$E45,1)</f>
        <v>$D$10</v>
      </c>
      <c r="AA47" s="69" t="str">
        <f>ADDRESS(MATCH(AA41,SL_CHARTS_2012!$B$1:$B$144,1),$E45,1)</f>
        <v>$D$8</v>
      </c>
      <c r="AB47" s="69" t="str">
        <f>ADDRESS(MATCH(AB41,SL_CHARTS_2012!$B$1:$B$144,1),$E45,1)</f>
        <v>$D$7</v>
      </c>
      <c r="AC47" s="69" t="str">
        <f>ADDRESS(MATCH(AC41,SL_CHARTS_2012!$B$1:$B$144,1),$E45,1)</f>
        <v>$D$6</v>
      </c>
    </row>
    <row r="48" spans="2:29" s="65" customFormat="1" ht="15" hidden="1" customHeight="1" thickBot="1">
      <c r="B48" s="717"/>
      <c r="C48" s="693" t="s">
        <v>121</v>
      </c>
      <c r="D48" s="70" t="s">
        <v>123</v>
      </c>
      <c r="E48" s="67" t="str">
        <f>ADDRESS(MATCH(E44,SL_CHARTS_2012!$B$1:$B$144,1),$E45,1)</f>
        <v>$D$97</v>
      </c>
      <c r="F48" s="67" t="str">
        <f>ADDRESS(MATCH(F44,SL_CHARTS_2012!$B$1:$B$144,1),$E45,1)</f>
        <v>$D$93</v>
      </c>
      <c r="G48" s="67" t="str">
        <f>ADDRESS(MATCH(G44,SL_CHARTS_2012!$B$1:$B$144,1),$E45,1)</f>
        <v>$D$90</v>
      </c>
      <c r="H48" s="67" t="str">
        <f>ADDRESS(MATCH(H44,SL_CHARTS_2012!$B$1:$B$144,1),$E45,1)</f>
        <v>$D$87</v>
      </c>
      <c r="I48" s="67" t="str">
        <f>ADDRESS(MATCH(I44,SL_CHARTS_2012!$B$1:$B$144,1),$E45,1)</f>
        <v>$D$76</v>
      </c>
      <c r="J48" s="67" t="str">
        <f>ADDRESS(MATCH(J44,SL_CHARTS_2012!$B$1:$B$144,1),$E45,1)</f>
        <v>$D$70</v>
      </c>
      <c r="K48" s="67" t="str">
        <f>ADDRESS(MATCH(K44,SL_CHARTS_2012!$B$1:$B$144,1),$E45,1)</f>
        <v>$D$65</v>
      </c>
      <c r="L48" s="67" t="str">
        <f>ADDRESS(MATCH(L44,SL_CHARTS_2012!$B$1:$B$144,1),$E45,1)</f>
        <v>$D$63</v>
      </c>
      <c r="M48" s="67" t="str">
        <f>ADDRESS(MATCH(M44,SL_CHARTS_2012!$B$1:$B$144,1),$E45,1)</f>
        <v>$D$60</v>
      </c>
      <c r="N48" s="67" t="str">
        <f>ADDRESS(MATCH(N44,SL_CHARTS_2012!$B$1:$B$144,1),$E45,1)</f>
        <v>$D$51</v>
      </c>
      <c r="O48" s="67" t="str">
        <f>ADDRESS(MATCH(O44,SL_CHARTS_2012!$B$1:$B$144,1),$E45,1)</f>
        <v>$D$45</v>
      </c>
      <c r="P48" s="67" t="str">
        <f>ADDRESS(MATCH(P44,SL_CHARTS_2012!$B$1:$B$144,1),$E45,1)</f>
        <v>$D$42</v>
      </c>
      <c r="Q48" s="67" t="str">
        <f>ADDRESS(MATCH(Q44,SL_CHARTS_2012!$B$1:$B$144,1),$E45,1)</f>
        <v>$D$37</v>
      </c>
      <c r="R48" s="67" t="str">
        <f>ADDRESS(MATCH(R44,SL_CHARTS_2012!$B$1:$B$144,1),$E45,1)</f>
        <v>$D$32</v>
      </c>
      <c r="S48" s="67" t="str">
        <f>ADDRESS(MATCH(S44,SL_CHARTS_2012!$B$1:$B$144,1),$E45,1)</f>
        <v>$D$27</v>
      </c>
      <c r="T48" s="67" t="str">
        <f>ADDRESS(MATCH(T44,SL_CHARTS_2012!$B$1:$B$144,1),$E45,1)</f>
        <v>$D$24</v>
      </c>
      <c r="U48" s="67" t="str">
        <f>ADDRESS(MATCH(U44,SL_CHARTS_2012!$B$1:$B$144,1),$E45,1)</f>
        <v>$D$19</v>
      </c>
      <c r="V48" s="67" t="str">
        <f>ADDRESS(MATCH(V44,SL_CHARTS_2012!$B$1:$B$144,1),$E45,1)</f>
        <v>$D$17</v>
      </c>
      <c r="W48" s="67" t="str">
        <f>ADDRESS(MATCH(W44,SL_CHARTS_2012!$B$1:$B$144,1),$E45,1)</f>
        <v>$D$15</v>
      </c>
      <c r="X48" s="67" t="str">
        <f>ADDRESS(MATCH(X44,SL_CHARTS_2012!$B$1:$B$144,1),$E45,1)</f>
        <v>$D$11</v>
      </c>
      <c r="Y48" s="67" t="str">
        <f>ADDRESS(MATCH(Y44,SL_CHARTS_2012!$B$1:$B$144,1),$E45,1)</f>
        <v>$D$9</v>
      </c>
      <c r="Z48" s="67" t="str">
        <f>ADDRESS(MATCH(Z44,SL_CHARTS_2012!$B$1:$B$144,1),$E45,1)</f>
        <v>$D$7</v>
      </c>
      <c r="AA48" s="67" t="str">
        <f>ADDRESS(MATCH(AA44,SL_CHARTS_2012!$B$1:$B$144,1),$E45,1)</f>
        <v>$D$6</v>
      </c>
      <c r="AB48" s="67" t="str">
        <f>ADDRESS(MATCH(AB44,SL_CHARTS_2012!$B$1:$B$144,1),$E45,1)</f>
        <v>$D$5</v>
      </c>
      <c r="AC48" s="67" t="str">
        <f>ADDRESS(MATCH(AC44,SL_CHARTS_2012!$B$1:$B$144,1),$E45,1)</f>
        <v>$D$4</v>
      </c>
    </row>
    <row r="49" spans="2:29" s="65" customFormat="1" ht="15" hidden="1" customHeight="1" thickBot="1">
      <c r="B49" s="717"/>
      <c r="C49" s="715"/>
      <c r="D49" s="70" t="s">
        <v>122</v>
      </c>
      <c r="E49" s="67" t="str">
        <f>ADDRESS(MATCH(E43,SL_CHARTS_2012!$B$1:$B$144,1),$E45,1)</f>
        <v>$D$105</v>
      </c>
      <c r="F49" s="67" t="str">
        <f>ADDRESS(MATCH(F43,SL_CHARTS_2012!$B$1:$B$144,1),$E45,1)</f>
        <v>$D$98</v>
      </c>
      <c r="G49" s="67" t="str">
        <f>ADDRESS(MATCH(G43,SL_CHARTS_2012!$B$1:$B$144,1),$E45,1)</f>
        <v>$D$95</v>
      </c>
      <c r="H49" s="67" t="str">
        <f>ADDRESS(MATCH(H43,SL_CHARTS_2012!$B$1:$B$144,1),$E45,1)</f>
        <v>$D$91</v>
      </c>
      <c r="I49" s="67" t="str">
        <f>ADDRESS(MATCH(I43,SL_CHARTS_2012!$B$1:$B$144,1),$E45,1)</f>
        <v>$D$88</v>
      </c>
      <c r="J49" s="67" t="str">
        <f>ADDRESS(MATCH(J43,SL_CHARTS_2012!$B$1:$B$144,1),$E45,1)</f>
        <v>$D$77</v>
      </c>
      <c r="K49" s="67" t="str">
        <f>ADDRESS(MATCH(K43,SL_CHARTS_2012!$B$1:$B$144,1),$E45,1)</f>
        <v>$D$70</v>
      </c>
      <c r="L49" s="67" t="str">
        <f>ADDRESS(MATCH(L43,SL_CHARTS_2012!$B$1:$B$144,1),$E45,1)</f>
        <v>$D$66</v>
      </c>
      <c r="M49" s="67" t="str">
        <f>ADDRESS(MATCH(M43,SL_CHARTS_2012!$B$1:$B$144,1),$E45,1)</f>
        <v>$D$64</v>
      </c>
      <c r="N49" s="67" t="str">
        <f>ADDRESS(MATCH(N43,SL_CHARTS_2012!$B$1:$B$144,1),$E45,1)</f>
        <v>$D$60</v>
      </c>
      <c r="O49" s="67" t="str">
        <f>ADDRESS(MATCH(O43,SL_CHARTS_2012!$B$1:$B$144,1),$E45,1)</f>
        <v>$D$52</v>
      </c>
      <c r="P49" s="67" t="str">
        <f>ADDRESS(MATCH(P43,SL_CHARTS_2012!$B$1:$B$144,1),$E45,1)</f>
        <v>$D$46</v>
      </c>
      <c r="Q49" s="67" t="str">
        <f>ADDRESS(MATCH(Q43,SL_CHARTS_2012!$B$1:$B$144,1),$E45,1)</f>
        <v>$D$42</v>
      </c>
      <c r="R49" s="67" t="str">
        <f>ADDRESS(MATCH(R43,SL_CHARTS_2012!$B$1:$B$144,1),$E45,1)</f>
        <v>$D$38</v>
      </c>
      <c r="S49" s="67" t="str">
        <f>ADDRESS(MATCH(S43,SL_CHARTS_2012!$B$1:$B$144,1),$E45,1)</f>
        <v>$D$33</v>
      </c>
      <c r="T49" s="67" t="str">
        <f>ADDRESS(MATCH(T43,SL_CHARTS_2012!$B$1:$B$144,1),$E45,1)</f>
        <v>$D$28</v>
      </c>
      <c r="U49" s="67" t="str">
        <f>ADDRESS(MATCH(U43,SL_CHARTS_2012!$B$1:$B$144,1),$E45,1)</f>
        <v>$D$25</v>
      </c>
      <c r="V49" s="67" t="str">
        <f>ADDRESS(MATCH(V43,SL_CHARTS_2012!$B$1:$B$144,1),$E45,1)</f>
        <v>$D$20</v>
      </c>
      <c r="W49" s="67" t="str">
        <f>ADDRESS(MATCH(W43,SL_CHARTS_2012!$B$1:$B$144,1),$E45,1)</f>
        <v>$D$18</v>
      </c>
      <c r="X49" s="67" t="str">
        <f>ADDRESS(MATCH(X43,SL_CHARTS_2012!$B$1:$B$144,1),$E45,1)</f>
        <v>$D$16</v>
      </c>
      <c r="Y49" s="67" t="str">
        <f>ADDRESS(MATCH(Y43,SL_CHARTS_2012!$B$1:$B$144,1),$E45,1)</f>
        <v>$D$12</v>
      </c>
      <c r="Z49" s="67" t="str">
        <f>ADDRESS(MATCH(Z43,SL_CHARTS_2012!$B$1:$B$144,1),$E45,1)</f>
        <v>$D$10</v>
      </c>
      <c r="AA49" s="67" t="str">
        <f>ADDRESS(MATCH(AA43,SL_CHARTS_2012!$B$1:$B$144,1),$E45,1)</f>
        <v>$D$8</v>
      </c>
      <c r="AB49" s="67" t="str">
        <f>ADDRESS(MATCH(AB43,SL_CHARTS_2012!$B$1:$B$144,1),$E45,1)</f>
        <v>$D$7</v>
      </c>
      <c r="AC49" s="67" t="str">
        <f>ADDRESS(MATCH(AC43,SL_CHARTS_2012!$B$1:$B$144,1),$E45,1)</f>
        <v>$D$6</v>
      </c>
    </row>
    <row r="50" spans="2:29" s="65" customFormat="1" ht="15" hidden="1" customHeight="1" thickBot="1">
      <c r="B50" s="717"/>
      <c r="C50" s="71"/>
      <c r="D50" s="702" t="s">
        <v>126</v>
      </c>
      <c r="E50" s="72" t="s">
        <v>147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</row>
    <row r="51" spans="2:29" s="65" customFormat="1" ht="15" hidden="1" customHeight="1" thickBot="1">
      <c r="B51" s="717"/>
      <c r="C51" s="71"/>
      <c r="D51" s="702"/>
      <c r="E51" s="72" t="s">
        <v>124</v>
      </c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29" s="65" customFormat="1" ht="15" customHeight="1" thickBot="1">
      <c r="B52" s="717"/>
      <c r="C52" s="698" t="s">
        <v>127</v>
      </c>
      <c r="D52" s="91" t="s">
        <v>106</v>
      </c>
      <c r="E52" s="20" t="str">
        <f>CONCATENATE(E41,E$7,E42)</f>
        <v>101-93</v>
      </c>
      <c r="F52" s="20" t="str">
        <f>CONCATENATE(F41,F$7,F42)</f>
        <v>94-89</v>
      </c>
      <c r="G52" s="20" t="str">
        <f t="shared" ref="G52:AC52" si="25">CONCATENATE(G41,G$7,G42)</f>
        <v>90-86</v>
      </c>
      <c r="H52" s="20" t="str">
        <f t="shared" si="25"/>
        <v>87-83</v>
      </c>
      <c r="I52" s="20" t="str">
        <f t="shared" si="25"/>
        <v>84-72</v>
      </c>
      <c r="J52" s="20" t="str">
        <f t="shared" si="25"/>
        <v>73-66</v>
      </c>
      <c r="K52" s="20" t="str">
        <f t="shared" si="25"/>
        <v>66-61</v>
      </c>
      <c r="L52" s="20" t="str">
        <f t="shared" si="25"/>
        <v>62-59</v>
      </c>
      <c r="M52" s="20" t="str">
        <f t="shared" si="25"/>
        <v>60-56</v>
      </c>
      <c r="N52" s="20" t="str">
        <f t="shared" si="25"/>
        <v>56-47</v>
      </c>
      <c r="O52" s="20" t="str">
        <f t="shared" si="25"/>
        <v>48-41</v>
      </c>
      <c r="P52" s="20" t="str">
        <f t="shared" si="25"/>
        <v>42-38</v>
      </c>
      <c r="Q52" s="20" t="str">
        <f t="shared" si="25"/>
        <v>38-33</v>
      </c>
      <c r="R52" s="20" t="str">
        <f t="shared" si="25"/>
        <v>34-28</v>
      </c>
      <c r="S52" s="20" t="str">
        <f t="shared" si="25"/>
        <v>29-23</v>
      </c>
      <c r="T52" s="20" t="str">
        <f t="shared" si="25"/>
        <v>24-20</v>
      </c>
      <c r="U52" s="20" t="str">
        <f t="shared" si="25"/>
        <v>21-15</v>
      </c>
      <c r="V52" s="20" t="str">
        <f t="shared" si="25"/>
        <v>16-13</v>
      </c>
      <c r="W52" s="20" t="str">
        <f t="shared" si="25"/>
        <v>14-11</v>
      </c>
      <c r="X52" s="20" t="str">
        <f t="shared" si="25"/>
        <v>12-7</v>
      </c>
      <c r="Y52" s="20" t="str">
        <f t="shared" si="25"/>
        <v>8-5</v>
      </c>
      <c r="Z52" s="20" t="str">
        <f t="shared" si="25"/>
        <v>6-3</v>
      </c>
      <c r="AA52" s="20" t="str">
        <f t="shared" si="25"/>
        <v>4-2</v>
      </c>
      <c r="AB52" s="20" t="str">
        <f t="shared" si="25"/>
        <v>3-1</v>
      </c>
      <c r="AC52" s="20" t="str">
        <f t="shared" si="25"/>
        <v>2-0</v>
      </c>
    </row>
    <row r="53" spans="2:29" s="65" customFormat="1" ht="15" customHeight="1" thickBot="1">
      <c r="B53" s="717"/>
      <c r="C53" s="698"/>
      <c r="D53" s="92" t="s">
        <v>670</v>
      </c>
      <c r="E53" s="92">
        <f ca="1">AVERAGE(INDIRECT(CONCATENATE($E$23,E46,$E$24,E47),TRUE))</f>
        <v>276.22199999999998</v>
      </c>
      <c r="F53" s="92">
        <f t="shared" ref="F53:AC53" ca="1" si="26">AVERAGE(INDIRECT(CONCATENATE($E$23,F46,$E$24,F47),TRUE))</f>
        <v>242.25666666666666</v>
      </c>
      <c r="G53" s="92">
        <f t="shared" ca="1" si="26"/>
        <v>239.72419999999997</v>
      </c>
      <c r="H53" s="92">
        <f t="shared" ca="1" si="26"/>
        <v>247.44899999999998</v>
      </c>
      <c r="I53" s="92">
        <f t="shared" ca="1" si="26"/>
        <v>266.7373076923077</v>
      </c>
      <c r="J53" s="92">
        <f t="shared" ca="1" si="26"/>
        <v>252.42949999999999</v>
      </c>
      <c r="K53" s="92">
        <f t="shared" ca="1" si="26"/>
        <v>221.48166666666665</v>
      </c>
      <c r="L53" s="92">
        <f t="shared" ca="1" si="26"/>
        <v>221.76124999999999</v>
      </c>
      <c r="M53" s="92">
        <f t="shared" ca="1" si="26"/>
        <v>237.67320000000001</v>
      </c>
      <c r="N53" s="92">
        <f t="shared" ca="1" si="26"/>
        <v>226.9237</v>
      </c>
      <c r="O53" s="92">
        <f t="shared" ca="1" si="26"/>
        <v>197.49837500000001</v>
      </c>
      <c r="P53" s="92">
        <f t="shared" ca="1" si="26"/>
        <v>182.30360000000002</v>
      </c>
      <c r="Q53" s="92">
        <f t="shared" ca="1" si="26"/>
        <v>165.99116666666669</v>
      </c>
      <c r="R53" s="92">
        <f t="shared" ca="1" si="26"/>
        <v>128.88971428571429</v>
      </c>
      <c r="S53" s="92">
        <f t="shared" ca="1" si="26"/>
        <v>113.40285714285717</v>
      </c>
      <c r="T53" s="92">
        <f t="shared" ca="1" si="26"/>
        <v>129.90479999999999</v>
      </c>
      <c r="U53" s="92">
        <f t="shared" ca="1" si="26"/>
        <v>127.79242857142857</v>
      </c>
      <c r="V53" s="92">
        <f t="shared" ca="1" si="26"/>
        <v>112.41375000000001</v>
      </c>
      <c r="W53" s="92">
        <f t="shared" ca="1" si="26"/>
        <v>95.225499999999997</v>
      </c>
      <c r="X53" s="92">
        <f t="shared" ca="1" si="26"/>
        <v>69.203299999999999</v>
      </c>
      <c r="Y53" s="92">
        <f t="shared" ca="1" si="26"/>
        <v>40.973424999999999</v>
      </c>
      <c r="Z53" s="92">
        <f t="shared" ca="1" si="26"/>
        <v>19.212274999999998</v>
      </c>
      <c r="AA53" s="92">
        <f t="shared" ca="1" si="26"/>
        <v>6.5242266666666664</v>
      </c>
      <c r="AB53" s="92">
        <f t="shared" ca="1" si="26"/>
        <v>1.9703356666666665</v>
      </c>
      <c r="AC53" s="92">
        <f t="shared" ca="1" si="26"/>
        <v>0.10296899999999998</v>
      </c>
    </row>
    <row r="54" spans="2:29" s="65" customFormat="1" ht="15" customHeight="1" thickBot="1">
      <c r="B54" s="717"/>
      <c r="C54" s="698"/>
      <c r="D54" s="93" t="s">
        <v>671</v>
      </c>
      <c r="E54" s="93">
        <f ca="1">MIN(INDIRECT(CONCATENATE($E$23,E46,$E$24,E47),TRUE))</f>
        <v>249.61099999999999</v>
      </c>
      <c r="F54" s="93">
        <f t="shared" ref="F54:AC54" ca="1" si="27">MIN(INDIRECT(CONCATENATE($E$23,F46,$E$24,F47),TRUE))</f>
        <v>233.05600000000001</v>
      </c>
      <c r="G54" s="93">
        <f t="shared" ca="1" si="27"/>
        <v>233.05600000000001</v>
      </c>
      <c r="H54" s="93">
        <f t="shared" ca="1" si="27"/>
        <v>243.81299999999999</v>
      </c>
      <c r="I54" s="93">
        <f t="shared" ca="1" si="27"/>
        <v>248.96700000000001</v>
      </c>
      <c r="J54" s="93">
        <f t="shared" ca="1" si="27"/>
        <v>232.48599999999999</v>
      </c>
      <c r="K54" s="93">
        <f t="shared" ca="1" si="27"/>
        <v>214.828</v>
      </c>
      <c r="L54" s="93">
        <f t="shared" ca="1" si="27"/>
        <v>214.828</v>
      </c>
      <c r="M54" s="93">
        <f t="shared" ca="1" si="27"/>
        <v>223.19900000000001</v>
      </c>
      <c r="N54" s="93">
        <f t="shared" ca="1" si="27"/>
        <v>208.52500000000001</v>
      </c>
      <c r="O54" s="93">
        <f t="shared" ca="1" si="27"/>
        <v>184.393</v>
      </c>
      <c r="P54" s="93">
        <f t="shared" ca="1" si="27"/>
        <v>177.392</v>
      </c>
      <c r="Q54" s="93">
        <f t="shared" ca="1" si="27"/>
        <v>151.29300000000001</v>
      </c>
      <c r="R54" s="93">
        <f t="shared" ca="1" si="27"/>
        <v>102.773</v>
      </c>
      <c r="S54" s="93">
        <f t="shared" ca="1" si="27"/>
        <v>102.773</v>
      </c>
      <c r="T54" s="93">
        <f t="shared" ca="1" si="27"/>
        <v>124.20399999999999</v>
      </c>
      <c r="U54" s="93">
        <f t="shared" ca="1" si="27"/>
        <v>117.05500000000001</v>
      </c>
      <c r="V54" s="93">
        <f t="shared" ca="1" si="27"/>
        <v>100.146</v>
      </c>
      <c r="W54" s="93">
        <f t="shared" ca="1" si="27"/>
        <v>81.084599999999995</v>
      </c>
      <c r="X54" s="93">
        <f t="shared" ca="1" si="27"/>
        <v>47.441200000000002</v>
      </c>
      <c r="Y54" s="93">
        <f t="shared" ca="1" si="27"/>
        <v>23.1465</v>
      </c>
      <c r="Z54" s="93">
        <f t="shared" ca="1" si="27"/>
        <v>5.6021000000000001</v>
      </c>
      <c r="AA54" s="93">
        <f t="shared" ca="1" si="27"/>
        <v>1.00718</v>
      </c>
      <c r="AB54" s="93">
        <f t="shared" ca="1" si="27"/>
        <v>-0.69827300000000003</v>
      </c>
      <c r="AC54" s="93">
        <f t="shared" ca="1" si="27"/>
        <v>-0.69827300000000003</v>
      </c>
    </row>
    <row r="55" spans="2:29" s="65" customFormat="1" ht="15" customHeight="1" thickBot="1">
      <c r="B55" s="717"/>
      <c r="C55" s="698"/>
      <c r="D55" s="93" t="s">
        <v>672</v>
      </c>
      <c r="E55" s="93">
        <f ca="1">MAX(INDIRECT(CONCATENATE($E$23,E46,$E$24,E47),TRUE))</f>
        <v>286.55900000000003</v>
      </c>
      <c r="F55" s="93">
        <f t="shared" ref="F55:AC55" ca="1" si="28">MAX(INDIRECT(CONCATENATE($E$23,F46,$E$24,F47),TRUE))</f>
        <v>260.75599999999997</v>
      </c>
      <c r="G55" s="93">
        <f t="shared" ca="1" si="28"/>
        <v>245.529</v>
      </c>
      <c r="H55" s="93">
        <f t="shared" ca="1" si="28"/>
        <v>252.07</v>
      </c>
      <c r="I55" s="93">
        <f t="shared" ca="1" si="28"/>
        <v>276.05900000000003</v>
      </c>
      <c r="J55" s="93">
        <f t="shared" ca="1" si="28"/>
        <v>269.096</v>
      </c>
      <c r="K55" s="93">
        <f t="shared" ca="1" si="28"/>
        <v>232.48599999999999</v>
      </c>
      <c r="L55" s="93">
        <f t="shared" ca="1" si="28"/>
        <v>232.12899999999999</v>
      </c>
      <c r="M55" s="93">
        <f t="shared" ca="1" si="28"/>
        <v>247.04300000000001</v>
      </c>
      <c r="N55" s="93">
        <f t="shared" ca="1" si="28"/>
        <v>247.04300000000001</v>
      </c>
      <c r="O55" s="93">
        <f t="shared" ca="1" si="28"/>
        <v>209.97800000000001</v>
      </c>
      <c r="P55" s="93">
        <f t="shared" ca="1" si="28"/>
        <v>186.73099999999999</v>
      </c>
      <c r="Q55" s="93">
        <f t="shared" ca="1" si="28"/>
        <v>177.392</v>
      </c>
      <c r="R55" s="93">
        <f t="shared" ca="1" si="28"/>
        <v>159.143</v>
      </c>
      <c r="S55" s="93">
        <f t="shared" ca="1" si="28"/>
        <v>128.64400000000001</v>
      </c>
      <c r="T55" s="93">
        <f t="shared" ca="1" si="28"/>
        <v>132.73599999999999</v>
      </c>
      <c r="U55" s="93">
        <f t="shared" ca="1" si="28"/>
        <v>132.73599999999999</v>
      </c>
      <c r="V55" s="93">
        <f t="shared" ca="1" si="28"/>
        <v>123.355</v>
      </c>
      <c r="W55" s="93">
        <f t="shared" ca="1" si="28"/>
        <v>109.099</v>
      </c>
      <c r="X55" s="93">
        <f t="shared" ca="1" si="28"/>
        <v>90.572400000000002</v>
      </c>
      <c r="Y55" s="93">
        <f t="shared" ca="1" si="28"/>
        <v>58.168900000000001</v>
      </c>
      <c r="Z55" s="93">
        <f t="shared" ca="1" si="28"/>
        <v>35.137099999999997</v>
      </c>
      <c r="AA55" s="93">
        <f t="shared" ca="1" si="28"/>
        <v>12.9634</v>
      </c>
      <c r="AB55" s="93">
        <f t="shared" ca="1" si="28"/>
        <v>5.6021000000000001</v>
      </c>
      <c r="AC55" s="93">
        <f t="shared" ca="1" si="28"/>
        <v>1.00718</v>
      </c>
    </row>
    <row r="56" spans="2:29" s="65" customFormat="1" ht="15" hidden="1" customHeight="1" thickBot="1">
      <c r="B56" s="717"/>
      <c r="C56" s="698"/>
      <c r="D56" s="94" t="s">
        <v>673</v>
      </c>
      <c r="E56" s="95">
        <v>-15</v>
      </c>
      <c r="F56" s="95">
        <v>-15</v>
      </c>
      <c r="G56" s="95">
        <v>-15</v>
      </c>
      <c r="H56" s="95">
        <v>-15</v>
      </c>
      <c r="I56" s="95">
        <v>-15</v>
      </c>
      <c r="J56" s="95">
        <v>-15</v>
      </c>
      <c r="K56" s="95">
        <v>-15</v>
      </c>
      <c r="L56" s="95">
        <v>-15</v>
      </c>
      <c r="M56" s="95">
        <v>-15</v>
      </c>
      <c r="N56" s="95">
        <v>-15</v>
      </c>
      <c r="O56" s="95">
        <v>-15</v>
      </c>
      <c r="P56" s="95">
        <v>-15</v>
      </c>
      <c r="Q56" s="95">
        <v>-15</v>
      </c>
      <c r="R56" s="95">
        <v>-15</v>
      </c>
      <c r="S56" s="95">
        <v>-15</v>
      </c>
      <c r="T56" s="95">
        <v>-15</v>
      </c>
      <c r="U56" s="95">
        <v>-15</v>
      </c>
      <c r="V56" s="95">
        <v>-15</v>
      </c>
      <c r="W56" s="95">
        <v>-15</v>
      </c>
      <c r="X56" s="95">
        <v>-15</v>
      </c>
      <c r="Y56" s="95">
        <v>-15</v>
      </c>
      <c r="Z56" s="95">
        <v>-15</v>
      </c>
      <c r="AA56" s="95">
        <v>-15</v>
      </c>
      <c r="AB56" s="95">
        <v>-15</v>
      </c>
      <c r="AC56" s="95">
        <v>-15</v>
      </c>
    </row>
    <row r="57" spans="2:29" s="65" customFormat="1" ht="15" hidden="1" customHeight="1" thickBot="1">
      <c r="B57" s="717"/>
      <c r="C57" s="698"/>
      <c r="D57" s="94" t="s">
        <v>674</v>
      </c>
      <c r="E57" s="95">
        <v>15</v>
      </c>
      <c r="F57" s="95">
        <v>15</v>
      </c>
      <c r="G57" s="95">
        <v>15</v>
      </c>
      <c r="H57" s="95">
        <v>15</v>
      </c>
      <c r="I57" s="95">
        <v>15</v>
      </c>
      <c r="J57" s="95">
        <v>15</v>
      </c>
      <c r="K57" s="95">
        <v>15</v>
      </c>
      <c r="L57" s="95">
        <v>15</v>
      </c>
      <c r="M57" s="95">
        <v>15</v>
      </c>
      <c r="N57" s="95">
        <v>15</v>
      </c>
      <c r="O57" s="95">
        <v>15</v>
      </c>
      <c r="P57" s="95">
        <v>15</v>
      </c>
      <c r="Q57" s="95">
        <v>15</v>
      </c>
      <c r="R57" s="95">
        <v>15</v>
      </c>
      <c r="S57" s="95">
        <v>15</v>
      </c>
      <c r="T57" s="95">
        <v>15</v>
      </c>
      <c r="U57" s="95">
        <v>15</v>
      </c>
      <c r="V57" s="95">
        <v>15</v>
      </c>
      <c r="W57" s="95">
        <v>15</v>
      </c>
      <c r="X57" s="95">
        <v>15</v>
      </c>
      <c r="Y57" s="95">
        <v>15</v>
      </c>
      <c r="Z57" s="95">
        <v>15</v>
      </c>
      <c r="AA57" s="95">
        <v>15</v>
      </c>
      <c r="AB57" s="95">
        <v>15</v>
      </c>
      <c r="AC57" s="95">
        <v>15</v>
      </c>
    </row>
    <row r="58" spans="2:29" s="65" customFormat="1" ht="15" hidden="1" customHeight="1" thickBot="1">
      <c r="B58" s="717"/>
      <c r="C58" s="698"/>
      <c r="D58" s="94" t="s">
        <v>675</v>
      </c>
      <c r="E58" s="96">
        <f ca="1">E54+E56</f>
        <v>234.61099999999999</v>
      </c>
      <c r="F58" s="96">
        <f ca="1">F54+F56</f>
        <v>218.05600000000001</v>
      </c>
      <c r="G58" s="96">
        <f t="shared" ref="G58:AC58" ca="1" si="29">G54+G56</f>
        <v>218.05600000000001</v>
      </c>
      <c r="H58" s="96">
        <f t="shared" ca="1" si="29"/>
        <v>228.81299999999999</v>
      </c>
      <c r="I58" s="96">
        <f t="shared" ca="1" si="29"/>
        <v>233.96700000000001</v>
      </c>
      <c r="J58" s="96">
        <f t="shared" ca="1" si="29"/>
        <v>217.48599999999999</v>
      </c>
      <c r="K58" s="96">
        <f t="shared" ca="1" si="29"/>
        <v>199.828</v>
      </c>
      <c r="L58" s="96">
        <f t="shared" ca="1" si="29"/>
        <v>199.828</v>
      </c>
      <c r="M58" s="96">
        <f t="shared" ca="1" si="29"/>
        <v>208.19900000000001</v>
      </c>
      <c r="N58" s="96">
        <f t="shared" ca="1" si="29"/>
        <v>193.52500000000001</v>
      </c>
      <c r="O58" s="96">
        <f t="shared" ca="1" si="29"/>
        <v>169.393</v>
      </c>
      <c r="P58" s="96">
        <f t="shared" ca="1" si="29"/>
        <v>162.392</v>
      </c>
      <c r="Q58" s="96">
        <f t="shared" ca="1" si="29"/>
        <v>136.29300000000001</v>
      </c>
      <c r="R58" s="96">
        <f t="shared" ca="1" si="29"/>
        <v>87.772999999999996</v>
      </c>
      <c r="S58" s="96">
        <f t="shared" ca="1" si="29"/>
        <v>87.772999999999996</v>
      </c>
      <c r="T58" s="96">
        <f t="shared" ca="1" si="29"/>
        <v>109.20399999999999</v>
      </c>
      <c r="U58" s="96">
        <f t="shared" ca="1" si="29"/>
        <v>102.05500000000001</v>
      </c>
      <c r="V58" s="96">
        <f t="shared" ca="1" si="29"/>
        <v>85.146000000000001</v>
      </c>
      <c r="W58" s="96">
        <f t="shared" ca="1" si="29"/>
        <v>66.084599999999995</v>
      </c>
      <c r="X58" s="96">
        <f t="shared" ca="1" si="29"/>
        <v>32.441200000000002</v>
      </c>
      <c r="Y58" s="96">
        <f t="shared" ca="1" si="29"/>
        <v>8.1464999999999996</v>
      </c>
      <c r="Z58" s="96">
        <f t="shared" ca="1" si="29"/>
        <v>-9.3978999999999999</v>
      </c>
      <c r="AA58" s="96">
        <f t="shared" ca="1" si="29"/>
        <v>-13.99282</v>
      </c>
      <c r="AB58" s="96">
        <f t="shared" ca="1" si="29"/>
        <v>-15.698273</v>
      </c>
      <c r="AC58" s="96">
        <f t="shared" ca="1" si="29"/>
        <v>-15.698273</v>
      </c>
    </row>
    <row r="59" spans="2:29" s="65" customFormat="1" ht="15" hidden="1" customHeight="1" thickBot="1">
      <c r="B59" s="717"/>
      <c r="C59" s="698"/>
      <c r="D59" s="94" t="s">
        <v>676</v>
      </c>
      <c r="E59" s="96">
        <f ca="1">E55+E57</f>
        <v>301.55900000000003</v>
      </c>
      <c r="F59" s="96">
        <f t="shared" ref="F59:AC59" ca="1" si="30">F55+F57</f>
        <v>275.75599999999997</v>
      </c>
      <c r="G59" s="96">
        <f t="shared" ca="1" si="30"/>
        <v>260.529</v>
      </c>
      <c r="H59" s="96">
        <f t="shared" ca="1" si="30"/>
        <v>267.07</v>
      </c>
      <c r="I59" s="96">
        <f t="shared" ca="1" si="30"/>
        <v>291.05900000000003</v>
      </c>
      <c r="J59" s="96">
        <f t="shared" ca="1" si="30"/>
        <v>284.096</v>
      </c>
      <c r="K59" s="96">
        <f t="shared" ca="1" si="30"/>
        <v>247.48599999999999</v>
      </c>
      <c r="L59" s="96">
        <f t="shared" ca="1" si="30"/>
        <v>247.12899999999999</v>
      </c>
      <c r="M59" s="96">
        <f t="shared" ca="1" si="30"/>
        <v>262.04300000000001</v>
      </c>
      <c r="N59" s="96">
        <f t="shared" ca="1" si="30"/>
        <v>262.04300000000001</v>
      </c>
      <c r="O59" s="96">
        <f t="shared" ca="1" si="30"/>
        <v>224.97800000000001</v>
      </c>
      <c r="P59" s="96">
        <f t="shared" ca="1" si="30"/>
        <v>201.73099999999999</v>
      </c>
      <c r="Q59" s="96">
        <f t="shared" ca="1" si="30"/>
        <v>192.392</v>
      </c>
      <c r="R59" s="96">
        <f t="shared" ca="1" si="30"/>
        <v>174.143</v>
      </c>
      <c r="S59" s="96">
        <f t="shared" ca="1" si="30"/>
        <v>143.64400000000001</v>
      </c>
      <c r="T59" s="96">
        <f t="shared" ca="1" si="30"/>
        <v>147.73599999999999</v>
      </c>
      <c r="U59" s="96">
        <f t="shared" ca="1" si="30"/>
        <v>147.73599999999999</v>
      </c>
      <c r="V59" s="96">
        <f t="shared" ca="1" si="30"/>
        <v>138.35500000000002</v>
      </c>
      <c r="W59" s="96">
        <f t="shared" ca="1" si="30"/>
        <v>124.099</v>
      </c>
      <c r="X59" s="96">
        <f t="shared" ca="1" si="30"/>
        <v>105.5724</v>
      </c>
      <c r="Y59" s="96">
        <f t="shared" ca="1" si="30"/>
        <v>73.168900000000008</v>
      </c>
      <c r="Z59" s="96">
        <f t="shared" ca="1" si="30"/>
        <v>50.137099999999997</v>
      </c>
      <c r="AA59" s="96">
        <f t="shared" ca="1" si="30"/>
        <v>27.9634</v>
      </c>
      <c r="AB59" s="96">
        <f t="shared" ca="1" si="30"/>
        <v>20.6021</v>
      </c>
      <c r="AC59" s="96">
        <f t="shared" ca="1" si="30"/>
        <v>16.007179999999998</v>
      </c>
    </row>
    <row r="60" spans="2:29" s="65" customFormat="1" ht="15" customHeight="1" thickBot="1">
      <c r="B60" s="717"/>
      <c r="C60" s="699" t="s">
        <v>128</v>
      </c>
      <c r="D60" s="74" t="s">
        <v>106</v>
      </c>
      <c r="E60" s="75" t="str">
        <f>CONCATENATE(E43,E$7,E44)</f>
        <v>101-93</v>
      </c>
      <c r="F60" s="75" t="str">
        <f t="shared" ref="F60:AC60" si="31">CONCATENATE(F43,F$7,F44)</f>
        <v>94-89</v>
      </c>
      <c r="G60" s="75" t="str">
        <f t="shared" si="31"/>
        <v>91-86</v>
      </c>
      <c r="H60" s="75" t="str">
        <f t="shared" si="31"/>
        <v>87-83</v>
      </c>
      <c r="I60" s="75" t="str">
        <f t="shared" si="31"/>
        <v>84-72</v>
      </c>
      <c r="J60" s="75" t="str">
        <f t="shared" si="31"/>
        <v>73-66</v>
      </c>
      <c r="K60" s="75" t="str">
        <f t="shared" si="31"/>
        <v>66-61</v>
      </c>
      <c r="L60" s="75" t="str">
        <f t="shared" si="31"/>
        <v>62-59</v>
      </c>
      <c r="M60" s="75" t="str">
        <f t="shared" si="31"/>
        <v>60-56</v>
      </c>
      <c r="N60" s="75" t="str">
        <f t="shared" si="31"/>
        <v>56-47</v>
      </c>
      <c r="O60" s="75" t="str">
        <f t="shared" si="31"/>
        <v>48-41</v>
      </c>
      <c r="P60" s="75" t="str">
        <f t="shared" si="31"/>
        <v>42-38</v>
      </c>
      <c r="Q60" s="75" t="str">
        <f t="shared" si="31"/>
        <v>38-33</v>
      </c>
      <c r="R60" s="75" t="str">
        <f t="shared" si="31"/>
        <v>34-28</v>
      </c>
      <c r="S60" s="75" t="str">
        <f t="shared" si="31"/>
        <v>29-23</v>
      </c>
      <c r="T60" s="75" t="str">
        <f t="shared" si="31"/>
        <v>24-20</v>
      </c>
      <c r="U60" s="75" t="str">
        <f t="shared" si="31"/>
        <v>21-15</v>
      </c>
      <c r="V60" s="75" t="str">
        <f t="shared" si="31"/>
        <v>16-13</v>
      </c>
      <c r="W60" s="75" t="str">
        <f t="shared" si="31"/>
        <v>14-11</v>
      </c>
      <c r="X60" s="75" t="str">
        <f t="shared" si="31"/>
        <v>12-7</v>
      </c>
      <c r="Y60" s="75" t="str">
        <f t="shared" si="31"/>
        <v>8-5</v>
      </c>
      <c r="Z60" s="75" t="str">
        <f t="shared" si="31"/>
        <v>6-3</v>
      </c>
      <c r="AA60" s="75" t="str">
        <f t="shared" si="31"/>
        <v>4-2</v>
      </c>
      <c r="AB60" s="75" t="str">
        <f t="shared" si="31"/>
        <v>3-1</v>
      </c>
      <c r="AC60" s="75" t="str">
        <f t="shared" si="31"/>
        <v>2-0</v>
      </c>
    </row>
    <row r="61" spans="2:29" s="65" customFormat="1" ht="15" customHeight="1" thickBot="1">
      <c r="B61" s="717"/>
      <c r="C61" s="699"/>
      <c r="D61" s="76" t="s">
        <v>670</v>
      </c>
      <c r="E61" s="76">
        <f ca="1">AVERAGE(INDIRECT(CONCATENATE($E50,E48,$E$24,E49),TRUE))</f>
        <v>276.22199999999998</v>
      </c>
      <c r="F61" s="76">
        <f t="shared" ref="F61:AC61" ca="1" si="32">AVERAGE(INDIRECT(CONCATENATE($E50,F48,$E$24,F49),TRUE))</f>
        <v>242.25666666666666</v>
      </c>
      <c r="G61" s="76">
        <f t="shared" ca="1" si="32"/>
        <v>238.79533333333333</v>
      </c>
      <c r="H61" s="76">
        <f t="shared" ca="1" si="32"/>
        <v>247.44899999999998</v>
      </c>
      <c r="I61" s="76">
        <f t="shared" ca="1" si="32"/>
        <v>266.7373076923077</v>
      </c>
      <c r="J61" s="76">
        <f ca="1">AVERAGE(INDIRECT(CONCATENATE($E50,J48,$E$24,J49),TRUE))</f>
        <v>252.42949999999999</v>
      </c>
      <c r="K61" s="76">
        <f t="shared" ca="1" si="32"/>
        <v>221.48166666666665</v>
      </c>
      <c r="L61" s="76">
        <f t="shared" ca="1" si="32"/>
        <v>221.76124999999999</v>
      </c>
      <c r="M61" s="76">
        <f t="shared" ca="1" si="32"/>
        <v>237.67320000000001</v>
      </c>
      <c r="N61" s="76">
        <f t="shared" ca="1" si="32"/>
        <v>226.9237</v>
      </c>
      <c r="O61" s="76">
        <f t="shared" ca="1" si="32"/>
        <v>197.49837500000001</v>
      </c>
      <c r="P61" s="76">
        <f t="shared" ca="1" si="32"/>
        <v>182.30360000000002</v>
      </c>
      <c r="Q61" s="76">
        <f t="shared" ca="1" si="32"/>
        <v>165.99116666666669</v>
      </c>
      <c r="R61" s="76">
        <f t="shared" ca="1" si="32"/>
        <v>128.88971428571429</v>
      </c>
      <c r="S61" s="76">
        <f t="shared" ca="1" si="32"/>
        <v>113.40285714285717</v>
      </c>
      <c r="T61" s="76">
        <f t="shared" ca="1" si="32"/>
        <v>129.90479999999999</v>
      </c>
      <c r="U61" s="76">
        <f t="shared" ca="1" si="32"/>
        <v>127.79242857142857</v>
      </c>
      <c r="V61" s="76">
        <f t="shared" ca="1" si="32"/>
        <v>112.41375000000001</v>
      </c>
      <c r="W61" s="76">
        <f t="shared" ca="1" si="32"/>
        <v>95.225499999999997</v>
      </c>
      <c r="X61" s="76">
        <f t="shared" ca="1" si="32"/>
        <v>69.203299999999999</v>
      </c>
      <c r="Y61" s="76">
        <f t="shared" ca="1" si="32"/>
        <v>40.973424999999999</v>
      </c>
      <c r="Z61" s="76">
        <f t="shared" ca="1" si="32"/>
        <v>19.212274999999998</v>
      </c>
      <c r="AA61" s="76">
        <f t="shared" ca="1" si="32"/>
        <v>6.5242266666666664</v>
      </c>
      <c r="AB61" s="76">
        <f t="shared" ca="1" si="32"/>
        <v>1.9703356666666665</v>
      </c>
      <c r="AC61" s="76">
        <f t="shared" ca="1" si="32"/>
        <v>0.10296899999999998</v>
      </c>
    </row>
    <row r="62" spans="2:29" s="65" customFormat="1" ht="15" customHeight="1" thickBot="1">
      <c r="B62" s="717"/>
      <c r="C62" s="699"/>
      <c r="D62" s="77" t="s">
        <v>671</v>
      </c>
      <c r="E62" s="77">
        <f ca="1">MIN(INDIRECT(CONCATENATE($E50,E48,$E$24,E49),TRUE))</f>
        <v>249.61099999999999</v>
      </c>
      <c r="F62" s="77">
        <f t="shared" ref="F62:AC62" ca="1" si="33">MIN(INDIRECT(CONCATENATE($E50,F48,$E$24,F49),TRUE))</f>
        <v>233.05600000000001</v>
      </c>
      <c r="G62" s="77">
        <f t="shared" ca="1" si="33"/>
        <v>233.05600000000001</v>
      </c>
      <c r="H62" s="77">
        <f t="shared" ca="1" si="33"/>
        <v>243.81299999999999</v>
      </c>
      <c r="I62" s="77">
        <f t="shared" ca="1" si="33"/>
        <v>248.96700000000001</v>
      </c>
      <c r="J62" s="77">
        <f t="shared" ca="1" si="33"/>
        <v>232.48599999999999</v>
      </c>
      <c r="K62" s="77">
        <f t="shared" ca="1" si="33"/>
        <v>214.828</v>
      </c>
      <c r="L62" s="77">
        <f t="shared" ca="1" si="33"/>
        <v>214.828</v>
      </c>
      <c r="M62" s="77">
        <f t="shared" ca="1" si="33"/>
        <v>223.19900000000001</v>
      </c>
      <c r="N62" s="77">
        <f t="shared" ca="1" si="33"/>
        <v>208.52500000000001</v>
      </c>
      <c r="O62" s="77">
        <f t="shared" ca="1" si="33"/>
        <v>184.393</v>
      </c>
      <c r="P62" s="77">
        <f t="shared" ca="1" si="33"/>
        <v>177.392</v>
      </c>
      <c r="Q62" s="77">
        <f t="shared" ca="1" si="33"/>
        <v>151.29300000000001</v>
      </c>
      <c r="R62" s="77">
        <f t="shared" ca="1" si="33"/>
        <v>102.773</v>
      </c>
      <c r="S62" s="77">
        <f t="shared" ca="1" si="33"/>
        <v>102.773</v>
      </c>
      <c r="T62" s="77">
        <f t="shared" ca="1" si="33"/>
        <v>124.20399999999999</v>
      </c>
      <c r="U62" s="77">
        <f t="shared" ca="1" si="33"/>
        <v>117.05500000000001</v>
      </c>
      <c r="V62" s="77">
        <f t="shared" ca="1" si="33"/>
        <v>100.146</v>
      </c>
      <c r="W62" s="77">
        <f t="shared" ca="1" si="33"/>
        <v>81.084599999999995</v>
      </c>
      <c r="X62" s="77">
        <f t="shared" ca="1" si="33"/>
        <v>47.441200000000002</v>
      </c>
      <c r="Y62" s="77">
        <f t="shared" ca="1" si="33"/>
        <v>23.1465</v>
      </c>
      <c r="Z62" s="77">
        <f t="shared" ca="1" si="33"/>
        <v>5.6021000000000001</v>
      </c>
      <c r="AA62" s="77">
        <f t="shared" ca="1" si="33"/>
        <v>1.00718</v>
      </c>
      <c r="AB62" s="77">
        <f t="shared" ca="1" si="33"/>
        <v>-0.69827300000000003</v>
      </c>
      <c r="AC62" s="77">
        <f t="shared" ca="1" si="33"/>
        <v>-0.69827300000000003</v>
      </c>
    </row>
    <row r="63" spans="2:29" s="65" customFormat="1" ht="15" customHeight="1" thickBot="1">
      <c r="B63" s="717"/>
      <c r="C63" s="699"/>
      <c r="D63" s="77" t="s">
        <v>672</v>
      </c>
      <c r="E63" s="77">
        <f ca="1">MAX(INDIRECT(CONCATENATE($E50,E48,$E$24,E49),TRUE))</f>
        <v>286.55900000000003</v>
      </c>
      <c r="F63" s="77">
        <f t="shared" ref="F63:AC63" ca="1" si="34">MAX(INDIRECT(CONCATENATE($E50,F48,$E$24,F49),TRUE))</f>
        <v>260.75599999999997</v>
      </c>
      <c r="G63" s="77">
        <f t="shared" ca="1" si="34"/>
        <v>245.529</v>
      </c>
      <c r="H63" s="77">
        <f t="shared" ca="1" si="34"/>
        <v>252.07</v>
      </c>
      <c r="I63" s="77">
        <f t="shared" ca="1" si="34"/>
        <v>276.05900000000003</v>
      </c>
      <c r="J63" s="77">
        <f t="shared" ca="1" si="34"/>
        <v>269.096</v>
      </c>
      <c r="K63" s="77">
        <f t="shared" ca="1" si="34"/>
        <v>232.48599999999999</v>
      </c>
      <c r="L63" s="77">
        <f t="shared" ca="1" si="34"/>
        <v>232.12899999999999</v>
      </c>
      <c r="M63" s="77">
        <f t="shared" ca="1" si="34"/>
        <v>247.04300000000001</v>
      </c>
      <c r="N63" s="77">
        <f t="shared" ca="1" si="34"/>
        <v>247.04300000000001</v>
      </c>
      <c r="O63" s="77">
        <f t="shared" ca="1" si="34"/>
        <v>209.97800000000001</v>
      </c>
      <c r="P63" s="77">
        <f t="shared" ca="1" si="34"/>
        <v>186.73099999999999</v>
      </c>
      <c r="Q63" s="77">
        <f t="shared" ca="1" si="34"/>
        <v>177.392</v>
      </c>
      <c r="R63" s="77">
        <f t="shared" ca="1" si="34"/>
        <v>159.143</v>
      </c>
      <c r="S63" s="77">
        <f t="shared" ca="1" si="34"/>
        <v>128.64400000000001</v>
      </c>
      <c r="T63" s="77">
        <f t="shared" ca="1" si="34"/>
        <v>132.73599999999999</v>
      </c>
      <c r="U63" s="77">
        <f t="shared" ca="1" si="34"/>
        <v>132.73599999999999</v>
      </c>
      <c r="V63" s="77">
        <f t="shared" ca="1" si="34"/>
        <v>123.355</v>
      </c>
      <c r="W63" s="77">
        <f t="shared" ca="1" si="34"/>
        <v>109.099</v>
      </c>
      <c r="X63" s="77">
        <f t="shared" ca="1" si="34"/>
        <v>90.572400000000002</v>
      </c>
      <c r="Y63" s="77">
        <f t="shared" ca="1" si="34"/>
        <v>58.168900000000001</v>
      </c>
      <c r="Z63" s="77">
        <f t="shared" ca="1" si="34"/>
        <v>35.137099999999997</v>
      </c>
      <c r="AA63" s="77">
        <f t="shared" ca="1" si="34"/>
        <v>12.9634</v>
      </c>
      <c r="AB63" s="77">
        <f t="shared" ca="1" si="34"/>
        <v>5.6021000000000001</v>
      </c>
      <c r="AC63" s="77">
        <f t="shared" ca="1" si="34"/>
        <v>1.00718</v>
      </c>
    </row>
    <row r="64" spans="2:29" s="65" customFormat="1" ht="15" hidden="1" customHeight="1" thickBot="1">
      <c r="B64" s="717"/>
      <c r="C64" s="699"/>
      <c r="D64" s="63" t="s">
        <v>673</v>
      </c>
      <c r="E64" s="78">
        <v>-15</v>
      </c>
      <c r="F64" s="78">
        <v>-15</v>
      </c>
      <c r="G64" s="78">
        <v>-15</v>
      </c>
      <c r="H64" s="78">
        <v>-15</v>
      </c>
      <c r="I64" s="78">
        <v>-15</v>
      </c>
      <c r="J64" s="78">
        <v>-15</v>
      </c>
      <c r="K64" s="78">
        <v>-15</v>
      </c>
      <c r="L64" s="78">
        <v>-15</v>
      </c>
      <c r="M64" s="78">
        <v>-15</v>
      </c>
      <c r="N64" s="78">
        <v>-15</v>
      </c>
      <c r="O64" s="78">
        <v>-15</v>
      </c>
      <c r="P64" s="78">
        <v>-15</v>
      </c>
      <c r="Q64" s="78">
        <v>-15</v>
      </c>
      <c r="R64" s="78">
        <v>-15</v>
      </c>
      <c r="S64" s="78">
        <v>-15</v>
      </c>
      <c r="T64" s="78">
        <v>-15</v>
      </c>
      <c r="U64" s="78">
        <v>-15</v>
      </c>
      <c r="V64" s="78">
        <v>-15</v>
      </c>
      <c r="W64" s="78">
        <v>-15</v>
      </c>
      <c r="X64" s="78">
        <v>-15</v>
      </c>
      <c r="Y64" s="78">
        <v>-15</v>
      </c>
      <c r="Z64" s="78">
        <v>-15</v>
      </c>
      <c r="AA64" s="78">
        <v>-15</v>
      </c>
      <c r="AB64" s="78">
        <v>-15</v>
      </c>
      <c r="AC64" s="78">
        <v>-15</v>
      </c>
    </row>
    <row r="65" spans="2:29" s="65" customFormat="1" ht="15" hidden="1" customHeight="1" thickBot="1">
      <c r="B65" s="717"/>
      <c r="C65" s="699"/>
      <c r="D65" s="63" t="s">
        <v>674</v>
      </c>
      <c r="E65" s="78">
        <v>15</v>
      </c>
      <c r="F65" s="78">
        <v>15</v>
      </c>
      <c r="G65" s="78">
        <v>15</v>
      </c>
      <c r="H65" s="78">
        <v>15</v>
      </c>
      <c r="I65" s="78">
        <v>15</v>
      </c>
      <c r="J65" s="78">
        <v>15</v>
      </c>
      <c r="K65" s="78">
        <v>15</v>
      </c>
      <c r="L65" s="78">
        <v>15</v>
      </c>
      <c r="M65" s="78">
        <v>15</v>
      </c>
      <c r="N65" s="78">
        <v>15</v>
      </c>
      <c r="O65" s="78">
        <v>15</v>
      </c>
      <c r="P65" s="78">
        <v>15</v>
      </c>
      <c r="Q65" s="78">
        <v>15</v>
      </c>
      <c r="R65" s="78">
        <v>15</v>
      </c>
      <c r="S65" s="78">
        <v>15</v>
      </c>
      <c r="T65" s="78">
        <v>15</v>
      </c>
      <c r="U65" s="78">
        <v>15</v>
      </c>
      <c r="V65" s="78">
        <v>15</v>
      </c>
      <c r="W65" s="78">
        <v>15</v>
      </c>
      <c r="X65" s="78">
        <v>15</v>
      </c>
      <c r="Y65" s="78">
        <v>15</v>
      </c>
      <c r="Z65" s="78">
        <v>15</v>
      </c>
      <c r="AA65" s="78">
        <v>15</v>
      </c>
      <c r="AB65" s="78">
        <v>15</v>
      </c>
      <c r="AC65" s="78">
        <v>15</v>
      </c>
    </row>
    <row r="66" spans="2:29" s="65" customFormat="1" ht="15" hidden="1" customHeight="1" thickBot="1">
      <c r="B66" s="717"/>
      <c r="C66" s="699"/>
      <c r="D66" s="63" t="s">
        <v>675</v>
      </c>
      <c r="E66" s="64">
        <f ca="1">E62+E64</f>
        <v>234.61099999999999</v>
      </c>
      <c r="F66" s="64">
        <f ca="1">F62+F64</f>
        <v>218.05600000000001</v>
      </c>
      <c r="G66" s="64">
        <f t="shared" ref="G66:AC66" ca="1" si="35">G62+G64</f>
        <v>218.05600000000001</v>
      </c>
      <c r="H66" s="64">
        <f t="shared" ca="1" si="35"/>
        <v>228.81299999999999</v>
      </c>
      <c r="I66" s="64">
        <f t="shared" ca="1" si="35"/>
        <v>233.96700000000001</v>
      </c>
      <c r="J66" s="64">
        <f t="shared" ca="1" si="35"/>
        <v>217.48599999999999</v>
      </c>
      <c r="K66" s="64">
        <f t="shared" ca="1" si="35"/>
        <v>199.828</v>
      </c>
      <c r="L66" s="64">
        <f t="shared" ca="1" si="35"/>
        <v>199.828</v>
      </c>
      <c r="M66" s="64">
        <f t="shared" ca="1" si="35"/>
        <v>208.19900000000001</v>
      </c>
      <c r="N66" s="64">
        <f t="shared" ca="1" si="35"/>
        <v>193.52500000000001</v>
      </c>
      <c r="O66" s="64">
        <f t="shared" ca="1" si="35"/>
        <v>169.393</v>
      </c>
      <c r="P66" s="64">
        <f t="shared" ca="1" si="35"/>
        <v>162.392</v>
      </c>
      <c r="Q66" s="64">
        <f t="shared" ca="1" si="35"/>
        <v>136.29300000000001</v>
      </c>
      <c r="R66" s="64">
        <f t="shared" ca="1" si="35"/>
        <v>87.772999999999996</v>
      </c>
      <c r="S66" s="64">
        <f t="shared" ca="1" si="35"/>
        <v>87.772999999999996</v>
      </c>
      <c r="T66" s="64">
        <f t="shared" ca="1" si="35"/>
        <v>109.20399999999999</v>
      </c>
      <c r="U66" s="64">
        <f t="shared" ca="1" si="35"/>
        <v>102.05500000000001</v>
      </c>
      <c r="V66" s="64">
        <f t="shared" ca="1" si="35"/>
        <v>85.146000000000001</v>
      </c>
      <c r="W66" s="64">
        <f t="shared" ca="1" si="35"/>
        <v>66.084599999999995</v>
      </c>
      <c r="X66" s="64">
        <f t="shared" ca="1" si="35"/>
        <v>32.441200000000002</v>
      </c>
      <c r="Y66" s="64">
        <f t="shared" ca="1" si="35"/>
        <v>8.1464999999999996</v>
      </c>
      <c r="Z66" s="64">
        <f t="shared" ca="1" si="35"/>
        <v>-9.3978999999999999</v>
      </c>
      <c r="AA66" s="64">
        <f t="shared" ca="1" si="35"/>
        <v>-13.99282</v>
      </c>
      <c r="AB66" s="64">
        <f t="shared" ca="1" si="35"/>
        <v>-15.698273</v>
      </c>
      <c r="AC66" s="64">
        <f t="shared" ca="1" si="35"/>
        <v>-15.698273</v>
      </c>
    </row>
    <row r="67" spans="2:29" s="65" customFormat="1" ht="15" hidden="1" customHeight="1" thickBot="1">
      <c r="B67" s="717"/>
      <c r="C67" s="700"/>
      <c r="D67" s="104" t="s">
        <v>676</v>
      </c>
      <c r="E67" s="105">
        <f ca="1">E63+E65</f>
        <v>301.55900000000003</v>
      </c>
      <c r="F67" s="105">
        <f t="shared" ref="F67:AC67" ca="1" si="36">F63+F65</f>
        <v>275.75599999999997</v>
      </c>
      <c r="G67" s="105">
        <f t="shared" ca="1" si="36"/>
        <v>260.529</v>
      </c>
      <c r="H67" s="105">
        <f t="shared" ca="1" si="36"/>
        <v>267.07</v>
      </c>
      <c r="I67" s="105">
        <f t="shared" ca="1" si="36"/>
        <v>291.05900000000003</v>
      </c>
      <c r="J67" s="105">
        <f t="shared" ca="1" si="36"/>
        <v>284.096</v>
      </c>
      <c r="K67" s="105">
        <f t="shared" ca="1" si="36"/>
        <v>247.48599999999999</v>
      </c>
      <c r="L67" s="105">
        <f t="shared" ca="1" si="36"/>
        <v>247.12899999999999</v>
      </c>
      <c r="M67" s="105">
        <f t="shared" ca="1" si="36"/>
        <v>262.04300000000001</v>
      </c>
      <c r="N67" s="105">
        <f t="shared" ca="1" si="36"/>
        <v>262.04300000000001</v>
      </c>
      <c r="O67" s="105">
        <f t="shared" ca="1" si="36"/>
        <v>224.97800000000001</v>
      </c>
      <c r="P67" s="105">
        <f t="shared" ca="1" si="36"/>
        <v>201.73099999999999</v>
      </c>
      <c r="Q67" s="105">
        <f t="shared" ca="1" si="36"/>
        <v>192.392</v>
      </c>
      <c r="R67" s="105">
        <f t="shared" ca="1" si="36"/>
        <v>174.143</v>
      </c>
      <c r="S67" s="105">
        <f t="shared" ca="1" si="36"/>
        <v>143.64400000000001</v>
      </c>
      <c r="T67" s="105">
        <f t="shared" ca="1" si="36"/>
        <v>147.73599999999999</v>
      </c>
      <c r="U67" s="105">
        <f t="shared" ca="1" si="36"/>
        <v>147.73599999999999</v>
      </c>
      <c r="V67" s="105">
        <f t="shared" ca="1" si="36"/>
        <v>138.35500000000002</v>
      </c>
      <c r="W67" s="105">
        <f t="shared" ca="1" si="36"/>
        <v>124.099</v>
      </c>
      <c r="X67" s="105">
        <f t="shared" ca="1" si="36"/>
        <v>105.5724</v>
      </c>
      <c r="Y67" s="105">
        <f t="shared" ca="1" si="36"/>
        <v>73.168900000000008</v>
      </c>
      <c r="Z67" s="105">
        <f t="shared" ca="1" si="36"/>
        <v>50.137099999999997</v>
      </c>
      <c r="AA67" s="105">
        <f t="shared" ca="1" si="36"/>
        <v>27.9634</v>
      </c>
      <c r="AB67" s="105">
        <f t="shared" ca="1" si="36"/>
        <v>20.6021</v>
      </c>
      <c r="AC67" s="105">
        <f t="shared" ca="1" si="36"/>
        <v>16.007179999999998</v>
      </c>
    </row>
    <row r="68" spans="2:29" s="65" customFormat="1" ht="15" hidden="1" customHeight="1" thickBot="1">
      <c r="B68" s="726" t="s">
        <v>37</v>
      </c>
      <c r="C68" s="701" t="s">
        <v>120</v>
      </c>
      <c r="D68" s="25" t="s">
        <v>148</v>
      </c>
      <c r="E68" s="26" t="str">
        <f ca="1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$E$688</v>
      </c>
      <c r="F68" s="26" t="str">
        <f ca="1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$E$648</v>
      </c>
      <c r="G68" s="26" t="str">
        <f ca="1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$E$618</v>
      </c>
      <c r="H68" s="26" t="str">
        <f ca="1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$E$608</v>
      </c>
      <c r="I68" s="26" t="str">
        <f ca="1">IF(INDIRECT(CONCATENATE($E$77,ADDRESS(MATCH(I4,SL_CHARTS_2012!$E$1:$E$39999,1),$E$76,1)))=I4,ADDRESS(MATCH(I4,SL_CHARTS_2012!$E$1:$E$39999,1),$E$76,1), IF(INDIRECT(CONCATENATE($E$77,ADDRESS(MATCH(I4,SL_CHARTS_2012!$E$1:$E$39999,1),$E$76,1)))&lt;I4, ADDRESS(MATCH(I4,SL_CHARTS_2012!$E$1:$E$39999,1)+1,$E$76,1), ADDRESS(MATCH(I4,SL_CHARTS_2012!$E$1:$E$39999,1),$E$76,1)))</f>
        <v>$E$563</v>
      </c>
      <c r="J68" s="26" t="str">
        <f ca="1">IF(INDIRECT(CONCATENATE($E$77,ADDRESS(MATCH(J4,SL_CHARTS_2012!$E$1:$E$39999,1),$E$76,1)))=J4,ADDRESS(MATCH(J4,SL_CHARTS_2012!$E$1:$E$39999,1),$E$76,1), IF(INDIRECT(CONCATENATE($E$77,ADDRESS(MATCH(J4,SL_CHARTS_2012!$E$1:$E$39999,1),$E$76,1)))&lt;J4, ADDRESS(MATCH(J4,SL_CHARTS_2012!$E$1:$E$39999,1)+1,$E$76,1), ADDRESS(MATCH(J4,SL_CHARTS_2012!$E$1:$E$39999,1),$E$76,1)))</f>
        <v>$E$442</v>
      </c>
      <c r="K68" s="26" t="str">
        <f ca="1">IF(INDIRECT(CONCATENATE($E$77,ADDRESS(MATCH(K4,SL_CHARTS_2012!$E$1:$E$39999,1),$E$76,1)))=K4,ADDRESS(MATCH(K4,SL_CHARTS_2012!$E$1:$E$39999,1),$E$76,1), IF(INDIRECT(CONCATENATE($E$77,ADDRESS(MATCH(K4,SL_CHARTS_2012!$E$1:$E$39999,1),$E$76,1)))&lt;K4, ADDRESS(MATCH(K4,SL_CHARTS_2012!$E$1:$E$39999,1)+1,$E$76,1), ADDRESS(MATCH(K4,SL_CHARTS_2012!$E$1:$E$39999,1),$E$76,1)))</f>
        <v>$E$394</v>
      </c>
      <c r="L68" s="26" t="str">
        <f ca="1">IF(INDIRECT(CONCATENATE($E$77,ADDRESS(MATCH(L4,SL_CHARTS_2012!$E$1:$E$39999,1),$E$76,1)))=L4,ADDRESS(MATCH(L4,SL_CHARTS_2012!$E$1:$E$39999,1),$E$76,1), IF(INDIRECT(CONCATENATE($E$77,ADDRESS(MATCH(L4,SL_CHARTS_2012!$E$1:$E$39999,1),$E$76,1)))&lt;L4, ADDRESS(MATCH(L4,SL_CHARTS_2012!$E$1:$E$39999,1)+1,$E$76,1), ADDRESS(MATCH(L4,SL_CHARTS_2012!$E$1:$E$39999,1),$E$76,1)))</f>
        <v>$E$352</v>
      </c>
      <c r="M68" s="26" t="str">
        <f ca="1">IF(INDIRECT(CONCATENATE($E$77,ADDRESS(MATCH(M4,SL_CHARTS_2012!$E$1:$E$39999,1),$E$76,1)))=M4,ADDRESS(MATCH(M4,SL_CHARTS_2012!$E$1:$E$39999,1),$E$76,1), IF(INDIRECT(CONCATENATE($E$77,ADDRESS(MATCH(M4,SL_CHARTS_2012!$E$1:$E$39999,1),$E$76,1)))&lt;M4, ADDRESS(MATCH(M4,SL_CHARTS_2012!$E$1:$E$39999,1)+1,$E$76,1), ADDRESS(MATCH(M4,SL_CHARTS_2012!$E$1:$E$39999,1),$E$76,1)))</f>
        <v>$E$337</v>
      </c>
      <c r="N68" s="26" t="str">
        <f ca="1">IF(INDIRECT(CONCATENATE($E$77,ADDRESS(MATCH(N4,SL_CHARTS_2012!$E$1:$E$39999,1),$E$76,1)))=N4,ADDRESS(MATCH(N4,SL_CHARTS_2012!$E$1:$E$39999,1),$E$76,1), IF(INDIRECT(CONCATENATE($E$77,ADDRESS(MATCH(N4,SL_CHARTS_2012!$E$1:$E$39999,1),$E$76,1)))&lt;N4, ADDRESS(MATCH(N4,SL_CHARTS_2012!$E$1:$E$39999,1)+1,$E$76,1), ADDRESS(MATCH(N4,SL_CHARTS_2012!$E$1:$E$39999,1),$E$76,1)))</f>
        <v>$E$318</v>
      </c>
      <c r="O68" s="26" t="str">
        <f ca="1">IF(INDIRECT(CONCATENATE($E$77,ADDRESS(MATCH(O4,SL_CHARTS_2012!$E$1:$E$39999,1),$E$76,1)))=O4,ADDRESS(MATCH(O4,SL_CHARTS_2012!$E$1:$E$39999,1),$E$76,1), IF(INDIRECT(CONCATENATE($E$77,ADDRESS(MATCH(O4,SL_CHARTS_2012!$E$1:$E$39999,1),$E$76,1)))&lt;O4, ADDRESS(MATCH(O4,SL_CHARTS_2012!$E$1:$E$39999,1)+1,$E$76,1), ADDRESS(MATCH(O4,SL_CHARTS_2012!$E$1:$E$39999,1),$E$76,1)))</f>
        <v>$E$278</v>
      </c>
      <c r="P68" s="26" t="str">
        <f ca="1">IF(INDIRECT(CONCATENATE($E$77,ADDRESS(MATCH(P4,SL_CHARTS_2012!$E$1:$E$39999,1),$E$76,1)))=P4,ADDRESS(MATCH(P4,SL_CHARTS_2012!$E$1:$E$39999,1),$E$76,1), IF(INDIRECT(CONCATENATE($E$77,ADDRESS(MATCH(P4,SL_CHARTS_2012!$E$1:$E$39999,1),$E$76,1)))&lt;P4, ADDRESS(MATCH(P4,SL_CHARTS_2012!$E$1:$E$39999,1)+1,$E$76,1), ADDRESS(MATCH(P4,SL_CHARTS_2012!$E$1:$E$39999,1),$E$76,1)))</f>
        <v>$E$255</v>
      </c>
      <c r="Q68" s="26" t="str">
        <f ca="1">IF(INDIRECT(CONCATENATE($E$77,ADDRESS(MATCH(Q4,SL_CHARTS_2012!$E$1:$E$39999,1),$E$76,1)))=Q4,ADDRESS(MATCH(Q4,SL_CHARTS_2012!$E$1:$E$39999,1),$E$76,1), IF(INDIRECT(CONCATENATE($E$77,ADDRESS(MATCH(Q4,SL_CHARTS_2012!$E$1:$E$39999,1),$E$76,1)))&lt;Q4, ADDRESS(MATCH(Q4,SL_CHARTS_2012!$E$1:$E$39999,1)+1,$E$76,1), ADDRESS(MATCH(Q4,SL_CHARTS_2012!$E$1:$E$39999,1),$E$76,1)))</f>
        <v>$E$242</v>
      </c>
      <c r="R68" s="26" t="str">
        <f ca="1">IF(INDIRECT(CONCATENATE($E$77,ADDRESS(MATCH(R4,SL_CHARTS_2012!$E$1:$E$39999,1),$E$76,1)))=R4,ADDRESS(MATCH(R4,SL_CHARTS_2012!$E$1:$E$39999,1),$E$76,1), IF(INDIRECT(CONCATENATE($E$77,ADDRESS(MATCH(R4,SL_CHARTS_2012!$E$1:$E$39999,1),$E$76,1)))&lt;R4, ADDRESS(MATCH(R4,SL_CHARTS_2012!$E$1:$E$39999,1)+1,$E$76,1), ADDRESS(MATCH(R4,SL_CHARTS_2012!$E$1:$E$39999,1),$E$76,1)))</f>
        <v>$E$220</v>
      </c>
      <c r="S68" s="26" t="str">
        <f ca="1">IF(INDIRECT(CONCATENATE($E$77,ADDRESS(MATCH(S4,SL_CHARTS_2012!$E$1:$E$39999,1),$E$76,1)))=S4,ADDRESS(MATCH(S4,SL_CHARTS_2012!$E$1:$E$39999,1),$E$76,1), IF(INDIRECT(CONCATENATE($E$77,ADDRESS(MATCH(S4,SL_CHARTS_2012!$E$1:$E$39999,1),$E$76,1)))&lt;S4, ADDRESS(MATCH(S4,SL_CHARTS_2012!$E$1:$E$39999,1)+1,$E$76,1), ADDRESS(MATCH(S4,SL_CHARTS_2012!$E$1:$E$39999,1),$E$76,1)))</f>
        <v>$E$195</v>
      </c>
      <c r="T68" s="26" t="str">
        <f ca="1">IF(INDIRECT(CONCATENATE($E$77,ADDRESS(MATCH(T4,SL_CHARTS_2012!$E$1:$E$39999,1),$E$76,1)))=T4,ADDRESS(MATCH(T4,SL_CHARTS_2012!$E$1:$E$39999,1),$E$76,1), IF(INDIRECT(CONCATENATE($E$77,ADDRESS(MATCH(T4,SL_CHARTS_2012!$E$1:$E$39999,1),$E$76,1)))&lt;T4, ADDRESS(MATCH(T4,SL_CHARTS_2012!$E$1:$E$39999,1)+1,$E$76,1), ADDRESS(MATCH(T4,SL_CHARTS_2012!$E$1:$E$39999,1),$E$76,1)))</f>
        <v>$E$172</v>
      </c>
      <c r="U68" s="26" t="str">
        <f ca="1">IF(INDIRECT(CONCATENATE($E$77,ADDRESS(MATCH(U4,SL_CHARTS_2012!$E$1:$E$39999,1),$E$76,1)))=U4,ADDRESS(MATCH(U4,SL_CHARTS_2012!$E$1:$E$39999,1),$E$76,1), IF(INDIRECT(CONCATENATE($E$77,ADDRESS(MATCH(U4,SL_CHARTS_2012!$E$1:$E$39999,1),$E$76,1)))&lt;U4, ADDRESS(MATCH(U4,SL_CHARTS_2012!$E$1:$E$39999,1)+1,$E$76,1), ADDRESS(MATCH(U4,SL_CHARTS_2012!$E$1:$E$39999,1),$E$76,1)))</f>
        <v>$E$160</v>
      </c>
      <c r="V68" s="26" t="str">
        <f ca="1">IF(INDIRECT(CONCATENATE($E$77,ADDRESS(MATCH(V4,SL_CHARTS_2012!$E$1:$E$39999,1),$E$76,1)))=V4,ADDRESS(MATCH(V4,SL_CHARTS_2012!$E$1:$E$39999,1),$E$76,1), IF(INDIRECT(CONCATENATE($E$77,ADDRESS(MATCH(V4,SL_CHARTS_2012!$E$1:$E$39999,1),$E$76,1)))&lt;V4, ADDRESS(MATCH(V4,SL_CHARTS_2012!$E$1:$E$39999,1)+1,$E$76,1), ADDRESS(MATCH(V4,SL_CHARTS_2012!$E$1:$E$39999,1),$E$76,1)))</f>
        <v>$E$133</v>
      </c>
      <c r="W68" s="26" t="str">
        <f ca="1">IF(INDIRECT(CONCATENATE($E$77,ADDRESS(MATCH(W4,SL_CHARTS_2012!$E$1:$E$39999,1),$E$76,1)))=W4,ADDRESS(MATCH(W4,SL_CHARTS_2012!$E$1:$E$39999,1),$E$76,1), IF(INDIRECT(CONCATENATE($E$77,ADDRESS(MATCH(W4,SL_CHARTS_2012!$E$1:$E$39999,1),$E$76,1)))&lt;W4, ADDRESS(MATCH(W4,SL_CHARTS_2012!$E$1:$E$39999,1)+1,$E$76,1), ADDRESS(MATCH(W4,SL_CHARTS_2012!$E$1:$E$39999,1),$E$76,1)))</f>
        <v>$E$119</v>
      </c>
      <c r="X68" s="26" t="str">
        <f ca="1">IF(INDIRECT(CONCATENATE($E$77,ADDRESS(MATCH(X4,SL_CHARTS_2012!$E$1:$E$39999,1),$E$76,1)))=X4,ADDRESS(MATCH(X4,SL_CHARTS_2012!$E$1:$E$39999,1),$E$76,1), IF(INDIRECT(CONCATENATE($E$77,ADDRESS(MATCH(X4,SL_CHARTS_2012!$E$1:$E$39999,1),$E$76,1)))&lt;X4, ADDRESS(MATCH(X4,SL_CHARTS_2012!$E$1:$E$39999,1)+1,$E$76,1), ADDRESS(MATCH(X4,SL_CHARTS_2012!$E$1:$E$39999,1),$E$76,1)))</f>
        <v>$E$104</v>
      </c>
      <c r="Y68" s="26" t="str">
        <f ca="1">IF(INDIRECT(CONCATENATE($E$77,ADDRESS(MATCH(Y4,SL_CHARTS_2012!$E$1:$E$39999,1),$E$76,1)))=Y4,ADDRESS(MATCH(Y4,SL_CHARTS_2012!$E$1:$E$39999,1),$E$76,1), IF(INDIRECT(CONCATENATE($E$77,ADDRESS(MATCH(Y4,SL_CHARTS_2012!$E$1:$E$39999,1),$E$76,1)))&lt;Y4, ADDRESS(MATCH(Y4,SL_CHARTS_2012!$E$1:$E$39999,1)+1,$E$76,1), ADDRESS(MATCH(Y4,SL_CHARTS_2012!$E$1:$E$39999,1),$E$76,1)))</f>
        <v>$E$77</v>
      </c>
      <c r="Z68" s="26" t="str">
        <f ca="1">IF(INDIRECT(CONCATENATE($E$77,ADDRESS(MATCH(Z4,SL_CHARTS_2012!$E$1:$E$39999,1),$E$76,1)))=Z4,ADDRESS(MATCH(Z4,SL_CHARTS_2012!$E$1:$E$39999,1),$E$76,1), IF(INDIRECT(CONCATENATE($E$77,ADDRESS(MATCH(Z4,SL_CHARTS_2012!$E$1:$E$39999,1),$E$76,1)))&lt;Z4, ADDRESS(MATCH(Z4,SL_CHARTS_2012!$E$1:$E$39999,1)+1,$E$76,1), ADDRESS(MATCH(Z4,SL_CHARTS_2012!$E$1:$E$39999,1),$E$76,1)))</f>
        <v>$E$58</v>
      </c>
      <c r="AA68" s="26" t="str">
        <f ca="1">IF(INDIRECT(CONCATENATE($E$77,ADDRESS(MATCH(AA4,SL_CHARTS_2012!$E$1:$E$39999,1),$E$76,1)))=AA4,ADDRESS(MATCH(AA4,SL_CHARTS_2012!$E$1:$E$39999,1),$E$76,1), IF(INDIRECT(CONCATENATE($E$77,ADDRESS(MATCH(AA4,SL_CHARTS_2012!$E$1:$E$39999,1),$E$76,1)))&lt;AA4, ADDRESS(MATCH(AA4,SL_CHARTS_2012!$E$1:$E$39999,1)+1,$E$76,1), ADDRESS(MATCH(AA4,SL_CHARTS_2012!$E$1:$E$39999,1),$E$76,1)))</f>
        <v>$E$39</v>
      </c>
      <c r="AB68" s="26" t="str">
        <f ca="1">IF(INDIRECT(CONCATENATE($E$77,ADDRESS(MATCH(AB4,SL_CHARTS_2012!$E$1:$E$39999,1),$E$76,1)))=AB4,ADDRESS(MATCH(AB4,SL_CHARTS_2012!$E$1:$E$39999,1),$E$76,1), IF(INDIRECT(CONCATENATE($E$77,ADDRESS(MATCH(AB4,SL_CHARTS_2012!$E$1:$E$39999,1),$E$76,1)))&lt;AB4, ADDRESS(MATCH(AB4,SL_CHARTS_2012!$E$1:$E$39999,1)+1,$E$76,1), ADDRESS(MATCH(AB4,SL_CHARTS_2012!$E$1:$E$39999,1),$E$76,1)))</f>
        <v>$E$24</v>
      </c>
      <c r="AC68" s="26" t="str">
        <f ca="1">IF(INDIRECT(CONCATENATE($E$77,ADDRESS(MATCH(AC4,SL_CHARTS_2012!$E$1:$E$39999,1),$E$76,1)))=AC4,ADDRESS(MATCH(AC4,SL_CHARTS_2012!$E$1:$E$39999,1),$E$76,1), IF(INDIRECT(CONCATENATE($E$77,ADDRESS(MATCH(AC4,SL_CHARTS_2012!$E$1:$E$39999,1),$E$76,1)))&lt;AC4, ADDRESS(MATCH(AC4,SL_CHARTS_2012!$E$1:$E$39999,1)+1,$E$76,1), ADDRESS(MATCH(AC4,SL_CHARTS_2012!$E$1:$E$39999,1),$E$76,1)))</f>
        <v>$E$15</v>
      </c>
    </row>
    <row r="69" spans="2:29" s="65" customFormat="1" ht="15" customHeight="1" thickBot="1">
      <c r="B69" s="726"/>
      <c r="C69" s="701"/>
      <c r="D69" s="24" t="s">
        <v>129</v>
      </c>
      <c r="E69" s="119">
        <f ca="1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100.5</v>
      </c>
      <c r="F69" s="83">
        <f ca="1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93.9</v>
      </c>
      <c r="G69" s="83">
        <f ca="1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89.8</v>
      </c>
      <c r="H69" s="83">
        <f ca="1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86.3</v>
      </c>
      <c r="I69" s="83">
        <f ca="1">INDIRECT(CONCATENATE($E$77,IF(INDIRECT(CONCATENATE($E$77,ADDRESS(MATCH(I4,SL_CHARTS_2012!$E$1:$E$39999,1),$E$76,1)))=I4,ADDRESS(MATCH(I4,SL_CHARTS_2012!$E$1:$E$39999,1),$E$76,1),IF(INDIRECT(CONCATENATE($E$77,ADDRESS(MATCH(I4,SL_CHARTS_2012!$E$1:$E$39999,1),$E$76,1)))&lt;I4,ADDRESS(MATCH(I4,SL_CHARTS_2012!$E$1:$E$39999,1)+1,$E$76,1),ADDRESS(MATCH(I4,SL_CHARTS_2012!$E$1:$E$39999,1),$E$76,1)))))</f>
        <v>83.624107142857142</v>
      </c>
      <c r="J69" s="83">
        <f ca="1">INDIRECT(CONCATENATE($E$77,IF(INDIRECT(CONCATENATE($E$77,ADDRESS(MATCH(J4,SL_CHARTS_2012!$E$1:$E$39999,1),$E$76,1)))=J4,ADDRESS(MATCH(J4,SL_CHARTS_2012!$E$1:$E$39999,1),$E$76,1),IF(INDIRECT(CONCATENATE($E$77,ADDRESS(MATCH(J4,SL_CHARTS_2012!$E$1:$E$39999,1),$E$76,1)))&lt;J4,ADDRESS(MATCH(J4,SL_CHARTS_2012!$E$1:$E$39999,1)+1,$E$76,1),ADDRESS(MATCH(J4,SL_CHARTS_2012!$E$1:$E$39999,1),$E$76,1)))))</f>
        <v>72.110122448979581</v>
      </c>
      <c r="K69" s="83">
        <f ca="1">INDIRECT(CONCATENATE($E$77,IF(INDIRECT(CONCATENATE($E$77,ADDRESS(MATCH(K4,SL_CHARTS_2012!$E$1:$E$39999,1),$E$76,1)))=K4,ADDRESS(MATCH(K4,SL_CHARTS_2012!$E$1:$E$39999,1),$E$76,1),IF(INDIRECT(CONCATENATE($E$77,ADDRESS(MATCH(K4,SL_CHARTS_2012!$E$1:$E$39999,1),$E$76,1)))&lt;K4,ADDRESS(MATCH(K4,SL_CHARTS_2012!$E$1:$E$39999,1)+1,$E$76,1),ADDRESS(MATCH(K4,SL_CHARTS_2012!$E$1:$E$39999,1),$E$76,1)))))</f>
        <v>66.011293550426799</v>
      </c>
      <c r="L69" s="83">
        <f ca="1">INDIRECT(CONCATENATE($E$77,IF(INDIRECT(CONCATENATE($E$77,ADDRESS(MATCH(L4,SL_CHARTS_2012!$E$1:$E$39999,1),$E$76,1)))=L4,ADDRESS(MATCH(L4,SL_CHARTS_2012!$E$1:$E$39999,1),$E$76,1),IF(INDIRECT(CONCATENATE($E$77,ADDRESS(MATCH(L4,SL_CHARTS_2012!$E$1:$E$39999,1),$E$76,1)))&lt;L4,ADDRESS(MATCH(L4,SL_CHARTS_2012!$E$1:$E$39999,1)+1,$E$76,1),ADDRESS(MATCH(L4,SL_CHARTS_2012!$E$1:$E$39999,1),$E$76,1)))))</f>
        <v>61.698374175422664</v>
      </c>
      <c r="M69" s="83">
        <f ca="1">INDIRECT(CONCATENATE($E$77,IF(INDIRECT(CONCATENATE($E$77,ADDRESS(MATCH(M4,SL_CHARTS_2012!$E$1:$E$39999,1),$E$76,1)))=M4,ADDRESS(MATCH(M4,SL_CHARTS_2012!$E$1:$E$39999,1),$E$76,1),IF(INDIRECT(CONCATENATE($E$77,ADDRESS(MATCH(M4,SL_CHARTS_2012!$E$1:$E$39999,1),$E$76,1)))&lt;M4,ADDRESS(MATCH(M4,SL_CHARTS_2012!$E$1:$E$39999,1)+1,$E$76,1),ADDRESS(MATCH(M4,SL_CHARTS_2012!$E$1:$E$39999,1),$E$76,1)))))</f>
        <v>59.915004537592381</v>
      </c>
      <c r="N69" s="83">
        <f ca="1">INDIRECT(CONCATENATE($E$77,IF(INDIRECT(CONCATENATE($E$77,ADDRESS(MATCH(N4,SL_CHARTS_2012!$E$1:$E$39999,1),$E$76,1)))=N4,ADDRESS(MATCH(N4,SL_CHARTS_2012!$E$1:$E$39999,1),$E$76,1),IF(INDIRECT(CONCATENATE($E$77,ADDRESS(MATCH(N4,SL_CHARTS_2012!$E$1:$E$39999,1),$E$76,1)))&lt;N4,ADDRESS(MATCH(N4,SL_CHARTS_2012!$E$1:$E$39999,1)+1,$E$76,1),ADDRESS(MATCH(N4,SL_CHARTS_2012!$E$1:$E$39999,1),$E$76,1)))))</f>
        <v>56.105998707592889</v>
      </c>
      <c r="O69" s="83">
        <f ca="1">INDIRECT(CONCATENATE($E$77,IF(INDIRECT(CONCATENATE($E$77,ADDRESS(MATCH(O4,SL_CHARTS_2012!$E$1:$E$39999,1),$E$76,1)))=O4,ADDRESS(MATCH(O4,SL_CHARTS_2012!$E$1:$E$39999,1),$E$76,1),IF(INDIRECT(CONCATENATE($E$77,ADDRESS(MATCH(O4,SL_CHARTS_2012!$E$1:$E$39999,1),$E$76,1)))&lt;O4,ADDRESS(MATCH(O4,SL_CHARTS_2012!$E$1:$E$39999,1)+1,$E$76,1),ADDRESS(MATCH(O4,SL_CHARTS_2012!$E$1:$E$39999,1),$E$76,1)))))</f>
        <v>47.912355987801305</v>
      </c>
      <c r="P69" s="83">
        <f ca="1">INDIRECT(CONCATENATE($E$77,IF(INDIRECT(CONCATENATE($E$77,ADDRESS(MATCH(P4,SL_CHARTS_2012!$E$1:$E$39999,1),$E$76,1)))=P4,ADDRESS(MATCH(P4,SL_CHARTS_2012!$E$1:$E$39999,1),$E$76,1),IF(INDIRECT(CONCATENATE($E$77,ADDRESS(MATCH(P4,SL_CHARTS_2012!$E$1:$E$39999,1),$E$76,1)))&lt;P4,ADDRESS(MATCH(P4,SL_CHARTS_2012!$E$1:$E$39999,1)+1,$E$76,1),ADDRESS(MATCH(P4,SL_CHARTS_2012!$E$1:$E$39999,1),$E$76,1)))))</f>
        <v>41.503438200095566</v>
      </c>
      <c r="Q69" s="83">
        <f ca="1">INDIRECT(CONCATENATE($E$77,IF(INDIRECT(CONCATENATE($E$77,ADDRESS(MATCH(Q4,SL_CHARTS_2012!$E$1:$E$39999,1),$E$76,1)))=Q4,ADDRESS(MATCH(Q4,SL_CHARTS_2012!$E$1:$E$39999,1),$E$76,1),IF(INDIRECT(CONCATENATE($E$77,ADDRESS(MATCH(Q4,SL_CHARTS_2012!$E$1:$E$39999,1),$E$76,1)))&lt;Q4,ADDRESS(MATCH(Q4,SL_CHARTS_2012!$E$1:$E$39999,1)+1,$E$76,1),ADDRESS(MATCH(Q4,SL_CHARTS_2012!$E$1:$E$39999,1),$E$76,1)))))</f>
        <v>38.144644885649662</v>
      </c>
      <c r="R69" s="83">
        <f ca="1">INDIRECT(CONCATENATE($E$77,IF(INDIRECT(CONCATENATE($E$77,ADDRESS(MATCH(R4,SL_CHARTS_2012!$E$1:$E$39999,1),$E$76,1)))=R4,ADDRESS(MATCH(R4,SL_CHARTS_2012!$E$1:$E$39999,1),$E$76,1),IF(INDIRECT(CONCATENATE($E$77,ADDRESS(MATCH(R4,SL_CHARTS_2012!$E$1:$E$39999,1),$E$76,1)))&lt;R4,ADDRESS(MATCH(R4,SL_CHARTS_2012!$E$1:$E$39999,1)+1,$E$76,1),ADDRESS(MATCH(R4,SL_CHARTS_2012!$E$1:$E$39999,1),$E$76,1)))))</f>
        <v>33.951459746075535</v>
      </c>
      <c r="S69" s="83">
        <f ca="1">INDIRECT(CONCATENATE($E$77,IF(INDIRECT(CONCATENATE($E$77,ADDRESS(MATCH(S4,SL_CHARTS_2012!$E$1:$E$39999,1),$E$76,1)))=S4,ADDRESS(MATCH(S4,SL_CHARTS_2012!$E$1:$E$39999,1),$E$76,1),IF(INDIRECT(CONCATENATE($E$77,ADDRESS(MATCH(S4,SL_CHARTS_2012!$E$1:$E$39999,1),$E$76,1)))&lt;S4,ADDRESS(MATCH(S4,SL_CHARTS_2012!$E$1:$E$39999,1)+1,$E$76,1),ADDRESS(MATCH(S4,SL_CHARTS_2012!$E$1:$E$39999,1),$E$76,1)))))</f>
        <v>28.520311190233976</v>
      </c>
      <c r="T69" s="83">
        <f ca="1">INDIRECT(CONCATENATE($E$77,IF(INDIRECT(CONCATENATE($E$77,ADDRESS(MATCH(T4,SL_CHARTS_2012!$E$1:$E$39999,1),$E$76,1)))=T4,ADDRESS(MATCH(T4,SL_CHARTS_2012!$E$1:$E$39999,1),$E$76,1),IF(INDIRECT(CONCATENATE($E$77,ADDRESS(MATCH(T4,SL_CHARTS_2012!$E$1:$E$39999,1),$E$76,1)))&lt;T4,ADDRESS(MATCH(T4,SL_CHARTS_2012!$E$1:$E$39999,1)+1,$E$76,1),ADDRESS(MATCH(T4,SL_CHARTS_2012!$E$1:$E$39999,1),$E$76,1)))))</f>
        <v>23.139532405836441</v>
      </c>
      <c r="U69" s="83">
        <f ca="1">INDIRECT(CONCATENATE($E$77,IF(INDIRECT(CONCATENATE($E$77,ADDRESS(MATCH(U4,SL_CHARTS_2012!$E$1:$E$39999,1),$E$76,1)))=U4,ADDRESS(MATCH(U4,SL_CHARTS_2012!$E$1:$E$39999,1),$E$76,1),IF(INDIRECT(CONCATENATE($E$77,ADDRESS(MATCH(U4,SL_CHARTS_2012!$E$1:$E$39999,1),$E$76,1)))&lt;U4,ADDRESS(MATCH(U4,SL_CHARTS_2012!$E$1:$E$39999,1)+1,$E$76,1),ADDRESS(MATCH(U4,SL_CHARTS_2012!$E$1:$E$39999,1),$E$76,1)))))</f>
        <v>20.496844927044453</v>
      </c>
      <c r="V69" s="83">
        <f ca="1">INDIRECT(CONCATENATE($E$77,IF(INDIRECT(CONCATENATE($E$77,ADDRESS(MATCH(V4,SL_CHARTS_2012!$E$1:$E$39999,1),$E$76,1)))=V4,ADDRESS(MATCH(V4,SL_CHARTS_2012!$E$1:$E$39999,1),$E$76,1),IF(INDIRECT(CONCATENATE($E$77,ADDRESS(MATCH(V4,SL_CHARTS_2012!$E$1:$E$39999,1),$E$76,1)))&lt;V4,ADDRESS(MATCH(V4,SL_CHARTS_2012!$E$1:$E$39999,1)+1,$E$76,1),ADDRESS(MATCH(V4,SL_CHARTS_2012!$E$1:$E$39999,1),$E$76,1)))))</f>
        <v>16.017047759068088</v>
      </c>
      <c r="W69" s="83">
        <f ca="1">INDIRECT(CONCATENATE($E$77,IF(INDIRECT(CONCATENATE($E$77,ADDRESS(MATCH(W4,SL_CHARTS_2012!$E$1:$E$39999,1),$E$76,1)))=W4,ADDRESS(MATCH(W4,SL_CHARTS_2012!$E$1:$E$39999,1),$E$76,1),IF(INDIRECT(CONCATENATE($E$77,ADDRESS(MATCH(W4,SL_CHARTS_2012!$E$1:$E$39999,1),$E$76,1)))&lt;W4,ADDRESS(MATCH(W4,SL_CHARTS_2012!$E$1:$E$39999,1)+1,$E$76,1),ADDRESS(MATCH(W4,SL_CHARTS_2012!$E$1:$E$39999,1),$E$76,1)))))</f>
        <v>14.132106582707115</v>
      </c>
      <c r="X69" s="83">
        <f ca="1">INDIRECT(CONCATENATE($E$77,IF(INDIRECT(CONCATENATE($E$77,ADDRESS(MATCH(X4,SL_CHARTS_2012!$E$1:$E$39999,1),$E$76,1)))=X4,ADDRESS(MATCH(X4,SL_CHARTS_2012!$E$1:$E$39999,1),$E$76,1),IF(INDIRECT(CONCATENATE($E$77,ADDRESS(MATCH(X4,SL_CHARTS_2012!$E$1:$E$39999,1),$E$76,1)))&lt;X4,ADDRESS(MATCH(X4,SL_CHARTS_2012!$E$1:$E$39999,1)+1,$E$76,1),ADDRESS(MATCH(X4,SL_CHARTS_2012!$E$1:$E$39999,1),$E$76,1)))))</f>
        <v>11.681415189403571</v>
      </c>
      <c r="Y69" s="83">
        <f ca="1">INDIRECT(CONCATENATE($E$77,IF(INDIRECT(CONCATENATE($E$77,ADDRESS(MATCH(Y4,SL_CHARTS_2012!$E$1:$E$39999,1),$E$76,1)))=Y4,ADDRESS(MATCH(Y4,SL_CHARTS_2012!$E$1:$E$39999,1),$E$76,1),IF(INDIRECT(CONCATENATE($E$77,ADDRESS(MATCH(Y4,SL_CHARTS_2012!$E$1:$E$39999,1),$E$76,1)))&lt;Y4,ADDRESS(MATCH(Y4,SL_CHARTS_2012!$E$1:$E$39999,1)+1,$E$76,1),ADDRESS(MATCH(Y4,SL_CHARTS_2012!$E$1:$E$39999,1),$E$76,1)))))</f>
        <v>7.3714592938041292</v>
      </c>
      <c r="Z69" s="83">
        <f ca="1">INDIRECT(CONCATENATE($E$77,IF(INDIRECT(CONCATENATE($E$77,ADDRESS(MATCH(Z4,SL_CHARTS_2012!$E$1:$E$39999,1),$E$76,1)))=Z4,ADDRESS(MATCH(Z4,SL_CHARTS_2012!$E$1:$E$39999,1),$E$76,1),IF(INDIRECT(CONCATENATE($E$77,ADDRESS(MATCH(Z4,SL_CHARTS_2012!$E$1:$E$39999,1),$E$76,1)))&lt;Z4,ADDRESS(MATCH(Z4,SL_CHARTS_2012!$E$1:$E$39999,1)+1,$E$76,1),ADDRESS(MATCH(Z4,SL_CHARTS_2012!$E$1:$E$39999,1),$E$76,1)))))</f>
        <v>5.5461406976794567</v>
      </c>
      <c r="AA69" s="83">
        <f ca="1">INDIRECT(CONCATENATE($E$77,IF(INDIRECT(CONCATENATE($E$77,ADDRESS(MATCH(AA4,SL_CHARTS_2012!$E$1:$E$39999,1),$E$76,1)))=AA4,ADDRESS(MATCH(AA4,SL_CHARTS_2012!$E$1:$E$39999,1),$E$76,1),IF(INDIRECT(CONCATENATE($E$77,ADDRESS(MATCH(AA4,SL_CHARTS_2012!$E$1:$E$39999,1),$E$76,1)))&lt;AA4,ADDRESS(MATCH(AA4,SL_CHARTS_2012!$E$1:$E$39999,1)+1,$E$76,1),ADDRESS(MATCH(AA4,SL_CHARTS_2012!$E$1:$E$39999,1),$E$76,1)))))</f>
        <v>3.6414122209355555</v>
      </c>
      <c r="AB69" s="83">
        <f ca="1">INDIRECT(CONCATENATE($E$77,IF(INDIRECT(CONCATENATE($E$77,ADDRESS(MATCH(AB4,SL_CHARTS_2012!$E$1:$E$39999,1),$E$76,1)))=AB4,ADDRESS(MATCH(AB4,SL_CHARTS_2012!$E$1:$E$39999,1),$E$76,1),IF(INDIRECT(CONCATENATE($E$77,ADDRESS(MATCH(AB4,SL_CHARTS_2012!$E$1:$E$39999,1),$E$76,1)))&lt;AB4,ADDRESS(MATCH(AB4,SL_CHARTS_2012!$E$1:$E$39999,1)+1,$E$76,1),ADDRESS(MATCH(AB4,SL_CHARTS_2012!$E$1:$E$39999,1),$E$76,1)))))</f>
        <v>2.6165836318099798</v>
      </c>
      <c r="AC69" s="83">
        <f ca="1">INDIRECT(CONCATENATE($E$77,IF(INDIRECT(CONCATENATE($E$77,ADDRESS(MATCH(AC4,SL_CHARTS_2012!$E$1:$E$39999,1),$E$76,1)))=AC4,ADDRESS(MATCH(AC4,SL_CHARTS_2012!$E$1:$E$39999,1),$E$76,1),IF(INDIRECT(CONCATENATE($E$77,ADDRESS(MATCH(AC4,SL_CHARTS_2012!$E$1:$E$39999,1),$E$76,1)))&lt;AC4,ADDRESS(MATCH(AC4,SL_CHARTS_2012!$E$1:$E$39999,1)+1,$E$76,1),ADDRESS(MATCH(AC4,SL_CHARTS_2012!$E$1:$E$39999,1),$E$76,1)))))</f>
        <v>1.9406328602590688</v>
      </c>
    </row>
    <row r="70" spans="2:29" s="65" customFormat="1" ht="15" hidden="1" customHeight="1" thickBot="1">
      <c r="B70" s="726"/>
      <c r="C70" s="701"/>
      <c r="D70" s="25" t="s">
        <v>149</v>
      </c>
      <c r="E70" s="26" t="str">
        <f ca="1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$E$648</v>
      </c>
      <c r="F70" s="26" t="str">
        <f ca="1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$E$618</v>
      </c>
      <c r="G70" s="26" t="str">
        <f ca="1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$E$608</v>
      </c>
      <c r="H70" s="26" t="str">
        <f ca="1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$E$562</v>
      </c>
      <c r="I70" s="26" t="str">
        <f ca="1">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</f>
        <v>$E$441</v>
      </c>
      <c r="J70" s="26" t="str">
        <f ca="1">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</f>
        <v>$E$393</v>
      </c>
      <c r="K70" s="26" t="str">
        <f ca="1">IF(INDIRECT(CONCATENATE($E$77,ADDRESS(MATCH(K8,SL_CHARTS_2012!$E$1:$E$39999,1),$E$76,1)))=K8,ADDRESS(MATCH(K8,SL_CHARTS_2012!$E$1:$E$39999,1),$E$76,1),IF(INDIRECT(CONCATENATE($E$77,ADDRESS(MATCH(K8,SL_CHARTS_2012!$E$1:$E$39999,1),$E$76,1)))&gt;K8, ADDRESS(MATCH(K8,SL_CHARTS_2012!$E$1:$E$39999,1)-1,$E$76,1), ADDRESS(MATCH(K8,SL_CHARTS_2012!$E$1:$E$39999,1),$E$76,1)))</f>
        <v>$E$351</v>
      </c>
      <c r="L70" s="26" t="str">
        <f ca="1">IF(INDIRECT(CONCATENATE($E$77,ADDRESS(MATCH(L8,SL_CHARTS_2012!$E$1:$E$39999,1),$E$76,1)))=L8,ADDRESS(MATCH(L8,SL_CHARTS_2012!$E$1:$E$39999,1),$E$76,1),IF(INDIRECT(CONCATENATE($E$77,ADDRESS(MATCH(L8,SL_CHARTS_2012!$E$1:$E$39999,1),$E$76,1)))&gt;L8, ADDRESS(MATCH(L8,SL_CHARTS_2012!$E$1:$E$39999,1)-1,$E$76,1), ADDRESS(MATCH(L8,SL_CHARTS_2012!$E$1:$E$39999,1),$E$76,1)))</f>
        <v>$E$336</v>
      </c>
      <c r="M70" s="26" t="str">
        <f ca="1">IF(INDIRECT(CONCATENATE($E$77,ADDRESS(MATCH(M8,SL_CHARTS_2012!$E$1:$E$39999,1),$E$76,1)))=M8,ADDRESS(MATCH(M8,SL_CHARTS_2012!$E$1:$E$39999,1),$E$76,1),IF(INDIRECT(CONCATENATE($E$77,ADDRESS(MATCH(M8,SL_CHARTS_2012!$E$1:$E$39999,1),$E$76,1)))&gt;M8, ADDRESS(MATCH(M8,SL_CHARTS_2012!$E$1:$E$39999,1)-1,$E$76,1), ADDRESS(MATCH(M8,SL_CHARTS_2012!$E$1:$E$39999,1),$E$76,1)))</f>
        <v>$E$317</v>
      </c>
      <c r="N70" s="26" t="str">
        <f ca="1">IF(INDIRECT(CONCATENATE($E$77,ADDRESS(MATCH(N8,SL_CHARTS_2012!$E$1:$E$39999,1),$E$76,1)))=N8,ADDRESS(MATCH(N8,SL_CHARTS_2012!$E$1:$E$39999,1),$E$76,1),IF(INDIRECT(CONCATENATE($E$77,ADDRESS(MATCH(N8,SL_CHARTS_2012!$E$1:$E$39999,1),$E$76,1)))&gt;N8, ADDRESS(MATCH(N8,SL_CHARTS_2012!$E$1:$E$39999,1)-1,$E$76,1), ADDRESS(MATCH(N8,SL_CHARTS_2012!$E$1:$E$39999,1),$E$76,1)))</f>
        <v>$E$277</v>
      </c>
      <c r="O70" s="26" t="str">
        <f ca="1">IF(INDIRECT(CONCATENATE($E$77,ADDRESS(MATCH(O8,SL_CHARTS_2012!$E$1:$E$39999,1),$E$76,1)))=O8,ADDRESS(MATCH(O8,SL_CHARTS_2012!$E$1:$E$39999,1),$E$76,1),IF(INDIRECT(CONCATENATE($E$77,ADDRESS(MATCH(O8,SL_CHARTS_2012!$E$1:$E$39999,1),$E$76,1)))&gt;O8, ADDRESS(MATCH(O8,SL_CHARTS_2012!$E$1:$E$39999,1)-1,$E$76,1), ADDRESS(MATCH(O8,SL_CHARTS_2012!$E$1:$E$39999,1),$E$76,1)))</f>
        <v>$E$254</v>
      </c>
      <c r="P70" s="26" t="str">
        <f ca="1">IF(INDIRECT(CONCATENATE($E$77,ADDRESS(MATCH(P8,SL_CHARTS_2012!$E$1:$E$39999,1),$E$76,1)))=P8,ADDRESS(MATCH(P8,SL_CHARTS_2012!$E$1:$E$39999,1),$E$76,1),IF(INDIRECT(CONCATENATE($E$77,ADDRESS(MATCH(P8,SL_CHARTS_2012!$E$1:$E$39999,1),$E$76,1)))&gt;P8, ADDRESS(MATCH(P8,SL_CHARTS_2012!$E$1:$E$39999,1)-1,$E$76,1), ADDRESS(MATCH(P8,SL_CHARTS_2012!$E$1:$E$39999,1),$E$76,1)))</f>
        <v>$E$241</v>
      </c>
      <c r="Q70" s="26" t="str">
        <f ca="1">IF(INDIRECT(CONCATENATE($E$77,ADDRESS(MATCH(Q8,SL_CHARTS_2012!$E$1:$E$39999,1),$E$76,1)))=Q8,ADDRESS(MATCH(Q8,SL_CHARTS_2012!$E$1:$E$39999,1),$E$76,1),IF(INDIRECT(CONCATENATE($E$77,ADDRESS(MATCH(Q8,SL_CHARTS_2012!$E$1:$E$39999,1),$E$76,1)))&gt;Q8, ADDRESS(MATCH(Q8,SL_CHARTS_2012!$E$1:$E$39999,1)-1,$E$76,1), ADDRESS(MATCH(Q8,SL_CHARTS_2012!$E$1:$E$39999,1),$E$76,1)))</f>
        <v>$E$219</v>
      </c>
      <c r="R70" s="26" t="str">
        <f ca="1">IF(INDIRECT(CONCATENATE($E$77,ADDRESS(MATCH(R8,SL_CHARTS_2012!$E$1:$E$39999,1),$E$76,1)))=R8,ADDRESS(MATCH(R8,SL_CHARTS_2012!$E$1:$E$39999,1),$E$76,1),IF(INDIRECT(CONCATENATE($E$77,ADDRESS(MATCH(R8,SL_CHARTS_2012!$E$1:$E$39999,1),$E$76,1)))&gt;R8, ADDRESS(MATCH(R8,SL_CHARTS_2012!$E$1:$E$39999,1)-1,$E$76,1), ADDRESS(MATCH(R8,SL_CHARTS_2012!$E$1:$E$39999,1),$E$76,1)))</f>
        <v>$E$194</v>
      </c>
      <c r="S70" s="26" t="str">
        <f ca="1">IF(INDIRECT(CONCATENATE($E$77,ADDRESS(MATCH(S8,SL_CHARTS_2012!$E$1:$E$39999,1),$E$76,1)))=S8,ADDRESS(MATCH(S8,SL_CHARTS_2012!$E$1:$E$39999,1),$E$76,1),IF(INDIRECT(CONCATENATE($E$77,ADDRESS(MATCH(S8,SL_CHARTS_2012!$E$1:$E$39999,1),$E$76,1)))&gt;S8, ADDRESS(MATCH(S8,SL_CHARTS_2012!$E$1:$E$39999,1)-1,$E$76,1), ADDRESS(MATCH(S8,SL_CHARTS_2012!$E$1:$E$39999,1),$E$76,1)))</f>
        <v>$E$171</v>
      </c>
      <c r="T70" s="26" t="str">
        <f ca="1">IF(INDIRECT(CONCATENATE($E$77,ADDRESS(MATCH(T8,SL_CHARTS_2012!$E$1:$E$39999,1),$E$76,1)))=T8,ADDRESS(MATCH(T8,SL_CHARTS_2012!$E$1:$E$39999,1),$E$76,1),IF(INDIRECT(CONCATENATE($E$77,ADDRESS(MATCH(T8,SL_CHARTS_2012!$E$1:$E$39999,1),$E$76,1)))&gt;T8, ADDRESS(MATCH(T8,SL_CHARTS_2012!$E$1:$E$39999,1)-1,$E$76,1), ADDRESS(MATCH(T8,SL_CHARTS_2012!$E$1:$E$39999,1),$E$76,1)))</f>
        <v>$E$159</v>
      </c>
      <c r="U70" s="26" t="str">
        <f ca="1">IF(INDIRECT(CONCATENATE($E$77,ADDRESS(MATCH(U8,SL_CHARTS_2012!$E$1:$E$39999,1),$E$76,1)))=U8,ADDRESS(MATCH(U8,SL_CHARTS_2012!$E$1:$E$39999,1),$E$76,1),IF(INDIRECT(CONCATENATE($E$77,ADDRESS(MATCH(U8,SL_CHARTS_2012!$E$1:$E$39999,1),$E$76,1)))&gt;U8, ADDRESS(MATCH(U8,SL_CHARTS_2012!$E$1:$E$39999,1)-1,$E$76,1), ADDRESS(MATCH(U8,SL_CHARTS_2012!$E$1:$E$39999,1),$E$76,1)))</f>
        <v>$E$132</v>
      </c>
      <c r="V70" s="26" t="str">
        <f ca="1">IF(INDIRECT(CONCATENATE($E$77,ADDRESS(MATCH(V8,SL_CHARTS_2012!$E$1:$E$39999,1),$E$76,1)))=V8,ADDRESS(MATCH(V8,SL_CHARTS_2012!$E$1:$E$39999,1),$E$76,1),IF(INDIRECT(CONCATENATE($E$77,ADDRESS(MATCH(V8,SL_CHARTS_2012!$E$1:$E$39999,1),$E$76,1)))&gt;V8, ADDRESS(MATCH(V8,SL_CHARTS_2012!$E$1:$E$39999,1)-1,$E$76,1), ADDRESS(MATCH(V8,SL_CHARTS_2012!$E$1:$E$39999,1),$E$76,1)))</f>
        <v>$E$118</v>
      </c>
      <c r="W70" s="26" t="str">
        <f ca="1">IF(INDIRECT(CONCATENATE($E$77,ADDRESS(MATCH(W8,SL_CHARTS_2012!$E$1:$E$39999,1),$E$76,1)))=W8,ADDRESS(MATCH(W8,SL_CHARTS_2012!$E$1:$E$39999,1),$E$76,1),IF(INDIRECT(CONCATENATE($E$77,ADDRESS(MATCH(W8,SL_CHARTS_2012!$E$1:$E$39999,1),$E$76,1)))&gt;W8, ADDRESS(MATCH(W8,SL_CHARTS_2012!$E$1:$E$39999,1)-1,$E$76,1), ADDRESS(MATCH(W8,SL_CHARTS_2012!$E$1:$E$39999,1),$E$76,1)))</f>
        <v>$E$103</v>
      </c>
      <c r="X70" s="26" t="str">
        <f ca="1">IF(INDIRECT(CONCATENATE($E$77,ADDRESS(MATCH(X8,SL_CHARTS_2012!$E$1:$E$39999,1),$E$76,1)))=X8,ADDRESS(MATCH(X8,SL_CHARTS_2012!$E$1:$E$39999,1),$E$76,1),IF(INDIRECT(CONCATENATE($E$77,ADDRESS(MATCH(X8,SL_CHARTS_2012!$E$1:$E$39999,1),$E$76,1)))&gt;X8, ADDRESS(MATCH(X8,SL_CHARTS_2012!$E$1:$E$39999,1)-1,$E$76,1), ADDRESS(MATCH(X8,SL_CHARTS_2012!$E$1:$E$39999,1),$E$76,1)))</f>
        <v>$E$76</v>
      </c>
      <c r="Y70" s="26" t="str">
        <f ca="1">IF(INDIRECT(CONCATENATE($E$77,ADDRESS(MATCH(Y8,SL_CHARTS_2012!$E$1:$E$39999,1),$E$76,1)))=Y8,ADDRESS(MATCH(Y8,SL_CHARTS_2012!$E$1:$E$39999,1),$E$76,1),IF(INDIRECT(CONCATENATE($E$77,ADDRESS(MATCH(Y8,SL_CHARTS_2012!$E$1:$E$39999,1),$E$76,1)))&gt;Y8, ADDRESS(MATCH(Y8,SL_CHARTS_2012!$E$1:$E$39999,1)-1,$E$76,1), ADDRESS(MATCH(Y8,SL_CHARTS_2012!$E$1:$E$39999,1),$E$76,1)))</f>
        <v>$E$57</v>
      </c>
      <c r="Z70" s="26" t="str">
        <f ca="1">IF(INDIRECT(CONCATENATE($E$77,ADDRESS(MATCH(Z8,SL_CHARTS_2012!$E$1:$E$39999,1),$E$76,1)))=Z8,ADDRESS(MATCH(Z8,SL_CHARTS_2012!$E$1:$E$39999,1),$E$76,1),IF(INDIRECT(CONCATENATE($E$77,ADDRESS(MATCH(Z8,SL_CHARTS_2012!$E$1:$E$39999,1),$E$76,1)))&gt;Z8, ADDRESS(MATCH(Z8,SL_CHARTS_2012!$E$1:$E$39999,1)-1,$E$76,1), ADDRESS(MATCH(Z8,SL_CHARTS_2012!$E$1:$E$39999,1),$E$76,1)))</f>
        <v>$E$38</v>
      </c>
      <c r="AA70" s="26" t="str">
        <f ca="1">IF(INDIRECT(CONCATENATE($E$77,ADDRESS(MATCH(AA8,SL_CHARTS_2012!$E$1:$E$39999,1),$E$76,1)))=AA8,ADDRESS(MATCH(AA8,SL_CHARTS_2012!$E$1:$E$39999,1),$E$76,1),IF(INDIRECT(CONCATENATE($E$77,ADDRESS(MATCH(AA8,SL_CHARTS_2012!$E$1:$E$39999,1),$E$76,1)))&gt;AA8, ADDRESS(MATCH(AA8,SL_CHARTS_2012!$E$1:$E$39999,1)-1,$E$76,1), ADDRESS(MATCH(AA8,SL_CHARTS_2012!$E$1:$E$39999,1),$E$76,1)))</f>
        <v>$E$23</v>
      </c>
      <c r="AB70" s="26" t="str">
        <f ca="1">IF(INDIRECT(CONCATENATE($E$77,ADDRESS(MATCH(AB8,SL_CHARTS_2012!$E$1:$E$39999,1),$E$76,1)))=AB8,ADDRESS(MATCH(AB8,SL_CHARTS_2012!$E$1:$E$39999,1),$E$76,1),IF(INDIRECT(CONCATENATE($E$77,ADDRESS(MATCH(AB8,SL_CHARTS_2012!$E$1:$E$39999,1),$E$76,1)))&gt;AB8, ADDRESS(MATCH(AB8,SL_CHARTS_2012!$E$1:$E$39999,1)-1,$E$76,1), ADDRESS(MATCH(AB8,SL_CHARTS_2012!$E$1:$E$39999,1),$E$76,1)))</f>
        <v>$E$14</v>
      </c>
      <c r="AC70" s="26" t="str">
        <f ca="1">IF(INDIRECT(CONCATENATE($E$77,ADDRESS(MATCH(AC8,SL_CHARTS_2012!$E$1:$E$39999,1),$E$76,1)))=AC8,ADDRESS(MATCH(AC8,SL_CHARTS_2012!$E$1:$E$39999,1),$E$76,1),IF(INDIRECT(CONCATENATE($E$77,ADDRESS(MATCH(AC8,SL_CHARTS_2012!$E$1:$E$39999,1),$E$76,1)))&gt;AC8, ADDRESS(MATCH(AC8,SL_CHARTS_2012!$E$1:$E$39999,1)-1,$E$76,1), ADDRESS(MATCH(AC8,SL_CHARTS_2012!$E$1:$E$39999,1),$E$76,1)))</f>
        <v>$E$5</v>
      </c>
    </row>
    <row r="71" spans="2:29" s="65" customFormat="1" ht="15" customHeight="1" thickBot="1">
      <c r="B71" s="726"/>
      <c r="C71" s="701"/>
      <c r="D71" s="24" t="s">
        <v>130</v>
      </c>
      <c r="E71" s="119">
        <f ca="1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93.9</v>
      </c>
      <c r="F71" s="83">
        <f ca="1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89.8</v>
      </c>
      <c r="G71" s="83">
        <f ca="1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86.3</v>
      </c>
      <c r="H71" s="83">
        <f ca="1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83.534012738853505</v>
      </c>
      <c r="I71" s="83">
        <f ca="1">INDIRECT(CONCATENATE($E$77,IF(INDIRECT(CONCATENATE($E$77,ADDRESS(MATCH(I8,SL_CHARTS_2012!$E$1:$E$39999,1),$E$76,1)))=I8,ADDRESS(MATCH(I8,SL_CHARTS_2012!$E$1:$E$39999,1),$E$76,1),IF(INDIRECT(CONCATENATE($E$77,ADDRESS(MATCH(I8,SL_CHARTS_2012!$E$1:$E$39999,1),$E$76,1)))&gt;I8,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ADDRESS(MATCH(I8,SL_CHARTS_2012!$E$1:$E$39999,1),$E$76,1)))))</f>
        <v>72.009102040816316</v>
      </c>
      <c r="J71" s="83">
        <f ca="1">INDIRECT(CONCATENATE($E$77,IF(INDIRECT(CONCATENATE($E$77,ADDRESS(MATCH(J8,SL_CHARTS_2012!$E$1:$E$39999,1),$E$76,1)))=J8,ADDRESS(MATCH(J8,SL_CHARTS_2012!$E$1:$E$39999,1),$E$76,1),IF(INDIRECT(CONCATENATE($E$77,ADDRESS(MATCH(J8,SL_CHARTS_2012!$E$1:$E$39999,1),$E$76,1)))&gt;J8,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ADDRESS(MATCH(J8,SL_CHARTS_2012!$E$1:$E$39999,1),$E$76,1)))))</f>
        <v>65.920224944672782</v>
      </c>
      <c r="K71" s="83">
        <f ca="1">INDIRECT(CONCATENATE($E$77,IF(INDIRECT(CONCATENATE($E$77,ADDRESS(MATCH(K8,SL_CHARTS_2012!$E$1:$E$39999,1),$E$76,1)))=K8,ADDRESS(MATCH(K8,SL_CHARTS_2012!$E$1:$E$39999,1),$E$76,1),IF(INDIRECT(CONCATENATE($E$77,ADDRESS(MATCH(K8,SL_CHARTS_2012!$E$1:$E$39999,1),$E$76,1)))&gt;K8, ADDRESS(MATCH(K8,SL_CHARTS_2012!$E$1:$E$39999,1)-1,$E$76,1), ADDRESS(MATCH(K8,SL_CHARTS_2012!$E$1:$E$39999,1),$E$76,1)))))</f>
        <v>61.394447863217231</v>
      </c>
      <c r="L71" s="83">
        <f ca="1">INDIRECT(CONCATENATE($E$77,IF(INDIRECT(CONCATENATE($E$77,ADDRESS(MATCH(L8,SL_CHARTS_2012!$E$1:$E$39999,1),$E$76,1)))=L8,ADDRESS(MATCH(L8,SL_CHARTS_2012!$E$1:$E$39999,1),$E$76,1),IF(INDIRECT(CONCATENATE($E$77,ADDRESS(MATCH(L8,SL_CHARTS_2012!$E$1:$E$39999,1),$E$76,1)))&gt;L8, ADDRESS(MATCH(L8,SL_CHARTS_2012!$E$1:$E$39999,1)-1,$E$76,1), ADDRESS(MATCH(L8,SL_CHARTS_2012!$E$1:$E$39999,1),$E$76,1)))))</f>
        <v>58.880756946784366</v>
      </c>
      <c r="M71" s="83">
        <f ca="1">INDIRECT(CONCATENATE($E$77,IF(INDIRECT(CONCATENATE($E$77,ADDRESS(MATCH(M8,SL_CHARTS_2012!$E$1:$E$39999,1),$E$76,1)))=M8,ADDRESS(MATCH(M8,SL_CHARTS_2012!$E$1:$E$39999,1),$E$76,1),IF(INDIRECT(CONCATENATE($E$77,ADDRESS(MATCH(M8,SL_CHARTS_2012!$E$1:$E$39999,1),$E$76,1)))&gt;M8, ADDRESS(MATCH(M8,SL_CHARTS_2012!$E$1:$E$39999,1)-1,$E$76,1), ADDRESS(MATCH(M8,SL_CHARTS_2012!$E$1:$E$39999,1),$E$76,1)))))</f>
        <v>55.792711147011303</v>
      </c>
      <c r="N71" s="83">
        <f ca="1">INDIRECT(CONCATENATE($E$77,IF(INDIRECT(CONCATENATE($E$77,ADDRESS(MATCH(N8,SL_CHARTS_2012!$E$1:$E$39999,1),$E$76,1)))=N8,ADDRESS(MATCH(N8,SL_CHARTS_2012!$E$1:$E$39999,1),$E$76,1),IF(INDIRECT(CONCATENATE($E$77,ADDRESS(MATCH(N8,SL_CHARTS_2012!$E$1:$E$39999,1),$E$76,1)))&gt;N8, ADDRESS(MATCH(N8,SL_CHARTS_2012!$E$1:$E$39999,1)-1,$E$76,1), ADDRESS(MATCH(N8,SL_CHARTS_2012!$E$1:$E$39999,1),$E$76,1)))))</f>
        <v>47.70489139324058</v>
      </c>
      <c r="O71" s="83">
        <f ca="1">INDIRECT(CONCATENATE($E$77,IF(INDIRECT(CONCATENATE($E$77,ADDRESS(MATCH(O8,SL_CHARTS_2012!$E$1:$E$39999,1),$E$76,1)))=O8,ADDRESS(MATCH(O8,SL_CHARTS_2012!$E$1:$E$39999,1),$E$76,1),IF(INDIRECT(CONCATENATE($E$77,ADDRESS(MATCH(O8,SL_CHARTS_2012!$E$1:$E$39999,1),$E$76,1)))&gt;O8, ADDRESS(MATCH(O8,SL_CHARTS_2012!$E$1:$E$39999,1)-1,$E$76,1), ADDRESS(MATCH(O8,SL_CHARTS_2012!$E$1:$E$39999,1),$E$76,1)))))</f>
        <v>41.252318669305545</v>
      </c>
      <c r="P71" s="83">
        <f ca="1">INDIRECT(CONCATENATE($E$77,IF(INDIRECT(CONCATENATE($E$77,ADDRESS(MATCH(P8,SL_CHARTS_2012!$E$1:$E$39999,1),$E$76,1)))=P8,ADDRESS(MATCH(P8,SL_CHARTS_2012!$E$1:$E$39999,1),$E$76,1),IF(INDIRECT(CONCATENATE($E$77,ADDRESS(MATCH(P8,SL_CHARTS_2012!$E$1:$E$39999,1),$E$76,1)))&gt;P8, ADDRESS(MATCH(P8,SL_CHARTS_2012!$E$1:$E$39999,1)-1,$E$76,1), ADDRESS(MATCH(P8,SL_CHARTS_2012!$E$1:$E$39999,1),$E$76,1)))))</f>
        <v>37.856789896959029</v>
      </c>
      <c r="Q71" s="83">
        <f ca="1">INDIRECT(CONCATENATE($E$77,IF(INDIRECT(CONCATENATE($E$77,ADDRESS(MATCH(Q8,SL_CHARTS_2012!$E$1:$E$39999,1),$E$76,1)))=Q8,ADDRESS(MATCH(Q8,SL_CHARTS_2012!$E$1:$E$39999,1),$E$76,1),IF(INDIRECT(CONCATENATE($E$77,ADDRESS(MATCH(Q8,SL_CHARTS_2012!$E$1:$E$39999,1),$E$76,1)))&gt;Q8, ADDRESS(MATCH(Q8,SL_CHARTS_2012!$E$1:$E$39999,1)-1,$E$76,1), ADDRESS(MATCH(Q8,SL_CHARTS_2012!$E$1:$E$39999,1),$E$76,1)))))</f>
        <v>33.896492975199394</v>
      </c>
      <c r="R71" s="83">
        <f ca="1">INDIRECT(CONCATENATE($E$77,IF(INDIRECT(CONCATENATE($E$77,ADDRESS(MATCH(R8,SL_CHARTS_2012!$E$1:$E$39999,1),$E$76,1)))=R8,ADDRESS(MATCH(R8,SL_CHARTS_2012!$E$1:$E$39999,1),$E$76,1),IF(INDIRECT(CONCATENATE($E$77,ADDRESS(MATCH(R8,SL_CHARTS_2012!$E$1:$E$39999,1),$E$76,1)))&gt;R8, ADDRESS(MATCH(R8,SL_CHARTS_2012!$E$1:$E$39999,1)-1,$E$76,1), ADDRESS(MATCH(R8,SL_CHARTS_2012!$E$1:$E$39999,1),$E$76,1)))))</f>
        <v>27.94303550356053</v>
      </c>
      <c r="S71" s="83">
        <f ca="1">INDIRECT(CONCATENATE($E$77,IF(INDIRECT(CONCATENATE($E$77,ADDRESS(MATCH(S8,SL_CHARTS_2012!$E$1:$E$39999,1),$E$76,1)))=S8,ADDRESS(MATCH(S8,SL_CHARTS_2012!$E$1:$E$39999,1),$E$76,1),IF(INDIRECT(CONCATENATE($E$77,ADDRESS(MATCH(S8,SL_CHARTS_2012!$E$1:$E$39999,1),$E$76,1)))&gt;S8, ADDRESS(MATCH(S8,SL_CHARTS_2012!$E$1:$E$39999,1)-1,$E$76,1), ADDRESS(MATCH(S8,SL_CHARTS_2012!$E$1:$E$39999,1),$E$76,1)))))</f>
        <v>23.027554122836783</v>
      </c>
      <c r="T71" s="83">
        <f ca="1">INDIRECT(CONCATENATE($E$77,IF(INDIRECT(CONCATENATE($E$77,ADDRESS(MATCH(T8,SL_CHARTS_2012!$E$1:$E$39999,1),$E$76,1)))=T8,ADDRESS(MATCH(T8,SL_CHARTS_2012!$E$1:$E$39999,1),$E$76,1),IF(INDIRECT(CONCATENATE($E$77,ADDRESS(MATCH(T8,SL_CHARTS_2012!$E$1:$E$39999,1),$E$76,1)))&gt;T8, ADDRESS(MATCH(T8,SL_CHARTS_2012!$E$1:$E$39999,1)-1,$E$76,1), ADDRESS(MATCH(T8,SL_CHARTS_2012!$E$1:$E$39999,1),$E$76,1)))))</f>
        <v>20.369936206311504</v>
      </c>
      <c r="U71" s="83">
        <f ca="1">INDIRECT(CONCATENATE($E$77,IF(INDIRECT(CONCATENATE($E$77,ADDRESS(MATCH(U8,SL_CHARTS_2012!$E$1:$E$39999,1),$E$76,1)))=U8,ADDRESS(MATCH(U8,SL_CHARTS_2012!$E$1:$E$39999,1),$E$76,1),IF(INDIRECT(CONCATENATE($E$77,ADDRESS(MATCH(U8,SL_CHARTS_2012!$E$1:$E$39999,1),$E$76,1)))&gt;U8, ADDRESS(MATCH(U8,SL_CHARTS_2012!$E$1:$E$39999,1)-1,$E$76,1), ADDRESS(MATCH(U8,SL_CHARTS_2012!$E$1:$E$39999,1),$E$76,1)))))</f>
        <v>15.916682214982794</v>
      </c>
      <c r="V71" s="83">
        <f ca="1">INDIRECT(CONCATENATE($E$77,IF(INDIRECT(CONCATENATE($E$77,ADDRESS(MATCH(V8,SL_CHARTS_2012!$E$1:$E$39999,1),$E$76,1)))=V8,ADDRESS(MATCH(V8,SL_CHARTS_2012!$E$1:$E$39999,1),$E$76,1),IF(INDIRECT(CONCATENATE($E$77,ADDRESS(MATCH(V8,SL_CHARTS_2012!$E$1:$E$39999,1),$E$76,1)))&gt;V8, ADDRESS(MATCH(V8,SL_CHARTS_2012!$E$1:$E$39999,1)-1,$E$76,1), ADDRESS(MATCH(V8,SL_CHARTS_2012!$E$1:$E$39999,1),$E$76,1)))))</f>
        <v>13.731659100280888</v>
      </c>
      <c r="W71" s="83">
        <f ca="1">INDIRECT(CONCATENATE($E$77,IF(INDIRECT(CONCATENATE($E$77,ADDRESS(MATCH(W8,SL_CHARTS_2012!$E$1:$E$39999,1),$E$76,1)))=W8,ADDRESS(MATCH(W8,SL_CHARTS_2012!$E$1:$E$39999,1),$E$76,1),IF(INDIRECT(CONCATENATE($E$77,ADDRESS(MATCH(W8,SL_CHARTS_2012!$E$1:$E$39999,1),$E$76,1)))&gt;W8, ADDRESS(MATCH(W8,SL_CHARTS_2012!$E$1:$E$39999,1)-1,$E$76,1), ADDRESS(MATCH(W8,SL_CHARTS_2012!$E$1:$E$39999,1),$E$76,1)))))</f>
        <v>11.561732752280335</v>
      </c>
      <c r="X71" s="83">
        <f ca="1">INDIRECT(CONCATENATE($E$77,IF(INDIRECT(CONCATENATE($E$77,ADDRESS(MATCH(X8,SL_CHARTS_2012!$E$1:$E$39999,1),$E$76,1)))=X8,ADDRESS(MATCH(X8,SL_CHARTS_2012!$E$1:$E$39999,1),$E$76,1),IF(INDIRECT(CONCATENATE($E$77,ADDRESS(MATCH(X8,SL_CHARTS_2012!$E$1:$E$39999,1),$E$76,1)))&gt;X8, ADDRESS(MATCH(X8,SL_CHARTS_2012!$E$1:$E$39999,1)-1,$E$76,1), ADDRESS(MATCH(X8,SL_CHARTS_2012!$E$1:$E$39999,1),$E$76,1)))))</f>
        <v>7.1783826269404658</v>
      </c>
      <c r="Y71" s="83">
        <f ca="1">INDIRECT(CONCATENATE($E$77,IF(INDIRECT(CONCATENATE($E$77,ADDRESS(MATCH(Y8,SL_CHARTS_2012!$E$1:$E$39999,1),$E$76,1)))=Y8,ADDRESS(MATCH(Y8,SL_CHARTS_2012!$E$1:$E$39999,1),$E$76,1),IF(INDIRECT(CONCATENATE($E$77,ADDRESS(MATCH(Y8,SL_CHARTS_2012!$E$1:$E$39999,1),$E$76,1)))&gt;Y8, ADDRESS(MATCH(Y8,SL_CHARTS_2012!$E$1:$E$39999,1)-1,$E$76,1), ADDRESS(MATCH(Y8,SL_CHARTS_2012!$E$1:$E$39999,1),$E$76,1)))))</f>
        <v>5.2331672636199595</v>
      </c>
      <c r="Z71" s="83">
        <f ca="1">INDIRECT(CONCATENATE($E$77,IF(INDIRECT(CONCATENATE($E$77,ADDRESS(MATCH(Z8,SL_CHARTS_2012!$E$1:$E$39999,1),$E$76,1)))=Z8,ADDRESS(MATCH(Z8,SL_CHARTS_2012!$E$1:$E$39999,1),$E$76,1),IF(INDIRECT(CONCATENATE($E$77,ADDRESS(MATCH(Z8,SL_CHARTS_2012!$E$1:$E$39999,1),$E$76,1)))&gt;Z8, ADDRESS(MATCH(Z8,SL_CHARTS_2012!$E$1:$E$39999,1)-1,$E$76,1), ADDRESS(MATCH(Z8,SL_CHARTS_2012!$E$1:$E$39999,1),$E$76,1)))))</f>
        <v>3.597802493738723</v>
      </c>
      <c r="AA71" s="83">
        <f ca="1">INDIRECT(CONCATENATE($E$77,IF(INDIRECT(CONCATENATE($E$77,ADDRESS(MATCH(AA8,SL_CHARTS_2012!$E$1:$E$39999,1),$E$76,1)))=AA8,ADDRESS(MATCH(AA8,SL_CHARTS_2012!$E$1:$E$39999,1),$E$76,1),IF(INDIRECT(CONCATENATE($E$77,ADDRESS(MATCH(AA8,SL_CHARTS_2012!$E$1:$E$39999,1),$E$76,1)))&gt;AA8, ADDRESS(MATCH(AA8,SL_CHARTS_2012!$E$1:$E$39999,1)-1,$E$76,1), ADDRESS(MATCH(AA8,SL_CHARTS_2012!$E$1:$E$39999,1),$E$76,1)))))</f>
        <v>2.5402666092155224</v>
      </c>
      <c r="AB71" s="83">
        <f ca="1">INDIRECT(CONCATENATE($E$77,IF(INDIRECT(CONCATENATE($E$77,ADDRESS(MATCH(AB8,SL_CHARTS_2012!$E$1:$E$39999,1),$E$76,1)))=AB8,ADDRESS(MATCH(AB8,SL_CHARTS_2012!$E$1:$E$39999,1),$E$76,1),IF(INDIRECT(CONCATENATE($E$77,ADDRESS(MATCH(AB8,SL_CHARTS_2012!$E$1:$E$39999,1),$E$76,1)))&gt;AB8, ADDRESS(MATCH(AB8,SL_CHARTS_2012!$E$1:$E$39999,1)-1,$E$76,1), ADDRESS(MATCH(AB8,SL_CHARTS_2012!$E$1:$E$39999,1),$E$76,1)))))</f>
        <v>1.7552915196725287</v>
      </c>
      <c r="AC71" s="83">
        <f ca="1">INDIRECT(CONCATENATE($E$77,IF(INDIRECT(CONCATENATE($E$77,ADDRESS(MATCH(AC8,SL_CHARTS_2012!$E$1:$E$39999,1),$E$76,1)))=AC8,ADDRESS(MATCH(AC8,SL_CHARTS_2012!$E$1:$E$39999,1),$E$76,1),IF(INDIRECT(CONCATENATE($E$77,ADDRESS(MATCH(AC8,SL_CHARTS_2012!$E$1:$E$39999,1),$E$76,1)))&gt;AC8, ADDRESS(MATCH(AC8,SL_CHARTS_2012!$E$1:$E$39999,1)-1,$E$76,1), ADDRESS(MATCH(AC8,SL_CHARTS_2012!$E$1:$E$39999,1),$E$76,1)))))</f>
        <v>0.26165836318099805</v>
      </c>
    </row>
    <row r="72" spans="2:29" s="65" customFormat="1" ht="15" hidden="1" customHeight="1" thickBot="1">
      <c r="B72" s="726"/>
      <c r="C72" s="707" t="s">
        <v>121</v>
      </c>
      <c r="D72" s="60" t="s">
        <v>148</v>
      </c>
      <c r="E72" s="62" t="str">
        <f ca="1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$E$688</v>
      </c>
      <c r="F72" s="62" t="str">
        <f ca="1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$E$648</v>
      </c>
      <c r="G72" s="62" t="str">
        <f ca="1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$E$621</v>
      </c>
      <c r="H72" s="62" t="str">
        <f ca="1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$E$610</v>
      </c>
      <c r="I72" s="62" t="str">
        <f ca="1">IF(INDIRECT(CONCATENATE($E$77,ADDRESS(MATCH(I6,SL_CHARTS_2012!$E$1:$E$39999,1),$E$76,1)))=I6,ADDRESS(MATCH(I6,SL_CHARTS_2012!$E$1:$E$39999,1),$E$76,1), IF(INDIRECT(CONCATENATE($E$77,ADDRESS(MATCH(I6,SL_CHARTS_2012!$E$1:$E$39999,1),$E$76,1)))&lt;I6, ADDRESS(MATCH(I6,SL_CHARTS_2012!$E$1:$E$39999,1)+1,$E$76,1), ADDRESS(MATCH(I6,SL_CHARTS_2012!$E$1:$E$39999,1),$E$76,1)))</f>
        <v>$E$565</v>
      </c>
      <c r="J72" s="62" t="str">
        <f ca="1">IF(INDIRECT(CONCATENATE($E$77,ADDRESS(MATCH(J6,SL_CHARTS_2012!$E$1:$E$39999,1),$E$76,1)))=J6,ADDRESS(MATCH(J6,SL_CHARTS_2012!$E$1:$E$39999,1),$E$76,1), IF(INDIRECT(CONCATENATE($E$77,ADDRESS(MATCH(J6,SL_CHARTS_2012!$E$1:$E$39999,1),$E$76,1)))&lt;J6, ADDRESS(MATCH(J6,SL_CHARTS_2012!$E$1:$E$39999,1)+1,$E$76,1), ADDRESS(MATCH(J6,SL_CHARTS_2012!$E$1:$E$39999,1),$E$76,1)))</f>
        <v>$E$444</v>
      </c>
      <c r="K72" s="62" t="str">
        <f ca="1">IF(INDIRECT(CONCATENATE($E$77,ADDRESS(MATCH(K6,SL_CHARTS_2012!$E$1:$E$39999,1),$E$76,1)))=K6,ADDRESS(MATCH(K6,SL_CHARTS_2012!$E$1:$E$39999,1),$E$76,1), IF(INDIRECT(CONCATENATE($E$77,ADDRESS(MATCH(K6,SL_CHARTS_2012!$E$1:$E$39999,1),$E$76,1)))&lt;K6, ADDRESS(MATCH(K6,SL_CHARTS_2012!$E$1:$E$39999,1)+1,$E$76,1), ADDRESS(MATCH(K6,SL_CHARTS_2012!$E$1:$E$39999,1),$E$76,1)))</f>
        <v>$E$394</v>
      </c>
      <c r="L72" s="62" t="str">
        <f ca="1">IF(INDIRECT(CONCATENATE($E$77,ADDRESS(MATCH(L6,SL_CHARTS_2012!$E$1:$E$39999,1),$E$76,1)))=L6,ADDRESS(MATCH(L6,SL_CHARTS_2012!$E$1:$E$39999,1),$E$76,1), IF(INDIRECT(CONCATENATE($E$77,ADDRESS(MATCH(L6,SL_CHARTS_2012!$E$1:$E$39999,1),$E$76,1)))&lt;L6, ADDRESS(MATCH(L6,SL_CHARTS_2012!$E$1:$E$39999,1)+1,$E$76,1), ADDRESS(MATCH(L6,SL_CHARTS_2012!$E$1:$E$39999,1),$E$76,1)))</f>
        <v>$E$352</v>
      </c>
      <c r="M72" s="62" t="str">
        <f ca="1">IF(INDIRECT(CONCATENATE($E$77,ADDRESS(MATCH(M6,SL_CHARTS_2012!$E$1:$E$39999,1),$E$76,1)))=M6,ADDRESS(MATCH(M6,SL_CHARTS_2012!$E$1:$E$39999,1),$E$76,1), IF(INDIRECT(CONCATENATE($E$77,ADDRESS(MATCH(M6,SL_CHARTS_2012!$E$1:$E$39999,1),$E$76,1)))&lt;M6, ADDRESS(MATCH(M6,SL_CHARTS_2012!$E$1:$E$39999,1)+1,$E$76,1), ADDRESS(MATCH(M6,SL_CHARTS_2012!$E$1:$E$39999,1),$E$76,1)))</f>
        <v>$E$337</v>
      </c>
      <c r="N72" s="62" t="str">
        <f ca="1">IF(INDIRECT(CONCATENATE($E$77,ADDRESS(MATCH(N6,SL_CHARTS_2012!$E$1:$E$39999,1),$E$76,1)))=N6,ADDRESS(MATCH(N6,SL_CHARTS_2012!$E$1:$E$39999,1),$E$76,1), IF(INDIRECT(CONCATENATE($E$77,ADDRESS(MATCH(N6,SL_CHARTS_2012!$E$1:$E$39999,1),$E$76,1)))&lt;N6, ADDRESS(MATCH(N6,SL_CHARTS_2012!$E$1:$E$39999,1)+1,$E$76,1), ADDRESS(MATCH(N6,SL_CHARTS_2012!$E$1:$E$39999,1),$E$76,1)))</f>
        <v>$E$318</v>
      </c>
      <c r="O72" s="62" t="str">
        <f ca="1">IF(INDIRECT(CONCATENATE($E$77,ADDRESS(MATCH(O6,SL_CHARTS_2012!$E$1:$E$39999,1),$E$76,1)))=O6,ADDRESS(MATCH(O6,SL_CHARTS_2012!$E$1:$E$39999,1),$E$76,1), IF(INDIRECT(CONCATENATE($E$77,ADDRESS(MATCH(O6,SL_CHARTS_2012!$E$1:$E$39999,1),$E$76,1)))&lt;O6, ADDRESS(MATCH(O6,SL_CHARTS_2012!$E$1:$E$39999,1)+1,$E$76,1), ADDRESS(MATCH(O6,SL_CHARTS_2012!$E$1:$E$39999,1),$E$76,1)))</f>
        <v>$E$278</v>
      </c>
      <c r="P72" s="62" t="str">
        <f ca="1">IF(INDIRECT(CONCATENATE($E$77,ADDRESS(MATCH(P6,SL_CHARTS_2012!$E$1:$E$39999,1),$E$76,1)))=P6,ADDRESS(MATCH(P6,SL_CHARTS_2012!$E$1:$E$39999,1),$E$76,1), IF(INDIRECT(CONCATENATE($E$77,ADDRESS(MATCH(P6,SL_CHARTS_2012!$E$1:$E$39999,1),$E$76,1)))&lt;P6, ADDRESS(MATCH(P6,SL_CHARTS_2012!$E$1:$E$39999,1)+1,$E$76,1), ADDRESS(MATCH(P6,SL_CHARTS_2012!$E$1:$E$39999,1),$E$76,1)))</f>
        <v>$E$255</v>
      </c>
      <c r="Q72" s="62" t="str">
        <f ca="1">IF(INDIRECT(CONCATENATE($E$77,ADDRESS(MATCH(Q6,SL_CHARTS_2012!$E$1:$E$39999,1),$E$76,1)))=Q6,ADDRESS(MATCH(Q6,SL_CHARTS_2012!$E$1:$E$39999,1),$E$76,1), IF(INDIRECT(CONCATENATE($E$77,ADDRESS(MATCH(Q6,SL_CHARTS_2012!$E$1:$E$39999,1),$E$76,1)))&lt;Q6, ADDRESS(MATCH(Q6,SL_CHARTS_2012!$E$1:$E$39999,1)+1,$E$76,1), ADDRESS(MATCH(Q6,SL_CHARTS_2012!$E$1:$E$39999,1),$E$76,1)))</f>
        <v>$E$242</v>
      </c>
      <c r="R72" s="62" t="str">
        <f ca="1">IF(INDIRECT(CONCATENATE($E$77,ADDRESS(MATCH(R6,SL_CHARTS_2012!$E$1:$E$39999,1),$E$76,1)))=R6,ADDRESS(MATCH(R6,SL_CHARTS_2012!$E$1:$E$39999,1),$E$76,1), IF(INDIRECT(CONCATENATE($E$77,ADDRESS(MATCH(R6,SL_CHARTS_2012!$E$1:$E$39999,1),$E$76,1)))&lt;R6, ADDRESS(MATCH(R6,SL_CHARTS_2012!$E$1:$E$39999,1)+1,$E$76,1), ADDRESS(MATCH(R6,SL_CHARTS_2012!$E$1:$E$39999,1),$E$76,1)))</f>
        <v>$E$220</v>
      </c>
      <c r="S72" s="62" t="str">
        <f ca="1">IF(INDIRECT(CONCATENATE($E$77,ADDRESS(MATCH(S6,SL_CHARTS_2012!$E$1:$E$39999,1),$E$76,1)))=S6,ADDRESS(MATCH(S6,SL_CHARTS_2012!$E$1:$E$39999,1),$E$76,1), IF(INDIRECT(CONCATENATE($E$77,ADDRESS(MATCH(S6,SL_CHARTS_2012!$E$1:$E$39999,1),$E$76,1)))&lt;S6, ADDRESS(MATCH(S6,SL_CHARTS_2012!$E$1:$E$39999,1)+1,$E$76,1), ADDRESS(MATCH(S6,SL_CHARTS_2012!$E$1:$E$39999,1),$E$76,1)))</f>
        <v>$E$195</v>
      </c>
      <c r="T72" s="62" t="str">
        <f ca="1">IF(INDIRECT(CONCATENATE($E$77,ADDRESS(MATCH(T6,SL_CHARTS_2012!$E$1:$E$39999,1),$E$76,1)))=T6,ADDRESS(MATCH(T6,SL_CHARTS_2012!$E$1:$E$39999,1),$E$76,1), IF(INDIRECT(CONCATENATE($E$77,ADDRESS(MATCH(T6,SL_CHARTS_2012!$E$1:$E$39999,1),$E$76,1)))&lt;T6, ADDRESS(MATCH(T6,SL_CHARTS_2012!$E$1:$E$39999,1)+1,$E$76,1), ADDRESS(MATCH(T6,SL_CHARTS_2012!$E$1:$E$39999,1),$E$76,1)))</f>
        <v>$E$172</v>
      </c>
      <c r="U72" s="62" t="str">
        <f ca="1">IF(INDIRECT(CONCATENATE($E$77,ADDRESS(MATCH(U6,SL_CHARTS_2012!$E$1:$E$39999,1),$E$76,1)))=U6,ADDRESS(MATCH(U6,SL_CHARTS_2012!$E$1:$E$39999,1),$E$76,1), IF(INDIRECT(CONCATENATE($E$77,ADDRESS(MATCH(U6,SL_CHARTS_2012!$E$1:$E$39999,1),$E$76,1)))&lt;U6, ADDRESS(MATCH(U6,SL_CHARTS_2012!$E$1:$E$39999,1)+1,$E$76,1), ADDRESS(MATCH(U6,SL_CHARTS_2012!$E$1:$E$39999,1),$E$76,1)))</f>
        <v>$E$160</v>
      </c>
      <c r="V72" s="62" t="str">
        <f ca="1">IF(INDIRECT(CONCATENATE($E$77,ADDRESS(MATCH(V6,SL_CHARTS_2012!$E$1:$E$39999,1),$E$76,1)))=V6,ADDRESS(MATCH(V6,SL_CHARTS_2012!$E$1:$E$39999,1),$E$76,1), IF(INDIRECT(CONCATENATE($E$77,ADDRESS(MATCH(V6,SL_CHARTS_2012!$E$1:$E$39999,1),$E$76,1)))&lt;V6, ADDRESS(MATCH(V6,SL_CHARTS_2012!$E$1:$E$39999,1)+1,$E$76,1), ADDRESS(MATCH(V6,SL_CHARTS_2012!$E$1:$E$39999,1),$E$76,1)))</f>
        <v>$E$133</v>
      </c>
      <c r="W72" s="62" t="str">
        <f ca="1">IF(INDIRECT(CONCATENATE($E$77,ADDRESS(MATCH(W6,SL_CHARTS_2012!$E$1:$E$39999,1),$E$76,1)))=W6,ADDRESS(MATCH(W6,SL_CHARTS_2012!$E$1:$E$39999,1),$E$76,1), IF(INDIRECT(CONCATENATE($E$77,ADDRESS(MATCH(W6,SL_CHARTS_2012!$E$1:$E$39999,1),$E$76,1)))&lt;W6, ADDRESS(MATCH(W6,SL_CHARTS_2012!$E$1:$E$39999,1)+1,$E$76,1), ADDRESS(MATCH(W6,SL_CHARTS_2012!$E$1:$E$39999,1),$E$76,1)))</f>
        <v>$E$119</v>
      </c>
      <c r="X72" s="62" t="str">
        <f ca="1">IF(INDIRECT(CONCATENATE($E$77,ADDRESS(MATCH(X6,SL_CHARTS_2012!$E$1:$E$39999,1),$E$76,1)))=X6,ADDRESS(MATCH(X6,SL_CHARTS_2012!$E$1:$E$39999,1),$E$76,1), IF(INDIRECT(CONCATENATE($E$77,ADDRESS(MATCH(X6,SL_CHARTS_2012!$E$1:$E$39999,1),$E$76,1)))&lt;X6, ADDRESS(MATCH(X6,SL_CHARTS_2012!$E$1:$E$39999,1)+1,$E$76,1), ADDRESS(MATCH(X6,SL_CHARTS_2012!$E$1:$E$39999,1),$E$76,1)))</f>
        <v>$E$104</v>
      </c>
      <c r="Y72" s="62" t="str">
        <f ca="1">IF(INDIRECT(CONCATENATE($E$77,ADDRESS(MATCH(Y6,SL_CHARTS_2012!$E$1:$E$39999,1),$E$76,1)))=Y6,ADDRESS(MATCH(Y6,SL_CHARTS_2012!$E$1:$E$39999,1),$E$76,1), IF(INDIRECT(CONCATENATE($E$77,ADDRESS(MATCH(Y6,SL_CHARTS_2012!$E$1:$E$39999,1),$E$76,1)))&lt;Y6, ADDRESS(MATCH(Y6,SL_CHARTS_2012!$E$1:$E$39999,1)+1,$E$76,1), ADDRESS(MATCH(Y6,SL_CHARTS_2012!$E$1:$E$39999,1),$E$76,1)))</f>
        <v>$E$77</v>
      </c>
      <c r="Z72" s="62" t="str">
        <f ca="1">IF(INDIRECT(CONCATENATE($E$77,ADDRESS(MATCH(Z6,SL_CHARTS_2012!$E$1:$E$39999,1),$E$76,1)))=Z6,ADDRESS(MATCH(Z6,SL_CHARTS_2012!$E$1:$E$39999,1),$E$76,1), IF(INDIRECT(CONCATENATE($E$77,ADDRESS(MATCH(Z6,SL_CHARTS_2012!$E$1:$E$39999,1),$E$76,1)))&lt;Z6, ADDRESS(MATCH(Z6,SL_CHARTS_2012!$E$1:$E$39999,1)+1,$E$76,1), ADDRESS(MATCH(Z6,SL_CHARTS_2012!$E$1:$E$39999,1),$E$76,1)))</f>
        <v>$E$58</v>
      </c>
      <c r="AA72" s="62" t="str">
        <f ca="1">IF(INDIRECT(CONCATENATE($E$77,ADDRESS(MATCH(AA6,SL_CHARTS_2012!$E$1:$E$39999,1),$E$76,1)))=AA6,ADDRESS(MATCH(AA6,SL_CHARTS_2012!$E$1:$E$39999,1),$E$76,1), IF(INDIRECT(CONCATENATE($E$77,ADDRESS(MATCH(AA6,SL_CHARTS_2012!$E$1:$E$39999,1),$E$76,1)))&lt;AA6, ADDRESS(MATCH(AA6,SL_CHARTS_2012!$E$1:$E$39999,1)+1,$E$76,1), ADDRESS(MATCH(AA6,SL_CHARTS_2012!$E$1:$E$39999,1),$E$76,1)))</f>
        <v>$E$39</v>
      </c>
      <c r="AB72" s="62" t="str">
        <f ca="1">IF(INDIRECT(CONCATENATE($E$77,ADDRESS(MATCH(AB6,SL_CHARTS_2012!$E$1:$E$39999,1),$E$76,1)))=AB6,ADDRESS(MATCH(AB6,SL_CHARTS_2012!$E$1:$E$39999,1),$E$76,1), IF(INDIRECT(CONCATENATE($E$77,ADDRESS(MATCH(AB6,SL_CHARTS_2012!$E$1:$E$39999,1),$E$76,1)))&lt;AB6, ADDRESS(MATCH(AB6,SL_CHARTS_2012!$E$1:$E$39999,1)+1,$E$76,1), ADDRESS(MATCH(AB6,SL_CHARTS_2012!$E$1:$E$39999,1),$E$76,1)))</f>
        <v>$E$24</v>
      </c>
      <c r="AC72" s="62" t="str">
        <f ca="1">IF(INDIRECT(CONCATENATE($E$77,ADDRESS(MATCH(AC6,SL_CHARTS_2012!$E$1:$E$39999,1),$E$76,1)))=AC6,ADDRESS(MATCH(AC6,SL_CHARTS_2012!$E$1:$E$39999,1),$E$76,1), IF(INDIRECT(CONCATENATE($E$77,ADDRESS(MATCH(AC6,SL_CHARTS_2012!$E$1:$E$39999,1),$E$76,1)))&lt;AC6, ADDRESS(MATCH(AC6,SL_CHARTS_2012!$E$1:$E$39999,1)+1,$E$76,1), ADDRESS(MATCH(AC6,SL_CHARTS_2012!$E$1:$E$39999,1),$E$76,1)))</f>
        <v>$E$15</v>
      </c>
    </row>
    <row r="73" spans="2:29" s="65" customFormat="1" ht="15" customHeight="1" thickBot="1">
      <c r="B73" s="726"/>
      <c r="C73" s="707"/>
      <c r="D73" s="85" t="s">
        <v>118</v>
      </c>
      <c r="E73" s="123">
        <f ca="1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100.5</v>
      </c>
      <c r="F73" s="86">
        <f ca="1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93.9</v>
      </c>
      <c r="G73" s="86">
        <f ca="1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90.21</v>
      </c>
      <c r="H73" s="86">
        <f ca="1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87</v>
      </c>
      <c r="I73" s="86">
        <f ca="1">INDIRECT(CONCATENATE($E$77,IF(INDIRECT(CONCATENATE($E$77,ADDRESS(MATCH(I6,SL_CHARTS_2012!$E$1:$E$39999,1),$E$76,1)))=I6,ADDRESS(MATCH(I6,SL_CHARTS_2012!$E$1:$E$39999,1),$E$76,1),IF(INDIRECT(CONCATENATE($E$77,ADDRESS(MATCH(I6,SL_CHARTS_2012!$E$1:$E$39999,1),$E$76,1)))&lt;I6,ADDRESS(MATCH(I6,SL_CHARTS_2012!$E$1:$E$39999,1)+1,$E$76,1),ADDRESS(MATCH(I6,SL_CHARTS_2012!$E$1:$E$39999,1),$E$76,1)))))</f>
        <v>83.807321428571427</v>
      </c>
      <c r="J73" s="86">
        <f ca="1">INDIRECT(CONCATENATE($E$77,IF(INDIRECT(CONCATENATE($E$77,ADDRESS(MATCH(J6,SL_CHARTS_2012!$E$1:$E$39999,1),$E$76,1)))=J6,ADDRESS(MATCH(J6,SL_CHARTS_2012!$E$1:$E$39999,1),$E$76,1),IF(INDIRECT(CONCATENATE($E$77,ADDRESS(MATCH(J6,SL_CHARTS_2012!$E$1:$E$39999,1),$E$76,1)))&lt;J6,ADDRESS(MATCH(J6,SL_CHARTS_2012!$E$1:$E$39999,1)+1,$E$76,1),ADDRESS(MATCH(J6,SL_CHARTS_2012!$E$1:$E$39999,1),$E$76,1)))))</f>
        <v>72.312163265306125</v>
      </c>
      <c r="K73" s="86">
        <f ca="1">INDIRECT(CONCATENATE($E$77,IF(INDIRECT(CONCATENATE($E$77,ADDRESS(MATCH(K6,SL_CHARTS_2012!$E$1:$E$39999,1),$E$76,1)))=K6,ADDRESS(MATCH(K6,SL_CHARTS_2012!$E$1:$E$39999,1),$E$76,1),IF(INDIRECT(CONCATENATE($E$77,ADDRESS(MATCH(K6,SL_CHARTS_2012!$E$1:$E$39999,1),$E$76,1)))&lt;K6,ADDRESS(MATCH(K6,SL_CHARTS_2012!$E$1:$E$39999,1)+1,$E$76,1),ADDRESS(MATCH(K6,SL_CHARTS_2012!$E$1:$E$39999,1),$E$76,1)))))</f>
        <v>66.011293550426799</v>
      </c>
      <c r="L73" s="86">
        <f ca="1">INDIRECT(CONCATENATE($E$77,IF(INDIRECT(CONCATENATE($E$77,ADDRESS(MATCH(L6,SL_CHARTS_2012!$E$1:$E$39999,1),$E$76,1)))=L6,ADDRESS(MATCH(L6,SL_CHARTS_2012!$E$1:$E$39999,1),$E$76,1),IF(INDIRECT(CONCATENATE($E$77,ADDRESS(MATCH(L6,SL_CHARTS_2012!$E$1:$E$39999,1),$E$76,1)))&lt;L6,ADDRESS(MATCH(L6,SL_CHARTS_2012!$E$1:$E$39999,1)+1,$E$76,1),ADDRESS(MATCH(L6,SL_CHARTS_2012!$E$1:$E$39999,1),$E$76,1)))))</f>
        <v>61.698374175422664</v>
      </c>
      <c r="M73" s="86">
        <f ca="1">INDIRECT(CONCATENATE($E$77,IF(INDIRECT(CONCATENATE($E$77,ADDRESS(MATCH(M6,SL_CHARTS_2012!$E$1:$E$39999,1),$E$76,1)))=M6,ADDRESS(MATCH(M6,SL_CHARTS_2012!$E$1:$E$39999,1),$E$76,1),IF(INDIRECT(CONCATENATE($E$77,ADDRESS(MATCH(M6,SL_CHARTS_2012!$E$1:$E$39999,1),$E$76,1)))&lt;M6,ADDRESS(MATCH(M6,SL_CHARTS_2012!$E$1:$E$39999,1)+1,$E$76,1),ADDRESS(MATCH(M6,SL_CHARTS_2012!$E$1:$E$39999,1),$E$76,1)))))</f>
        <v>59.915004537592381</v>
      </c>
      <c r="N73" s="86">
        <f ca="1">INDIRECT(CONCATENATE($E$77,IF(INDIRECT(CONCATENATE($E$77,ADDRESS(MATCH(N6,SL_CHARTS_2012!$E$1:$E$39999,1),$E$76,1)))=N6,ADDRESS(MATCH(N6,SL_CHARTS_2012!$E$1:$E$39999,1),$E$76,1),IF(INDIRECT(CONCATENATE($E$77,ADDRESS(MATCH(N6,SL_CHARTS_2012!$E$1:$E$39999,1),$E$76,1)))&lt;N6,ADDRESS(MATCH(N6,SL_CHARTS_2012!$E$1:$E$39999,1)+1,$E$76,1),ADDRESS(MATCH(N6,SL_CHARTS_2012!$E$1:$E$39999,1),$E$76,1)))))</f>
        <v>56.105998707592889</v>
      </c>
      <c r="O73" s="86">
        <f ca="1">INDIRECT(CONCATENATE($E$77,IF(INDIRECT(CONCATENATE($E$77,ADDRESS(MATCH(O6,SL_CHARTS_2012!$E$1:$E$39999,1),$E$76,1)))=O6,ADDRESS(MATCH(O6,SL_CHARTS_2012!$E$1:$E$39999,1),$E$76,1),IF(INDIRECT(CONCATENATE($E$77,ADDRESS(MATCH(O6,SL_CHARTS_2012!$E$1:$E$39999,1),$E$76,1)))&lt;O6,ADDRESS(MATCH(O6,SL_CHARTS_2012!$E$1:$E$39999,1)+1,$E$76,1),ADDRESS(MATCH(O6,SL_CHARTS_2012!$E$1:$E$39999,1),$E$76,1)))))</f>
        <v>47.912355987801305</v>
      </c>
      <c r="P73" s="86">
        <f ca="1">INDIRECT(CONCATENATE($E$77,IF(INDIRECT(CONCATENATE($E$77,ADDRESS(MATCH(P6,SL_CHARTS_2012!$E$1:$E$39999,1),$E$76,1)))=P6,ADDRESS(MATCH(P6,SL_CHARTS_2012!$E$1:$E$39999,1),$E$76,1),IF(INDIRECT(CONCATENATE($E$77,ADDRESS(MATCH(P6,SL_CHARTS_2012!$E$1:$E$39999,1),$E$76,1)))&lt;P6,ADDRESS(MATCH(P6,SL_CHARTS_2012!$E$1:$E$39999,1)+1,$E$76,1),ADDRESS(MATCH(P6,SL_CHARTS_2012!$E$1:$E$39999,1),$E$76,1)))))</f>
        <v>41.503438200095566</v>
      </c>
      <c r="Q73" s="86">
        <f ca="1">INDIRECT(CONCATENATE($E$77,IF(INDIRECT(CONCATENATE($E$77,ADDRESS(MATCH(Q6,SL_CHARTS_2012!$E$1:$E$39999,1),$E$76,1)))=Q6,ADDRESS(MATCH(Q6,SL_CHARTS_2012!$E$1:$E$39999,1),$E$76,1),IF(INDIRECT(CONCATENATE($E$77,ADDRESS(MATCH(Q6,SL_CHARTS_2012!$E$1:$E$39999,1),$E$76,1)))&lt;Q6,ADDRESS(MATCH(Q6,SL_CHARTS_2012!$E$1:$E$39999,1)+1,$E$76,1),ADDRESS(MATCH(Q6,SL_CHARTS_2012!$E$1:$E$39999,1),$E$76,1)))))</f>
        <v>38.144644885649662</v>
      </c>
      <c r="R73" s="86">
        <f ca="1">INDIRECT(CONCATENATE($E$77,IF(INDIRECT(CONCATENATE($E$77,ADDRESS(MATCH(R6,SL_CHARTS_2012!$E$1:$E$39999,1),$E$76,1)))=R6,ADDRESS(MATCH(R6,SL_CHARTS_2012!$E$1:$E$39999,1),$E$76,1),IF(INDIRECT(CONCATENATE($E$77,ADDRESS(MATCH(R6,SL_CHARTS_2012!$E$1:$E$39999,1),$E$76,1)))&lt;R6,ADDRESS(MATCH(R6,SL_CHARTS_2012!$E$1:$E$39999,1)+1,$E$76,1),ADDRESS(MATCH(R6,SL_CHARTS_2012!$E$1:$E$39999,1),$E$76,1)))))</f>
        <v>33.951459746075535</v>
      </c>
      <c r="S73" s="86">
        <f ca="1">INDIRECT(CONCATENATE($E$77,IF(INDIRECT(CONCATENATE($E$77,ADDRESS(MATCH(S6,SL_CHARTS_2012!$E$1:$E$39999,1),$E$76,1)))=S6,ADDRESS(MATCH(S6,SL_CHARTS_2012!$E$1:$E$39999,1),$E$76,1),IF(INDIRECT(CONCATENATE($E$77,ADDRESS(MATCH(S6,SL_CHARTS_2012!$E$1:$E$39999,1),$E$76,1)))&lt;S6,ADDRESS(MATCH(S6,SL_CHARTS_2012!$E$1:$E$39999,1)+1,$E$76,1),ADDRESS(MATCH(S6,SL_CHARTS_2012!$E$1:$E$39999,1),$E$76,1)))))</f>
        <v>28.520311190233976</v>
      </c>
      <c r="T73" s="86">
        <f ca="1">INDIRECT(CONCATENATE($E$77,IF(INDIRECT(CONCATENATE($E$77,ADDRESS(MATCH(T6,SL_CHARTS_2012!$E$1:$E$39999,1),$E$76,1)))=T6,ADDRESS(MATCH(T6,SL_CHARTS_2012!$E$1:$E$39999,1),$E$76,1),IF(INDIRECT(CONCATENATE($E$77,ADDRESS(MATCH(T6,SL_CHARTS_2012!$E$1:$E$39999,1),$E$76,1)))&lt;T6,ADDRESS(MATCH(T6,SL_CHARTS_2012!$E$1:$E$39999,1)+1,$E$76,1),ADDRESS(MATCH(T6,SL_CHARTS_2012!$E$1:$E$39999,1),$E$76,1)))))</f>
        <v>23.139532405836441</v>
      </c>
      <c r="U73" s="86">
        <f ca="1">INDIRECT(CONCATENATE($E$77,IF(INDIRECT(CONCATENATE($E$77,ADDRESS(MATCH(U6,SL_CHARTS_2012!$E$1:$E$39999,1),$E$76,1)))=U6,ADDRESS(MATCH(U6,SL_CHARTS_2012!$E$1:$E$39999,1),$E$76,1),IF(INDIRECT(CONCATENATE($E$77,ADDRESS(MATCH(U6,SL_CHARTS_2012!$E$1:$E$39999,1),$E$76,1)))&lt;U6,ADDRESS(MATCH(U6,SL_CHARTS_2012!$E$1:$E$39999,1)+1,$E$76,1),ADDRESS(MATCH(U6,SL_CHARTS_2012!$E$1:$E$39999,1),$E$76,1)))))</f>
        <v>20.496844927044453</v>
      </c>
      <c r="V73" s="86">
        <f ca="1">INDIRECT(CONCATENATE($E$77,IF(INDIRECT(CONCATENATE($E$77,ADDRESS(MATCH(V6,SL_CHARTS_2012!$E$1:$E$39999,1),$E$76,1)))=V6,ADDRESS(MATCH(V6,SL_CHARTS_2012!$E$1:$E$39999,1),$E$76,1),IF(INDIRECT(CONCATENATE($E$77,ADDRESS(MATCH(V6,SL_CHARTS_2012!$E$1:$E$39999,1),$E$76,1)))&lt;V6,ADDRESS(MATCH(V6,SL_CHARTS_2012!$E$1:$E$39999,1)+1,$E$76,1),ADDRESS(MATCH(V6,SL_CHARTS_2012!$E$1:$E$39999,1),$E$76,1)))))</f>
        <v>16.017047759068088</v>
      </c>
      <c r="W73" s="86">
        <f ca="1">INDIRECT(CONCATENATE($E$77,IF(INDIRECT(CONCATENATE($E$77,ADDRESS(MATCH(W6,SL_CHARTS_2012!$E$1:$E$39999,1),$E$76,1)))=W6,ADDRESS(MATCH(W6,SL_CHARTS_2012!$E$1:$E$39999,1),$E$76,1),IF(INDIRECT(CONCATENATE($E$77,ADDRESS(MATCH(W6,SL_CHARTS_2012!$E$1:$E$39999,1),$E$76,1)))&lt;W6,ADDRESS(MATCH(W6,SL_CHARTS_2012!$E$1:$E$39999,1)+1,$E$76,1),ADDRESS(MATCH(W6,SL_CHARTS_2012!$E$1:$E$39999,1),$E$76,1)))))</f>
        <v>14.132106582707115</v>
      </c>
      <c r="X73" s="86">
        <f ca="1">INDIRECT(CONCATENATE($E$77,IF(INDIRECT(CONCATENATE($E$77,ADDRESS(MATCH(X6,SL_CHARTS_2012!$E$1:$E$39999,1),$E$76,1)))=X6,ADDRESS(MATCH(X6,SL_CHARTS_2012!$E$1:$E$39999,1),$E$76,1),IF(INDIRECT(CONCATENATE($E$77,ADDRESS(MATCH(X6,SL_CHARTS_2012!$E$1:$E$39999,1),$E$76,1)))&lt;X6,ADDRESS(MATCH(X6,SL_CHARTS_2012!$E$1:$E$39999,1)+1,$E$76,1),ADDRESS(MATCH(X6,SL_CHARTS_2012!$E$1:$E$39999,1),$E$76,1)))))</f>
        <v>11.681415189403571</v>
      </c>
      <c r="Y73" s="86">
        <f ca="1">INDIRECT(CONCATENATE($E$77,IF(INDIRECT(CONCATENATE($E$77,ADDRESS(MATCH(Y6,SL_CHARTS_2012!$E$1:$E$39999,1),$E$76,1)))=Y6,ADDRESS(MATCH(Y6,SL_CHARTS_2012!$E$1:$E$39999,1),$E$76,1),IF(INDIRECT(CONCATENATE($E$77,ADDRESS(MATCH(Y6,SL_CHARTS_2012!$E$1:$E$39999,1),$E$76,1)))&lt;Y6,ADDRESS(MATCH(Y6,SL_CHARTS_2012!$E$1:$E$39999,1)+1,$E$76,1),ADDRESS(MATCH(Y6,SL_CHARTS_2012!$E$1:$E$39999,1),$E$76,1)))))</f>
        <v>7.3714592938041292</v>
      </c>
      <c r="Z73" s="86">
        <f ca="1">INDIRECT(CONCATENATE($E$77,IF(INDIRECT(CONCATENATE($E$77,ADDRESS(MATCH(Z6,SL_CHARTS_2012!$E$1:$E$39999,1),$E$76,1)))=Z6,ADDRESS(MATCH(Z6,SL_CHARTS_2012!$E$1:$E$39999,1),$E$76,1),IF(INDIRECT(CONCATENATE($E$77,ADDRESS(MATCH(Z6,SL_CHARTS_2012!$E$1:$E$39999,1),$E$76,1)))&lt;Z6,ADDRESS(MATCH(Z6,SL_CHARTS_2012!$E$1:$E$39999,1)+1,$E$76,1),ADDRESS(MATCH(Z6,SL_CHARTS_2012!$E$1:$E$39999,1),$E$76,1)))))</f>
        <v>5.5461406976794567</v>
      </c>
      <c r="AA73" s="86">
        <f ca="1">INDIRECT(CONCATENATE($E$77,IF(INDIRECT(CONCATENATE($E$77,ADDRESS(MATCH(AA6,SL_CHARTS_2012!$E$1:$E$39999,1),$E$76,1)))=AA6,ADDRESS(MATCH(AA6,SL_CHARTS_2012!$E$1:$E$39999,1),$E$76,1),IF(INDIRECT(CONCATENATE($E$77,ADDRESS(MATCH(AA6,SL_CHARTS_2012!$E$1:$E$39999,1),$E$76,1)))&lt;AA6,ADDRESS(MATCH(AA6,SL_CHARTS_2012!$E$1:$E$39999,1)+1,$E$76,1),ADDRESS(MATCH(AA6,SL_CHARTS_2012!$E$1:$E$39999,1),$E$76,1)))))</f>
        <v>3.6414122209355555</v>
      </c>
      <c r="AB73" s="86">
        <f ca="1">INDIRECT(CONCATENATE($E$77,IF(INDIRECT(CONCATENATE($E$77,ADDRESS(MATCH(AB6,SL_CHARTS_2012!$E$1:$E$39999,1),$E$76,1)))=AB6,ADDRESS(MATCH(AB6,SL_CHARTS_2012!$E$1:$E$39999,1),$E$76,1),IF(INDIRECT(CONCATENATE($E$77,ADDRESS(MATCH(AB6,SL_CHARTS_2012!$E$1:$E$39999,1),$E$76,1)))&lt;AB6,ADDRESS(MATCH(AB6,SL_CHARTS_2012!$E$1:$E$39999,1)+1,$E$76,1),ADDRESS(MATCH(AB6,SL_CHARTS_2012!$E$1:$E$39999,1),$E$76,1)))))</f>
        <v>2.6165836318099798</v>
      </c>
      <c r="AC73" s="86">
        <f ca="1">INDIRECT(CONCATENATE($E$77,IF(INDIRECT(CONCATENATE($E$77,ADDRESS(MATCH(AC6,SL_CHARTS_2012!$E$1:$E$39999,1),$E$76,1)))=AC6,ADDRESS(MATCH(AC6,SL_CHARTS_2012!$E$1:$E$39999,1),$E$76,1),IF(INDIRECT(CONCATENATE($E$77,ADDRESS(MATCH(AC6,SL_CHARTS_2012!$E$1:$E$39999,1),$E$76,1)))&lt;AC6,ADDRESS(MATCH(AC6,SL_CHARTS_2012!$E$1:$E$39999,1)+1,$E$76,1),ADDRESS(MATCH(AC6,SL_CHARTS_2012!$E$1:$E$39999,1),$E$76,1)))))</f>
        <v>1.9406328602590688</v>
      </c>
    </row>
    <row r="74" spans="2:29" s="65" customFormat="1" ht="15" hidden="1" customHeight="1" thickBot="1">
      <c r="B74" s="726"/>
      <c r="C74" s="707"/>
      <c r="D74" s="60" t="s">
        <v>149</v>
      </c>
      <c r="E74" s="62" t="str">
        <f ca="1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$E$648</v>
      </c>
      <c r="F74" s="62" t="str">
        <f ca="1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$E$617</v>
      </c>
      <c r="G74" s="62" t="str">
        <f ca="1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$E$598</v>
      </c>
      <c r="H74" s="62" t="str">
        <f ca="1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$E$560</v>
      </c>
      <c r="I74" s="62" t="str">
        <f ca="1">IF(INDIRECT(CONCATENATE($E$77,ADDRESS(MATCH(I10,SL_CHARTS_2012!$E$1:$E$39999,1),$E$76,1)))=I10,ADDRESS(MATCH(I10,SL_CHARTS_2012!$E$1:$E$39999,1),$E$76,1),IF(INDIRECT(CONCATENATE($E$77,ADDRESS(MATCH(I10,SL_CHARTS_2012!$E$1:$E$39999,1),$E$76,1)))&gt;I10, ADDRESS(MATCH(I10,SL_CHARTS_2012!$E$1:$E$39999,1)-1,$E$76,1), ADDRESS(MATCH(I10,SL_CHARTS_2012!$E$1:$E$39999,1),$E$76,1)))</f>
        <v>$E$439</v>
      </c>
      <c r="J74" s="62" t="str">
        <f ca="1">IF(INDIRECT(CONCATENATE($E$77,ADDRESS(MATCH(J10,SL_CHARTS_2012!$E$1:$E$39999,1),$E$76,1)))=J10,ADDRESS(MATCH(J10,SL_CHARTS_2012!$E$1:$E$39999,1),$E$76,1),IF(INDIRECT(CONCATENATE($E$77,ADDRESS(MATCH(J10,SL_CHARTS_2012!$E$1:$E$39999,1),$E$76,1)))&gt;J10, ADDRESS(MATCH(J10,SL_CHARTS_2012!$E$1:$E$39999,1)-1,$E$76,1), ADDRESS(MATCH(J10,SL_CHARTS_2012!$E$1:$E$39999,1),$E$76,1)))</f>
        <v>$E$393</v>
      </c>
      <c r="K74" s="62" t="str">
        <f ca="1">IF(INDIRECT(CONCATENATE($E$77,ADDRESS(MATCH(K10,SL_CHARTS_2012!$E$1:$E$39999,1),$E$76,1)))=K10,ADDRESS(MATCH(K10,SL_CHARTS_2012!$E$1:$E$39999,1),$E$76,1),IF(INDIRECT(CONCATENATE($E$77,ADDRESS(MATCH(K10,SL_CHARTS_2012!$E$1:$E$39999,1),$E$76,1)))&gt;K10, ADDRESS(MATCH(K10,SL_CHARTS_2012!$E$1:$E$39999,1)-1,$E$76,1), ADDRESS(MATCH(K10,SL_CHARTS_2012!$E$1:$E$39999,1),$E$76,1)))</f>
        <v>$E$351</v>
      </c>
      <c r="L74" s="62" t="str">
        <f ca="1">IF(INDIRECT(CONCATENATE($E$77,ADDRESS(MATCH(L10,SL_CHARTS_2012!$E$1:$E$39999,1),$E$76,1)))=L10,ADDRESS(MATCH(L10,SL_CHARTS_2012!$E$1:$E$39999,1),$E$76,1),IF(INDIRECT(CONCATENATE($E$77,ADDRESS(MATCH(L10,SL_CHARTS_2012!$E$1:$E$39999,1),$E$76,1)))&gt;L10, ADDRESS(MATCH(L10,SL_CHARTS_2012!$E$1:$E$39999,1)-1,$E$76,1), ADDRESS(MATCH(L10,SL_CHARTS_2012!$E$1:$E$39999,1),$E$76,1)))</f>
        <v>$E$336</v>
      </c>
      <c r="M74" s="62" t="str">
        <f ca="1">IF(INDIRECT(CONCATENATE($E$77,ADDRESS(MATCH(M10,SL_CHARTS_2012!$E$1:$E$39999,1),$E$76,1)))=M10,ADDRESS(MATCH(M10,SL_CHARTS_2012!$E$1:$E$39999,1),$E$76,1),IF(INDIRECT(CONCATENATE($E$77,ADDRESS(MATCH(M10,SL_CHARTS_2012!$E$1:$E$39999,1),$E$76,1)))&gt;M10, ADDRESS(MATCH(M10,SL_CHARTS_2012!$E$1:$E$39999,1)-1,$E$76,1), ADDRESS(MATCH(M10,SL_CHARTS_2012!$E$1:$E$39999,1),$E$76,1)))</f>
        <v>$E$317</v>
      </c>
      <c r="N74" s="62" t="str">
        <f ca="1">IF(INDIRECT(CONCATENATE($E$77,ADDRESS(MATCH(N10,SL_CHARTS_2012!$E$1:$E$39999,1),$E$76,1)))=N10,ADDRESS(MATCH(N10,SL_CHARTS_2012!$E$1:$E$39999,1),$E$76,1),IF(INDIRECT(CONCATENATE($E$77,ADDRESS(MATCH(N10,SL_CHARTS_2012!$E$1:$E$39999,1),$E$76,1)))&gt;N10, ADDRESS(MATCH(N10,SL_CHARTS_2012!$E$1:$E$39999,1)-1,$E$76,1), ADDRESS(MATCH(N10,SL_CHARTS_2012!$E$1:$E$39999,1),$E$76,1)))</f>
        <v>$E$277</v>
      </c>
      <c r="O74" s="62" t="str">
        <f ca="1">IF(INDIRECT(CONCATENATE($E$77,ADDRESS(MATCH(O10,SL_CHARTS_2012!$E$1:$E$39999,1),$E$76,1)))=O10,ADDRESS(MATCH(O10,SL_CHARTS_2012!$E$1:$E$39999,1),$E$76,1),IF(INDIRECT(CONCATENATE($E$77,ADDRESS(MATCH(O10,SL_CHARTS_2012!$E$1:$E$39999,1),$E$76,1)))&gt;O10, ADDRESS(MATCH(O10,SL_CHARTS_2012!$E$1:$E$39999,1)-1,$E$76,1), ADDRESS(MATCH(O10,SL_CHARTS_2012!$E$1:$E$39999,1),$E$76,1)))</f>
        <v>$E$254</v>
      </c>
      <c r="P74" s="62" t="str">
        <f ca="1">IF(INDIRECT(CONCATENATE($E$77,ADDRESS(MATCH(P10,SL_CHARTS_2012!$E$1:$E$39999,1),$E$76,1)))=P10,ADDRESS(MATCH(P10,SL_CHARTS_2012!$E$1:$E$39999,1),$E$76,1),IF(INDIRECT(CONCATENATE($E$77,ADDRESS(MATCH(P10,SL_CHARTS_2012!$E$1:$E$39999,1),$E$76,1)))&gt;P10, ADDRESS(MATCH(P10,SL_CHARTS_2012!$E$1:$E$39999,1)-1,$E$76,1), ADDRESS(MATCH(P10,SL_CHARTS_2012!$E$1:$E$39999,1),$E$76,1)))</f>
        <v>$E$241</v>
      </c>
      <c r="Q74" s="62" t="str">
        <f ca="1">IF(INDIRECT(CONCATENATE($E$77,ADDRESS(MATCH(Q10,SL_CHARTS_2012!$E$1:$E$39999,1),$E$76,1)))=Q10,ADDRESS(MATCH(Q10,SL_CHARTS_2012!$E$1:$E$39999,1),$E$76,1),IF(INDIRECT(CONCATENATE($E$77,ADDRESS(MATCH(Q10,SL_CHARTS_2012!$E$1:$E$39999,1),$E$76,1)))&gt;Q10, ADDRESS(MATCH(Q10,SL_CHARTS_2012!$E$1:$E$39999,1)-1,$E$76,1), ADDRESS(MATCH(Q10,SL_CHARTS_2012!$E$1:$E$39999,1),$E$76,1)))</f>
        <v>$E$219</v>
      </c>
      <c r="R74" s="62" t="str">
        <f ca="1">IF(INDIRECT(CONCATENATE($E$77,ADDRESS(MATCH(R10,SL_CHARTS_2012!$E$1:$E$39999,1),$E$76,1)))=R10,ADDRESS(MATCH(R10,SL_CHARTS_2012!$E$1:$E$39999,1),$E$76,1),IF(INDIRECT(CONCATENATE($E$77,ADDRESS(MATCH(R10,SL_CHARTS_2012!$E$1:$E$39999,1),$E$76,1)))&gt;R10, ADDRESS(MATCH(R10,SL_CHARTS_2012!$E$1:$E$39999,1)-1,$E$76,1), ADDRESS(MATCH(R10,SL_CHARTS_2012!$E$1:$E$39999,1),$E$76,1)))</f>
        <v>$E$194</v>
      </c>
      <c r="S74" s="62" t="str">
        <f ca="1">IF(INDIRECT(CONCATENATE($E$77,ADDRESS(MATCH(S10,SL_CHARTS_2012!$E$1:$E$39999,1),$E$76,1)))=S10,ADDRESS(MATCH(S10,SL_CHARTS_2012!$E$1:$E$39999,1),$E$76,1),IF(INDIRECT(CONCATENATE($E$77,ADDRESS(MATCH(S10,SL_CHARTS_2012!$E$1:$E$39999,1),$E$76,1)))&gt;S10, ADDRESS(MATCH(S10,SL_CHARTS_2012!$E$1:$E$39999,1)-1,$E$76,1), ADDRESS(MATCH(S10,SL_CHARTS_2012!$E$1:$E$39999,1),$E$76,1)))</f>
        <v>$E$171</v>
      </c>
      <c r="T74" s="62" t="str">
        <f ca="1">IF(INDIRECT(CONCATENATE($E$77,ADDRESS(MATCH(T10,SL_CHARTS_2012!$E$1:$E$39999,1),$E$76,1)))=T10,ADDRESS(MATCH(T10,SL_CHARTS_2012!$E$1:$E$39999,1),$E$76,1),IF(INDIRECT(CONCATENATE($E$77,ADDRESS(MATCH(T10,SL_CHARTS_2012!$E$1:$E$39999,1),$E$76,1)))&gt;T10, ADDRESS(MATCH(T10,SL_CHARTS_2012!$E$1:$E$39999,1)-1,$E$76,1), ADDRESS(MATCH(T10,SL_CHARTS_2012!$E$1:$E$39999,1),$E$76,1)))</f>
        <v>$E$159</v>
      </c>
      <c r="U74" s="62" t="str">
        <f ca="1">IF(INDIRECT(CONCATENATE($E$77,ADDRESS(MATCH(U10,SL_CHARTS_2012!$E$1:$E$39999,1),$E$76,1)))=U10,ADDRESS(MATCH(U10,SL_CHARTS_2012!$E$1:$E$39999,1),$E$76,1),IF(INDIRECT(CONCATENATE($E$77,ADDRESS(MATCH(U10,SL_CHARTS_2012!$E$1:$E$39999,1),$E$76,1)))&gt;U10, ADDRESS(MATCH(U10,SL_CHARTS_2012!$E$1:$E$39999,1)-1,$E$76,1), ADDRESS(MATCH(U10,SL_CHARTS_2012!$E$1:$E$39999,1),$E$76,1)))</f>
        <v>$E$132</v>
      </c>
      <c r="V74" s="62" t="str">
        <f ca="1">IF(INDIRECT(CONCATENATE($E$77,ADDRESS(MATCH(V10,SL_CHARTS_2012!$E$1:$E$39999,1),$E$76,1)))=V10,ADDRESS(MATCH(V10,SL_CHARTS_2012!$E$1:$E$39999,1),$E$76,1),IF(INDIRECT(CONCATENATE($E$77,ADDRESS(MATCH(V10,SL_CHARTS_2012!$E$1:$E$39999,1),$E$76,1)))&gt;V10, ADDRESS(MATCH(V10,SL_CHARTS_2012!$E$1:$E$39999,1)-1,$E$76,1), ADDRESS(MATCH(V10,SL_CHARTS_2012!$E$1:$E$39999,1),$E$76,1)))</f>
        <v>$E$118</v>
      </c>
      <c r="W74" s="62" t="str">
        <f ca="1">IF(INDIRECT(CONCATENATE($E$77,ADDRESS(MATCH(W10,SL_CHARTS_2012!$E$1:$E$39999,1),$E$76,1)))=W10,ADDRESS(MATCH(W10,SL_CHARTS_2012!$E$1:$E$39999,1),$E$76,1),IF(INDIRECT(CONCATENATE($E$77,ADDRESS(MATCH(W10,SL_CHARTS_2012!$E$1:$E$39999,1),$E$76,1)))&gt;W10, ADDRESS(MATCH(W10,SL_CHARTS_2012!$E$1:$E$39999,1)-1,$E$76,1), ADDRESS(MATCH(W10,SL_CHARTS_2012!$E$1:$E$39999,1),$E$76,1)))</f>
        <v>$E$103</v>
      </c>
      <c r="X74" s="62" t="str">
        <f ca="1">IF(INDIRECT(CONCATENATE($E$77,ADDRESS(MATCH(X10,SL_CHARTS_2012!$E$1:$E$39999,1),$E$76,1)))=X10,ADDRESS(MATCH(X10,SL_CHARTS_2012!$E$1:$E$39999,1),$E$76,1),IF(INDIRECT(CONCATENATE($E$77,ADDRESS(MATCH(X10,SL_CHARTS_2012!$E$1:$E$39999,1),$E$76,1)))&gt;X10, ADDRESS(MATCH(X10,SL_CHARTS_2012!$E$1:$E$39999,1)-1,$E$76,1), ADDRESS(MATCH(X10,SL_CHARTS_2012!$E$1:$E$39999,1),$E$76,1)))</f>
        <v>$E$76</v>
      </c>
      <c r="Y74" s="62" t="str">
        <f ca="1">IF(INDIRECT(CONCATENATE($E$77,ADDRESS(MATCH(Y10,SL_CHARTS_2012!$E$1:$E$39999,1),$E$76,1)))=Y10,ADDRESS(MATCH(Y10,SL_CHARTS_2012!$E$1:$E$39999,1),$E$76,1),IF(INDIRECT(CONCATENATE($E$77,ADDRESS(MATCH(Y10,SL_CHARTS_2012!$E$1:$E$39999,1),$E$76,1)))&gt;Y10, ADDRESS(MATCH(Y10,SL_CHARTS_2012!$E$1:$E$39999,1)-1,$E$76,1), ADDRESS(MATCH(Y10,SL_CHARTS_2012!$E$1:$E$39999,1),$E$76,1)))</f>
        <v>$E$57</v>
      </c>
      <c r="Z74" s="62" t="str">
        <f ca="1">IF(INDIRECT(CONCATENATE($E$77,ADDRESS(MATCH(Z10,SL_CHARTS_2012!$E$1:$E$39999,1),$E$76,1)))=Z10,ADDRESS(MATCH(Z10,SL_CHARTS_2012!$E$1:$E$39999,1),$E$76,1),IF(INDIRECT(CONCATENATE($E$77,ADDRESS(MATCH(Z10,SL_CHARTS_2012!$E$1:$E$39999,1),$E$76,1)))&gt;Z10, ADDRESS(MATCH(Z10,SL_CHARTS_2012!$E$1:$E$39999,1)-1,$E$76,1), ADDRESS(MATCH(Z10,SL_CHARTS_2012!$E$1:$E$39999,1),$E$76,1)))</f>
        <v>$E$38</v>
      </c>
      <c r="AA74" s="62" t="str">
        <f ca="1">IF(INDIRECT(CONCATENATE($E$77,ADDRESS(MATCH(AA10,SL_CHARTS_2012!$E$1:$E$39999,1),$E$76,1)))=AA10,ADDRESS(MATCH(AA10,SL_CHARTS_2012!$E$1:$E$39999,1),$E$76,1),IF(INDIRECT(CONCATENATE($E$77,ADDRESS(MATCH(AA10,SL_CHARTS_2012!$E$1:$E$39999,1),$E$76,1)))&gt;AA10, ADDRESS(MATCH(AA10,SL_CHARTS_2012!$E$1:$E$39999,1)-1,$E$76,1), ADDRESS(MATCH(AA10,SL_CHARTS_2012!$E$1:$E$39999,1),$E$76,1)))</f>
        <v>$E$23</v>
      </c>
      <c r="AB74" s="62" t="str">
        <f ca="1">IF(INDIRECT(CONCATENATE($E$77,ADDRESS(MATCH(AB10,SL_CHARTS_2012!$E$1:$E$39999,1),$E$76,1)))=AB10,ADDRESS(MATCH(AB10,SL_CHARTS_2012!$E$1:$E$39999,1),$E$76,1),IF(INDIRECT(CONCATENATE($E$77,ADDRESS(MATCH(AB10,SL_CHARTS_2012!$E$1:$E$39999,1),$E$76,1)))&gt;AB10, ADDRESS(MATCH(AB10,SL_CHARTS_2012!$E$1:$E$39999,1)-1,$E$76,1), ADDRESS(MATCH(AB10,SL_CHARTS_2012!$E$1:$E$39999,1),$E$76,1)))</f>
        <v>$E$14</v>
      </c>
      <c r="AC74" s="62" t="str">
        <f ca="1">IF(INDIRECT(CONCATENATE($E$77,ADDRESS(MATCH(AC10,SL_CHARTS_2012!$E$1:$E$39999,1),$E$76,1)))=AC10,ADDRESS(MATCH(AC10,SL_CHARTS_2012!$E$1:$E$39999,1),$E$76,1),IF(INDIRECT(CONCATENATE($E$77,ADDRESS(MATCH(AC10,SL_CHARTS_2012!$E$1:$E$39999,1),$E$76,1)))&gt;AC10, ADDRESS(MATCH(AC10,SL_CHARTS_2012!$E$1:$E$39999,1)-1,$E$76,1), ADDRESS(MATCH(AC10,SL_CHARTS_2012!$E$1:$E$39999,1),$E$76,1)))</f>
        <v>$E$5</v>
      </c>
    </row>
    <row r="75" spans="2:29" s="65" customFormat="1" ht="15" customHeight="1" thickBot="1">
      <c r="B75" s="726"/>
      <c r="C75" s="707"/>
      <c r="D75" s="85" t="s">
        <v>119</v>
      </c>
      <c r="E75" s="123">
        <f ca="1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93.9</v>
      </c>
      <c r="F75" s="86">
        <f ca="1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89.45</v>
      </c>
      <c r="G75" s="86">
        <f ca="1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85.745535714285708</v>
      </c>
      <c r="H75" s="86">
        <f ca="1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83.35490445859871</v>
      </c>
      <c r="I75" s="86">
        <f ca="1">INDIRECT(CONCATENATE($E$77,IF(INDIRECT(CONCATENATE($E$77,ADDRESS(MATCH(I10,SL_CHARTS_2012!$E$1:$E$39999,1),$E$76,1)))=I10,ADDRESS(MATCH(I10,SL_CHARTS_2012!$E$1:$E$39999,1),$E$76,1),IF(INDIRECT(CONCATENATE($E$77,ADDRESS(MATCH(I10,SL_CHARTS_2012!$E$1:$E$39999,1),$E$76,1)))&gt;I10,ADDRESS(MATCH(I10,SL_CHARTS_2012!$E$1:$E$39999,1)-1,$E$76,1),ADDRESS(MATCH(I10,SL_CHARTS_2012!$E$1:$E$39999,1),$E$76,1)))))</f>
        <v>71.8070612244898</v>
      </c>
      <c r="J75" s="86">
        <f ca="1">INDIRECT(CONCATENATE($E$77,IF(INDIRECT(CONCATENATE($E$77,ADDRESS(MATCH(J10,SL_CHARTS_2012!$E$1:$E$39999,1),$E$76,1)))=J10,ADDRESS(MATCH(J10,SL_CHARTS_2012!$E$1:$E$39999,1),$E$76,1),IF(INDIRECT(CONCATENATE($E$77,ADDRESS(MATCH(J10,SL_CHARTS_2012!$E$1:$E$39999,1),$E$76,1)))&gt;J10,ADDRESS(MATCH(J10,SL_CHARTS_2012!$E$1:$E$39999,1)-1,$E$76,1),ADDRESS(MATCH(J10,SL_CHARTS_2012!$E$1:$E$39999,1),$E$76,1)))))</f>
        <v>65.920224944672782</v>
      </c>
      <c r="K75" s="86">
        <f ca="1">INDIRECT(CONCATENATE($E$77,IF(INDIRECT(CONCATENATE($E$77,ADDRESS(MATCH(K10,SL_CHARTS_2012!$E$1:$E$39999,1),$E$76,1)))=K10,ADDRESS(MATCH(K10,SL_CHARTS_2012!$E$1:$E$39999,1),$E$76,1),IF(INDIRECT(CONCATENATE($E$77,ADDRESS(MATCH(K10,SL_CHARTS_2012!$E$1:$E$39999,1),$E$76,1)))&gt;K10,ADDRESS(MATCH(K10,SL_CHARTS_2012!$E$1:$E$39999,1)-1,$E$76,1),ADDRESS(MATCH(K10,SL_CHARTS_2012!$E$1:$E$39999,1),$E$76,1)))))</f>
        <v>61.394447863217231</v>
      </c>
      <c r="L75" s="86">
        <f ca="1">INDIRECT(CONCATENATE($E$77,IF(INDIRECT(CONCATENATE($E$77,ADDRESS(MATCH(L10,SL_CHARTS_2012!$E$1:$E$39999,1),$E$76,1)))=L10,ADDRESS(MATCH(L10,SL_CHARTS_2012!$E$1:$E$39999,1),$E$76,1),IF(INDIRECT(CONCATENATE($E$77,ADDRESS(MATCH(L10,SL_CHARTS_2012!$E$1:$E$39999,1),$E$76,1)))&gt;L10,ADDRESS(MATCH(L10,SL_CHARTS_2012!$E$1:$E$39999,1)-1,$E$76,1),ADDRESS(MATCH(L10,SL_CHARTS_2012!$E$1:$E$39999,1),$E$76,1)))))</f>
        <v>58.880756946784366</v>
      </c>
      <c r="M75" s="86">
        <f ca="1">INDIRECT(CONCATENATE($E$77,IF(INDIRECT(CONCATENATE($E$77,ADDRESS(MATCH(M10,SL_CHARTS_2012!$E$1:$E$39999,1),$E$76,1)))=M10,ADDRESS(MATCH(M10,SL_CHARTS_2012!$E$1:$E$39999,1),$E$76,1),IF(INDIRECT(CONCATENATE($E$77,ADDRESS(MATCH(M10,SL_CHARTS_2012!$E$1:$E$39999,1),$E$76,1)))&gt;M10,ADDRESS(MATCH(M10,SL_CHARTS_2012!$E$1:$E$39999,1)-1,$E$76,1),ADDRESS(MATCH(M10,SL_CHARTS_2012!$E$1:$E$39999,1),$E$76,1)))))</f>
        <v>55.792711147011303</v>
      </c>
      <c r="N75" s="86">
        <f ca="1">INDIRECT(CONCATENATE($E$77,IF(INDIRECT(CONCATENATE($E$77,ADDRESS(MATCH(N10,SL_CHARTS_2012!$E$1:$E$39999,1),$E$76,1)))=N10,ADDRESS(MATCH(N10,SL_CHARTS_2012!$E$1:$E$39999,1),$E$76,1),IF(INDIRECT(CONCATENATE($E$77,ADDRESS(MATCH(N10,SL_CHARTS_2012!$E$1:$E$39999,1),$E$76,1)))&gt;N10,ADDRESS(MATCH(N10,SL_CHARTS_2012!$E$1:$E$39999,1)-1,$E$76,1),ADDRESS(MATCH(N10,SL_CHARTS_2012!$E$1:$E$39999,1),$E$76,1)))))</f>
        <v>47.70489139324058</v>
      </c>
      <c r="O75" s="86">
        <f ca="1">INDIRECT(CONCATENATE($E$77,IF(INDIRECT(CONCATENATE($E$77,ADDRESS(MATCH(O10,SL_CHARTS_2012!$E$1:$E$39999,1),$E$76,1)))=O10,ADDRESS(MATCH(O10,SL_CHARTS_2012!$E$1:$E$39999,1),$E$76,1),IF(INDIRECT(CONCATENATE($E$77,ADDRESS(MATCH(O10,SL_CHARTS_2012!$E$1:$E$39999,1),$E$76,1)))&gt;O10,ADDRESS(MATCH(O10,SL_CHARTS_2012!$E$1:$E$39999,1)-1,$E$76,1),ADDRESS(MATCH(O10,SL_CHARTS_2012!$E$1:$E$39999,1),$E$76,1)))))</f>
        <v>41.252318669305545</v>
      </c>
      <c r="P75" s="86">
        <f ca="1">INDIRECT(CONCATENATE($E$77,IF(INDIRECT(CONCATENATE($E$77,ADDRESS(MATCH(P10,SL_CHARTS_2012!$E$1:$E$39999,1),$E$76,1)))=P10,ADDRESS(MATCH(P10,SL_CHARTS_2012!$E$1:$E$39999,1),$E$76,1),IF(INDIRECT(CONCATENATE($E$77,ADDRESS(MATCH(P10,SL_CHARTS_2012!$E$1:$E$39999,1),$E$76,1)))&gt;P10,ADDRESS(MATCH(P10,SL_CHARTS_2012!$E$1:$E$39999,1)-1,$E$76,1),ADDRESS(MATCH(P10,SL_CHARTS_2012!$E$1:$E$39999,1),$E$76,1)))))</f>
        <v>37.856789896959029</v>
      </c>
      <c r="Q75" s="86">
        <f ca="1">INDIRECT(CONCATENATE($E$77,IF(INDIRECT(CONCATENATE($E$77,ADDRESS(MATCH(Q10,SL_CHARTS_2012!$E$1:$E$39999,1),$E$76,1)))=Q10,ADDRESS(MATCH(Q10,SL_CHARTS_2012!$E$1:$E$39999,1),$E$76,1),IF(INDIRECT(CONCATENATE($E$77,ADDRESS(MATCH(Q10,SL_CHARTS_2012!$E$1:$E$39999,1),$E$76,1)))&gt;Q10,ADDRESS(MATCH(Q10,SL_CHARTS_2012!$E$1:$E$39999,1)-1,$E$76,1),ADDRESS(MATCH(Q10,SL_CHARTS_2012!$E$1:$E$39999,1),$E$76,1)))))</f>
        <v>33.896492975199394</v>
      </c>
      <c r="R75" s="86">
        <f ca="1">INDIRECT(CONCATENATE($E$77,IF(INDIRECT(CONCATENATE($E$77,ADDRESS(MATCH(R10,SL_CHARTS_2012!$E$1:$E$39999,1),$E$76,1)))=R10,ADDRESS(MATCH(R10,SL_CHARTS_2012!$E$1:$E$39999,1),$E$76,1),IF(INDIRECT(CONCATENATE($E$77,ADDRESS(MATCH(R10,SL_CHARTS_2012!$E$1:$E$39999,1),$E$76,1)))&gt;R10,ADDRESS(MATCH(R10,SL_CHARTS_2012!$E$1:$E$39999,1)-1,$E$76,1),ADDRESS(MATCH(R10,SL_CHARTS_2012!$E$1:$E$39999,1),$E$76,1)))))</f>
        <v>27.94303550356053</v>
      </c>
      <c r="S75" s="86">
        <f ca="1">INDIRECT(CONCATENATE($E$77,IF(INDIRECT(CONCATENATE($E$77,ADDRESS(MATCH(S10,SL_CHARTS_2012!$E$1:$E$39999,1),$E$76,1)))=S10,ADDRESS(MATCH(S10,SL_CHARTS_2012!$E$1:$E$39999,1),$E$76,1),IF(INDIRECT(CONCATENATE($E$77,ADDRESS(MATCH(S10,SL_CHARTS_2012!$E$1:$E$39999,1),$E$76,1)))&gt;S10,ADDRESS(MATCH(S10,SL_CHARTS_2012!$E$1:$E$39999,1)-1,$E$76,1),ADDRESS(MATCH(S10,SL_CHARTS_2012!$E$1:$E$39999,1),$E$76,1)))))</f>
        <v>23.027554122836783</v>
      </c>
      <c r="T75" s="86">
        <f ca="1">INDIRECT(CONCATENATE($E$77,IF(INDIRECT(CONCATENATE($E$77,ADDRESS(MATCH(T10,SL_CHARTS_2012!$E$1:$E$39999,1),$E$76,1)))=T10,ADDRESS(MATCH(T10,SL_CHARTS_2012!$E$1:$E$39999,1),$E$76,1),IF(INDIRECT(CONCATENATE($E$77,ADDRESS(MATCH(T10,SL_CHARTS_2012!$E$1:$E$39999,1),$E$76,1)))&gt;T10,ADDRESS(MATCH(T10,SL_CHARTS_2012!$E$1:$E$39999,1)-1,$E$76,1),ADDRESS(MATCH(T10,SL_CHARTS_2012!$E$1:$E$39999,1),$E$76,1)))))</f>
        <v>20.369936206311504</v>
      </c>
      <c r="U75" s="86">
        <f ca="1">INDIRECT(CONCATENATE($E$77,IF(INDIRECT(CONCATENATE($E$77,ADDRESS(MATCH(U10,SL_CHARTS_2012!$E$1:$E$39999,1),$E$76,1)))=U10,ADDRESS(MATCH(U10,SL_CHARTS_2012!$E$1:$E$39999,1),$E$76,1),IF(INDIRECT(CONCATENATE($E$77,ADDRESS(MATCH(U10,SL_CHARTS_2012!$E$1:$E$39999,1),$E$76,1)))&gt;U10,ADDRESS(MATCH(U10,SL_CHARTS_2012!$E$1:$E$39999,1)-1,$E$76,1),ADDRESS(MATCH(U10,SL_CHARTS_2012!$E$1:$E$39999,1),$E$76,1)))))</f>
        <v>15.916682214982794</v>
      </c>
      <c r="V75" s="86">
        <f ca="1">INDIRECT(CONCATENATE($E$77,IF(INDIRECT(CONCATENATE($E$77,ADDRESS(MATCH(V10,SL_CHARTS_2012!$E$1:$E$39999,1),$E$76,1)))=V10,ADDRESS(MATCH(V10,SL_CHARTS_2012!$E$1:$E$39999,1),$E$76,1),IF(INDIRECT(CONCATENATE($E$77,ADDRESS(MATCH(V10,SL_CHARTS_2012!$E$1:$E$39999,1),$E$76,1)))&gt;V10,ADDRESS(MATCH(V10,SL_CHARTS_2012!$E$1:$E$39999,1)-1,$E$76,1),ADDRESS(MATCH(V10,SL_CHARTS_2012!$E$1:$E$39999,1),$E$76,1)))))</f>
        <v>13.731659100280888</v>
      </c>
      <c r="W75" s="86">
        <f ca="1">INDIRECT(CONCATENATE($E$77,IF(INDIRECT(CONCATENATE($E$77,ADDRESS(MATCH(W10,SL_CHARTS_2012!$E$1:$E$39999,1),$E$76,1)))=W10,ADDRESS(MATCH(W10,SL_CHARTS_2012!$E$1:$E$39999,1),$E$76,1),IF(INDIRECT(CONCATENATE($E$77,ADDRESS(MATCH(W10,SL_CHARTS_2012!$E$1:$E$39999,1),$E$76,1)))&gt;W10,ADDRESS(MATCH(W10,SL_CHARTS_2012!$E$1:$E$39999,1)-1,$E$76,1),ADDRESS(MATCH(W10,SL_CHARTS_2012!$E$1:$E$39999,1),$E$76,1)))))</f>
        <v>11.561732752280335</v>
      </c>
      <c r="X75" s="86">
        <f ca="1">INDIRECT(CONCATENATE($E$77,IF(INDIRECT(CONCATENATE($E$77,ADDRESS(MATCH(X10,SL_CHARTS_2012!$E$1:$E$39999,1),$E$76,1)))=X10,ADDRESS(MATCH(X10,SL_CHARTS_2012!$E$1:$E$39999,1),$E$76,1),IF(INDIRECT(CONCATENATE($E$77,ADDRESS(MATCH(X10,SL_CHARTS_2012!$E$1:$E$39999,1),$E$76,1)))&gt;X10,ADDRESS(MATCH(X10,SL_CHARTS_2012!$E$1:$E$39999,1)-1,$E$76,1),ADDRESS(MATCH(X10,SL_CHARTS_2012!$E$1:$E$39999,1),$E$76,1)))))</f>
        <v>7.1783826269404658</v>
      </c>
      <c r="Y75" s="86">
        <f ca="1">INDIRECT(CONCATENATE($E$77,IF(INDIRECT(CONCATENATE($E$77,ADDRESS(MATCH(Y10,SL_CHARTS_2012!$E$1:$E$39999,1),$E$76,1)))=Y10,ADDRESS(MATCH(Y10,SL_CHARTS_2012!$E$1:$E$39999,1),$E$76,1),IF(INDIRECT(CONCATENATE($E$77,ADDRESS(MATCH(Y10,SL_CHARTS_2012!$E$1:$E$39999,1),$E$76,1)))&gt;Y10,ADDRESS(MATCH(Y10,SL_CHARTS_2012!$E$1:$E$39999,1)-1,$E$76,1),ADDRESS(MATCH(Y10,SL_CHARTS_2012!$E$1:$E$39999,1),$E$76,1)))))</f>
        <v>5.2331672636199595</v>
      </c>
      <c r="Z75" s="86">
        <f ca="1">INDIRECT(CONCATENATE($E$77,IF(INDIRECT(CONCATENATE($E$77,ADDRESS(MATCH(Z10,SL_CHARTS_2012!$E$1:$E$39999,1),$E$76,1)))=Z10,ADDRESS(MATCH(Z10,SL_CHARTS_2012!$E$1:$E$39999,1),$E$76,1),IF(INDIRECT(CONCATENATE($E$77,ADDRESS(MATCH(Z10,SL_CHARTS_2012!$E$1:$E$39999,1),$E$76,1)))&gt;Z10,ADDRESS(MATCH(Z10,SL_CHARTS_2012!$E$1:$E$39999,1)-1,$E$76,1),ADDRESS(MATCH(Z10,SL_CHARTS_2012!$E$1:$E$39999,1),$E$76,1)))))</f>
        <v>3.597802493738723</v>
      </c>
      <c r="AA75" s="86">
        <f ca="1">INDIRECT(CONCATENATE($E$77,IF(INDIRECT(CONCATENATE($E$77,ADDRESS(MATCH(AA10,SL_CHARTS_2012!$E$1:$E$39999,1),$E$76,1)))=AA10,ADDRESS(MATCH(AA10,SL_CHARTS_2012!$E$1:$E$39999,1),$E$76,1),IF(INDIRECT(CONCATENATE($E$77,ADDRESS(MATCH(AA10,SL_CHARTS_2012!$E$1:$E$39999,1),$E$76,1)))&gt;AA10,ADDRESS(MATCH(AA10,SL_CHARTS_2012!$E$1:$E$39999,1)-1,$E$76,1),ADDRESS(MATCH(AA10,SL_CHARTS_2012!$E$1:$E$39999,1),$E$76,1)))))</f>
        <v>2.5402666092155224</v>
      </c>
      <c r="AB75" s="86">
        <f ca="1">INDIRECT(CONCATENATE($E$77,IF(INDIRECT(CONCATENATE($E$77,ADDRESS(MATCH(AB10,SL_CHARTS_2012!$E$1:$E$39999,1),$E$76,1)))=AB10,ADDRESS(MATCH(AB10,SL_CHARTS_2012!$E$1:$E$39999,1),$E$76,1),IF(INDIRECT(CONCATENATE($E$77,ADDRESS(MATCH(AB10,SL_CHARTS_2012!$E$1:$E$39999,1),$E$76,1)))&gt;AB10,ADDRESS(MATCH(AB10,SL_CHARTS_2012!$E$1:$E$39999,1)-1,$E$76,1),ADDRESS(MATCH(AB10,SL_CHARTS_2012!$E$1:$E$39999,1),$E$76,1)))))</f>
        <v>1.7552915196725287</v>
      </c>
      <c r="AC75" s="86">
        <f ca="1">INDIRECT(CONCATENATE($E$77,IF(INDIRECT(CONCATENATE($E$77,ADDRESS(MATCH(AC10,SL_CHARTS_2012!$E$1:$E$39999,1),$E$76,1)))=AC10,ADDRESS(MATCH(AC10,SL_CHARTS_2012!$E$1:$E$39999,1),$E$76,1),IF(INDIRECT(CONCATENATE($E$77,ADDRESS(MATCH(AC10,SL_CHARTS_2012!$E$1:$E$39999,1),$E$76,1)))&gt;AC10,ADDRESS(MATCH(AC10,SL_CHARTS_2012!$E$1:$E$39999,1)-1,$E$76,1),ADDRESS(MATCH(AC10,SL_CHARTS_2012!$E$1:$E$39999,1),$E$76,1)))))</f>
        <v>0.26165836318099805</v>
      </c>
    </row>
    <row r="76" spans="2:29" s="65" customFormat="1" ht="15" hidden="1" customHeight="1" thickBot="1">
      <c r="B76" s="726"/>
      <c r="C76" s="712" t="s">
        <v>125</v>
      </c>
      <c r="D76" s="712"/>
      <c r="E76" s="704">
        <v>5</v>
      </c>
      <c r="F76" s="704"/>
      <c r="G76" s="704"/>
      <c r="H76" s="704"/>
      <c r="I76" s="704"/>
      <c r="J76" s="704"/>
      <c r="K76" s="704"/>
      <c r="L76" s="704"/>
      <c r="M76" s="704"/>
      <c r="N76" s="704"/>
      <c r="O76" s="704"/>
      <c r="P76" s="704"/>
      <c r="Q76" s="704"/>
      <c r="R76" s="704"/>
      <c r="S76" s="704"/>
      <c r="T76" s="704"/>
      <c r="U76" s="704"/>
      <c r="V76" s="704"/>
      <c r="W76" s="704"/>
      <c r="X76" s="704"/>
      <c r="Y76" s="704"/>
      <c r="Z76" s="704"/>
      <c r="AA76" s="704"/>
      <c r="AB76" s="704"/>
      <c r="AC76" s="704"/>
    </row>
    <row r="77" spans="2:29" s="65" customFormat="1" ht="15" hidden="1" customHeight="1" thickBot="1">
      <c r="B77" s="726"/>
      <c r="C77" s="45"/>
      <c r="D77" s="713" t="s">
        <v>126</v>
      </c>
      <c r="E77" s="42" t="s">
        <v>147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</row>
    <row r="78" spans="2:29" s="65" customFormat="1" ht="15" hidden="1" customHeight="1" thickBot="1">
      <c r="B78" s="726"/>
      <c r="C78" s="45"/>
      <c r="D78" s="713"/>
      <c r="E78" s="42" t="s">
        <v>124</v>
      </c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</row>
    <row r="79" spans="2:29" s="65" customFormat="1" ht="15" hidden="1" customHeight="1" thickBot="1">
      <c r="B79" s="726"/>
      <c r="C79" s="705" t="s">
        <v>120</v>
      </c>
      <c r="D79" s="44" t="s">
        <v>123</v>
      </c>
      <c r="E79" s="43" t="str">
        <f ca="1">ADDRESS(MATCH(E71,SL_CHARTS_2012!$E$1:$E$3999,1),$E$76+1,1)</f>
        <v>$F$648</v>
      </c>
      <c r="F79" s="43" t="str">
        <f ca="1">ADDRESS(MATCH(F71,SL_CHARTS_2012!$E$1:$E$3999,1),$E$76+1,1)</f>
        <v>$F$618</v>
      </c>
      <c r="G79" s="43" t="str">
        <f ca="1">ADDRESS(MATCH(G71,SL_CHARTS_2012!$E$1:$E$3999,1),$E$76+1,1)</f>
        <v>$F$608</v>
      </c>
      <c r="H79" s="43" t="str">
        <f ca="1">ADDRESS(MATCH(H71,SL_CHARTS_2012!$E$1:$E$3999,1),$E$76+1,1)</f>
        <v>$F$562</v>
      </c>
      <c r="I79" s="43" t="str">
        <f ca="1">ADDRESS(MATCH(I71,SL_CHARTS_2012!$E$1:$E$3999,1),$E$76+1,1)</f>
        <v>$F$441</v>
      </c>
      <c r="J79" s="43" t="str">
        <f ca="1">ADDRESS(MATCH(J71,SL_CHARTS_2012!$E$1:$E$3999,1),$E$76+1,1)</f>
        <v>$F$393</v>
      </c>
      <c r="K79" s="43" t="str">
        <f ca="1">ADDRESS(MATCH(K71,SL_CHARTS_2012!$E$1:$E$3999,1),$E$76+1,1)</f>
        <v>$F$351</v>
      </c>
      <c r="L79" s="43" t="str">
        <f ca="1">ADDRESS(MATCH(L71,SL_CHARTS_2012!$E$1:$E$3999,1),$E$76+1,1)</f>
        <v>$F$336</v>
      </c>
      <c r="M79" s="43" t="str">
        <f ca="1">ADDRESS(MATCH(M71,SL_CHARTS_2012!$E$1:$E$3999,1),$E$76+1,1)</f>
        <v>$F$317</v>
      </c>
      <c r="N79" s="43" t="str">
        <f ca="1">ADDRESS(MATCH(N71,SL_CHARTS_2012!$E$1:$E$3999,1),$E$76+1,1)</f>
        <v>$F$277</v>
      </c>
      <c r="O79" s="43" t="str">
        <f ca="1">ADDRESS(MATCH(O71,SL_CHARTS_2012!$E$1:$E$3999,1),$E$76+1,1)</f>
        <v>$F$254</v>
      </c>
      <c r="P79" s="43" t="str">
        <f ca="1">ADDRESS(MATCH(P71,SL_CHARTS_2012!$E$1:$E$3999,1),$E$76+1,1)</f>
        <v>$F$241</v>
      </c>
      <c r="Q79" s="43" t="str">
        <f ca="1">ADDRESS(MATCH(Q71,SL_CHARTS_2012!$E$1:$E$3999,1),$E$76+1,1)</f>
        <v>$F$219</v>
      </c>
      <c r="R79" s="43" t="str">
        <f ca="1">ADDRESS(MATCH(R71,SL_CHARTS_2012!$E$1:$E$3999,1),$E$76+1,1)</f>
        <v>$F$194</v>
      </c>
      <c r="S79" s="43" t="str">
        <f ca="1">ADDRESS(MATCH(S71,SL_CHARTS_2012!$E$1:$E$3999,1),$E$76+1,1)</f>
        <v>$F$171</v>
      </c>
      <c r="T79" s="43" t="str">
        <f ca="1">ADDRESS(MATCH(T71,SL_CHARTS_2012!$E$1:$E$3999,1),$E$76+1,1)</f>
        <v>$F$159</v>
      </c>
      <c r="U79" s="43" t="str">
        <f ca="1">ADDRESS(MATCH(U71,SL_CHARTS_2012!$E$1:$E$3999,1),$E$76+1,1)</f>
        <v>$F$132</v>
      </c>
      <c r="V79" s="43" t="str">
        <f ca="1">ADDRESS(MATCH(V71,SL_CHARTS_2012!$E$1:$E$3999,1),$E$76+1,1)</f>
        <v>$F$118</v>
      </c>
      <c r="W79" s="43" t="str">
        <f ca="1">ADDRESS(MATCH(W71,SL_CHARTS_2012!$E$1:$E$3999,1),$E$76+1,1)</f>
        <v>$F$103</v>
      </c>
      <c r="X79" s="43" t="str">
        <f ca="1">ADDRESS(MATCH(X71,SL_CHARTS_2012!$E$1:$E$3999,1),$E$76+1,1)</f>
        <v>$F$76</v>
      </c>
      <c r="Y79" s="43" t="str">
        <f ca="1">ADDRESS(MATCH(Y71,SL_CHARTS_2012!$E$1:$E$3999,1),$E$76+1,1)</f>
        <v>$F$57</v>
      </c>
      <c r="Z79" s="43" t="str">
        <f ca="1">ADDRESS(MATCH(Z71,SL_CHARTS_2012!$E$1:$E$3999,1),$E$76+1,1)</f>
        <v>$F$38</v>
      </c>
      <c r="AA79" s="43" t="str">
        <f ca="1">ADDRESS(MATCH(AA71,SL_CHARTS_2012!$E$1:$E$3999,1),$E$76+1,1)</f>
        <v>$F$23</v>
      </c>
      <c r="AB79" s="43" t="str">
        <f ca="1">ADDRESS(MATCH(AB71,SL_CHARTS_2012!$E$1:$E$3999,1),$E$76+1,1)</f>
        <v>$F$14</v>
      </c>
      <c r="AC79" s="43" t="str">
        <f ca="1">ADDRESS(MATCH(AC71,SL_CHARTS_2012!$E$1:$E$3999,1),$E$76+1,1)</f>
        <v>$F$5</v>
      </c>
    </row>
    <row r="80" spans="2:29" s="65" customFormat="1" ht="15" hidden="1" customHeight="1" thickBot="1">
      <c r="B80" s="726"/>
      <c r="C80" s="706"/>
      <c r="D80" s="44" t="s">
        <v>122</v>
      </c>
      <c r="E80" s="43" t="str">
        <f ca="1">ADDRESS(MATCH(E69,SL_CHARTS_2012!$E$1:$E$3999,1),$E$76+1,1)</f>
        <v>$F$688</v>
      </c>
      <c r="F80" s="43" t="str">
        <f ca="1">ADDRESS(MATCH(F69,SL_CHARTS_2012!$E$1:$E$3999,1),$E$76+1,1)</f>
        <v>$F$648</v>
      </c>
      <c r="G80" s="43" t="str">
        <f ca="1">ADDRESS(MATCH(G69,SL_CHARTS_2012!$E$1:$E$3999,1),$E$76+1,1)</f>
        <v>$F$618</v>
      </c>
      <c r="H80" s="43" t="str">
        <f ca="1">ADDRESS(MATCH(H69,SL_CHARTS_2012!$E$1:$E$3999,1),$E$76+1,1)</f>
        <v>$F$608</v>
      </c>
      <c r="I80" s="43" t="str">
        <f ca="1">ADDRESS(MATCH(I69,SL_CHARTS_2012!$E$1:$E$3999,1),$E$76+1,1)</f>
        <v>$F$563</v>
      </c>
      <c r="J80" s="43" t="str">
        <f ca="1">ADDRESS(MATCH(J69,SL_CHARTS_2012!$E$1:$E$3999,1),$E$76+1,1)</f>
        <v>$F$442</v>
      </c>
      <c r="K80" s="43" t="str">
        <f ca="1">ADDRESS(MATCH(K69,SL_CHARTS_2012!$E$1:$E$3999,1),$E$76+1,1)</f>
        <v>$F$394</v>
      </c>
      <c r="L80" s="43" t="str">
        <f ca="1">ADDRESS(MATCH(L69,SL_CHARTS_2012!$E$1:$E$3999,1),$E$76+1,1)</f>
        <v>$F$352</v>
      </c>
      <c r="M80" s="43" t="str">
        <f ca="1">ADDRESS(MATCH(M69,SL_CHARTS_2012!$E$1:$E$3999,1),$E$76+1,1)</f>
        <v>$F$337</v>
      </c>
      <c r="N80" s="43" t="str">
        <f ca="1">ADDRESS(MATCH(N69,SL_CHARTS_2012!$E$1:$E$3999,1),$E$76+1,1)</f>
        <v>$F$318</v>
      </c>
      <c r="O80" s="43" t="str">
        <f ca="1">ADDRESS(MATCH(O69,SL_CHARTS_2012!$E$1:$E$3999,1),$E$76+1,1)</f>
        <v>$F$278</v>
      </c>
      <c r="P80" s="43" t="str">
        <f ca="1">ADDRESS(MATCH(P69,SL_CHARTS_2012!$E$1:$E$3999,1),$E$76+1,1)</f>
        <v>$F$255</v>
      </c>
      <c r="Q80" s="43" t="str">
        <f ca="1">ADDRESS(MATCH(Q69,SL_CHARTS_2012!$E$1:$E$3999,1),$E$76+1,1)</f>
        <v>$F$242</v>
      </c>
      <c r="R80" s="43" t="str">
        <f ca="1">ADDRESS(MATCH(R69,SL_CHARTS_2012!$E$1:$E$3999,1),$E$76+1,1)</f>
        <v>$F$220</v>
      </c>
      <c r="S80" s="43" t="str">
        <f ca="1">ADDRESS(MATCH(S69,SL_CHARTS_2012!$E$1:$E$3999,1),$E$76+1,1)</f>
        <v>$F$195</v>
      </c>
      <c r="T80" s="43" t="str">
        <f ca="1">ADDRESS(MATCH(T69,SL_CHARTS_2012!$E$1:$E$3999,1),$E$76+1,1)</f>
        <v>$F$172</v>
      </c>
      <c r="U80" s="43" t="str">
        <f ca="1">ADDRESS(MATCH(U69,SL_CHARTS_2012!$E$1:$E$3999,1),$E$76+1,1)</f>
        <v>$F$160</v>
      </c>
      <c r="V80" s="43" t="str">
        <f ca="1">ADDRESS(MATCH(V69,SL_CHARTS_2012!$E$1:$E$3999,1),$E$76+1,1)</f>
        <v>$F$133</v>
      </c>
      <c r="W80" s="43" t="str">
        <f ca="1">ADDRESS(MATCH(W69,SL_CHARTS_2012!$E$1:$E$3999,1),$E$76+1,1)</f>
        <v>$F$119</v>
      </c>
      <c r="X80" s="43" t="str">
        <f ca="1">ADDRESS(MATCH(X69,SL_CHARTS_2012!$E$1:$E$3999,1),$E$76+1,1)</f>
        <v>$F$104</v>
      </c>
      <c r="Y80" s="43" t="str">
        <f ca="1">ADDRESS(MATCH(Y69,SL_CHARTS_2012!$E$1:$E$3999,1),$E$76+1,1)</f>
        <v>$F$77</v>
      </c>
      <c r="Z80" s="43" t="str">
        <f ca="1">ADDRESS(MATCH(Z69,SL_CHARTS_2012!$E$1:$E$3999,1),$E$76+1,1)</f>
        <v>$F$58</v>
      </c>
      <c r="AA80" s="43" t="str">
        <f ca="1">ADDRESS(MATCH(AA69,SL_CHARTS_2012!$E$1:$E$3999,1),$E$76+1,1)</f>
        <v>$F$39</v>
      </c>
      <c r="AB80" s="43" t="str">
        <f ca="1">ADDRESS(MATCH(AB69,SL_CHARTS_2012!$E$1:$E$3999,1),$E$76+1,1)</f>
        <v>$F$24</v>
      </c>
      <c r="AC80" s="43" t="str">
        <f ca="1">ADDRESS(MATCH(AC69,SL_CHARTS_2012!$E$1:$E$3999,1),$E$76+1,1)</f>
        <v>$F$15</v>
      </c>
    </row>
    <row r="81" spans="2:29" s="65" customFormat="1" ht="15" hidden="1" customHeight="1" thickBot="1">
      <c r="B81" s="726"/>
      <c r="C81" s="707" t="s">
        <v>121</v>
      </c>
      <c r="D81" s="49" t="s">
        <v>123</v>
      </c>
      <c r="E81" s="48" t="str">
        <f ca="1">ADDRESS(MATCH(E75,SL_CHARTS_2012!$E$1:$E$3999,1),$E$76+1,1)</f>
        <v>$F$648</v>
      </c>
      <c r="F81" s="48" t="str">
        <f ca="1">ADDRESS(MATCH(F75,SL_CHARTS_2012!$E$1:$E$3999,1),$E$76+1,1)</f>
        <v>$F$617</v>
      </c>
      <c r="G81" s="48" t="str">
        <f ca="1">ADDRESS(MATCH(G75,SL_CHARTS_2012!$E$1:$E$3999,1),$E$76+1,1)</f>
        <v>$F$598</v>
      </c>
      <c r="H81" s="48" t="str">
        <f ca="1">ADDRESS(MATCH(H75,SL_CHARTS_2012!$E$1:$E$3999,1),$E$76+1,1)</f>
        <v>$F$560</v>
      </c>
      <c r="I81" s="48" t="str">
        <f ca="1">ADDRESS(MATCH(I75,SL_CHARTS_2012!$E$1:$E$3999,1),$E$76+1,1)</f>
        <v>$F$439</v>
      </c>
      <c r="J81" s="48" t="str">
        <f ca="1">ADDRESS(MATCH(J75,SL_CHARTS_2012!$E$1:$E$3999,1),$E$76+1,1)</f>
        <v>$F$393</v>
      </c>
      <c r="K81" s="48" t="str">
        <f ca="1">ADDRESS(MATCH(K75,SL_CHARTS_2012!$E$1:$E$3999,1),$E$76+1,1)</f>
        <v>$F$351</v>
      </c>
      <c r="L81" s="48" t="str">
        <f ca="1">ADDRESS(MATCH(L75,SL_CHARTS_2012!$E$1:$E$3999,1),$E$76+1,1)</f>
        <v>$F$336</v>
      </c>
      <c r="M81" s="48" t="str">
        <f ca="1">ADDRESS(MATCH(M75,SL_CHARTS_2012!$E$1:$E$3999,1),$E$76+1,1)</f>
        <v>$F$317</v>
      </c>
      <c r="N81" s="48" t="str">
        <f ca="1">ADDRESS(MATCH(N75,SL_CHARTS_2012!$E$1:$E$3999,1),$E$76+1,1)</f>
        <v>$F$277</v>
      </c>
      <c r="O81" s="48" t="str">
        <f ca="1">ADDRESS(MATCH(O75,SL_CHARTS_2012!$E$1:$E$3999,1),$E$76+1,1)</f>
        <v>$F$254</v>
      </c>
      <c r="P81" s="48" t="str">
        <f ca="1">ADDRESS(MATCH(P75,SL_CHARTS_2012!$E$1:$E$3999,1),$E$76+1,1)</f>
        <v>$F$241</v>
      </c>
      <c r="Q81" s="48" t="str">
        <f ca="1">ADDRESS(MATCH(Q75,SL_CHARTS_2012!$E$1:$E$3999,1),$E$76+1,1)</f>
        <v>$F$219</v>
      </c>
      <c r="R81" s="48" t="str">
        <f ca="1">ADDRESS(MATCH(R75,SL_CHARTS_2012!$E$1:$E$3999,1),$E$76+1,1)</f>
        <v>$F$194</v>
      </c>
      <c r="S81" s="48" t="str">
        <f ca="1">ADDRESS(MATCH(S75,SL_CHARTS_2012!$E$1:$E$3999,1),$E$76+1,1)</f>
        <v>$F$171</v>
      </c>
      <c r="T81" s="48" t="str">
        <f ca="1">ADDRESS(MATCH(T75,SL_CHARTS_2012!$E$1:$E$3999,1),$E$76+1,1)</f>
        <v>$F$159</v>
      </c>
      <c r="U81" s="48" t="str">
        <f ca="1">ADDRESS(MATCH(U75,SL_CHARTS_2012!$E$1:$E$3999,1),$E$76+1,1)</f>
        <v>$F$132</v>
      </c>
      <c r="V81" s="48" t="str">
        <f ca="1">ADDRESS(MATCH(V75,SL_CHARTS_2012!$E$1:$E$3999,1),$E$76+1,1)</f>
        <v>$F$118</v>
      </c>
      <c r="W81" s="48" t="str">
        <f ca="1">ADDRESS(MATCH(W75,SL_CHARTS_2012!$E$1:$E$3999,1),$E$76+1,1)</f>
        <v>$F$103</v>
      </c>
      <c r="X81" s="48" t="str">
        <f ca="1">ADDRESS(MATCH(X75,SL_CHARTS_2012!$E$1:$E$3999,1),$E$76+1,1)</f>
        <v>$F$76</v>
      </c>
      <c r="Y81" s="48" t="str">
        <f ca="1">ADDRESS(MATCH(Y75,SL_CHARTS_2012!$E$1:$E$3999,1),$E$76+1,1)</f>
        <v>$F$57</v>
      </c>
      <c r="Z81" s="48" t="str">
        <f ca="1">ADDRESS(MATCH(Z75,SL_CHARTS_2012!$E$1:$E$3999,1),$E$76+1,1)</f>
        <v>$F$38</v>
      </c>
      <c r="AA81" s="48" t="str">
        <f ca="1">ADDRESS(MATCH(AA75,SL_CHARTS_2012!$E$1:$E$3999,1),$E$76+1,1)</f>
        <v>$F$23</v>
      </c>
      <c r="AB81" s="48" t="str">
        <f ca="1">ADDRESS(MATCH(AB75,SL_CHARTS_2012!$E$1:$E$3999,1),$E$76+1,1)</f>
        <v>$F$14</v>
      </c>
      <c r="AC81" s="48" t="str">
        <f ca="1">ADDRESS(MATCH(AC75,SL_CHARTS_2012!$E$1:$E$3999,1),$E$76+1,1)</f>
        <v>$F$5</v>
      </c>
    </row>
    <row r="82" spans="2:29" s="65" customFormat="1" ht="15" hidden="1" customHeight="1" thickBot="1">
      <c r="B82" s="726"/>
      <c r="C82" s="708"/>
      <c r="D82" s="49" t="s">
        <v>122</v>
      </c>
      <c r="E82" s="48" t="str">
        <f ca="1">ADDRESS(MATCH(E73,SL_CHARTS_2012!$E$1:$E$3999,1),$E$76+1,1)</f>
        <v>$F$688</v>
      </c>
      <c r="F82" s="48" t="str">
        <f ca="1">ADDRESS(MATCH(F73,SL_CHARTS_2012!$E$1:$E$3999,1),$E$76+1,1)</f>
        <v>$F$648</v>
      </c>
      <c r="G82" s="48" t="str">
        <f ca="1">ADDRESS(MATCH(G73,SL_CHARTS_2012!$E$1:$E$3999,1),$E$76+1,1)</f>
        <v>$F$621</v>
      </c>
      <c r="H82" s="48" t="str">
        <f ca="1">ADDRESS(MATCH(H73,SL_CHARTS_2012!$E$1:$E$3999,1),$E$76+1,1)</f>
        <v>$F$610</v>
      </c>
      <c r="I82" s="48" t="str">
        <f ca="1">ADDRESS(MATCH(I73,SL_CHARTS_2012!$E$1:$E$3999,1),$E$76+1,1)</f>
        <v>$F$565</v>
      </c>
      <c r="J82" s="48" t="str">
        <f ca="1">ADDRESS(MATCH(J73,SL_CHARTS_2012!$E$1:$E$3999,1),$E$76+1,1)</f>
        <v>$F$444</v>
      </c>
      <c r="K82" s="48" t="str">
        <f ca="1">ADDRESS(MATCH(K73,SL_CHARTS_2012!$E$1:$E$3999,1),$E$76+1,1)</f>
        <v>$F$394</v>
      </c>
      <c r="L82" s="48" t="str">
        <f ca="1">ADDRESS(MATCH(L73,SL_CHARTS_2012!$E$1:$E$3999,1),$E$76+1,1)</f>
        <v>$F$352</v>
      </c>
      <c r="M82" s="48" t="str">
        <f ca="1">ADDRESS(MATCH(M73,SL_CHARTS_2012!$E$1:$E$3999,1),$E$76+1,1)</f>
        <v>$F$337</v>
      </c>
      <c r="N82" s="48" t="str">
        <f ca="1">ADDRESS(MATCH(N73,SL_CHARTS_2012!$E$1:$E$3999,1),$E$76+1,1)</f>
        <v>$F$318</v>
      </c>
      <c r="O82" s="48" t="str">
        <f ca="1">ADDRESS(MATCH(O73,SL_CHARTS_2012!$E$1:$E$3999,1),$E$76+1,1)</f>
        <v>$F$278</v>
      </c>
      <c r="P82" s="48" t="str">
        <f ca="1">ADDRESS(MATCH(P73,SL_CHARTS_2012!$E$1:$E$3999,1),$E$76+1,1)</f>
        <v>$F$255</v>
      </c>
      <c r="Q82" s="48" t="str">
        <f ca="1">ADDRESS(MATCH(Q73,SL_CHARTS_2012!$E$1:$E$3999,1),$E$76+1,1)</f>
        <v>$F$242</v>
      </c>
      <c r="R82" s="48" t="str">
        <f ca="1">ADDRESS(MATCH(R73,SL_CHARTS_2012!$E$1:$E$3999,1),$E$76+1,1)</f>
        <v>$F$220</v>
      </c>
      <c r="S82" s="48" t="str">
        <f ca="1">ADDRESS(MATCH(S73,SL_CHARTS_2012!$E$1:$E$3999,1),$E$76+1,1)</f>
        <v>$F$195</v>
      </c>
      <c r="T82" s="48" t="str">
        <f ca="1">ADDRESS(MATCH(T73,SL_CHARTS_2012!$E$1:$E$3999,1),$E$76+1,1)</f>
        <v>$F$172</v>
      </c>
      <c r="U82" s="48" t="str">
        <f ca="1">ADDRESS(MATCH(U73,SL_CHARTS_2012!$E$1:$E$3999,1),$E$76+1,1)</f>
        <v>$F$160</v>
      </c>
      <c r="V82" s="48" t="str">
        <f ca="1">ADDRESS(MATCH(V73,SL_CHARTS_2012!$E$1:$E$3999,1),$E$76+1,1)</f>
        <v>$F$133</v>
      </c>
      <c r="W82" s="48" t="str">
        <f ca="1">ADDRESS(MATCH(W73,SL_CHARTS_2012!$E$1:$E$3999,1),$E$76+1,1)</f>
        <v>$F$119</v>
      </c>
      <c r="X82" s="48" t="str">
        <f ca="1">ADDRESS(MATCH(X73,SL_CHARTS_2012!$E$1:$E$3999,1),$E$76+1,1)</f>
        <v>$F$104</v>
      </c>
      <c r="Y82" s="48" t="str">
        <f ca="1">ADDRESS(MATCH(Y73,SL_CHARTS_2012!$E$1:$E$3999,1),$E$76+1,1)</f>
        <v>$F$77</v>
      </c>
      <c r="Z82" s="48" t="str">
        <f ca="1">ADDRESS(MATCH(Z73,SL_CHARTS_2012!$E$1:$E$3999,1),$E$76+1,1)</f>
        <v>$F$58</v>
      </c>
      <c r="AA82" s="48" t="str">
        <f ca="1">ADDRESS(MATCH(AA73,SL_CHARTS_2012!$E$1:$E$3999,1),$E$76+1,1)</f>
        <v>$F$39</v>
      </c>
      <c r="AB82" s="48" t="str">
        <f ca="1">ADDRESS(MATCH(AB73,SL_CHARTS_2012!$E$1:$E$3999,1),$E$76+1,1)</f>
        <v>$F$24</v>
      </c>
      <c r="AC82" s="48" t="str">
        <f ca="1">ADDRESS(MATCH(AC73,SL_CHARTS_2012!$E$1:$E$3999,1),$E$76+1,1)</f>
        <v>$F$15</v>
      </c>
    </row>
    <row r="83" spans="2:29" s="65" customFormat="1" ht="15" customHeight="1" thickBot="1">
      <c r="B83" s="726"/>
      <c r="C83" s="714" t="s">
        <v>127</v>
      </c>
      <c r="D83" s="135" t="s">
        <v>106</v>
      </c>
      <c r="E83" s="14" t="str">
        <f t="shared" ref="E83:AC83" ca="1" si="37">CONCATENATE(ROUND(E69,2),E$7,ROUND(E71,2))</f>
        <v>100,5-93,9</v>
      </c>
      <c r="F83" s="194" t="str">
        <f t="shared" ca="1" si="37"/>
        <v>93,9-89,8</v>
      </c>
      <c r="G83" s="194" t="str">
        <f t="shared" ca="1" si="37"/>
        <v>89,8-86,3</v>
      </c>
      <c r="H83" s="194" t="str">
        <f t="shared" ca="1" si="37"/>
        <v>86,3-83,53</v>
      </c>
      <c r="I83" s="194" t="str">
        <f t="shared" ca="1" si="37"/>
        <v>83,62-72,01</v>
      </c>
      <c r="J83" s="194" t="str">
        <f t="shared" ca="1" si="37"/>
        <v>72,11-65,92</v>
      </c>
      <c r="K83" s="194" t="str">
        <f t="shared" ca="1" si="37"/>
        <v>66,01-61,39</v>
      </c>
      <c r="L83" s="194" t="str">
        <f t="shared" ca="1" si="37"/>
        <v>61,7-58,88</v>
      </c>
      <c r="M83" s="194" t="str">
        <f t="shared" ca="1" si="37"/>
        <v>59,92-55,79</v>
      </c>
      <c r="N83" s="194" t="str">
        <f t="shared" ca="1" si="37"/>
        <v>56,11-47,7</v>
      </c>
      <c r="O83" s="194" t="str">
        <f t="shared" ca="1" si="37"/>
        <v>47,91-41,25</v>
      </c>
      <c r="P83" s="194" t="str">
        <f t="shared" ca="1" si="37"/>
        <v>41,5-37,86</v>
      </c>
      <c r="Q83" s="194" t="str">
        <f t="shared" ca="1" si="37"/>
        <v>38,14-33,9</v>
      </c>
      <c r="R83" s="194" t="str">
        <f t="shared" ca="1" si="37"/>
        <v>33,95-27,94</v>
      </c>
      <c r="S83" s="194" t="str">
        <f t="shared" ca="1" si="37"/>
        <v>28,52-23,03</v>
      </c>
      <c r="T83" s="194" t="str">
        <f t="shared" ca="1" si="37"/>
        <v>23,14-20,37</v>
      </c>
      <c r="U83" s="194" t="str">
        <f t="shared" ca="1" si="37"/>
        <v>20,5-15,92</v>
      </c>
      <c r="V83" s="194" t="str">
        <f t="shared" ca="1" si="37"/>
        <v>16,02-13,73</v>
      </c>
      <c r="W83" s="194" t="str">
        <f t="shared" ca="1" si="37"/>
        <v>14,13-11,56</v>
      </c>
      <c r="X83" s="194" t="str">
        <f t="shared" ca="1" si="37"/>
        <v>11,68-7,18</v>
      </c>
      <c r="Y83" s="194" t="str">
        <f t="shared" ca="1" si="37"/>
        <v>7,37-5,23</v>
      </c>
      <c r="Z83" s="194" t="str">
        <f t="shared" ca="1" si="37"/>
        <v>5,55-3,6</v>
      </c>
      <c r="AA83" s="194" t="str">
        <f t="shared" ca="1" si="37"/>
        <v>3,64-2,54</v>
      </c>
      <c r="AB83" s="194" t="str">
        <f t="shared" ca="1" si="37"/>
        <v>2,62-1,76</v>
      </c>
      <c r="AC83" s="194" t="str">
        <f t="shared" ca="1" si="37"/>
        <v>1,94-0,26</v>
      </c>
    </row>
    <row r="84" spans="2:29" s="65" customFormat="1" ht="15" customHeight="1" thickBot="1">
      <c r="B84" s="726"/>
      <c r="C84" s="714"/>
      <c r="D84" s="136" t="s">
        <v>670</v>
      </c>
      <c r="E84" s="136">
        <f ca="1">AVERAGE(INDIRECT(CONCATENATE($E$77,E79,$E$78,E80),TRUE))</f>
        <v>225.30448780487805</v>
      </c>
      <c r="F84" s="136">
        <f t="shared" ref="F84:AC84" ca="1" si="38">AVERAGE(INDIRECT(CONCATENATE($E$77,F79,$E$78,F80),TRUE))</f>
        <v>227.45858064516128</v>
      </c>
      <c r="G84" s="136">
        <f t="shared" ca="1" si="38"/>
        <v>230.35454545454542</v>
      </c>
      <c r="H84" s="136">
        <f t="shared" ca="1" si="38"/>
        <v>215.7925319148936</v>
      </c>
      <c r="I84" s="136">
        <f t="shared" ca="1" si="38"/>
        <v>226.04580487804895</v>
      </c>
      <c r="J84" s="136">
        <f t="shared" ca="1" si="38"/>
        <v>194.57584</v>
      </c>
      <c r="K84" s="136">
        <f t="shared" ca="1" si="38"/>
        <v>202.83552272727275</v>
      </c>
      <c r="L84" s="136">
        <f t="shared" ca="1" si="38"/>
        <v>145.62117647058824</v>
      </c>
      <c r="M84" s="136">
        <f t="shared" ca="1" si="38"/>
        <v>157.37952380952379</v>
      </c>
      <c r="N84" s="136">
        <f t="shared" ca="1" si="38"/>
        <v>185.73642857142855</v>
      </c>
      <c r="O84" s="136">
        <f t="shared" ca="1" si="38"/>
        <v>187.76480000000004</v>
      </c>
      <c r="P84" s="136">
        <f t="shared" ca="1" si="38"/>
        <v>167.76333333333332</v>
      </c>
      <c r="Q84" s="136">
        <f t="shared" ca="1" si="38"/>
        <v>137.62583333333336</v>
      </c>
      <c r="R84" s="136">
        <f t="shared" ca="1" si="38"/>
        <v>118.22185185185184</v>
      </c>
      <c r="S84" s="136">
        <f t="shared" ca="1" si="38"/>
        <v>59.405600000000014</v>
      </c>
      <c r="T84" s="136">
        <f t="shared" ca="1" si="38"/>
        <v>95.984285714285718</v>
      </c>
      <c r="U84" s="136">
        <f t="shared" ca="1" si="38"/>
        <v>102.87827586206897</v>
      </c>
      <c r="V84" s="136">
        <f t="shared" ca="1" si="38"/>
        <v>102.67812500000002</v>
      </c>
      <c r="W84" s="136">
        <f t="shared" ca="1" si="38"/>
        <v>86.375294117647059</v>
      </c>
      <c r="X84" s="136">
        <f t="shared" ca="1" si="38"/>
        <v>-5.1782758620689693</v>
      </c>
      <c r="Y84" s="136">
        <f t="shared" ca="1" si="38"/>
        <v>9.3033333333333381</v>
      </c>
      <c r="Z84" s="136">
        <f t="shared" ca="1" si="38"/>
        <v>40.409999999999997</v>
      </c>
      <c r="AA84" s="136">
        <f t="shared" ca="1" si="38"/>
        <v>-27.00411764705883</v>
      </c>
      <c r="AB84" s="136">
        <f t="shared" ca="1" si="38"/>
        <v>-37.391818181818188</v>
      </c>
      <c r="AC84" s="136">
        <f t="shared" ca="1" si="38"/>
        <v>-29.723636363636366</v>
      </c>
    </row>
    <row r="85" spans="2:29" s="65" customFormat="1" ht="15" customHeight="1" thickBot="1">
      <c r="B85" s="726"/>
      <c r="C85" s="714"/>
      <c r="D85" s="137" t="s">
        <v>671</v>
      </c>
      <c r="E85" s="137">
        <f ca="1">MIN(INDIRECT(CONCATENATE($E$77,E79,$E$78,E80),TRUE))</f>
        <v>178.4</v>
      </c>
      <c r="F85" s="137">
        <f t="shared" ref="F85:AC85" ca="1" si="39">MIN(INDIRECT(CONCATENATE($E$77,F79,$E$78,F80),TRUE))</f>
        <v>128.80000000000001</v>
      </c>
      <c r="G85" s="137">
        <f t="shared" ca="1" si="39"/>
        <v>222.2</v>
      </c>
      <c r="H85" s="137">
        <f t="shared" ca="1" si="39"/>
        <v>181.6</v>
      </c>
      <c r="I85" s="137">
        <f t="shared" ca="1" si="39"/>
        <v>186.233</v>
      </c>
      <c r="J85" s="137">
        <f t="shared" ca="1" si="39"/>
        <v>120</v>
      </c>
      <c r="K85" s="137">
        <f t="shared" ca="1" si="39"/>
        <v>187.46700000000001</v>
      </c>
      <c r="L85" s="137">
        <f t="shared" ca="1" si="39"/>
        <v>56.16</v>
      </c>
      <c r="M85" s="137">
        <f t="shared" ca="1" si="39"/>
        <v>70.62</v>
      </c>
      <c r="N85" s="137">
        <f t="shared" ca="1" si="39"/>
        <v>71.680000000000007</v>
      </c>
      <c r="O85" s="137">
        <f t="shared" ca="1" si="39"/>
        <v>146.47999999999999</v>
      </c>
      <c r="P85" s="137">
        <f t="shared" ca="1" si="39"/>
        <v>139.66</v>
      </c>
      <c r="Q85" s="137">
        <f t="shared" ca="1" si="39"/>
        <v>94.57</v>
      </c>
      <c r="R85" s="137">
        <f t="shared" ca="1" si="39"/>
        <v>1.01</v>
      </c>
      <c r="S85" s="137">
        <f t="shared" ca="1" si="39"/>
        <v>30.26</v>
      </c>
      <c r="T85" s="137">
        <f t="shared" ca="1" si="39"/>
        <v>33.28</v>
      </c>
      <c r="U85" s="137">
        <f t="shared" ca="1" si="39"/>
        <v>41.24</v>
      </c>
      <c r="V85" s="137">
        <f t="shared" ca="1" si="39"/>
        <v>41.24</v>
      </c>
      <c r="W85" s="137">
        <f t="shared" ca="1" si="39"/>
        <v>39.65</v>
      </c>
      <c r="X85" s="137">
        <f t="shared" ca="1" si="39"/>
        <v>-79.08</v>
      </c>
      <c r="Y85" s="137">
        <f t="shared" ca="1" si="39"/>
        <v>-42.81</v>
      </c>
      <c r="Z85" s="137">
        <f t="shared" ca="1" si="39"/>
        <v>-27.83</v>
      </c>
      <c r="AA85" s="137">
        <f t="shared" ca="1" si="39"/>
        <v>-75.06</v>
      </c>
      <c r="AB85" s="137">
        <f t="shared" ca="1" si="39"/>
        <v>-79.540000000000006</v>
      </c>
      <c r="AC85" s="137">
        <f t="shared" ca="1" si="39"/>
        <v>-79.63</v>
      </c>
    </row>
    <row r="86" spans="2:29" s="65" customFormat="1" ht="15" customHeight="1" thickBot="1">
      <c r="B86" s="726"/>
      <c r="C86" s="714"/>
      <c r="D86" s="137" t="s">
        <v>672</v>
      </c>
      <c r="E86" s="137">
        <f ca="1">MAX(INDIRECT(CONCATENATE($E$77,E79,$E$78,E80),TRUE))</f>
        <v>245.7</v>
      </c>
      <c r="F86" s="137">
        <f t="shared" ref="F86:AC86" ca="1" si="40">MAX(INDIRECT(CONCATENATE($E$77,F79,$E$78,F80),TRUE))</f>
        <v>257.98599999999999</v>
      </c>
      <c r="G86" s="137">
        <f t="shared" ca="1" si="40"/>
        <v>237.5</v>
      </c>
      <c r="H86" s="137">
        <f t="shared" ca="1" si="40"/>
        <v>229.8</v>
      </c>
      <c r="I86" s="137">
        <f t="shared" ca="1" si="40"/>
        <v>245</v>
      </c>
      <c r="J86" s="137">
        <f t="shared" ca="1" si="40"/>
        <v>214.8</v>
      </c>
      <c r="K86" s="137">
        <f t="shared" ca="1" si="40"/>
        <v>207.1</v>
      </c>
      <c r="L86" s="137">
        <f t="shared" ca="1" si="40"/>
        <v>198.65</v>
      </c>
      <c r="M86" s="137">
        <f t="shared" ca="1" si="40"/>
        <v>197.25</v>
      </c>
      <c r="N86" s="137">
        <f t="shared" ca="1" si="40"/>
        <v>220.15</v>
      </c>
      <c r="O86" s="137">
        <f t="shared" ca="1" si="40"/>
        <v>214.2</v>
      </c>
      <c r="P86" s="137">
        <f t="shared" ca="1" si="40"/>
        <v>192.38</v>
      </c>
      <c r="Q86" s="137">
        <f t="shared" ca="1" si="40"/>
        <v>175.95</v>
      </c>
      <c r="R86" s="137">
        <f t="shared" ca="1" si="40"/>
        <v>196.3</v>
      </c>
      <c r="S86" s="137">
        <f t="shared" ca="1" si="40"/>
        <v>85.26</v>
      </c>
      <c r="T86" s="137">
        <f t="shared" ca="1" si="40"/>
        <v>134.09</v>
      </c>
      <c r="U86" s="137">
        <f t="shared" ca="1" si="40"/>
        <v>138.30000000000001</v>
      </c>
      <c r="V86" s="137">
        <f t="shared" ca="1" si="40"/>
        <v>143.22999999999999</v>
      </c>
      <c r="W86" s="137">
        <f t="shared" ca="1" si="40"/>
        <v>142.97999999999999</v>
      </c>
      <c r="X86" s="137">
        <f t="shared" ca="1" si="40"/>
        <v>53.39</v>
      </c>
      <c r="Y86" s="137">
        <f t="shared" ca="1" si="40"/>
        <v>88.24</v>
      </c>
      <c r="Z86" s="137">
        <f t="shared" ca="1" si="40"/>
        <v>88.24</v>
      </c>
      <c r="AA86" s="137">
        <f t="shared" ca="1" si="40"/>
        <v>51.32</v>
      </c>
      <c r="AB86" s="137">
        <f t="shared" ca="1" si="40"/>
        <v>16.420000000000002</v>
      </c>
      <c r="AC86" s="137">
        <f t="shared" ca="1" si="40"/>
        <v>19.510000000000002</v>
      </c>
    </row>
    <row r="87" spans="2:29" s="65" customFormat="1" ht="15" hidden="1" customHeight="1" thickBot="1">
      <c r="B87" s="726"/>
      <c r="C87" s="714"/>
      <c r="D87" s="138" t="s">
        <v>673</v>
      </c>
      <c r="E87" s="139">
        <v>-15</v>
      </c>
      <c r="F87" s="139">
        <v>-15</v>
      </c>
      <c r="G87" s="139">
        <v>-15</v>
      </c>
      <c r="H87" s="139">
        <v>-15</v>
      </c>
      <c r="I87" s="139">
        <v>-15</v>
      </c>
      <c r="J87" s="139">
        <v>-15</v>
      </c>
      <c r="K87" s="139">
        <v>-15</v>
      </c>
      <c r="L87" s="139">
        <v>-15</v>
      </c>
      <c r="M87" s="139">
        <v>-15</v>
      </c>
      <c r="N87" s="139">
        <v>-15</v>
      </c>
      <c r="O87" s="139">
        <v>-15</v>
      </c>
      <c r="P87" s="139">
        <v>-15</v>
      </c>
      <c r="Q87" s="139">
        <v>-15</v>
      </c>
      <c r="R87" s="139">
        <v>-15</v>
      </c>
      <c r="S87" s="139">
        <v>-15</v>
      </c>
      <c r="T87" s="139">
        <v>-15</v>
      </c>
      <c r="U87" s="139">
        <v>-15</v>
      </c>
      <c r="V87" s="139">
        <v>-15</v>
      </c>
      <c r="W87" s="139">
        <v>-15</v>
      </c>
      <c r="X87" s="139">
        <v>-15</v>
      </c>
      <c r="Y87" s="139">
        <v>-15</v>
      </c>
      <c r="Z87" s="139">
        <v>-15</v>
      </c>
      <c r="AA87" s="139">
        <v>-15</v>
      </c>
      <c r="AB87" s="139">
        <v>-15</v>
      </c>
      <c r="AC87" s="139">
        <v>-15</v>
      </c>
    </row>
    <row r="88" spans="2:29" s="65" customFormat="1" ht="15" hidden="1" customHeight="1" thickBot="1">
      <c r="B88" s="726"/>
      <c r="C88" s="714"/>
      <c r="D88" s="138" t="s">
        <v>674</v>
      </c>
      <c r="E88" s="139">
        <v>15</v>
      </c>
      <c r="F88" s="139">
        <v>15</v>
      </c>
      <c r="G88" s="139">
        <v>15</v>
      </c>
      <c r="H88" s="139">
        <v>15</v>
      </c>
      <c r="I88" s="139">
        <v>15</v>
      </c>
      <c r="J88" s="139">
        <v>15</v>
      </c>
      <c r="K88" s="139">
        <v>15</v>
      </c>
      <c r="L88" s="139">
        <v>15</v>
      </c>
      <c r="M88" s="139">
        <v>15</v>
      </c>
      <c r="N88" s="139">
        <v>15</v>
      </c>
      <c r="O88" s="139">
        <v>15</v>
      </c>
      <c r="P88" s="139">
        <v>15</v>
      </c>
      <c r="Q88" s="139">
        <v>15</v>
      </c>
      <c r="R88" s="139">
        <v>15</v>
      </c>
      <c r="S88" s="139">
        <v>15</v>
      </c>
      <c r="T88" s="139">
        <v>15</v>
      </c>
      <c r="U88" s="139">
        <v>15</v>
      </c>
      <c r="V88" s="139">
        <v>15</v>
      </c>
      <c r="W88" s="139">
        <v>15</v>
      </c>
      <c r="X88" s="139">
        <v>15</v>
      </c>
      <c r="Y88" s="139">
        <v>15</v>
      </c>
      <c r="Z88" s="139">
        <v>15</v>
      </c>
      <c r="AA88" s="139">
        <v>15</v>
      </c>
      <c r="AB88" s="139">
        <v>15</v>
      </c>
      <c r="AC88" s="139">
        <v>15</v>
      </c>
    </row>
    <row r="89" spans="2:29" s="65" customFormat="1" ht="15" hidden="1" customHeight="1" thickBot="1">
      <c r="B89" s="726"/>
      <c r="C89" s="714"/>
      <c r="D89" s="138" t="s">
        <v>675</v>
      </c>
      <c r="E89" s="140">
        <f ca="1">E85+E87</f>
        <v>163.4</v>
      </c>
      <c r="F89" s="140">
        <f ca="1">F85+F87</f>
        <v>113.80000000000001</v>
      </c>
      <c r="G89" s="140">
        <f t="shared" ref="G89:AC89" ca="1" si="41">G85+G87</f>
        <v>207.2</v>
      </c>
      <c r="H89" s="140">
        <f t="shared" ca="1" si="41"/>
        <v>166.6</v>
      </c>
      <c r="I89" s="140">
        <f t="shared" ca="1" si="41"/>
        <v>171.233</v>
      </c>
      <c r="J89" s="140">
        <f t="shared" ca="1" si="41"/>
        <v>105</v>
      </c>
      <c r="K89" s="140">
        <f t="shared" ca="1" si="41"/>
        <v>172.46700000000001</v>
      </c>
      <c r="L89" s="140">
        <f t="shared" ca="1" si="41"/>
        <v>41.16</v>
      </c>
      <c r="M89" s="140">
        <f t="shared" ca="1" si="41"/>
        <v>55.620000000000005</v>
      </c>
      <c r="N89" s="140">
        <f t="shared" ca="1" si="41"/>
        <v>56.680000000000007</v>
      </c>
      <c r="O89" s="140">
        <f t="shared" ca="1" si="41"/>
        <v>131.47999999999999</v>
      </c>
      <c r="P89" s="140">
        <f t="shared" ca="1" si="41"/>
        <v>124.66</v>
      </c>
      <c r="Q89" s="140">
        <f t="shared" ca="1" si="41"/>
        <v>79.569999999999993</v>
      </c>
      <c r="R89" s="140">
        <f t="shared" ca="1" si="41"/>
        <v>-13.99</v>
      </c>
      <c r="S89" s="140">
        <f t="shared" ca="1" si="41"/>
        <v>15.260000000000002</v>
      </c>
      <c r="T89" s="140">
        <f t="shared" ca="1" si="41"/>
        <v>18.28</v>
      </c>
      <c r="U89" s="140">
        <f t="shared" ca="1" si="41"/>
        <v>26.240000000000002</v>
      </c>
      <c r="V89" s="140">
        <f t="shared" ca="1" si="41"/>
        <v>26.240000000000002</v>
      </c>
      <c r="W89" s="140">
        <f t="shared" ca="1" si="41"/>
        <v>24.65</v>
      </c>
      <c r="X89" s="140">
        <f t="shared" ca="1" si="41"/>
        <v>-94.08</v>
      </c>
      <c r="Y89" s="140">
        <f t="shared" ca="1" si="41"/>
        <v>-57.81</v>
      </c>
      <c r="Z89" s="140">
        <f t="shared" ca="1" si="41"/>
        <v>-42.83</v>
      </c>
      <c r="AA89" s="140">
        <f t="shared" ca="1" si="41"/>
        <v>-90.06</v>
      </c>
      <c r="AB89" s="140">
        <f t="shared" ca="1" si="41"/>
        <v>-94.54</v>
      </c>
      <c r="AC89" s="140">
        <f t="shared" ca="1" si="41"/>
        <v>-94.63</v>
      </c>
    </row>
    <row r="90" spans="2:29" s="65" customFormat="1" ht="15" hidden="1" customHeight="1" thickBot="1">
      <c r="B90" s="726"/>
      <c r="C90" s="714"/>
      <c r="D90" s="138" t="s">
        <v>676</v>
      </c>
      <c r="E90" s="140">
        <f ca="1">E86+E88</f>
        <v>260.7</v>
      </c>
      <c r="F90" s="140">
        <f t="shared" ref="F90:AC90" ca="1" si="42">F86+F88</f>
        <v>272.98599999999999</v>
      </c>
      <c r="G90" s="140">
        <f t="shared" ca="1" si="42"/>
        <v>252.5</v>
      </c>
      <c r="H90" s="140">
        <f t="shared" ca="1" si="42"/>
        <v>244.8</v>
      </c>
      <c r="I90" s="140">
        <f t="shared" ca="1" si="42"/>
        <v>260</v>
      </c>
      <c r="J90" s="140">
        <f t="shared" ca="1" si="42"/>
        <v>229.8</v>
      </c>
      <c r="K90" s="140">
        <f t="shared" ca="1" si="42"/>
        <v>222.1</v>
      </c>
      <c r="L90" s="140">
        <f t="shared" ca="1" si="42"/>
        <v>213.65</v>
      </c>
      <c r="M90" s="140">
        <f t="shared" ca="1" si="42"/>
        <v>212.25</v>
      </c>
      <c r="N90" s="140">
        <f t="shared" ca="1" si="42"/>
        <v>235.15</v>
      </c>
      <c r="O90" s="140">
        <f t="shared" ca="1" si="42"/>
        <v>229.2</v>
      </c>
      <c r="P90" s="140">
        <f t="shared" ca="1" si="42"/>
        <v>207.38</v>
      </c>
      <c r="Q90" s="140">
        <f t="shared" ca="1" si="42"/>
        <v>190.95</v>
      </c>
      <c r="R90" s="140">
        <f t="shared" ca="1" si="42"/>
        <v>211.3</v>
      </c>
      <c r="S90" s="140">
        <f t="shared" ca="1" si="42"/>
        <v>100.26</v>
      </c>
      <c r="T90" s="140">
        <f t="shared" ca="1" si="42"/>
        <v>149.09</v>
      </c>
      <c r="U90" s="140">
        <f t="shared" ca="1" si="42"/>
        <v>153.30000000000001</v>
      </c>
      <c r="V90" s="140">
        <f t="shared" ca="1" si="42"/>
        <v>158.22999999999999</v>
      </c>
      <c r="W90" s="140">
        <f t="shared" ca="1" si="42"/>
        <v>157.97999999999999</v>
      </c>
      <c r="X90" s="140">
        <f t="shared" ca="1" si="42"/>
        <v>68.39</v>
      </c>
      <c r="Y90" s="140">
        <f t="shared" ca="1" si="42"/>
        <v>103.24</v>
      </c>
      <c r="Z90" s="140">
        <f t="shared" ca="1" si="42"/>
        <v>103.24</v>
      </c>
      <c r="AA90" s="140">
        <f t="shared" ca="1" si="42"/>
        <v>66.319999999999993</v>
      </c>
      <c r="AB90" s="140">
        <f t="shared" ca="1" si="42"/>
        <v>31.42</v>
      </c>
      <c r="AC90" s="140">
        <f t="shared" ca="1" si="42"/>
        <v>34.510000000000005</v>
      </c>
    </row>
    <row r="91" spans="2:29" s="65" customFormat="1" ht="15" customHeight="1" thickBot="1">
      <c r="B91" s="726"/>
      <c r="C91" s="722" t="s">
        <v>128</v>
      </c>
      <c r="D91" s="56" t="s">
        <v>106</v>
      </c>
      <c r="E91" s="57" t="str">
        <f ca="1">CONCATENATE(ROUND(E73,2),E$7,ROUND(E75,2))</f>
        <v>100,5-93,9</v>
      </c>
      <c r="F91" s="57" t="str">
        <f t="shared" ref="F91:AC91" ca="1" si="43">CONCATENATE(ROUND(F73,2),F$7,ROUND(F75,2))</f>
        <v>93,9-89,45</v>
      </c>
      <c r="G91" s="57" t="str">
        <f t="shared" ca="1" si="43"/>
        <v>90,21-85,75</v>
      </c>
      <c r="H91" s="57" t="str">
        <f t="shared" ca="1" si="43"/>
        <v>87-83,35</v>
      </c>
      <c r="I91" s="57" t="str">
        <f t="shared" ca="1" si="43"/>
        <v>83,81-71,81</v>
      </c>
      <c r="J91" s="57" t="str">
        <f t="shared" ca="1" si="43"/>
        <v>72,31-65,92</v>
      </c>
      <c r="K91" s="57" t="str">
        <f t="shared" ca="1" si="43"/>
        <v>66,01-61,39</v>
      </c>
      <c r="L91" s="57" t="str">
        <f t="shared" ca="1" si="43"/>
        <v>61,7-58,88</v>
      </c>
      <c r="M91" s="57" t="str">
        <f t="shared" ca="1" si="43"/>
        <v>59,92-55,79</v>
      </c>
      <c r="N91" s="57" t="str">
        <f t="shared" ca="1" si="43"/>
        <v>56,11-47,7</v>
      </c>
      <c r="O91" s="57" t="str">
        <f t="shared" ca="1" si="43"/>
        <v>47,91-41,25</v>
      </c>
      <c r="P91" s="57" t="str">
        <f t="shared" ca="1" si="43"/>
        <v>41,5-37,86</v>
      </c>
      <c r="Q91" s="57" t="str">
        <f t="shared" ca="1" si="43"/>
        <v>38,14-33,9</v>
      </c>
      <c r="R91" s="57" t="str">
        <f t="shared" ca="1" si="43"/>
        <v>33,95-27,94</v>
      </c>
      <c r="S91" s="57" t="str">
        <f t="shared" ca="1" si="43"/>
        <v>28,52-23,03</v>
      </c>
      <c r="T91" s="57" t="str">
        <f t="shared" ca="1" si="43"/>
        <v>23,14-20,37</v>
      </c>
      <c r="U91" s="57" t="str">
        <f t="shared" ca="1" si="43"/>
        <v>20,5-15,92</v>
      </c>
      <c r="V91" s="57" t="str">
        <f t="shared" ca="1" si="43"/>
        <v>16,02-13,73</v>
      </c>
      <c r="W91" s="57" t="str">
        <f t="shared" ca="1" si="43"/>
        <v>14,13-11,56</v>
      </c>
      <c r="X91" s="57" t="str">
        <f t="shared" ca="1" si="43"/>
        <v>11,68-7,18</v>
      </c>
      <c r="Y91" s="57" t="str">
        <f t="shared" ca="1" si="43"/>
        <v>7,37-5,23</v>
      </c>
      <c r="Z91" s="57" t="str">
        <f t="shared" ca="1" si="43"/>
        <v>5,55-3,6</v>
      </c>
      <c r="AA91" s="57" t="str">
        <f t="shared" ca="1" si="43"/>
        <v>3,64-2,54</v>
      </c>
      <c r="AB91" s="57" t="str">
        <f t="shared" ca="1" si="43"/>
        <v>2,62-1,76</v>
      </c>
      <c r="AC91" s="57" t="str">
        <f t="shared" ca="1" si="43"/>
        <v>1,94-0,26</v>
      </c>
    </row>
    <row r="92" spans="2:29" s="65" customFormat="1" ht="15" customHeight="1" thickBot="1">
      <c r="B92" s="726"/>
      <c r="C92" s="722"/>
      <c r="D92" s="58" t="s">
        <v>670</v>
      </c>
      <c r="E92" s="58">
        <f ca="1">AVERAGE(INDIRECT(CONCATENATE($E$77,E81,$E$78,E82),TRUE))</f>
        <v>225.30448780487805</v>
      </c>
      <c r="F92" s="58">
        <f t="shared" ref="F92:AC92" ca="1" si="44">AVERAGE(INDIRECT(CONCATENATE($E$77,F81,$E$78,F82),TRUE))</f>
        <v>227.77237499999998</v>
      </c>
      <c r="G92" s="58">
        <f t="shared" ca="1" si="44"/>
        <v>226.65208333333328</v>
      </c>
      <c r="H92" s="58">
        <f t="shared" ca="1" si="44"/>
        <v>216.22350980392156</v>
      </c>
      <c r="I92" s="58">
        <f t="shared" ca="1" si="44"/>
        <v>225.64633070866157</v>
      </c>
      <c r="J92" s="58">
        <f t="shared" ca="1" si="44"/>
        <v>195.43061538461538</v>
      </c>
      <c r="K92" s="58">
        <f t="shared" ca="1" si="44"/>
        <v>202.83552272727275</v>
      </c>
      <c r="L92" s="58">
        <f t="shared" ca="1" si="44"/>
        <v>145.62117647058824</v>
      </c>
      <c r="M92" s="58">
        <f t="shared" ca="1" si="44"/>
        <v>157.37952380952379</v>
      </c>
      <c r="N92" s="58">
        <f t="shared" ca="1" si="44"/>
        <v>185.73642857142855</v>
      </c>
      <c r="O92" s="58">
        <f t="shared" ca="1" si="44"/>
        <v>187.76480000000004</v>
      </c>
      <c r="P92" s="58">
        <f t="shared" ca="1" si="44"/>
        <v>167.76333333333332</v>
      </c>
      <c r="Q92" s="58">
        <f t="shared" ca="1" si="44"/>
        <v>137.62583333333336</v>
      </c>
      <c r="R92" s="58">
        <f t="shared" ca="1" si="44"/>
        <v>118.22185185185184</v>
      </c>
      <c r="S92" s="58">
        <f t="shared" ca="1" si="44"/>
        <v>59.405600000000014</v>
      </c>
      <c r="T92" s="58">
        <f t="shared" ca="1" si="44"/>
        <v>95.984285714285718</v>
      </c>
      <c r="U92" s="58">
        <f t="shared" ca="1" si="44"/>
        <v>102.87827586206897</v>
      </c>
      <c r="V92" s="58">
        <f t="shared" ca="1" si="44"/>
        <v>102.67812500000002</v>
      </c>
      <c r="W92" s="58">
        <f t="shared" ca="1" si="44"/>
        <v>86.375294117647059</v>
      </c>
      <c r="X92" s="58">
        <f t="shared" ca="1" si="44"/>
        <v>-5.1782758620689693</v>
      </c>
      <c r="Y92" s="58">
        <f t="shared" ca="1" si="44"/>
        <v>9.3033333333333381</v>
      </c>
      <c r="Z92" s="58">
        <f t="shared" ca="1" si="44"/>
        <v>40.409999999999997</v>
      </c>
      <c r="AA92" s="58">
        <f t="shared" ca="1" si="44"/>
        <v>-27.00411764705883</v>
      </c>
      <c r="AB92" s="58">
        <f t="shared" ca="1" si="44"/>
        <v>-37.391818181818188</v>
      </c>
      <c r="AC92" s="58">
        <f t="shared" ca="1" si="44"/>
        <v>-29.723636363636366</v>
      </c>
    </row>
    <row r="93" spans="2:29" s="65" customFormat="1" ht="15" customHeight="1" thickBot="1">
      <c r="B93" s="726"/>
      <c r="C93" s="722"/>
      <c r="D93" s="59" t="s">
        <v>671</v>
      </c>
      <c r="E93" s="59">
        <f ca="1">MIN(INDIRECT(CONCATENATE($E$77,E81,$E$78,E82),TRUE))</f>
        <v>178.4</v>
      </c>
      <c r="F93" s="59">
        <f t="shared" ref="F93:AC93" ca="1" si="45">MIN(INDIRECT(CONCATENATE($E$77,F81,$E$78,F82),TRUE))</f>
        <v>128.80000000000001</v>
      </c>
      <c r="G93" s="59">
        <f t="shared" ca="1" si="45"/>
        <v>214.7</v>
      </c>
      <c r="H93" s="59">
        <f t="shared" ca="1" si="45"/>
        <v>181.6</v>
      </c>
      <c r="I93" s="59">
        <f t="shared" ca="1" si="45"/>
        <v>186.233</v>
      </c>
      <c r="J93" s="59">
        <f t="shared" ca="1" si="45"/>
        <v>120</v>
      </c>
      <c r="K93" s="59">
        <f t="shared" ca="1" si="45"/>
        <v>187.46700000000001</v>
      </c>
      <c r="L93" s="59">
        <f t="shared" ca="1" si="45"/>
        <v>56.16</v>
      </c>
      <c r="M93" s="59">
        <f t="shared" ca="1" si="45"/>
        <v>70.62</v>
      </c>
      <c r="N93" s="59">
        <f t="shared" ca="1" si="45"/>
        <v>71.680000000000007</v>
      </c>
      <c r="O93" s="59">
        <f t="shared" ca="1" si="45"/>
        <v>146.47999999999999</v>
      </c>
      <c r="P93" s="59">
        <f t="shared" ca="1" si="45"/>
        <v>139.66</v>
      </c>
      <c r="Q93" s="59">
        <f t="shared" ca="1" si="45"/>
        <v>94.57</v>
      </c>
      <c r="R93" s="59">
        <f t="shared" ca="1" si="45"/>
        <v>1.01</v>
      </c>
      <c r="S93" s="59">
        <f t="shared" ca="1" si="45"/>
        <v>30.26</v>
      </c>
      <c r="T93" s="59">
        <f t="shared" ca="1" si="45"/>
        <v>33.28</v>
      </c>
      <c r="U93" s="59">
        <f t="shared" ca="1" si="45"/>
        <v>41.24</v>
      </c>
      <c r="V93" s="59">
        <f t="shared" ca="1" si="45"/>
        <v>41.24</v>
      </c>
      <c r="W93" s="59">
        <f t="shared" ca="1" si="45"/>
        <v>39.65</v>
      </c>
      <c r="X93" s="59">
        <f t="shared" ca="1" si="45"/>
        <v>-79.08</v>
      </c>
      <c r="Y93" s="59">
        <f t="shared" ca="1" si="45"/>
        <v>-42.81</v>
      </c>
      <c r="Z93" s="59">
        <f t="shared" ca="1" si="45"/>
        <v>-27.83</v>
      </c>
      <c r="AA93" s="59">
        <f t="shared" ca="1" si="45"/>
        <v>-75.06</v>
      </c>
      <c r="AB93" s="59">
        <f t="shared" ca="1" si="45"/>
        <v>-79.540000000000006</v>
      </c>
      <c r="AC93" s="59">
        <f t="shared" ca="1" si="45"/>
        <v>-79.63</v>
      </c>
    </row>
    <row r="94" spans="2:29" s="65" customFormat="1" ht="15" customHeight="1" thickBot="1">
      <c r="B94" s="726"/>
      <c r="C94" s="722"/>
      <c r="D94" s="59" t="s">
        <v>672</v>
      </c>
      <c r="E94" s="59">
        <f ca="1">MAX(INDIRECT(CONCATENATE($E$77,E81,$E$78,E82),TRUE))</f>
        <v>245.7</v>
      </c>
      <c r="F94" s="59">
        <f t="shared" ref="F94:AC94" ca="1" si="46">MAX(INDIRECT(CONCATENATE($E$77,F81,$E$78,F82),TRUE))</f>
        <v>257.98599999999999</v>
      </c>
      <c r="G94" s="59">
        <f t="shared" ca="1" si="46"/>
        <v>237.5</v>
      </c>
      <c r="H94" s="59">
        <f t="shared" ca="1" si="46"/>
        <v>229.8</v>
      </c>
      <c r="I94" s="59">
        <f t="shared" ca="1" si="46"/>
        <v>245</v>
      </c>
      <c r="J94" s="59">
        <f t="shared" ca="1" si="46"/>
        <v>218.7</v>
      </c>
      <c r="K94" s="59">
        <f t="shared" ca="1" si="46"/>
        <v>207.1</v>
      </c>
      <c r="L94" s="59">
        <f t="shared" ca="1" si="46"/>
        <v>198.65</v>
      </c>
      <c r="M94" s="59">
        <f t="shared" ca="1" si="46"/>
        <v>197.25</v>
      </c>
      <c r="N94" s="59">
        <f t="shared" ca="1" si="46"/>
        <v>220.15</v>
      </c>
      <c r="O94" s="59">
        <f t="shared" ca="1" si="46"/>
        <v>214.2</v>
      </c>
      <c r="P94" s="59">
        <f t="shared" ca="1" si="46"/>
        <v>192.38</v>
      </c>
      <c r="Q94" s="59">
        <f t="shared" ca="1" si="46"/>
        <v>175.95</v>
      </c>
      <c r="R94" s="59">
        <f t="shared" ca="1" si="46"/>
        <v>196.3</v>
      </c>
      <c r="S94" s="59">
        <f t="shared" ca="1" si="46"/>
        <v>85.26</v>
      </c>
      <c r="T94" s="59">
        <f t="shared" ca="1" si="46"/>
        <v>134.09</v>
      </c>
      <c r="U94" s="59">
        <f t="shared" ca="1" si="46"/>
        <v>138.30000000000001</v>
      </c>
      <c r="V94" s="59">
        <f t="shared" ca="1" si="46"/>
        <v>143.22999999999999</v>
      </c>
      <c r="W94" s="59">
        <f t="shared" ca="1" si="46"/>
        <v>142.97999999999999</v>
      </c>
      <c r="X94" s="59">
        <f t="shared" ca="1" si="46"/>
        <v>53.39</v>
      </c>
      <c r="Y94" s="59">
        <f t="shared" ca="1" si="46"/>
        <v>88.24</v>
      </c>
      <c r="Z94" s="59">
        <f t="shared" ca="1" si="46"/>
        <v>88.24</v>
      </c>
      <c r="AA94" s="59">
        <f t="shared" ca="1" si="46"/>
        <v>51.32</v>
      </c>
      <c r="AB94" s="59">
        <f t="shared" ca="1" si="46"/>
        <v>16.420000000000002</v>
      </c>
      <c r="AC94" s="59">
        <f t="shared" ca="1" si="46"/>
        <v>19.510000000000002</v>
      </c>
    </row>
    <row r="95" spans="2:29" s="65" customFormat="1" ht="15" hidden="1" customHeight="1" thickBot="1">
      <c r="B95" s="726"/>
      <c r="C95" s="722"/>
      <c r="D95" s="60" t="s">
        <v>673</v>
      </c>
      <c r="E95" s="61">
        <v>-15</v>
      </c>
      <c r="F95" s="61">
        <v>-15</v>
      </c>
      <c r="G95" s="61">
        <v>-15</v>
      </c>
      <c r="H95" s="61">
        <v>-15</v>
      </c>
      <c r="I95" s="61">
        <v>-15</v>
      </c>
      <c r="J95" s="61">
        <v>-15</v>
      </c>
      <c r="K95" s="61">
        <v>-15</v>
      </c>
      <c r="L95" s="61">
        <v>-15</v>
      </c>
      <c r="M95" s="61">
        <v>-15</v>
      </c>
      <c r="N95" s="61">
        <v>-15</v>
      </c>
      <c r="O95" s="61">
        <v>-15</v>
      </c>
      <c r="P95" s="61">
        <v>-15</v>
      </c>
      <c r="Q95" s="61">
        <v>-15</v>
      </c>
      <c r="R95" s="61">
        <v>-15</v>
      </c>
      <c r="S95" s="61">
        <v>-15</v>
      </c>
      <c r="T95" s="61">
        <v>-15</v>
      </c>
      <c r="U95" s="61">
        <v>-15</v>
      </c>
      <c r="V95" s="61">
        <v>-15</v>
      </c>
      <c r="W95" s="61">
        <v>-15</v>
      </c>
      <c r="X95" s="61">
        <v>-15</v>
      </c>
      <c r="Y95" s="61">
        <v>-15</v>
      </c>
      <c r="Z95" s="61">
        <v>-15</v>
      </c>
      <c r="AA95" s="61">
        <v>-15</v>
      </c>
      <c r="AB95" s="61">
        <v>-15</v>
      </c>
      <c r="AC95" s="61">
        <v>-15</v>
      </c>
    </row>
    <row r="96" spans="2:29" s="65" customFormat="1" ht="15" hidden="1" customHeight="1" thickBot="1">
      <c r="B96" s="726"/>
      <c r="C96" s="722"/>
      <c r="D96" s="60" t="s">
        <v>674</v>
      </c>
      <c r="E96" s="61">
        <v>15</v>
      </c>
      <c r="F96" s="61">
        <v>15</v>
      </c>
      <c r="G96" s="61">
        <v>15</v>
      </c>
      <c r="H96" s="61">
        <v>15</v>
      </c>
      <c r="I96" s="61">
        <v>15</v>
      </c>
      <c r="J96" s="61">
        <v>15</v>
      </c>
      <c r="K96" s="61">
        <v>15</v>
      </c>
      <c r="L96" s="61">
        <v>15</v>
      </c>
      <c r="M96" s="61">
        <v>15</v>
      </c>
      <c r="N96" s="61">
        <v>15</v>
      </c>
      <c r="O96" s="61">
        <v>15</v>
      </c>
      <c r="P96" s="61">
        <v>15</v>
      </c>
      <c r="Q96" s="61">
        <v>15</v>
      </c>
      <c r="R96" s="61">
        <v>15</v>
      </c>
      <c r="S96" s="61">
        <v>15</v>
      </c>
      <c r="T96" s="61">
        <v>15</v>
      </c>
      <c r="U96" s="61">
        <v>15</v>
      </c>
      <c r="V96" s="61">
        <v>15</v>
      </c>
      <c r="W96" s="61">
        <v>15</v>
      </c>
      <c r="X96" s="61">
        <v>15</v>
      </c>
      <c r="Y96" s="61">
        <v>15</v>
      </c>
      <c r="Z96" s="61">
        <v>15</v>
      </c>
      <c r="AA96" s="61">
        <v>15</v>
      </c>
      <c r="AB96" s="61">
        <v>15</v>
      </c>
      <c r="AC96" s="61">
        <v>15</v>
      </c>
    </row>
    <row r="97" spans="2:29" s="65" customFormat="1" ht="15" hidden="1" customHeight="1" thickBot="1">
      <c r="B97" s="726"/>
      <c r="C97" s="722"/>
      <c r="D97" s="60" t="s">
        <v>675</v>
      </c>
      <c r="E97" s="62">
        <f ca="1">E93+E95</f>
        <v>163.4</v>
      </c>
      <c r="F97" s="62">
        <f ca="1">F93+F95</f>
        <v>113.80000000000001</v>
      </c>
      <c r="G97" s="62">
        <f t="shared" ref="G97:AC97" ca="1" si="47">G93+G95</f>
        <v>199.7</v>
      </c>
      <c r="H97" s="62">
        <f t="shared" ca="1" si="47"/>
        <v>166.6</v>
      </c>
      <c r="I97" s="62">
        <f t="shared" ca="1" si="47"/>
        <v>171.233</v>
      </c>
      <c r="J97" s="62">
        <f t="shared" ca="1" si="47"/>
        <v>105</v>
      </c>
      <c r="K97" s="62">
        <f t="shared" ca="1" si="47"/>
        <v>172.46700000000001</v>
      </c>
      <c r="L97" s="62">
        <f t="shared" ca="1" si="47"/>
        <v>41.16</v>
      </c>
      <c r="M97" s="62">
        <f t="shared" ca="1" si="47"/>
        <v>55.620000000000005</v>
      </c>
      <c r="N97" s="62">
        <f t="shared" ca="1" si="47"/>
        <v>56.680000000000007</v>
      </c>
      <c r="O97" s="62">
        <f t="shared" ca="1" si="47"/>
        <v>131.47999999999999</v>
      </c>
      <c r="P97" s="62">
        <f t="shared" ca="1" si="47"/>
        <v>124.66</v>
      </c>
      <c r="Q97" s="62">
        <f t="shared" ca="1" si="47"/>
        <v>79.569999999999993</v>
      </c>
      <c r="R97" s="62">
        <f t="shared" ca="1" si="47"/>
        <v>-13.99</v>
      </c>
      <c r="S97" s="62">
        <f t="shared" ca="1" si="47"/>
        <v>15.260000000000002</v>
      </c>
      <c r="T97" s="62">
        <f t="shared" ca="1" si="47"/>
        <v>18.28</v>
      </c>
      <c r="U97" s="62">
        <f t="shared" ca="1" si="47"/>
        <v>26.240000000000002</v>
      </c>
      <c r="V97" s="62">
        <f t="shared" ca="1" si="47"/>
        <v>26.240000000000002</v>
      </c>
      <c r="W97" s="62">
        <f t="shared" ca="1" si="47"/>
        <v>24.65</v>
      </c>
      <c r="X97" s="62">
        <f t="shared" ca="1" si="47"/>
        <v>-94.08</v>
      </c>
      <c r="Y97" s="62">
        <f t="shared" ca="1" si="47"/>
        <v>-57.81</v>
      </c>
      <c r="Z97" s="62">
        <f t="shared" ca="1" si="47"/>
        <v>-42.83</v>
      </c>
      <c r="AA97" s="62">
        <f t="shared" ca="1" si="47"/>
        <v>-90.06</v>
      </c>
      <c r="AB97" s="62">
        <f t="shared" ca="1" si="47"/>
        <v>-94.54</v>
      </c>
      <c r="AC97" s="62">
        <f t="shared" ca="1" si="47"/>
        <v>-94.63</v>
      </c>
    </row>
    <row r="98" spans="2:29" s="65" customFormat="1" ht="15" hidden="1" customHeight="1" thickBot="1">
      <c r="B98" s="726"/>
      <c r="C98" s="723"/>
      <c r="D98" s="148" t="s">
        <v>676</v>
      </c>
      <c r="E98" s="149">
        <f ca="1">E94+E96</f>
        <v>260.7</v>
      </c>
      <c r="F98" s="149">
        <f t="shared" ref="F98:AC98" ca="1" si="48">F94+F96</f>
        <v>272.98599999999999</v>
      </c>
      <c r="G98" s="149">
        <f t="shared" ca="1" si="48"/>
        <v>252.5</v>
      </c>
      <c r="H98" s="149">
        <f t="shared" ca="1" si="48"/>
        <v>244.8</v>
      </c>
      <c r="I98" s="149">
        <f t="shared" ca="1" si="48"/>
        <v>260</v>
      </c>
      <c r="J98" s="149">
        <f t="shared" ca="1" si="48"/>
        <v>233.7</v>
      </c>
      <c r="K98" s="149">
        <f t="shared" ca="1" si="48"/>
        <v>222.1</v>
      </c>
      <c r="L98" s="149">
        <f t="shared" ca="1" si="48"/>
        <v>213.65</v>
      </c>
      <c r="M98" s="149">
        <f t="shared" ca="1" si="48"/>
        <v>212.25</v>
      </c>
      <c r="N98" s="149">
        <f t="shared" ca="1" si="48"/>
        <v>235.15</v>
      </c>
      <c r="O98" s="149">
        <f t="shared" ca="1" si="48"/>
        <v>229.2</v>
      </c>
      <c r="P98" s="149">
        <f t="shared" ca="1" si="48"/>
        <v>207.38</v>
      </c>
      <c r="Q98" s="149">
        <f t="shared" ca="1" si="48"/>
        <v>190.95</v>
      </c>
      <c r="R98" s="149">
        <f t="shared" ca="1" si="48"/>
        <v>211.3</v>
      </c>
      <c r="S98" s="149">
        <f t="shared" ca="1" si="48"/>
        <v>100.26</v>
      </c>
      <c r="T98" s="149">
        <f t="shared" ca="1" si="48"/>
        <v>149.09</v>
      </c>
      <c r="U98" s="149">
        <f t="shared" ca="1" si="48"/>
        <v>153.30000000000001</v>
      </c>
      <c r="V98" s="149">
        <f t="shared" ca="1" si="48"/>
        <v>158.22999999999999</v>
      </c>
      <c r="W98" s="149">
        <f t="shared" ca="1" si="48"/>
        <v>157.97999999999999</v>
      </c>
      <c r="X98" s="149">
        <f t="shared" ca="1" si="48"/>
        <v>68.39</v>
      </c>
      <c r="Y98" s="149">
        <f t="shared" ca="1" si="48"/>
        <v>103.24</v>
      </c>
      <c r="Z98" s="149">
        <f t="shared" ca="1" si="48"/>
        <v>103.24</v>
      </c>
      <c r="AA98" s="149">
        <f t="shared" ca="1" si="48"/>
        <v>66.319999999999993</v>
      </c>
      <c r="AB98" s="149">
        <f t="shared" ca="1" si="48"/>
        <v>31.42</v>
      </c>
      <c r="AC98" s="149">
        <f t="shared" ca="1" si="48"/>
        <v>34.510000000000005</v>
      </c>
    </row>
    <row r="99" spans="2:29" ht="15" customHeight="1">
      <c r="B99" s="184"/>
      <c r="C99" s="184"/>
      <c r="D99" s="192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2:29" ht="15" customHeight="1" thickBot="1">
      <c r="B100" s="690" t="s">
        <v>3</v>
      </c>
      <c r="C100" s="690"/>
      <c r="D100" s="690"/>
      <c r="E100" s="690"/>
      <c r="F100" s="690"/>
      <c r="G100" s="690"/>
      <c r="H100" s="690"/>
      <c r="I100" s="690"/>
      <c r="J100" s="690"/>
      <c r="K100" s="690"/>
      <c r="L100" s="690"/>
      <c r="M100" s="690"/>
      <c r="N100" s="690"/>
      <c r="O100" s="690"/>
      <c r="P100" s="690"/>
      <c r="Q100" s="690"/>
      <c r="R100" s="690"/>
      <c r="S100" s="690"/>
      <c r="T100" s="690"/>
      <c r="U100" s="690"/>
      <c r="V100" s="690"/>
      <c r="W100" s="690"/>
      <c r="X100" s="690"/>
      <c r="Y100" s="690"/>
      <c r="Z100" s="690"/>
      <c r="AA100" s="690"/>
      <c r="AB100" s="690"/>
      <c r="AC100" s="690"/>
    </row>
    <row r="101" spans="2:29" ht="15" hidden="1" customHeight="1" thickBot="1">
      <c r="B101" s="728" t="s">
        <v>38</v>
      </c>
      <c r="C101" s="691" t="s">
        <v>120</v>
      </c>
      <c r="D101" s="66" t="s">
        <v>118</v>
      </c>
      <c r="E101" s="66">
        <f>ROUNDUP(E$4,0)</f>
        <v>101</v>
      </c>
      <c r="F101" s="66">
        <f>ROUNDUP(F$4,0)</f>
        <v>94</v>
      </c>
      <c r="G101" s="66">
        <f>ROUNDUP(G$4,0)</f>
        <v>90</v>
      </c>
      <c r="H101" s="66">
        <f t="shared" ref="H101:AC101" si="49">ROUNDUP(H$4,0)</f>
        <v>87</v>
      </c>
      <c r="I101" s="66">
        <f t="shared" si="49"/>
        <v>84</v>
      </c>
      <c r="J101" s="66">
        <f t="shared" si="49"/>
        <v>73</v>
      </c>
      <c r="K101" s="66">
        <f t="shared" si="49"/>
        <v>66</v>
      </c>
      <c r="L101" s="66">
        <f t="shared" si="49"/>
        <v>62</v>
      </c>
      <c r="M101" s="66">
        <f t="shared" si="49"/>
        <v>60</v>
      </c>
      <c r="N101" s="66">
        <f t="shared" si="49"/>
        <v>56</v>
      </c>
      <c r="O101" s="66">
        <f t="shared" si="49"/>
        <v>48</v>
      </c>
      <c r="P101" s="66">
        <f t="shared" si="49"/>
        <v>42</v>
      </c>
      <c r="Q101" s="66">
        <f t="shared" si="49"/>
        <v>38</v>
      </c>
      <c r="R101" s="66">
        <f t="shared" si="49"/>
        <v>34</v>
      </c>
      <c r="S101" s="66">
        <f t="shared" si="49"/>
        <v>29</v>
      </c>
      <c r="T101" s="66">
        <f t="shared" si="49"/>
        <v>24</v>
      </c>
      <c r="U101" s="66">
        <f t="shared" si="49"/>
        <v>21</v>
      </c>
      <c r="V101" s="66">
        <f t="shared" si="49"/>
        <v>16</v>
      </c>
      <c r="W101" s="66">
        <f t="shared" si="49"/>
        <v>14</v>
      </c>
      <c r="X101" s="66">
        <f t="shared" si="49"/>
        <v>12</v>
      </c>
      <c r="Y101" s="66">
        <f t="shared" si="49"/>
        <v>8</v>
      </c>
      <c r="Z101" s="66">
        <f t="shared" si="49"/>
        <v>6</v>
      </c>
      <c r="AA101" s="66">
        <f t="shared" si="49"/>
        <v>4</v>
      </c>
      <c r="AB101" s="66">
        <f t="shared" si="49"/>
        <v>3</v>
      </c>
      <c r="AC101" s="66">
        <f t="shared" si="49"/>
        <v>2</v>
      </c>
    </row>
    <row r="102" spans="2:29" ht="15" hidden="1" customHeight="1" thickBot="1">
      <c r="B102" s="718"/>
      <c r="C102" s="692"/>
      <c r="D102" s="66" t="s">
        <v>119</v>
      </c>
      <c r="E102" s="66">
        <f>ROUNDDOWN(E$8,0)</f>
        <v>93</v>
      </c>
      <c r="F102" s="66">
        <f>ROUNDDOWN(F$8,0)</f>
        <v>89</v>
      </c>
      <c r="G102" s="66">
        <f>ROUNDDOWN(G$8,0)</f>
        <v>86</v>
      </c>
      <c r="H102" s="66">
        <f t="shared" ref="H102:AC102" si="50">ROUNDDOWN(H$8,0)</f>
        <v>83</v>
      </c>
      <c r="I102" s="66">
        <f t="shared" si="50"/>
        <v>72</v>
      </c>
      <c r="J102" s="66">
        <f t="shared" si="50"/>
        <v>66</v>
      </c>
      <c r="K102" s="66">
        <f t="shared" si="50"/>
        <v>61</v>
      </c>
      <c r="L102" s="66">
        <f t="shared" si="50"/>
        <v>59</v>
      </c>
      <c r="M102" s="66">
        <f t="shared" si="50"/>
        <v>56</v>
      </c>
      <c r="N102" s="66">
        <f t="shared" si="50"/>
        <v>47</v>
      </c>
      <c r="O102" s="66">
        <f t="shared" si="50"/>
        <v>41</v>
      </c>
      <c r="P102" s="66">
        <f t="shared" si="50"/>
        <v>38</v>
      </c>
      <c r="Q102" s="66">
        <f t="shared" si="50"/>
        <v>33</v>
      </c>
      <c r="R102" s="66">
        <f t="shared" si="50"/>
        <v>28</v>
      </c>
      <c r="S102" s="66">
        <f t="shared" si="50"/>
        <v>23</v>
      </c>
      <c r="T102" s="66">
        <f t="shared" si="50"/>
        <v>20</v>
      </c>
      <c r="U102" s="66">
        <f t="shared" si="50"/>
        <v>15</v>
      </c>
      <c r="V102" s="66">
        <f t="shared" si="50"/>
        <v>13</v>
      </c>
      <c r="W102" s="66">
        <f t="shared" si="50"/>
        <v>11</v>
      </c>
      <c r="X102" s="66">
        <f t="shared" si="50"/>
        <v>7</v>
      </c>
      <c r="Y102" s="66">
        <f t="shared" si="50"/>
        <v>5</v>
      </c>
      <c r="Z102" s="66">
        <f t="shared" si="50"/>
        <v>3</v>
      </c>
      <c r="AA102" s="66">
        <f t="shared" si="50"/>
        <v>2</v>
      </c>
      <c r="AB102" s="66">
        <f t="shared" si="50"/>
        <v>1</v>
      </c>
      <c r="AC102" s="66">
        <f t="shared" si="50"/>
        <v>0</v>
      </c>
    </row>
    <row r="103" spans="2:29" ht="15" hidden="1" customHeight="1" thickBot="1">
      <c r="B103" s="718"/>
      <c r="C103" s="693" t="s">
        <v>121</v>
      </c>
      <c r="D103" s="67" t="s">
        <v>118</v>
      </c>
      <c r="E103" s="67">
        <f>ROUNDUP(E$6,0)</f>
        <v>101</v>
      </c>
      <c r="F103" s="67">
        <f>ROUNDUP(F$6,0)</f>
        <v>94</v>
      </c>
      <c r="G103" s="67">
        <f>ROUNDUP(G$6,0)</f>
        <v>91</v>
      </c>
      <c r="H103" s="67">
        <f t="shared" ref="H103:AC103" si="51">ROUNDUP(H$6,0)</f>
        <v>87</v>
      </c>
      <c r="I103" s="67">
        <f t="shared" si="51"/>
        <v>84</v>
      </c>
      <c r="J103" s="67">
        <f t="shared" si="51"/>
        <v>73</v>
      </c>
      <c r="K103" s="67">
        <f t="shared" si="51"/>
        <v>66</v>
      </c>
      <c r="L103" s="67">
        <f t="shared" si="51"/>
        <v>62</v>
      </c>
      <c r="M103" s="67">
        <f t="shared" si="51"/>
        <v>60</v>
      </c>
      <c r="N103" s="67">
        <f t="shared" si="51"/>
        <v>56</v>
      </c>
      <c r="O103" s="67">
        <f t="shared" si="51"/>
        <v>48</v>
      </c>
      <c r="P103" s="67">
        <f t="shared" si="51"/>
        <v>42</v>
      </c>
      <c r="Q103" s="67">
        <f t="shared" si="51"/>
        <v>38</v>
      </c>
      <c r="R103" s="67">
        <f t="shared" si="51"/>
        <v>34</v>
      </c>
      <c r="S103" s="67">
        <f t="shared" si="51"/>
        <v>29</v>
      </c>
      <c r="T103" s="67">
        <f t="shared" si="51"/>
        <v>24</v>
      </c>
      <c r="U103" s="67">
        <f t="shared" si="51"/>
        <v>21</v>
      </c>
      <c r="V103" s="67">
        <f t="shared" si="51"/>
        <v>16</v>
      </c>
      <c r="W103" s="67">
        <f t="shared" si="51"/>
        <v>14</v>
      </c>
      <c r="X103" s="67">
        <f t="shared" si="51"/>
        <v>12</v>
      </c>
      <c r="Y103" s="67">
        <f t="shared" si="51"/>
        <v>8</v>
      </c>
      <c r="Z103" s="67">
        <f t="shared" si="51"/>
        <v>6</v>
      </c>
      <c r="AA103" s="67">
        <f t="shared" si="51"/>
        <v>4</v>
      </c>
      <c r="AB103" s="67">
        <f t="shared" si="51"/>
        <v>3</v>
      </c>
      <c r="AC103" s="67">
        <f t="shared" si="51"/>
        <v>2</v>
      </c>
    </row>
    <row r="104" spans="2:29" ht="15" hidden="1" customHeight="1" thickBot="1">
      <c r="B104" s="718"/>
      <c r="C104" s="715"/>
      <c r="D104" s="67" t="s">
        <v>119</v>
      </c>
      <c r="E104" s="67">
        <f>ROUNDDOWN(E$8,0)</f>
        <v>93</v>
      </c>
      <c r="F104" s="67">
        <f>ROUNDDOWN(F$8,0)</f>
        <v>89</v>
      </c>
      <c r="G104" s="67">
        <f>ROUNDDOWN(G$8,0)</f>
        <v>86</v>
      </c>
      <c r="H104" s="67">
        <f t="shared" ref="H104:AC104" si="52">ROUNDDOWN(H$8,0)</f>
        <v>83</v>
      </c>
      <c r="I104" s="67">
        <f t="shared" si="52"/>
        <v>72</v>
      </c>
      <c r="J104" s="67">
        <f t="shared" si="52"/>
        <v>66</v>
      </c>
      <c r="K104" s="67">
        <f t="shared" si="52"/>
        <v>61</v>
      </c>
      <c r="L104" s="67">
        <f t="shared" si="52"/>
        <v>59</v>
      </c>
      <c r="M104" s="67">
        <f t="shared" si="52"/>
        <v>56</v>
      </c>
      <c r="N104" s="67">
        <f t="shared" si="52"/>
        <v>47</v>
      </c>
      <c r="O104" s="67">
        <f t="shared" si="52"/>
        <v>41</v>
      </c>
      <c r="P104" s="67">
        <f t="shared" si="52"/>
        <v>38</v>
      </c>
      <c r="Q104" s="67">
        <f t="shared" si="52"/>
        <v>33</v>
      </c>
      <c r="R104" s="67">
        <f t="shared" si="52"/>
        <v>28</v>
      </c>
      <c r="S104" s="67">
        <f t="shared" si="52"/>
        <v>23</v>
      </c>
      <c r="T104" s="67">
        <f t="shared" si="52"/>
        <v>20</v>
      </c>
      <c r="U104" s="67">
        <f t="shared" si="52"/>
        <v>15</v>
      </c>
      <c r="V104" s="67">
        <f t="shared" si="52"/>
        <v>13</v>
      </c>
      <c r="W104" s="67">
        <f t="shared" si="52"/>
        <v>11</v>
      </c>
      <c r="X104" s="67">
        <f t="shared" si="52"/>
        <v>7</v>
      </c>
      <c r="Y104" s="67">
        <f t="shared" si="52"/>
        <v>5</v>
      </c>
      <c r="Z104" s="67">
        <f t="shared" si="52"/>
        <v>3</v>
      </c>
      <c r="AA104" s="67">
        <f t="shared" si="52"/>
        <v>2</v>
      </c>
      <c r="AB104" s="67">
        <f t="shared" si="52"/>
        <v>1</v>
      </c>
      <c r="AC104" s="67">
        <f t="shared" si="52"/>
        <v>0</v>
      </c>
    </row>
    <row r="105" spans="2:29" ht="15" hidden="1" customHeight="1" thickBot="1">
      <c r="B105" s="718"/>
      <c r="C105" s="694" t="s">
        <v>125</v>
      </c>
      <c r="D105" s="694"/>
      <c r="E105" s="695">
        <v>9</v>
      </c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95"/>
      <c r="AA105" s="695"/>
      <c r="AB105" s="695"/>
      <c r="AC105" s="695"/>
    </row>
    <row r="106" spans="2:29" ht="15" hidden="1" customHeight="1" thickBot="1">
      <c r="B106" s="718"/>
      <c r="C106" s="696" t="s">
        <v>120</v>
      </c>
      <c r="D106" s="89" t="s">
        <v>123</v>
      </c>
      <c r="E106" s="69" t="str">
        <f>ADDRESS(MATCH(E102,SL_CHARTS_2012!$B$1:$B$144,1),$E105,1)</f>
        <v>$I$97</v>
      </c>
      <c r="F106" s="69" t="str">
        <f>ADDRESS(MATCH(F102,SL_CHARTS_2012!$B$1:$B$144,1),$E105,1)</f>
        <v>$I$93</v>
      </c>
      <c r="G106" s="69" t="str">
        <f>ADDRESS(MATCH(G102,SL_CHARTS_2012!$B$1:$B$144,1),$E105,1)</f>
        <v>$I$90</v>
      </c>
      <c r="H106" s="69" t="str">
        <f>ADDRESS(MATCH(H102,SL_CHARTS_2012!$B$1:$B$144,1),$E105,1)</f>
        <v>$I$87</v>
      </c>
      <c r="I106" s="69" t="str">
        <f>ADDRESS(MATCH(I102,SL_CHARTS_2012!$B$1:$B$144,1),$E105,1)</f>
        <v>$I$76</v>
      </c>
      <c r="J106" s="69" t="str">
        <f>ADDRESS(MATCH(J102,SL_CHARTS_2012!$B$1:$B$144,1),$E105,1)</f>
        <v>$I$70</v>
      </c>
      <c r="K106" s="69" t="str">
        <f>ADDRESS(MATCH(K102,SL_CHARTS_2012!$B$1:$B$144,1),$E105,1)</f>
        <v>$I$65</v>
      </c>
      <c r="L106" s="69" t="str">
        <f>ADDRESS(MATCH(L102,SL_CHARTS_2012!$B$1:$B$144,1),$E105,1)</f>
        <v>$I$63</v>
      </c>
      <c r="M106" s="69" t="str">
        <f>ADDRESS(MATCH(M102,SL_CHARTS_2012!$B$1:$B$144,1),$E105,1)</f>
        <v>$I$60</v>
      </c>
      <c r="N106" s="69" t="str">
        <f>ADDRESS(MATCH(N102,SL_CHARTS_2012!$B$1:$B$144,1),$E105,1)</f>
        <v>$I$51</v>
      </c>
      <c r="O106" s="69" t="str">
        <f>ADDRESS(MATCH(O102,SL_CHARTS_2012!$B$1:$B$144,1),$E105,1)</f>
        <v>$I$45</v>
      </c>
      <c r="P106" s="69" t="str">
        <f>ADDRESS(MATCH(P102,SL_CHARTS_2012!$B$1:$B$144,1),$E105,1)</f>
        <v>$I$42</v>
      </c>
      <c r="Q106" s="69" t="str">
        <f>ADDRESS(MATCH(Q102,SL_CHARTS_2012!$B$1:$B$144,1),$E105,1)</f>
        <v>$I$37</v>
      </c>
      <c r="R106" s="69" t="str">
        <f>ADDRESS(MATCH(R102,SL_CHARTS_2012!$B$1:$B$144,1),$E105,1)</f>
        <v>$I$32</v>
      </c>
      <c r="S106" s="69" t="str">
        <f>ADDRESS(MATCH(S102,SL_CHARTS_2012!$B$1:$B$144,1),$E105,1)</f>
        <v>$I$27</v>
      </c>
      <c r="T106" s="69" t="str">
        <f>ADDRESS(MATCH(T102,SL_CHARTS_2012!$B$1:$B$144,1),$E105,1)</f>
        <v>$I$24</v>
      </c>
      <c r="U106" s="69" t="str">
        <f>ADDRESS(MATCH(U102,SL_CHARTS_2012!$B$1:$B$144,1),$E105,1)</f>
        <v>$I$19</v>
      </c>
      <c r="V106" s="69" t="str">
        <f>ADDRESS(MATCH(V102,SL_CHARTS_2012!$B$1:$B$144,1),$E105,1)</f>
        <v>$I$17</v>
      </c>
      <c r="W106" s="69" t="str">
        <f>ADDRESS(MATCH(W102,SL_CHARTS_2012!$B$1:$B$144,1),$E105,1)</f>
        <v>$I$15</v>
      </c>
      <c r="X106" s="69" t="str">
        <f>ADDRESS(MATCH(X102,SL_CHARTS_2012!$B$1:$B$144,1),$E105,1)</f>
        <v>$I$11</v>
      </c>
      <c r="Y106" s="69" t="str">
        <f>ADDRESS(MATCH(Y102,SL_CHARTS_2012!$B$1:$B$144,1),$E105,1)</f>
        <v>$I$9</v>
      </c>
      <c r="Z106" s="69" t="str">
        <f>ADDRESS(MATCH(Z102,SL_CHARTS_2012!$B$1:$B$144,1),$E105,1)</f>
        <v>$I$7</v>
      </c>
      <c r="AA106" s="69" t="str">
        <f>ADDRESS(MATCH(AA102,SL_CHARTS_2012!$B$1:$B$144,1),$E105,1)</f>
        <v>$I$6</v>
      </c>
      <c r="AB106" s="69" t="str">
        <f>ADDRESS(MATCH(AB102,SL_CHARTS_2012!$B$1:$B$144,1),$E105,1)</f>
        <v>$I$5</v>
      </c>
      <c r="AC106" s="69" t="str">
        <f>ADDRESS(MATCH(AC102,SL_CHARTS_2012!$B$1:$B$144,1),$E105,1)</f>
        <v>$I$4</v>
      </c>
    </row>
    <row r="107" spans="2:29" ht="15" hidden="1" customHeight="1" thickBot="1">
      <c r="B107" s="718"/>
      <c r="C107" s="703"/>
      <c r="D107" s="89" t="s">
        <v>122</v>
      </c>
      <c r="E107" s="69" t="str">
        <f>ADDRESS(MATCH(E101,SL_CHARTS_2012!$B$1:$B$144,1),$E105,1)</f>
        <v>$I$105</v>
      </c>
      <c r="F107" s="69" t="str">
        <f>ADDRESS(MATCH(F101,SL_CHARTS_2012!$B$1:$B$144,1),$E105,1)</f>
        <v>$I$98</v>
      </c>
      <c r="G107" s="69" t="str">
        <f>ADDRESS(MATCH(G101,SL_CHARTS_2012!$B$1:$B$144,1),$E105,1)</f>
        <v>$I$94</v>
      </c>
      <c r="H107" s="69" t="str">
        <f>ADDRESS(MATCH(H101,SL_CHARTS_2012!$B$1:$B$144,1),$E105,1)</f>
        <v>$I$91</v>
      </c>
      <c r="I107" s="69" t="str">
        <f>ADDRESS(MATCH(I101,SL_CHARTS_2012!$B$1:$B$144,1),$E105,1)</f>
        <v>$I$88</v>
      </c>
      <c r="J107" s="69" t="str">
        <f>ADDRESS(MATCH(J101,SL_CHARTS_2012!$B$1:$B$144,1),$E105,1)</f>
        <v>$I$77</v>
      </c>
      <c r="K107" s="69" t="str">
        <f>ADDRESS(MATCH(K101,SL_CHARTS_2012!$B$1:$B$144,1),$E105,1)</f>
        <v>$I$70</v>
      </c>
      <c r="L107" s="69" t="str">
        <f>ADDRESS(MATCH(L101,SL_CHARTS_2012!$B$1:$B$144,1),$E105,1)</f>
        <v>$I$66</v>
      </c>
      <c r="M107" s="69" t="str">
        <f>ADDRESS(MATCH(M101,SL_CHARTS_2012!$B$1:$B$144,1),$E105,1)</f>
        <v>$I$64</v>
      </c>
      <c r="N107" s="69" t="str">
        <f>ADDRESS(MATCH(N101,SL_CHARTS_2012!$B$1:$B$144,1),$E105,1)</f>
        <v>$I$60</v>
      </c>
      <c r="O107" s="69" t="str">
        <f>ADDRESS(MATCH(O101,SL_CHARTS_2012!$B$1:$B$144,1),$E105,1)</f>
        <v>$I$52</v>
      </c>
      <c r="P107" s="69" t="str">
        <f>ADDRESS(MATCH(P101,SL_CHARTS_2012!$B$1:$B$144,1),$E105,1)</f>
        <v>$I$46</v>
      </c>
      <c r="Q107" s="69" t="str">
        <f>ADDRESS(MATCH(Q101,SL_CHARTS_2012!$B$1:$B$144,1),$E105,1)</f>
        <v>$I$42</v>
      </c>
      <c r="R107" s="69" t="str">
        <f>ADDRESS(MATCH(R101,SL_CHARTS_2012!$B$1:$B$144,1),$E105,1)</f>
        <v>$I$38</v>
      </c>
      <c r="S107" s="69" t="str">
        <f>ADDRESS(MATCH(S101,SL_CHARTS_2012!$B$1:$B$144,1),$E105,1)</f>
        <v>$I$33</v>
      </c>
      <c r="T107" s="69" t="str">
        <f>ADDRESS(MATCH(T101,SL_CHARTS_2012!$B$1:$B$144,1),$E105,1)</f>
        <v>$I$28</v>
      </c>
      <c r="U107" s="69" t="str">
        <f>ADDRESS(MATCH(U101,SL_CHARTS_2012!$B$1:$B$144,1),$E105,1)</f>
        <v>$I$25</v>
      </c>
      <c r="V107" s="69" t="str">
        <f>ADDRESS(MATCH(V101,SL_CHARTS_2012!$B$1:$B$144,1),$E105,1)</f>
        <v>$I$20</v>
      </c>
      <c r="W107" s="69" t="str">
        <f>ADDRESS(MATCH(W101,SL_CHARTS_2012!$B$1:$B$144,1),$E105,1)</f>
        <v>$I$18</v>
      </c>
      <c r="X107" s="69" t="str">
        <f>ADDRESS(MATCH(X101,SL_CHARTS_2012!$B$1:$B$144,1),$E105,1)</f>
        <v>$I$16</v>
      </c>
      <c r="Y107" s="69" t="str">
        <f>ADDRESS(MATCH(Y101,SL_CHARTS_2012!$B$1:$B$144,1),$E105,1)</f>
        <v>$I$12</v>
      </c>
      <c r="Z107" s="69" t="str">
        <f>ADDRESS(MATCH(Z101,SL_CHARTS_2012!$B$1:$B$144,1),$E105,1)</f>
        <v>$I$10</v>
      </c>
      <c r="AA107" s="69" t="str">
        <f>ADDRESS(MATCH(AA101,SL_CHARTS_2012!$B$1:$B$144,1),$E105,1)</f>
        <v>$I$8</v>
      </c>
      <c r="AB107" s="69" t="str">
        <f>ADDRESS(MATCH(AB101,SL_CHARTS_2012!$B$1:$B$144,1),$E105,1)</f>
        <v>$I$7</v>
      </c>
      <c r="AC107" s="69" t="str">
        <f>ADDRESS(MATCH(AC101,SL_CHARTS_2012!$B$1:$B$144,1),$E105,1)</f>
        <v>$I$6</v>
      </c>
    </row>
    <row r="108" spans="2:29" ht="15" hidden="1" customHeight="1" thickBot="1">
      <c r="B108" s="718"/>
      <c r="C108" s="693" t="s">
        <v>121</v>
      </c>
      <c r="D108" s="90" t="s">
        <v>123</v>
      </c>
      <c r="E108" s="67" t="str">
        <f>ADDRESS(MATCH(E104,SL_CHARTS_2012!$B$1:$B$144,1),$E105,1)</f>
        <v>$I$97</v>
      </c>
      <c r="F108" s="67" t="str">
        <f>ADDRESS(MATCH(F104,SL_CHARTS_2012!$B$1:$B$144,1),$E105,1)</f>
        <v>$I$93</v>
      </c>
      <c r="G108" s="67" t="str">
        <f>ADDRESS(MATCH(G104,SL_CHARTS_2012!$B$1:$B$144,1),$E105,1)</f>
        <v>$I$90</v>
      </c>
      <c r="H108" s="67" t="str">
        <f>ADDRESS(MATCH(H104,SL_CHARTS_2012!$B$1:$B$144,1),$E105,1)</f>
        <v>$I$87</v>
      </c>
      <c r="I108" s="67" t="str">
        <f>ADDRESS(MATCH(I104,SL_CHARTS_2012!$B$1:$B$144,1),$E105,1)</f>
        <v>$I$76</v>
      </c>
      <c r="J108" s="67" t="str">
        <f>ADDRESS(MATCH(J104,SL_CHARTS_2012!$B$1:$B$144,1),$E105,1)</f>
        <v>$I$70</v>
      </c>
      <c r="K108" s="67" t="str">
        <f>ADDRESS(MATCH(K104,SL_CHARTS_2012!$B$1:$B$144,1),$E105,1)</f>
        <v>$I$65</v>
      </c>
      <c r="L108" s="67" t="str">
        <f>ADDRESS(MATCH(L104,SL_CHARTS_2012!$B$1:$B$144,1),$E105,1)</f>
        <v>$I$63</v>
      </c>
      <c r="M108" s="67" t="str">
        <f>ADDRESS(MATCH(M104,SL_CHARTS_2012!$B$1:$B$144,1),$E105,1)</f>
        <v>$I$60</v>
      </c>
      <c r="N108" s="67" t="str">
        <f>ADDRESS(MATCH(N104,SL_CHARTS_2012!$B$1:$B$144,1),$E105,1)</f>
        <v>$I$51</v>
      </c>
      <c r="O108" s="67" t="str">
        <f>ADDRESS(MATCH(O104,SL_CHARTS_2012!$B$1:$B$144,1),$E105,1)</f>
        <v>$I$45</v>
      </c>
      <c r="P108" s="67" t="str">
        <f>ADDRESS(MATCH(P104,SL_CHARTS_2012!$B$1:$B$144,1),$E105,1)</f>
        <v>$I$42</v>
      </c>
      <c r="Q108" s="67" t="str">
        <f>ADDRESS(MATCH(Q104,SL_CHARTS_2012!$B$1:$B$144,1),$E105,1)</f>
        <v>$I$37</v>
      </c>
      <c r="R108" s="67" t="str">
        <f>ADDRESS(MATCH(R104,SL_CHARTS_2012!$B$1:$B$144,1),$E105,1)</f>
        <v>$I$32</v>
      </c>
      <c r="S108" s="67" t="str">
        <f>ADDRESS(MATCH(S104,SL_CHARTS_2012!$B$1:$B$144,1),$E105,1)</f>
        <v>$I$27</v>
      </c>
      <c r="T108" s="67" t="str">
        <f>ADDRESS(MATCH(T104,SL_CHARTS_2012!$B$1:$B$144,1),$E105,1)</f>
        <v>$I$24</v>
      </c>
      <c r="U108" s="67" t="str">
        <f>ADDRESS(MATCH(U104,SL_CHARTS_2012!$B$1:$B$144,1),$E105,1)</f>
        <v>$I$19</v>
      </c>
      <c r="V108" s="67" t="str">
        <f>ADDRESS(MATCH(V104,SL_CHARTS_2012!$B$1:$B$144,1),$E105,1)</f>
        <v>$I$17</v>
      </c>
      <c r="W108" s="67" t="str">
        <f>ADDRESS(MATCH(W104,SL_CHARTS_2012!$B$1:$B$144,1),$E105,1)</f>
        <v>$I$15</v>
      </c>
      <c r="X108" s="67" t="str">
        <f>ADDRESS(MATCH(X104,SL_CHARTS_2012!$B$1:$B$144,1),$E105,1)</f>
        <v>$I$11</v>
      </c>
      <c r="Y108" s="67" t="str">
        <f>ADDRESS(MATCH(Y104,SL_CHARTS_2012!$B$1:$B$144,1),$E105,1)</f>
        <v>$I$9</v>
      </c>
      <c r="Z108" s="67" t="str">
        <f>ADDRESS(MATCH(Z104,SL_CHARTS_2012!$B$1:$B$144,1),$E105,1)</f>
        <v>$I$7</v>
      </c>
      <c r="AA108" s="67" t="str">
        <f>ADDRESS(MATCH(AA104,SL_CHARTS_2012!$B$1:$B$144,1),$E105,1)</f>
        <v>$I$6</v>
      </c>
      <c r="AB108" s="67" t="str">
        <f>ADDRESS(MATCH(AB104,SL_CHARTS_2012!$B$1:$B$144,1),$E105,1)</f>
        <v>$I$5</v>
      </c>
      <c r="AC108" s="67" t="str">
        <f>ADDRESS(MATCH(AC104,SL_CHARTS_2012!$B$1:$B$144,1),$E105,1)</f>
        <v>$I$4</v>
      </c>
    </row>
    <row r="109" spans="2:29" ht="15" hidden="1" customHeight="1" thickBot="1">
      <c r="B109" s="718"/>
      <c r="C109" s="715"/>
      <c r="D109" s="90" t="s">
        <v>122</v>
      </c>
      <c r="E109" s="67" t="str">
        <f>ADDRESS(MATCH(E103,SL_CHARTS_2012!$B$1:$B$144,1),$E105,1)</f>
        <v>$I$105</v>
      </c>
      <c r="F109" s="67" t="str">
        <f>ADDRESS(MATCH(F103,SL_CHARTS_2012!$B$1:$B$144,1),$E105,1)</f>
        <v>$I$98</v>
      </c>
      <c r="G109" s="67" t="str">
        <f>ADDRESS(MATCH(G103,SL_CHARTS_2012!$B$1:$B$144,1),$E105,1)</f>
        <v>$I$95</v>
      </c>
      <c r="H109" s="67" t="str">
        <f>ADDRESS(MATCH(H103,SL_CHARTS_2012!$B$1:$B$144,1),$E105,1)</f>
        <v>$I$91</v>
      </c>
      <c r="I109" s="67" t="str">
        <f>ADDRESS(MATCH(I103,SL_CHARTS_2012!$B$1:$B$144,1),$E105,1)</f>
        <v>$I$88</v>
      </c>
      <c r="J109" s="67" t="str">
        <f>ADDRESS(MATCH(J103,SL_CHARTS_2012!$B$1:$B$144,1),$E105,1)</f>
        <v>$I$77</v>
      </c>
      <c r="K109" s="67" t="str">
        <f>ADDRESS(MATCH(K103,SL_CHARTS_2012!$B$1:$B$144,1),$E105,1)</f>
        <v>$I$70</v>
      </c>
      <c r="L109" s="67" t="str">
        <f>ADDRESS(MATCH(L103,SL_CHARTS_2012!$B$1:$B$144,1),$E105,1)</f>
        <v>$I$66</v>
      </c>
      <c r="M109" s="67" t="str">
        <f>ADDRESS(MATCH(M103,SL_CHARTS_2012!$B$1:$B$144,1),$E105,1)</f>
        <v>$I$64</v>
      </c>
      <c r="N109" s="67" t="str">
        <f>ADDRESS(MATCH(N103,SL_CHARTS_2012!$B$1:$B$144,1),$E105,1)</f>
        <v>$I$60</v>
      </c>
      <c r="O109" s="67" t="str">
        <f>ADDRESS(MATCH(O103,SL_CHARTS_2012!$B$1:$B$144,1),$E105,1)</f>
        <v>$I$52</v>
      </c>
      <c r="P109" s="67" t="str">
        <f>ADDRESS(MATCH(P103,SL_CHARTS_2012!$B$1:$B$144,1),$E105,1)</f>
        <v>$I$46</v>
      </c>
      <c r="Q109" s="67" t="str">
        <f>ADDRESS(MATCH(Q103,SL_CHARTS_2012!$B$1:$B$144,1),$E105,1)</f>
        <v>$I$42</v>
      </c>
      <c r="R109" s="67" t="str">
        <f>ADDRESS(MATCH(R103,SL_CHARTS_2012!$B$1:$B$144,1),$E105,1)</f>
        <v>$I$38</v>
      </c>
      <c r="S109" s="67" t="str">
        <f>ADDRESS(MATCH(S103,SL_CHARTS_2012!$B$1:$B$144,1),$E105,1)</f>
        <v>$I$33</v>
      </c>
      <c r="T109" s="67" t="str">
        <f>ADDRESS(MATCH(T103,SL_CHARTS_2012!$B$1:$B$144,1),$E105,1)</f>
        <v>$I$28</v>
      </c>
      <c r="U109" s="67" t="str">
        <f>ADDRESS(MATCH(U103,SL_CHARTS_2012!$B$1:$B$144,1),$E105,1)</f>
        <v>$I$25</v>
      </c>
      <c r="V109" s="67" t="str">
        <f>ADDRESS(MATCH(V103,SL_CHARTS_2012!$B$1:$B$144,1),$E105,1)</f>
        <v>$I$20</v>
      </c>
      <c r="W109" s="67" t="str">
        <f>ADDRESS(MATCH(W103,SL_CHARTS_2012!$B$1:$B$144,1),$E105,1)</f>
        <v>$I$18</v>
      </c>
      <c r="X109" s="67" t="str">
        <f>ADDRESS(MATCH(X103,SL_CHARTS_2012!$B$1:$B$144,1),$E105,1)</f>
        <v>$I$16</v>
      </c>
      <c r="Y109" s="67" t="str">
        <f>ADDRESS(MATCH(Y103,SL_CHARTS_2012!$B$1:$B$144,1),$E105,1)</f>
        <v>$I$12</v>
      </c>
      <c r="Z109" s="67" t="str">
        <f>ADDRESS(MATCH(Z103,SL_CHARTS_2012!$B$1:$B$144,1),$E105,1)</f>
        <v>$I$10</v>
      </c>
      <c r="AA109" s="67" t="str">
        <f>ADDRESS(MATCH(AA103,SL_CHARTS_2012!$B$1:$B$144,1),$E105,1)</f>
        <v>$I$8</v>
      </c>
      <c r="AB109" s="67" t="str">
        <f>ADDRESS(MATCH(AB103,SL_CHARTS_2012!$B$1:$B$144,1),$E105,1)</f>
        <v>$I$7</v>
      </c>
      <c r="AC109" s="67" t="str">
        <f>ADDRESS(MATCH(AC103,SL_CHARTS_2012!$B$1:$B$144,1),$E105,1)</f>
        <v>$I$6</v>
      </c>
    </row>
    <row r="110" spans="2:29" ht="15" hidden="1" customHeight="1" thickBot="1">
      <c r="B110" s="718"/>
      <c r="C110" s="71"/>
      <c r="D110" s="697" t="s">
        <v>126</v>
      </c>
      <c r="E110" s="72" t="s">
        <v>147</v>
      </c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</row>
    <row r="111" spans="2:29" ht="15" hidden="1" customHeight="1" thickBot="1">
      <c r="B111" s="718"/>
      <c r="C111" s="71"/>
      <c r="D111" s="697"/>
      <c r="E111" s="72" t="s">
        <v>124</v>
      </c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</row>
    <row r="112" spans="2:29" ht="15" hidden="1" customHeight="1" thickBot="1">
      <c r="B112" s="718"/>
      <c r="C112" s="698" t="s">
        <v>127</v>
      </c>
      <c r="D112" s="91" t="s">
        <v>106</v>
      </c>
      <c r="E112" s="20" t="str">
        <f>CONCATENATE(E101,E$7,E102)</f>
        <v>101-93</v>
      </c>
      <c r="F112" s="20" t="str">
        <f>CONCATENATE(F101,F$7,F102)</f>
        <v>94-89</v>
      </c>
      <c r="G112" s="20" t="str">
        <f t="shared" ref="G112:AC112" si="53">CONCATENATE(G101,G$7,G102)</f>
        <v>90-86</v>
      </c>
      <c r="H112" s="20" t="str">
        <f t="shared" si="53"/>
        <v>87-83</v>
      </c>
      <c r="I112" s="20" t="str">
        <f t="shared" si="53"/>
        <v>84-72</v>
      </c>
      <c r="J112" s="20" t="str">
        <f t="shared" si="53"/>
        <v>73-66</v>
      </c>
      <c r="K112" s="20" t="str">
        <f t="shared" si="53"/>
        <v>66-61</v>
      </c>
      <c r="L112" s="20" t="str">
        <f t="shared" si="53"/>
        <v>62-59</v>
      </c>
      <c r="M112" s="20" t="str">
        <f t="shared" si="53"/>
        <v>60-56</v>
      </c>
      <c r="N112" s="20" t="str">
        <f t="shared" si="53"/>
        <v>56-47</v>
      </c>
      <c r="O112" s="20" t="str">
        <f t="shared" si="53"/>
        <v>48-41</v>
      </c>
      <c r="P112" s="20" t="str">
        <f t="shared" si="53"/>
        <v>42-38</v>
      </c>
      <c r="Q112" s="20" t="str">
        <f t="shared" si="53"/>
        <v>38-33</v>
      </c>
      <c r="R112" s="20" t="str">
        <f t="shared" si="53"/>
        <v>34-28</v>
      </c>
      <c r="S112" s="20" t="str">
        <f t="shared" si="53"/>
        <v>29-23</v>
      </c>
      <c r="T112" s="20" t="str">
        <f t="shared" si="53"/>
        <v>24-20</v>
      </c>
      <c r="U112" s="20" t="str">
        <f t="shared" si="53"/>
        <v>21-15</v>
      </c>
      <c r="V112" s="20" t="str">
        <f t="shared" si="53"/>
        <v>16-13</v>
      </c>
      <c r="W112" s="20" t="str">
        <f t="shared" si="53"/>
        <v>14-11</v>
      </c>
      <c r="X112" s="20" t="str">
        <f t="shared" si="53"/>
        <v>12-7</v>
      </c>
      <c r="Y112" s="20" t="str">
        <f t="shared" si="53"/>
        <v>8-5</v>
      </c>
      <c r="Z112" s="20" t="str">
        <f t="shared" si="53"/>
        <v>6-3</v>
      </c>
      <c r="AA112" s="20" t="str">
        <f t="shared" si="53"/>
        <v>4-2</v>
      </c>
      <c r="AB112" s="20" t="str">
        <f t="shared" si="53"/>
        <v>3-1</v>
      </c>
      <c r="AC112" s="20" t="str">
        <f t="shared" si="53"/>
        <v>2-0</v>
      </c>
    </row>
    <row r="113" spans="2:29" ht="15" hidden="1" customHeight="1" thickBot="1">
      <c r="B113" s="718"/>
      <c r="C113" s="698"/>
      <c r="D113" s="92" t="s">
        <v>670</v>
      </c>
      <c r="E113" s="92">
        <f ca="1">AVERAGE(INDIRECT(CONCATENATE($E$23,E106,$E$24,E107),TRUE))</f>
        <v>40.38669999999999</v>
      </c>
      <c r="F113" s="92">
        <f t="shared" ref="F113:AC113" ca="1" si="54">AVERAGE(INDIRECT(CONCATENATE($E$23,F106,$E$24,F107),TRUE))</f>
        <v>24.524666666666665</v>
      </c>
      <c r="G113" s="92">
        <f t="shared" ca="1" si="54"/>
        <v>19.505599999999998</v>
      </c>
      <c r="H113" s="92">
        <f t="shared" ca="1" si="54"/>
        <v>26.585359999999998</v>
      </c>
      <c r="I113" s="92">
        <f t="shared" ca="1" si="54"/>
        <v>31.715500000000002</v>
      </c>
      <c r="J113" s="92">
        <f t="shared" ca="1" si="54"/>
        <v>30.055099999999999</v>
      </c>
      <c r="K113" s="92">
        <f t="shared" ca="1" si="54"/>
        <v>37.971499999999999</v>
      </c>
      <c r="L113" s="92">
        <f t="shared" ca="1" si="54"/>
        <v>42.960049999999995</v>
      </c>
      <c r="M113" s="92">
        <f t="shared" ca="1" si="54"/>
        <v>46.772659999999995</v>
      </c>
      <c r="N113" s="92">
        <f t="shared" ca="1" si="54"/>
        <v>62.457989999999995</v>
      </c>
      <c r="O113" s="92">
        <f t="shared" ca="1" si="54"/>
        <v>40.816900000000004</v>
      </c>
      <c r="P113" s="92">
        <f t="shared" ca="1" si="54"/>
        <v>21.240320000000004</v>
      </c>
      <c r="Q113" s="92">
        <f t="shared" ca="1" si="54"/>
        <v>20.119183333333336</v>
      </c>
      <c r="R113" s="92">
        <f t="shared" ca="1" si="54"/>
        <v>5.3890865142857143</v>
      </c>
      <c r="S113" s="92">
        <f t="shared" ca="1" si="54"/>
        <v>-4.6851863428571425</v>
      </c>
      <c r="T113" s="92">
        <f t="shared" ca="1" si="54"/>
        <v>-5.5989319999999996</v>
      </c>
      <c r="U113" s="92">
        <f t="shared" ca="1" si="54"/>
        <v>-2.4563290000000002</v>
      </c>
      <c r="V113" s="92">
        <f t="shared" ca="1" si="54"/>
        <v>1.5535817500000002</v>
      </c>
      <c r="W113" s="92">
        <f t="shared" ca="1" si="54"/>
        <v>5.1339550000000003</v>
      </c>
      <c r="X113" s="92">
        <f t="shared" ca="1" si="54"/>
        <v>2.4727554999999999</v>
      </c>
      <c r="Y113" s="92">
        <f t="shared" ca="1" si="54"/>
        <v>-6.0264117500000003</v>
      </c>
      <c r="Z113" s="92">
        <f t="shared" ca="1" si="54"/>
        <v>-16.949087500000001</v>
      </c>
      <c r="AA113" s="92">
        <f t="shared" ca="1" si="54"/>
        <v>-27.019366666666667</v>
      </c>
      <c r="AB113" s="92">
        <f t="shared" ca="1" si="54"/>
        <v>-21.417866666666669</v>
      </c>
      <c r="AC113" s="92">
        <f t="shared" ca="1" si="54"/>
        <v>-12.403466666666667</v>
      </c>
    </row>
    <row r="114" spans="2:29" ht="15" hidden="1" customHeight="1" thickBot="1">
      <c r="B114" s="718"/>
      <c r="C114" s="698"/>
      <c r="D114" s="93" t="s">
        <v>671</v>
      </c>
      <c r="E114" s="93">
        <f ca="1">MIN(INDIRECT(CONCATENATE($E$23,E106,$E$24,E107),TRUE))</f>
        <v>29.7409</v>
      </c>
      <c r="F114" s="93">
        <f t="shared" ref="F114:AC114" ca="1" si="55">MIN(INDIRECT(CONCATENATE($E$23,F106,$E$24,F107),TRUE))</f>
        <v>18.013400000000001</v>
      </c>
      <c r="G114" s="93">
        <f t="shared" ca="1" si="55"/>
        <v>18.013400000000001</v>
      </c>
      <c r="H114" s="93">
        <f t="shared" ca="1" si="55"/>
        <v>20.135200000000001</v>
      </c>
      <c r="I114" s="93">
        <f t="shared" ca="1" si="55"/>
        <v>28.473199999999999</v>
      </c>
      <c r="J114" s="93">
        <f t="shared" ca="1" si="55"/>
        <v>28.473199999999999</v>
      </c>
      <c r="K114" s="93">
        <f t="shared" ca="1" si="55"/>
        <v>31.611799999999999</v>
      </c>
      <c r="L114" s="93">
        <f t="shared" ca="1" si="55"/>
        <v>42.496400000000001</v>
      </c>
      <c r="M114" s="93">
        <f t="shared" ca="1" si="55"/>
        <v>42.496400000000001</v>
      </c>
      <c r="N114" s="93">
        <f t="shared" ca="1" si="55"/>
        <v>55.674399999999999</v>
      </c>
      <c r="O114" s="93">
        <f t="shared" ca="1" si="55"/>
        <v>19.676100000000002</v>
      </c>
      <c r="P114" s="93">
        <f t="shared" ca="1" si="55"/>
        <v>18.851400000000002</v>
      </c>
      <c r="Q114" s="93">
        <f t="shared" ca="1" si="55"/>
        <v>11.4063</v>
      </c>
      <c r="R114" s="93">
        <f t="shared" ca="1" si="55"/>
        <v>-1.90916</v>
      </c>
      <c r="S114" s="93">
        <f t="shared" ca="1" si="55"/>
        <v>-7.3482799999999999</v>
      </c>
      <c r="T114" s="93">
        <f t="shared" ca="1" si="55"/>
        <v>-7.3482799999999999</v>
      </c>
      <c r="U114" s="93">
        <f t="shared" ca="1" si="55"/>
        <v>-4.4923900000000003</v>
      </c>
      <c r="V114" s="93">
        <f t="shared" ca="1" si="55"/>
        <v>-1.3813299999999999</v>
      </c>
      <c r="W114" s="93">
        <f t="shared" ca="1" si="55"/>
        <v>2.2543700000000002</v>
      </c>
      <c r="X114" s="93">
        <f t="shared" ca="1" si="55"/>
        <v>-3.1671</v>
      </c>
      <c r="Y114" s="93">
        <f t="shared" ca="1" si="55"/>
        <v>-13.323</v>
      </c>
      <c r="Z114" s="93">
        <f t="shared" ca="1" si="55"/>
        <v>-27.043199999999999</v>
      </c>
      <c r="AA114" s="93">
        <f t="shared" ca="1" si="55"/>
        <v>-33.910400000000003</v>
      </c>
      <c r="AB114" s="93">
        <f t="shared" ca="1" si="55"/>
        <v>-33.910400000000003</v>
      </c>
      <c r="AC114" s="93">
        <f t="shared" ca="1" si="55"/>
        <v>-33.910400000000003</v>
      </c>
    </row>
    <row r="115" spans="2:29" ht="15" hidden="1" customHeight="1" thickBot="1">
      <c r="B115" s="718"/>
      <c r="C115" s="698"/>
      <c r="D115" s="93" t="s">
        <v>672</v>
      </c>
      <c r="E115" s="93">
        <f ca="1">MAX(INDIRECT(CONCATENATE($E$23,E106,$E$24,E107),TRUE))</f>
        <v>49.550199999999997</v>
      </c>
      <c r="F115" s="93">
        <f t="shared" ref="F115:AC115" ca="1" si="56">MAX(INDIRECT(CONCATENATE($E$23,F106,$E$24,F107),TRUE))</f>
        <v>37.202399999999997</v>
      </c>
      <c r="G115" s="93">
        <f t="shared" ca="1" si="56"/>
        <v>22.252600000000001</v>
      </c>
      <c r="H115" s="93">
        <f t="shared" ca="1" si="56"/>
        <v>34.502899999999997</v>
      </c>
      <c r="I115" s="93">
        <f t="shared" ca="1" si="56"/>
        <v>37.300600000000003</v>
      </c>
      <c r="J115" s="93">
        <f t="shared" ca="1" si="56"/>
        <v>31.611799999999999</v>
      </c>
      <c r="K115" s="93">
        <f t="shared" ca="1" si="56"/>
        <v>43.630400000000002</v>
      </c>
      <c r="L115" s="93">
        <f t="shared" ca="1" si="56"/>
        <v>43.630400000000002</v>
      </c>
      <c r="M115" s="93">
        <f t="shared" ca="1" si="56"/>
        <v>55.674399999999999</v>
      </c>
      <c r="N115" s="93">
        <f t="shared" ca="1" si="56"/>
        <v>69.711200000000005</v>
      </c>
      <c r="O115" s="93">
        <f t="shared" ca="1" si="56"/>
        <v>58.332999999999998</v>
      </c>
      <c r="P115" s="93">
        <f t="shared" ca="1" si="56"/>
        <v>23.9604</v>
      </c>
      <c r="Q115" s="93">
        <f t="shared" ca="1" si="56"/>
        <v>24.4941</v>
      </c>
      <c r="R115" s="93">
        <f t="shared" ca="1" si="56"/>
        <v>16.552</v>
      </c>
      <c r="S115" s="93">
        <f t="shared" ca="1" si="56"/>
        <v>-2.1194399999999999E-2</v>
      </c>
      <c r="T115" s="93">
        <f t="shared" ca="1" si="56"/>
        <v>-3.5100799999999999</v>
      </c>
      <c r="U115" s="93">
        <f t="shared" ca="1" si="56"/>
        <v>-0.66717300000000002</v>
      </c>
      <c r="V115" s="93">
        <f t="shared" ca="1" si="56"/>
        <v>6.0084600000000004</v>
      </c>
      <c r="W115" s="93">
        <f t="shared" ca="1" si="56"/>
        <v>6.62059</v>
      </c>
      <c r="X115" s="93">
        <f t="shared" ca="1" si="56"/>
        <v>6.62059</v>
      </c>
      <c r="Y115" s="93">
        <f t="shared" ca="1" si="56"/>
        <v>-0.28989700000000002</v>
      </c>
      <c r="Z115" s="93">
        <f t="shared" ca="1" si="56"/>
        <v>-7.3256500000000004</v>
      </c>
      <c r="AA115" s="93">
        <f t="shared" ca="1" si="56"/>
        <v>-20.104500000000002</v>
      </c>
      <c r="AB115" s="93">
        <f t="shared" ca="1" si="56"/>
        <v>-3.3</v>
      </c>
      <c r="AC115" s="93">
        <f t="shared" ca="1" si="56"/>
        <v>0</v>
      </c>
    </row>
    <row r="116" spans="2:29" ht="15" hidden="1" customHeight="1" thickBot="1">
      <c r="B116" s="718"/>
      <c r="C116" s="698"/>
      <c r="D116" s="94" t="s">
        <v>673</v>
      </c>
      <c r="E116" s="95">
        <v>-15</v>
      </c>
      <c r="F116" s="95">
        <v>-15</v>
      </c>
      <c r="G116" s="95">
        <v>-15</v>
      </c>
      <c r="H116" s="95">
        <v>-15</v>
      </c>
      <c r="I116" s="95">
        <v>-15</v>
      </c>
      <c r="J116" s="95">
        <v>-15</v>
      </c>
      <c r="K116" s="95">
        <v>-15</v>
      </c>
      <c r="L116" s="95">
        <v>-15</v>
      </c>
      <c r="M116" s="95">
        <v>-15</v>
      </c>
      <c r="N116" s="95">
        <v>-15</v>
      </c>
      <c r="O116" s="95">
        <v>-15</v>
      </c>
      <c r="P116" s="95">
        <v>-15</v>
      </c>
      <c r="Q116" s="95">
        <v>-15</v>
      </c>
      <c r="R116" s="95">
        <v>-15</v>
      </c>
      <c r="S116" s="95">
        <v>-15</v>
      </c>
      <c r="T116" s="95">
        <v>-15</v>
      </c>
      <c r="U116" s="95">
        <v>-15</v>
      </c>
      <c r="V116" s="95">
        <v>-15</v>
      </c>
      <c r="W116" s="95">
        <v>-15</v>
      </c>
      <c r="X116" s="95">
        <v>-15</v>
      </c>
      <c r="Y116" s="95">
        <v>-15</v>
      </c>
      <c r="Z116" s="95">
        <v>-15</v>
      </c>
      <c r="AA116" s="95">
        <v>-15</v>
      </c>
      <c r="AB116" s="95">
        <v>-15</v>
      </c>
      <c r="AC116" s="95">
        <v>-15</v>
      </c>
    </row>
    <row r="117" spans="2:29" ht="15" hidden="1" customHeight="1" thickBot="1">
      <c r="B117" s="718"/>
      <c r="C117" s="698"/>
      <c r="D117" s="94" t="s">
        <v>674</v>
      </c>
      <c r="E117" s="95">
        <v>15</v>
      </c>
      <c r="F117" s="95">
        <v>15</v>
      </c>
      <c r="G117" s="95">
        <v>15</v>
      </c>
      <c r="H117" s="95">
        <v>15</v>
      </c>
      <c r="I117" s="95">
        <v>15</v>
      </c>
      <c r="J117" s="95">
        <v>15</v>
      </c>
      <c r="K117" s="95">
        <v>15</v>
      </c>
      <c r="L117" s="95">
        <v>15</v>
      </c>
      <c r="M117" s="95">
        <v>15</v>
      </c>
      <c r="N117" s="95">
        <v>15</v>
      </c>
      <c r="O117" s="95">
        <v>15</v>
      </c>
      <c r="P117" s="95">
        <v>15</v>
      </c>
      <c r="Q117" s="95">
        <v>15</v>
      </c>
      <c r="R117" s="95">
        <v>15</v>
      </c>
      <c r="S117" s="95">
        <v>15</v>
      </c>
      <c r="T117" s="95">
        <v>15</v>
      </c>
      <c r="U117" s="95">
        <v>15</v>
      </c>
      <c r="V117" s="95">
        <v>15</v>
      </c>
      <c r="W117" s="95">
        <v>15</v>
      </c>
      <c r="X117" s="95">
        <v>15</v>
      </c>
      <c r="Y117" s="95">
        <v>15</v>
      </c>
      <c r="Z117" s="95">
        <v>15</v>
      </c>
      <c r="AA117" s="95">
        <v>15</v>
      </c>
      <c r="AB117" s="95">
        <v>15</v>
      </c>
      <c r="AC117" s="95">
        <v>15</v>
      </c>
    </row>
    <row r="118" spans="2:29" ht="15" hidden="1" customHeight="1" thickBot="1">
      <c r="B118" s="718"/>
      <c r="C118" s="698"/>
      <c r="D118" s="94" t="s">
        <v>675</v>
      </c>
      <c r="E118" s="96">
        <f ca="1">E114+E116</f>
        <v>14.7409</v>
      </c>
      <c r="F118" s="96">
        <f ca="1">F114+F116</f>
        <v>3.0134000000000007</v>
      </c>
      <c r="G118" s="96">
        <f t="shared" ref="G118:AC118" ca="1" si="57">G114+G116</f>
        <v>3.0134000000000007</v>
      </c>
      <c r="H118" s="96">
        <f t="shared" ca="1" si="57"/>
        <v>5.1352000000000011</v>
      </c>
      <c r="I118" s="96">
        <f t="shared" ca="1" si="57"/>
        <v>13.473199999999999</v>
      </c>
      <c r="J118" s="96">
        <f t="shared" ca="1" si="57"/>
        <v>13.473199999999999</v>
      </c>
      <c r="K118" s="96">
        <f t="shared" ca="1" si="57"/>
        <v>16.611799999999999</v>
      </c>
      <c r="L118" s="96">
        <f t="shared" ca="1" si="57"/>
        <v>27.496400000000001</v>
      </c>
      <c r="M118" s="96">
        <f t="shared" ca="1" si="57"/>
        <v>27.496400000000001</v>
      </c>
      <c r="N118" s="96">
        <f t="shared" ca="1" si="57"/>
        <v>40.674399999999999</v>
      </c>
      <c r="O118" s="96">
        <f t="shared" ca="1" si="57"/>
        <v>4.6761000000000017</v>
      </c>
      <c r="P118" s="96">
        <f t="shared" ca="1" si="57"/>
        <v>3.8514000000000017</v>
      </c>
      <c r="Q118" s="96">
        <f t="shared" ca="1" si="57"/>
        <v>-3.5937000000000001</v>
      </c>
      <c r="R118" s="96">
        <f t="shared" ca="1" si="57"/>
        <v>-16.90916</v>
      </c>
      <c r="S118" s="96">
        <f t="shared" ca="1" si="57"/>
        <v>-22.348279999999999</v>
      </c>
      <c r="T118" s="96">
        <f t="shared" ca="1" si="57"/>
        <v>-22.348279999999999</v>
      </c>
      <c r="U118" s="96">
        <f t="shared" ca="1" si="57"/>
        <v>-19.49239</v>
      </c>
      <c r="V118" s="96">
        <f t="shared" ca="1" si="57"/>
        <v>-16.381329999999998</v>
      </c>
      <c r="W118" s="96">
        <f t="shared" ca="1" si="57"/>
        <v>-12.74563</v>
      </c>
      <c r="X118" s="96">
        <f t="shared" ca="1" si="57"/>
        <v>-18.167100000000001</v>
      </c>
      <c r="Y118" s="96">
        <f t="shared" ca="1" si="57"/>
        <v>-28.323</v>
      </c>
      <c r="Z118" s="96">
        <f t="shared" ca="1" si="57"/>
        <v>-42.043199999999999</v>
      </c>
      <c r="AA118" s="96">
        <f t="shared" ca="1" si="57"/>
        <v>-48.910400000000003</v>
      </c>
      <c r="AB118" s="96">
        <f t="shared" ca="1" si="57"/>
        <v>-48.910400000000003</v>
      </c>
      <c r="AC118" s="96">
        <f t="shared" ca="1" si="57"/>
        <v>-48.910400000000003</v>
      </c>
    </row>
    <row r="119" spans="2:29" ht="15" hidden="1" customHeight="1" thickBot="1">
      <c r="B119" s="718"/>
      <c r="C119" s="698"/>
      <c r="D119" s="94" t="s">
        <v>676</v>
      </c>
      <c r="E119" s="96">
        <f ca="1">E115+E117</f>
        <v>64.55019999999999</v>
      </c>
      <c r="F119" s="96">
        <f t="shared" ref="F119:AC119" ca="1" si="58">F115+F117</f>
        <v>52.202399999999997</v>
      </c>
      <c r="G119" s="96">
        <f t="shared" ca="1" si="58"/>
        <v>37.252600000000001</v>
      </c>
      <c r="H119" s="96">
        <f t="shared" ca="1" si="58"/>
        <v>49.502899999999997</v>
      </c>
      <c r="I119" s="96">
        <f t="shared" ca="1" si="58"/>
        <v>52.300600000000003</v>
      </c>
      <c r="J119" s="96">
        <f t="shared" ca="1" si="58"/>
        <v>46.611800000000002</v>
      </c>
      <c r="K119" s="96">
        <f t="shared" ca="1" si="58"/>
        <v>58.630400000000002</v>
      </c>
      <c r="L119" s="96">
        <f t="shared" ca="1" si="58"/>
        <v>58.630400000000002</v>
      </c>
      <c r="M119" s="96">
        <f t="shared" ca="1" si="58"/>
        <v>70.674399999999991</v>
      </c>
      <c r="N119" s="96">
        <f t="shared" ca="1" si="58"/>
        <v>84.711200000000005</v>
      </c>
      <c r="O119" s="96">
        <f t="shared" ca="1" si="58"/>
        <v>73.332999999999998</v>
      </c>
      <c r="P119" s="96">
        <f t="shared" ca="1" si="58"/>
        <v>38.9604</v>
      </c>
      <c r="Q119" s="96">
        <f t="shared" ca="1" si="58"/>
        <v>39.494100000000003</v>
      </c>
      <c r="R119" s="96">
        <f t="shared" ca="1" si="58"/>
        <v>31.552</v>
      </c>
      <c r="S119" s="96">
        <f t="shared" ca="1" si="58"/>
        <v>14.978805599999999</v>
      </c>
      <c r="T119" s="96">
        <f t="shared" ca="1" si="58"/>
        <v>11.48992</v>
      </c>
      <c r="U119" s="96">
        <f t="shared" ca="1" si="58"/>
        <v>14.332827</v>
      </c>
      <c r="V119" s="96">
        <f t="shared" ca="1" si="58"/>
        <v>21.008459999999999</v>
      </c>
      <c r="W119" s="96">
        <f t="shared" ca="1" si="58"/>
        <v>21.62059</v>
      </c>
      <c r="X119" s="96">
        <f t="shared" ca="1" si="58"/>
        <v>21.62059</v>
      </c>
      <c r="Y119" s="96">
        <f t="shared" ca="1" si="58"/>
        <v>14.710103</v>
      </c>
      <c r="Z119" s="96">
        <f t="shared" ca="1" si="58"/>
        <v>7.6743499999999996</v>
      </c>
      <c r="AA119" s="96">
        <f t="shared" ca="1" si="58"/>
        <v>-5.1045000000000016</v>
      </c>
      <c r="AB119" s="96">
        <f t="shared" ca="1" si="58"/>
        <v>11.7</v>
      </c>
      <c r="AC119" s="96">
        <f t="shared" ca="1" si="58"/>
        <v>15</v>
      </c>
    </row>
    <row r="120" spans="2:29" ht="15" hidden="1" customHeight="1" thickBot="1">
      <c r="B120" s="718"/>
      <c r="C120" s="699" t="s">
        <v>128</v>
      </c>
      <c r="D120" s="97" t="s">
        <v>106</v>
      </c>
      <c r="E120" s="98" t="str">
        <f>CONCATENATE(E103,E$7,E104)</f>
        <v>101-93</v>
      </c>
      <c r="F120" s="98" t="str">
        <f t="shared" ref="F120:AC120" si="59">CONCATENATE(F103,F$7,F104)</f>
        <v>94-89</v>
      </c>
      <c r="G120" s="98" t="str">
        <f t="shared" si="59"/>
        <v>91-86</v>
      </c>
      <c r="H120" s="98" t="str">
        <f t="shared" si="59"/>
        <v>87-83</v>
      </c>
      <c r="I120" s="98" t="str">
        <f t="shared" si="59"/>
        <v>84-72</v>
      </c>
      <c r="J120" s="98" t="str">
        <f t="shared" si="59"/>
        <v>73-66</v>
      </c>
      <c r="K120" s="98" t="str">
        <f t="shared" si="59"/>
        <v>66-61</v>
      </c>
      <c r="L120" s="98" t="str">
        <f t="shared" si="59"/>
        <v>62-59</v>
      </c>
      <c r="M120" s="98" t="str">
        <f t="shared" si="59"/>
        <v>60-56</v>
      </c>
      <c r="N120" s="98" t="str">
        <f t="shared" si="59"/>
        <v>56-47</v>
      </c>
      <c r="O120" s="98" t="str">
        <f t="shared" si="59"/>
        <v>48-41</v>
      </c>
      <c r="P120" s="98" t="str">
        <f t="shared" si="59"/>
        <v>42-38</v>
      </c>
      <c r="Q120" s="98" t="str">
        <f t="shared" si="59"/>
        <v>38-33</v>
      </c>
      <c r="R120" s="98" t="str">
        <f t="shared" si="59"/>
        <v>34-28</v>
      </c>
      <c r="S120" s="98" t="str">
        <f t="shared" si="59"/>
        <v>29-23</v>
      </c>
      <c r="T120" s="98" t="str">
        <f t="shared" si="59"/>
        <v>24-20</v>
      </c>
      <c r="U120" s="98" t="str">
        <f t="shared" si="59"/>
        <v>21-15</v>
      </c>
      <c r="V120" s="98" t="str">
        <f t="shared" si="59"/>
        <v>16-13</v>
      </c>
      <c r="W120" s="98" t="str">
        <f t="shared" si="59"/>
        <v>14-11</v>
      </c>
      <c r="X120" s="98" t="str">
        <f t="shared" si="59"/>
        <v>12-7</v>
      </c>
      <c r="Y120" s="98" t="str">
        <f t="shared" si="59"/>
        <v>8-5</v>
      </c>
      <c r="Z120" s="98" t="str">
        <f t="shared" si="59"/>
        <v>6-3</v>
      </c>
      <c r="AA120" s="98" t="str">
        <f t="shared" si="59"/>
        <v>4-2</v>
      </c>
      <c r="AB120" s="98" t="str">
        <f t="shared" si="59"/>
        <v>3-1</v>
      </c>
      <c r="AC120" s="98" t="str">
        <f t="shared" si="59"/>
        <v>2-0</v>
      </c>
    </row>
    <row r="121" spans="2:29" ht="15" hidden="1" customHeight="1" thickBot="1">
      <c r="B121" s="718"/>
      <c r="C121" s="699"/>
      <c r="D121" s="99" t="s">
        <v>670</v>
      </c>
      <c r="E121" s="99">
        <f ca="1">AVERAGE(INDIRECT(CONCATENATE($E110,E108,$E$24,E109),TRUE))</f>
        <v>40.38669999999999</v>
      </c>
      <c r="F121" s="99">
        <f t="shared" ref="F121:AC121" ca="1" si="60">AVERAGE(INDIRECT(CONCATENATE($E110,F108,$E$24,F109),TRUE))</f>
        <v>24.524666666666665</v>
      </c>
      <c r="G121" s="99">
        <f t="shared" ca="1" si="60"/>
        <v>19.595800000000001</v>
      </c>
      <c r="H121" s="99">
        <f t="shared" ca="1" si="60"/>
        <v>26.585359999999998</v>
      </c>
      <c r="I121" s="99">
        <f t="shared" ca="1" si="60"/>
        <v>31.715500000000002</v>
      </c>
      <c r="J121" s="99">
        <f t="shared" ca="1" si="60"/>
        <v>30.055099999999999</v>
      </c>
      <c r="K121" s="99">
        <f t="shared" ca="1" si="60"/>
        <v>37.971499999999999</v>
      </c>
      <c r="L121" s="99">
        <f t="shared" ca="1" si="60"/>
        <v>42.960049999999995</v>
      </c>
      <c r="M121" s="99">
        <f t="shared" ca="1" si="60"/>
        <v>46.772659999999995</v>
      </c>
      <c r="N121" s="99">
        <f t="shared" ca="1" si="60"/>
        <v>62.457989999999995</v>
      </c>
      <c r="O121" s="99">
        <f t="shared" ca="1" si="60"/>
        <v>40.816900000000004</v>
      </c>
      <c r="P121" s="99">
        <f t="shared" ca="1" si="60"/>
        <v>21.240320000000004</v>
      </c>
      <c r="Q121" s="99">
        <f t="shared" ca="1" si="60"/>
        <v>20.119183333333336</v>
      </c>
      <c r="R121" s="99">
        <f t="shared" ca="1" si="60"/>
        <v>5.3890865142857143</v>
      </c>
      <c r="S121" s="99">
        <f t="shared" ca="1" si="60"/>
        <v>-4.6851863428571425</v>
      </c>
      <c r="T121" s="99">
        <f t="shared" ca="1" si="60"/>
        <v>-5.5989319999999996</v>
      </c>
      <c r="U121" s="99">
        <f t="shared" ca="1" si="60"/>
        <v>-2.4563290000000002</v>
      </c>
      <c r="V121" s="99">
        <f t="shared" ca="1" si="60"/>
        <v>1.5535817500000002</v>
      </c>
      <c r="W121" s="99">
        <f t="shared" ca="1" si="60"/>
        <v>5.1339550000000003</v>
      </c>
      <c r="X121" s="99">
        <f t="shared" ca="1" si="60"/>
        <v>2.4727554999999999</v>
      </c>
      <c r="Y121" s="99">
        <f t="shared" ca="1" si="60"/>
        <v>-6.0264117500000003</v>
      </c>
      <c r="Z121" s="99">
        <f t="shared" ca="1" si="60"/>
        <v>-16.949087500000001</v>
      </c>
      <c r="AA121" s="99">
        <f t="shared" ca="1" si="60"/>
        <v>-27.019366666666667</v>
      </c>
      <c r="AB121" s="99">
        <f t="shared" ca="1" si="60"/>
        <v>-21.417866666666669</v>
      </c>
      <c r="AC121" s="99">
        <f t="shared" ca="1" si="60"/>
        <v>-12.403466666666667</v>
      </c>
    </row>
    <row r="122" spans="2:29" ht="15" hidden="1" customHeight="1" thickBot="1">
      <c r="B122" s="718"/>
      <c r="C122" s="699"/>
      <c r="D122" s="100" t="s">
        <v>671</v>
      </c>
      <c r="E122" s="100">
        <f ca="1">MIN(INDIRECT(CONCATENATE($E110,E108,$E$24,E109),TRUE))</f>
        <v>29.7409</v>
      </c>
      <c r="F122" s="100">
        <f t="shared" ref="F122:AC122" ca="1" si="61">MIN(INDIRECT(CONCATENATE($E110,F108,$E$24,F109),TRUE))</f>
        <v>18.013400000000001</v>
      </c>
      <c r="G122" s="100">
        <f t="shared" ca="1" si="61"/>
        <v>18.013400000000001</v>
      </c>
      <c r="H122" s="100">
        <f t="shared" ca="1" si="61"/>
        <v>20.135200000000001</v>
      </c>
      <c r="I122" s="100">
        <f t="shared" ca="1" si="61"/>
        <v>28.473199999999999</v>
      </c>
      <c r="J122" s="100">
        <f t="shared" ca="1" si="61"/>
        <v>28.473199999999999</v>
      </c>
      <c r="K122" s="100">
        <f t="shared" ca="1" si="61"/>
        <v>31.611799999999999</v>
      </c>
      <c r="L122" s="100">
        <f t="shared" ca="1" si="61"/>
        <v>42.496400000000001</v>
      </c>
      <c r="M122" s="100">
        <f t="shared" ca="1" si="61"/>
        <v>42.496400000000001</v>
      </c>
      <c r="N122" s="100">
        <f t="shared" ca="1" si="61"/>
        <v>55.674399999999999</v>
      </c>
      <c r="O122" s="100">
        <f t="shared" ca="1" si="61"/>
        <v>19.676100000000002</v>
      </c>
      <c r="P122" s="100">
        <f t="shared" ca="1" si="61"/>
        <v>18.851400000000002</v>
      </c>
      <c r="Q122" s="100">
        <f t="shared" ca="1" si="61"/>
        <v>11.4063</v>
      </c>
      <c r="R122" s="100">
        <f t="shared" ca="1" si="61"/>
        <v>-1.90916</v>
      </c>
      <c r="S122" s="100">
        <f t="shared" ca="1" si="61"/>
        <v>-7.3482799999999999</v>
      </c>
      <c r="T122" s="100">
        <f t="shared" ca="1" si="61"/>
        <v>-7.3482799999999999</v>
      </c>
      <c r="U122" s="100">
        <f t="shared" ca="1" si="61"/>
        <v>-4.4923900000000003</v>
      </c>
      <c r="V122" s="100">
        <f t="shared" ca="1" si="61"/>
        <v>-1.3813299999999999</v>
      </c>
      <c r="W122" s="100">
        <f t="shared" ca="1" si="61"/>
        <v>2.2543700000000002</v>
      </c>
      <c r="X122" s="100">
        <f t="shared" ca="1" si="61"/>
        <v>-3.1671</v>
      </c>
      <c r="Y122" s="100">
        <f t="shared" ca="1" si="61"/>
        <v>-13.323</v>
      </c>
      <c r="Z122" s="100">
        <f t="shared" ca="1" si="61"/>
        <v>-27.043199999999999</v>
      </c>
      <c r="AA122" s="100">
        <f t="shared" ca="1" si="61"/>
        <v>-33.910400000000003</v>
      </c>
      <c r="AB122" s="100">
        <f t="shared" ca="1" si="61"/>
        <v>-33.910400000000003</v>
      </c>
      <c r="AC122" s="100">
        <f t="shared" ca="1" si="61"/>
        <v>-33.910400000000003</v>
      </c>
    </row>
    <row r="123" spans="2:29" ht="15" hidden="1" customHeight="1" thickBot="1">
      <c r="B123" s="718"/>
      <c r="C123" s="699"/>
      <c r="D123" s="100" t="s">
        <v>672</v>
      </c>
      <c r="E123" s="100">
        <f ca="1">MAX(INDIRECT(CONCATENATE($E110,E108,$E$24,E109),TRUE))</f>
        <v>49.550199999999997</v>
      </c>
      <c r="F123" s="100">
        <f t="shared" ref="F123:AC123" ca="1" si="62">MAX(INDIRECT(CONCATENATE($E110,F108,$E$24,F109),TRUE))</f>
        <v>37.202399999999997</v>
      </c>
      <c r="G123" s="100">
        <f t="shared" ca="1" si="62"/>
        <v>22.252600000000001</v>
      </c>
      <c r="H123" s="100">
        <f t="shared" ca="1" si="62"/>
        <v>34.502899999999997</v>
      </c>
      <c r="I123" s="100">
        <f t="shared" ca="1" si="62"/>
        <v>37.300600000000003</v>
      </c>
      <c r="J123" s="100">
        <f t="shared" ca="1" si="62"/>
        <v>31.611799999999999</v>
      </c>
      <c r="K123" s="100">
        <f t="shared" ca="1" si="62"/>
        <v>43.630400000000002</v>
      </c>
      <c r="L123" s="100">
        <f t="shared" ca="1" si="62"/>
        <v>43.630400000000002</v>
      </c>
      <c r="M123" s="100">
        <f t="shared" ca="1" si="62"/>
        <v>55.674399999999999</v>
      </c>
      <c r="N123" s="100">
        <f t="shared" ca="1" si="62"/>
        <v>69.711200000000005</v>
      </c>
      <c r="O123" s="100">
        <f t="shared" ca="1" si="62"/>
        <v>58.332999999999998</v>
      </c>
      <c r="P123" s="100">
        <f t="shared" ca="1" si="62"/>
        <v>23.9604</v>
      </c>
      <c r="Q123" s="100">
        <f t="shared" ca="1" si="62"/>
        <v>24.4941</v>
      </c>
      <c r="R123" s="100">
        <f t="shared" ca="1" si="62"/>
        <v>16.552</v>
      </c>
      <c r="S123" s="100">
        <f t="shared" ca="1" si="62"/>
        <v>-2.1194399999999999E-2</v>
      </c>
      <c r="T123" s="100">
        <f t="shared" ca="1" si="62"/>
        <v>-3.5100799999999999</v>
      </c>
      <c r="U123" s="100">
        <f t="shared" ca="1" si="62"/>
        <v>-0.66717300000000002</v>
      </c>
      <c r="V123" s="100">
        <f t="shared" ca="1" si="62"/>
        <v>6.0084600000000004</v>
      </c>
      <c r="W123" s="100">
        <f t="shared" ca="1" si="62"/>
        <v>6.62059</v>
      </c>
      <c r="X123" s="100">
        <f t="shared" ca="1" si="62"/>
        <v>6.62059</v>
      </c>
      <c r="Y123" s="100">
        <f t="shared" ca="1" si="62"/>
        <v>-0.28989700000000002</v>
      </c>
      <c r="Z123" s="100">
        <f t="shared" ca="1" si="62"/>
        <v>-7.3256500000000004</v>
      </c>
      <c r="AA123" s="100">
        <f t="shared" ca="1" si="62"/>
        <v>-20.104500000000002</v>
      </c>
      <c r="AB123" s="100">
        <f t="shared" ca="1" si="62"/>
        <v>-3.3</v>
      </c>
      <c r="AC123" s="100">
        <f t="shared" ca="1" si="62"/>
        <v>0</v>
      </c>
    </row>
    <row r="124" spans="2:29" ht="15" hidden="1" customHeight="1" thickBot="1">
      <c r="B124" s="718"/>
      <c r="C124" s="699"/>
      <c r="D124" s="101" t="s">
        <v>673</v>
      </c>
      <c r="E124" s="102">
        <v>-15</v>
      </c>
      <c r="F124" s="102">
        <v>-15</v>
      </c>
      <c r="G124" s="102">
        <v>-15</v>
      </c>
      <c r="H124" s="102">
        <v>-15</v>
      </c>
      <c r="I124" s="102">
        <v>-15</v>
      </c>
      <c r="J124" s="102">
        <v>-15</v>
      </c>
      <c r="K124" s="102">
        <v>-15</v>
      </c>
      <c r="L124" s="102">
        <v>-15</v>
      </c>
      <c r="M124" s="102">
        <v>-15</v>
      </c>
      <c r="N124" s="102">
        <v>-15</v>
      </c>
      <c r="O124" s="102">
        <v>-15</v>
      </c>
      <c r="P124" s="102">
        <v>-15</v>
      </c>
      <c r="Q124" s="102">
        <v>-15</v>
      </c>
      <c r="R124" s="102">
        <v>-15</v>
      </c>
      <c r="S124" s="102">
        <v>-15</v>
      </c>
      <c r="T124" s="102">
        <v>-15</v>
      </c>
      <c r="U124" s="102">
        <v>-15</v>
      </c>
      <c r="V124" s="102">
        <v>-15</v>
      </c>
      <c r="W124" s="102">
        <v>-15</v>
      </c>
      <c r="X124" s="102">
        <v>-15</v>
      </c>
      <c r="Y124" s="102">
        <v>-15</v>
      </c>
      <c r="Z124" s="102">
        <v>-15</v>
      </c>
      <c r="AA124" s="102">
        <v>-15</v>
      </c>
      <c r="AB124" s="102">
        <v>-15</v>
      </c>
      <c r="AC124" s="102">
        <v>-15</v>
      </c>
    </row>
    <row r="125" spans="2:29" ht="15" hidden="1" customHeight="1" thickBot="1">
      <c r="B125" s="718"/>
      <c r="C125" s="699"/>
      <c r="D125" s="101" t="s">
        <v>674</v>
      </c>
      <c r="E125" s="102">
        <v>15</v>
      </c>
      <c r="F125" s="102">
        <v>15</v>
      </c>
      <c r="G125" s="102">
        <v>15</v>
      </c>
      <c r="H125" s="102">
        <v>15</v>
      </c>
      <c r="I125" s="102">
        <v>15</v>
      </c>
      <c r="J125" s="102">
        <v>15</v>
      </c>
      <c r="K125" s="102">
        <v>15</v>
      </c>
      <c r="L125" s="102">
        <v>15</v>
      </c>
      <c r="M125" s="102">
        <v>15</v>
      </c>
      <c r="N125" s="102">
        <v>15</v>
      </c>
      <c r="O125" s="102">
        <v>15</v>
      </c>
      <c r="P125" s="102">
        <v>15</v>
      </c>
      <c r="Q125" s="102">
        <v>15</v>
      </c>
      <c r="R125" s="102">
        <v>15</v>
      </c>
      <c r="S125" s="102">
        <v>15</v>
      </c>
      <c r="T125" s="102">
        <v>15</v>
      </c>
      <c r="U125" s="102">
        <v>15</v>
      </c>
      <c r="V125" s="102">
        <v>15</v>
      </c>
      <c r="W125" s="102">
        <v>15</v>
      </c>
      <c r="X125" s="102">
        <v>15</v>
      </c>
      <c r="Y125" s="102">
        <v>15</v>
      </c>
      <c r="Z125" s="102">
        <v>15</v>
      </c>
      <c r="AA125" s="102">
        <v>15</v>
      </c>
      <c r="AB125" s="102">
        <v>15</v>
      </c>
      <c r="AC125" s="102">
        <v>15</v>
      </c>
    </row>
    <row r="126" spans="2:29" ht="15" hidden="1" customHeight="1" thickBot="1">
      <c r="B126" s="718"/>
      <c r="C126" s="699"/>
      <c r="D126" s="101" t="s">
        <v>675</v>
      </c>
      <c r="E126" s="103">
        <f ca="1">E122+E124</f>
        <v>14.7409</v>
      </c>
      <c r="F126" s="103">
        <f ca="1">F122+F124</f>
        <v>3.0134000000000007</v>
      </c>
      <c r="G126" s="103">
        <f t="shared" ref="G126:AC126" ca="1" si="63">G122+G124</f>
        <v>3.0134000000000007</v>
      </c>
      <c r="H126" s="103">
        <f t="shared" ca="1" si="63"/>
        <v>5.1352000000000011</v>
      </c>
      <c r="I126" s="103">
        <f t="shared" ca="1" si="63"/>
        <v>13.473199999999999</v>
      </c>
      <c r="J126" s="103">
        <f t="shared" ca="1" si="63"/>
        <v>13.473199999999999</v>
      </c>
      <c r="K126" s="103">
        <f t="shared" ca="1" si="63"/>
        <v>16.611799999999999</v>
      </c>
      <c r="L126" s="103">
        <f t="shared" ca="1" si="63"/>
        <v>27.496400000000001</v>
      </c>
      <c r="M126" s="103">
        <f t="shared" ca="1" si="63"/>
        <v>27.496400000000001</v>
      </c>
      <c r="N126" s="103">
        <f t="shared" ca="1" si="63"/>
        <v>40.674399999999999</v>
      </c>
      <c r="O126" s="103">
        <f t="shared" ca="1" si="63"/>
        <v>4.6761000000000017</v>
      </c>
      <c r="P126" s="103">
        <f t="shared" ca="1" si="63"/>
        <v>3.8514000000000017</v>
      </c>
      <c r="Q126" s="103">
        <f t="shared" ca="1" si="63"/>
        <v>-3.5937000000000001</v>
      </c>
      <c r="R126" s="103">
        <f t="shared" ca="1" si="63"/>
        <v>-16.90916</v>
      </c>
      <c r="S126" s="103">
        <f t="shared" ca="1" si="63"/>
        <v>-22.348279999999999</v>
      </c>
      <c r="T126" s="103">
        <f t="shared" ca="1" si="63"/>
        <v>-22.348279999999999</v>
      </c>
      <c r="U126" s="103">
        <f t="shared" ca="1" si="63"/>
        <v>-19.49239</v>
      </c>
      <c r="V126" s="103">
        <f t="shared" ca="1" si="63"/>
        <v>-16.381329999999998</v>
      </c>
      <c r="W126" s="103">
        <f t="shared" ca="1" si="63"/>
        <v>-12.74563</v>
      </c>
      <c r="X126" s="103">
        <f t="shared" ca="1" si="63"/>
        <v>-18.167100000000001</v>
      </c>
      <c r="Y126" s="103">
        <f t="shared" ca="1" si="63"/>
        <v>-28.323</v>
      </c>
      <c r="Z126" s="103">
        <f t="shared" ca="1" si="63"/>
        <v>-42.043199999999999</v>
      </c>
      <c r="AA126" s="103">
        <f t="shared" ca="1" si="63"/>
        <v>-48.910400000000003</v>
      </c>
      <c r="AB126" s="103">
        <f t="shared" ca="1" si="63"/>
        <v>-48.910400000000003</v>
      </c>
      <c r="AC126" s="103">
        <f t="shared" ca="1" si="63"/>
        <v>-48.910400000000003</v>
      </c>
    </row>
    <row r="127" spans="2:29" ht="15" hidden="1" customHeight="1" thickBot="1">
      <c r="B127" s="718"/>
      <c r="C127" s="700"/>
      <c r="D127" s="104" t="s">
        <v>676</v>
      </c>
      <c r="E127" s="105">
        <f ca="1">E123+E125</f>
        <v>64.55019999999999</v>
      </c>
      <c r="F127" s="105">
        <f t="shared" ref="F127:AC127" ca="1" si="64">F123+F125</f>
        <v>52.202399999999997</v>
      </c>
      <c r="G127" s="105">
        <f t="shared" ca="1" si="64"/>
        <v>37.252600000000001</v>
      </c>
      <c r="H127" s="105">
        <f t="shared" ca="1" si="64"/>
        <v>49.502899999999997</v>
      </c>
      <c r="I127" s="105">
        <f t="shared" ca="1" si="64"/>
        <v>52.300600000000003</v>
      </c>
      <c r="J127" s="105">
        <f t="shared" ca="1" si="64"/>
        <v>46.611800000000002</v>
      </c>
      <c r="K127" s="105">
        <f t="shared" ca="1" si="64"/>
        <v>58.630400000000002</v>
      </c>
      <c r="L127" s="105">
        <f t="shared" ca="1" si="64"/>
        <v>58.630400000000002</v>
      </c>
      <c r="M127" s="105">
        <f t="shared" ca="1" si="64"/>
        <v>70.674399999999991</v>
      </c>
      <c r="N127" s="105">
        <f t="shared" ca="1" si="64"/>
        <v>84.711200000000005</v>
      </c>
      <c r="O127" s="105">
        <f t="shared" ca="1" si="64"/>
        <v>73.332999999999998</v>
      </c>
      <c r="P127" s="105">
        <f t="shared" ca="1" si="64"/>
        <v>38.9604</v>
      </c>
      <c r="Q127" s="105">
        <f t="shared" ca="1" si="64"/>
        <v>39.494100000000003</v>
      </c>
      <c r="R127" s="105">
        <f t="shared" ca="1" si="64"/>
        <v>31.552</v>
      </c>
      <c r="S127" s="105">
        <f t="shared" ca="1" si="64"/>
        <v>14.978805599999999</v>
      </c>
      <c r="T127" s="105">
        <f t="shared" ca="1" si="64"/>
        <v>11.48992</v>
      </c>
      <c r="U127" s="105">
        <f t="shared" ca="1" si="64"/>
        <v>14.332827</v>
      </c>
      <c r="V127" s="105">
        <f t="shared" ca="1" si="64"/>
        <v>21.008459999999999</v>
      </c>
      <c r="W127" s="105">
        <f t="shared" ca="1" si="64"/>
        <v>21.62059</v>
      </c>
      <c r="X127" s="105">
        <f t="shared" ca="1" si="64"/>
        <v>21.62059</v>
      </c>
      <c r="Y127" s="105">
        <f t="shared" ca="1" si="64"/>
        <v>14.710103</v>
      </c>
      <c r="Z127" s="105">
        <f t="shared" ca="1" si="64"/>
        <v>7.6743499999999996</v>
      </c>
      <c r="AA127" s="105">
        <f t="shared" ca="1" si="64"/>
        <v>-5.1045000000000016</v>
      </c>
      <c r="AB127" s="105">
        <f t="shared" ca="1" si="64"/>
        <v>11.7</v>
      </c>
      <c r="AC127" s="105">
        <f t="shared" ca="1" si="64"/>
        <v>15</v>
      </c>
    </row>
    <row r="128" spans="2:29" s="65" customFormat="1" ht="15" hidden="1" customHeight="1" thickBot="1">
      <c r="B128" s="726" t="s">
        <v>39</v>
      </c>
      <c r="C128" s="725" t="s">
        <v>120</v>
      </c>
      <c r="D128" s="185" t="s">
        <v>148</v>
      </c>
      <c r="E128" s="186" t="str">
        <f ca="1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$J$2747</v>
      </c>
      <c r="F128" s="187" t="str">
        <f ca="1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$J$2697</v>
      </c>
      <c r="G128" s="187" t="str">
        <f ca="1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$J$2652</v>
      </c>
      <c r="H128" s="187" t="str">
        <f ca="1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$J$2620</v>
      </c>
      <c r="I128" s="187" t="str">
        <f ca="1">IF(INDIRECT(CONCATENATE($E$137,ADDRESS(MATCH(I4,SL_CHARTS_2012!$J$1:$J$39999,1),$E$136,1)))=I4,ADDRESS(MATCH(I4,SL_CHARTS_2012!$J$1:$J$39999,1),$E$136,1), IF(INDIRECT(CONCATENATE($E$137,ADDRESS(MATCH(I4,SL_CHARTS_2012!$J$1:$J$39999,1),$E$136,1)))&lt;I4, ADDRESS(MATCH(I4,SL_CHARTS_2012!$J$1:$J$39999,1)+1,$E$136,1), ADDRESS(MATCH(I4,SL_CHARTS_2012!$J$1:$J$39999,1),$E$136,1)))</f>
        <v>$J$2592</v>
      </c>
      <c r="J128" s="187" t="str">
        <f ca="1">IF(INDIRECT(CONCATENATE($E$137,ADDRESS(MATCH(J4,SL_CHARTS_2012!$J$1:$J$39999,1),$E$136,1)))=J4,ADDRESS(MATCH(J4,SL_CHARTS_2012!$J$1:$J$39999,1),$E$136,1), IF(INDIRECT(CONCATENATE($E$137,ADDRESS(MATCH(J4,SL_CHARTS_2012!$J$1:$J$39999,1),$E$136,1)))&lt;J4, ADDRESS(MATCH(J4,SL_CHARTS_2012!$J$1:$J$39999,1)+1,$E$136,1), ADDRESS(MATCH(J4,SL_CHARTS_2012!$J$1:$J$39999,1),$E$136,1)))</f>
        <v>$J$2479</v>
      </c>
      <c r="K128" s="187" t="str">
        <f ca="1">IF(INDIRECT(CONCATENATE($E$137,ADDRESS(MATCH(K4,SL_CHARTS_2012!$J$1:$J$39999,1),$E$136,1)))=K4,ADDRESS(MATCH(K4,SL_CHARTS_2012!$J$1:$J$39999,1),$E$136,1), IF(INDIRECT(CONCATENATE($E$137,ADDRESS(MATCH(K4,SL_CHARTS_2012!$J$1:$J$39999,1),$E$136,1)))&lt;K4, ADDRESS(MATCH(K4,SL_CHARTS_2012!$J$1:$J$39999,1)+1,$E$136,1), ADDRESS(MATCH(K4,SL_CHARTS_2012!$J$1:$J$39999,1),$E$136,1)))</f>
        <v>$J$2413</v>
      </c>
      <c r="L128" s="187" t="str">
        <f ca="1">IF(INDIRECT(CONCATENATE($E$137,ADDRESS(MATCH(L4,SL_CHARTS_2012!$J$1:$J$39999,1),$E$136,1)))=L4,ADDRESS(MATCH(L4,SL_CHARTS_2012!$J$1:$J$39999,1),$E$136,1), IF(INDIRECT(CONCATENATE($E$137,ADDRESS(MATCH(L4,SL_CHARTS_2012!$J$1:$J$39999,1),$E$136,1)))&lt;L4, ADDRESS(MATCH(L4,SL_CHARTS_2012!$J$1:$J$39999,1)+1,$E$136,1), ADDRESS(MATCH(L4,SL_CHARTS_2012!$J$1:$J$39999,1),$E$136,1)))</f>
        <v>$J$2366</v>
      </c>
      <c r="M128" s="187" t="str">
        <f ca="1">IF(INDIRECT(CONCATENATE($E$137,ADDRESS(MATCH(M4,SL_CHARTS_2012!$J$1:$J$39999,1),$E$136,1)))=M4,ADDRESS(MATCH(M4,SL_CHARTS_2012!$J$1:$J$39999,1),$E$136,1), IF(INDIRECT(CONCATENATE($E$137,ADDRESS(MATCH(M4,SL_CHARTS_2012!$J$1:$J$39999,1),$E$136,1)))&lt;M4, ADDRESS(MATCH(M4,SL_CHARTS_2012!$J$1:$J$39999,1)+1,$E$136,1), ADDRESS(MATCH(M4,SL_CHARTS_2012!$J$1:$J$39999,1),$E$136,1)))</f>
        <v>$J$2342</v>
      </c>
      <c r="N128" s="187" t="str">
        <f ca="1">IF(INDIRECT(CONCATENATE($E$137,ADDRESS(MATCH(N4,SL_CHARTS_2012!$J$1:$J$39999,1),$E$136,1)))=N4,ADDRESS(MATCH(N4,SL_CHARTS_2012!$J$1:$J$39999,1),$E$136,1), IF(INDIRECT(CONCATENATE($E$137,ADDRESS(MATCH(N4,SL_CHARTS_2012!$J$1:$J$39999,1),$E$136,1)))&lt;N4, ADDRESS(MATCH(N4,SL_CHARTS_2012!$J$1:$J$39999,1)+1,$E$136,1), ADDRESS(MATCH(N4,SL_CHARTS_2012!$J$1:$J$39999,1),$E$136,1)))</f>
        <v>$J$2313</v>
      </c>
      <c r="O128" s="187" t="str">
        <f ca="1">IF(INDIRECT(CONCATENATE($E$137,ADDRESS(MATCH(O4,SL_CHARTS_2012!$J$1:$J$39999,1),$E$136,1)))=O4,ADDRESS(MATCH(O4,SL_CHARTS_2012!$J$1:$J$39999,1),$E$136,1), IF(INDIRECT(CONCATENATE($E$137,ADDRESS(MATCH(O4,SL_CHARTS_2012!$J$1:$J$39999,1),$E$136,1)))&lt;O4, ADDRESS(MATCH(O4,SL_CHARTS_2012!$J$1:$J$39999,1)+1,$E$136,1), ADDRESS(MATCH(O4,SL_CHARTS_2012!$J$1:$J$39999,1),$E$136,1)))</f>
        <v>$J$2244</v>
      </c>
      <c r="P128" s="187" t="str">
        <f ca="1">IF(INDIRECT(CONCATENATE($E$137,ADDRESS(MATCH(P4,SL_CHARTS_2012!$J$1:$J$39999,1),$E$136,1)))=P4,ADDRESS(MATCH(P4,SL_CHARTS_2012!$J$1:$J$39999,1),$E$136,1), IF(INDIRECT(CONCATENATE($E$137,ADDRESS(MATCH(P4,SL_CHARTS_2012!$J$1:$J$39999,1),$E$136,1)))&lt;P4, ADDRESS(MATCH(P4,SL_CHARTS_2012!$J$1:$J$39999,1)+1,$E$136,1), ADDRESS(MATCH(P4,SL_CHARTS_2012!$J$1:$J$39999,1),$E$136,1)))</f>
        <v>$J$2177</v>
      </c>
      <c r="Q128" s="187" t="str">
        <f ca="1">IF(INDIRECT(CONCATENATE($E$137,ADDRESS(MATCH(Q4,SL_CHARTS_2012!$J$1:$J$39999,1),$E$136,1)))=Q4,ADDRESS(MATCH(Q4,SL_CHARTS_2012!$J$1:$J$39999,1),$E$136,1), IF(INDIRECT(CONCATENATE($E$137,ADDRESS(MATCH(Q4,SL_CHARTS_2012!$J$1:$J$39999,1),$E$136,1)))&lt;Q4, ADDRESS(MATCH(Q4,SL_CHARTS_2012!$J$1:$J$39999,1)+1,$E$136,1), ADDRESS(MATCH(Q4,SL_CHARTS_2012!$J$1:$J$39999,1),$E$136,1)))</f>
        <v>$J$2141</v>
      </c>
      <c r="R128" s="187" t="str">
        <f ca="1">IF(INDIRECT(CONCATENATE($E$137,ADDRESS(MATCH(R4,SL_CHARTS_2012!$J$1:$J$39999,1),$E$136,1)))=R4,ADDRESS(MATCH(R4,SL_CHARTS_2012!$J$1:$J$39999,1),$E$136,1), IF(INDIRECT(CONCATENATE($E$137,ADDRESS(MATCH(R4,SL_CHARTS_2012!$J$1:$J$39999,1),$E$136,1)))&lt;R4, ADDRESS(MATCH(R4,SL_CHARTS_2012!$J$1:$J$39999,1)+1,$E$136,1), ADDRESS(MATCH(R4,SL_CHARTS_2012!$J$1:$J$39999,1),$E$136,1)))</f>
        <v>$J$2099</v>
      </c>
      <c r="S128" s="187" t="str">
        <f ca="1">IF(INDIRECT(CONCATENATE($E$137,ADDRESS(MATCH(S4,SL_CHARTS_2012!$J$1:$J$39999,1),$E$136,1)))=S4,ADDRESS(MATCH(S4,SL_CHARTS_2012!$J$1:$J$39999,1),$E$136,1), IF(INDIRECT(CONCATENATE($E$137,ADDRESS(MATCH(S4,SL_CHARTS_2012!$J$1:$J$39999,1),$E$136,1)))&lt;S4, ADDRESS(MATCH(S4,SL_CHARTS_2012!$J$1:$J$39999,1)+1,$E$136,1), ADDRESS(MATCH(S4,SL_CHARTS_2012!$J$1:$J$39999,1),$E$136,1)))</f>
        <v>$J$2047</v>
      </c>
      <c r="T128" s="187" t="str">
        <f ca="1">IF(INDIRECT(CONCATENATE($E$137,ADDRESS(MATCH(T4,SL_CHARTS_2012!$J$1:$J$39999,1),$E$136,1)))=T4,ADDRESS(MATCH(T4,SL_CHARTS_2012!$J$1:$J$39999,1),$E$136,1), IF(INDIRECT(CONCATENATE($E$137,ADDRESS(MATCH(T4,SL_CHARTS_2012!$J$1:$J$39999,1),$E$136,1)))&lt;T4, ADDRESS(MATCH(T4,SL_CHARTS_2012!$J$1:$J$39999,1)+1,$E$136,1), ADDRESS(MATCH(T4,SL_CHARTS_2012!$J$1:$J$39999,1),$E$136,1)))</f>
        <v>$J$1999</v>
      </c>
      <c r="U128" s="187" t="str">
        <f ca="1">IF(INDIRECT(CONCATENATE($E$137,ADDRESS(MATCH(U4,SL_CHARTS_2012!$J$1:$J$39999,1),$E$136,1)))=U4,ADDRESS(MATCH(U4,SL_CHARTS_2012!$J$1:$J$39999,1),$E$136,1), IF(INDIRECT(CONCATENATE($E$137,ADDRESS(MATCH(U4,SL_CHARTS_2012!$J$1:$J$39999,1),$E$136,1)))&lt;U4, ADDRESS(MATCH(U4,SL_CHARTS_2012!$J$1:$J$39999,1)+1,$E$136,1), ADDRESS(MATCH(U4,SL_CHARTS_2012!$J$1:$J$39999,1),$E$136,1)))</f>
        <v>$J$1971</v>
      </c>
      <c r="V128" s="187" t="str">
        <f ca="1">IF(INDIRECT(CONCATENATE($E$137,ADDRESS(MATCH(V4,SL_CHARTS_2012!$J$1:$J$39999,1),$E$136,1)))=V4,ADDRESS(MATCH(V4,SL_CHARTS_2012!$J$1:$J$39999,1),$E$136,1), IF(INDIRECT(CONCATENATE($E$137,ADDRESS(MATCH(V4,SL_CHARTS_2012!$J$1:$J$39999,1),$E$136,1)))&lt;V4, ADDRESS(MATCH(V4,SL_CHARTS_2012!$J$1:$J$39999,1)+1,$E$136,1), ADDRESS(MATCH(V4,SL_CHARTS_2012!$J$1:$J$39999,1),$E$136,1)))</f>
        <v>$J$1923</v>
      </c>
      <c r="W128" s="187" t="str">
        <f ca="1">IF(INDIRECT(CONCATENATE($E$137,ADDRESS(MATCH(W4,SL_CHARTS_2012!$J$1:$J$39999,1),$E$136,1)))=W4,ADDRESS(MATCH(W4,SL_CHARTS_2012!$J$1:$J$39999,1),$E$136,1), IF(INDIRECT(CONCATENATE($E$137,ADDRESS(MATCH(W4,SL_CHARTS_2012!$J$1:$J$39999,1),$E$136,1)))&lt;W4, ADDRESS(MATCH(W4,SL_CHARTS_2012!$J$1:$J$39999,1)+1,$E$136,1), ADDRESS(MATCH(W4,SL_CHARTS_2012!$J$1:$J$39999,1),$E$136,1)))</f>
        <v>$J$1901</v>
      </c>
      <c r="X128" s="258" t="str">
        <f ca="1">IF(INDIRECT(CONCATENATE($E$137,ADDRESS(MATCH(X4,SL_CHARTS_2012!$J$1:$J$39999,1),$E$136,1)))=X4,ADDRESS(MATCH(X4,SL_CHARTS_2012!$J$1:$J$39999,1),$E$136,1), IF(INDIRECT(CONCATENATE($E$137,ADDRESS(MATCH(X4,SL_CHARTS_2012!$J$1:$J$39999,1),$E$136,1)))&lt;X4, ADDRESS(MATCH(X4,SL_CHARTS_2012!$J$1:$J$39999,1)+1,$E$136,1), ADDRESS(MATCH(X4,SL_CHARTS_2012!$J$1:$J$39999,1),$E$136,1)))</f>
        <v>$J$1878</v>
      </c>
      <c r="Y128" s="258" t="str">
        <f ca="1">IF(INDIRECT(CONCATENATE($E$137,ADDRESS(MATCH(Y4,SL_CHARTS_2012!$J$1:$J$39999,1),$E$136,1)))=Y4,ADDRESS(MATCH(Y4,SL_CHARTS_2012!$J$1:$J$39999,1),$E$136,1), IF(INDIRECT(CONCATENATE($E$137,ADDRESS(MATCH(Y4,SL_CHARTS_2012!$J$1:$J$39999,1),$E$136,1)))&lt;Y4, ADDRESS(MATCH(Y4,SL_CHARTS_2012!$J$1:$J$39999,1)+1,$E$136,1), ADDRESS(MATCH(Y4,SL_CHARTS_2012!$J$1:$J$39999,1),$E$136,1)))</f>
        <v>$J$1454</v>
      </c>
      <c r="Z128" s="258" t="str">
        <f ca="1">IF(INDIRECT(CONCATENATE($E$137,ADDRESS(MATCH(Z4,SL_CHARTS_2012!$J$1:$J$39999,1),$E$136,1)))=Z4,ADDRESS(MATCH(Z4,SL_CHARTS_2012!$J$1:$J$39999,1),$E$136,1), IF(INDIRECT(CONCATENATE($E$137,ADDRESS(MATCH(Z4,SL_CHARTS_2012!$J$1:$J$39999,1),$E$136,1)))&lt;Z4, ADDRESS(MATCH(Z4,SL_CHARTS_2012!$J$1:$J$39999,1)+1,$E$136,1), ADDRESS(MATCH(Z4,SL_CHARTS_2012!$J$1:$J$39999,1),$E$136,1)))</f>
        <v>$J$1071</v>
      </c>
      <c r="AA128" s="258" t="str">
        <f ca="1">IF(INDIRECT(CONCATENATE($E$137,ADDRESS(MATCH(AA4,SL_CHARTS_2012!$J$1:$J$39999,1),$E$136,1)))=AA4,ADDRESS(MATCH(AA4,SL_CHARTS_2012!$J$1:$J$39999,1),$E$136,1), IF(INDIRECT(CONCATENATE($E$137,ADDRESS(MATCH(AA4,SL_CHARTS_2012!$J$1:$J$39999,1),$E$136,1)))&lt;AA4, ADDRESS(MATCH(AA4,SL_CHARTS_2012!$J$1:$J$39999,1)+1,$E$136,1), ADDRESS(MATCH(AA4,SL_CHARTS_2012!$J$1:$J$39999,1),$E$136,1)))</f>
        <v>$J$725</v>
      </c>
      <c r="AB128" s="258" t="str">
        <f ca="1">IF(INDIRECT(CONCATENATE($E$137,ADDRESS(MATCH(AB4,SL_CHARTS_2012!$J$1:$J$39999,1),$E$136,1)))=AB4,ADDRESS(MATCH(AB4,SL_CHARTS_2012!$J$1:$J$39999,1),$E$136,1), IF(INDIRECT(CONCATENATE($E$137,ADDRESS(MATCH(AB4,SL_CHARTS_2012!$J$1:$J$39999,1),$E$136,1)))&lt;AB4, ADDRESS(MATCH(AB4,SL_CHARTS_2012!$J$1:$J$39999,1)+1,$E$136,1), ADDRESS(MATCH(AB4,SL_CHARTS_2012!$J$1:$J$39999,1),$E$136,1)))</f>
        <v>$J$522</v>
      </c>
      <c r="AC128" s="258" t="str">
        <f ca="1">IF(INDIRECT(CONCATENATE($E$137,ADDRESS(MATCH(AC4,SL_CHARTS_2012!$J$1:$J$39999,1),$E$136,1)))=AC4,ADDRESS(MATCH(AC4,SL_CHARTS_2012!$J$1:$J$39999,1),$E$136,1), IF(INDIRECT(CONCATENATE($E$137,ADDRESS(MATCH(AC4,SL_CHARTS_2012!$J$1:$J$39999,1),$E$136,1)))&lt;AC4, ADDRESS(MATCH(AC4,SL_CHARTS_2012!$J$1:$J$39999,1)+1,$E$136,1), ADDRESS(MATCH(AC4,SL_CHARTS_2012!$J$1:$J$39999,1),$E$136,1)))</f>
        <v>$J$366</v>
      </c>
    </row>
    <row r="129" spans="2:29" s="65" customFormat="1" ht="15" customHeight="1" thickBot="1">
      <c r="B129" s="727"/>
      <c r="C129" s="701"/>
      <c r="D129" s="24" t="s">
        <v>129</v>
      </c>
      <c r="E129" s="118">
        <f ca="1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0</v>
      </c>
      <c r="F129" s="83">
        <f ca="1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93.900000000000261</v>
      </c>
      <c r="G129" s="83">
        <f ca="1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89.800000000000594</v>
      </c>
      <c r="H129" s="83">
        <f ca="1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86.300000000000693</v>
      </c>
      <c r="I129" s="83">
        <f ca="1">INDIRECT(CONCATENATE($E$137,IF(INDIRECT(CONCATENATE($E$137,ADDRESS(MATCH(I4,SL_CHARTS_2012!$J$1:$J$39999,1),$E$136,1)))=I4,ADDRESS(MATCH(I4,SL_CHARTS_2012!$J$1:$J$39999,1),$E$136,1),IF(INDIRECT(CONCATENATE($E$137,ADDRESS(MATCH(I4,SL_CHARTS_2012!$J$1:$J$39999,1),$E$136,1)))&lt;I4,ADDRESS(MATCH(I4,SL_CHARTS_2012!$J$1:$J$39999,1)+1,$E$136,1),ADDRESS(MATCH(I4,SL_CHARTS_2012!$J$1:$J$39999,1),$E$136,1)))))</f>
        <v>83.600000000000819</v>
      </c>
      <c r="J129" s="83">
        <f ca="1">INDIRECT(CONCATENATE($E$137,IF(INDIRECT(CONCATENATE($E$137,ADDRESS(MATCH(J4,SL_CHARTS_2012!$J$1:$J$39999,1),$E$136,1)))=J4,ADDRESS(MATCH(J4,SL_CHARTS_2012!$J$1:$J$39999,1),$E$136,1),IF(INDIRECT(CONCATENATE($E$137,ADDRESS(MATCH(J4,SL_CHARTS_2012!$J$1:$J$39999,1),$E$136,1)))&lt;J4,ADDRESS(MATCH(J4,SL_CHARTS_2012!$J$1:$J$39999,1)+1,$E$136,1),ADDRESS(MATCH(J4,SL_CHARTS_2012!$J$1:$J$39999,1),$E$136,1)))))</f>
        <v>72.155020408164972</v>
      </c>
      <c r="K129" s="83">
        <f ca="1">INDIRECT(CONCATENATE($E$137,IF(INDIRECT(CONCATENATE($E$137,ADDRESS(MATCH(K4,SL_CHARTS_2012!$J$1:$J$39999,1),$E$136,1)))=K4,ADDRESS(MATCH(K4,SL_CHARTS_2012!$J$1:$J$39999,1),$E$136,1),IF(INDIRECT(CONCATENATE($E$137,ADDRESS(MATCH(K4,SL_CHARTS_2012!$J$1:$J$39999,1),$E$136,1)))&lt;K4,ADDRESS(MATCH(K4,SL_CHARTS_2012!$J$1:$J$39999,1)+1,$E$136,1),ADDRESS(MATCH(K4,SL_CHARTS_2012!$J$1:$J$39999,1),$E$136,1)))))</f>
        <v>66.011293550428533</v>
      </c>
      <c r="L129" s="83">
        <f ca="1">INDIRECT(CONCATENATE($E$137,IF(INDIRECT(CONCATENATE($E$137,ADDRESS(MATCH(L4,SL_CHARTS_2012!$J$1:$J$39999,1),$E$136,1)))=L4,ADDRESS(MATCH(L4,SL_CHARTS_2012!$J$1:$J$39999,1),$E$136,1),IF(INDIRECT(CONCATENATE($E$137,ADDRESS(MATCH(L4,SL_CHARTS_2012!$J$1:$J$39999,1),$E$136,1)))&lt;L4,ADDRESS(MATCH(L4,SL_CHARTS_2012!$J$1:$J$39999,1)+1,$E$136,1),ADDRESS(MATCH(L4,SL_CHARTS_2012!$J$1:$J$39999,1),$E$136,1)))))</f>
        <v>61.690218500799389</v>
      </c>
      <c r="M129" s="83">
        <f ca="1">INDIRECT(CONCATENATE($E$137,IF(INDIRECT(CONCATENATE($E$137,ADDRESS(MATCH(M4,SL_CHARTS_2012!$J$1:$J$39999,1),$E$136,1)))=M4,ADDRESS(MATCH(M4,SL_CHARTS_2012!$J$1:$J$39999,1),$E$136,1),IF(INDIRECT(CONCATENATE($E$137,ADDRESS(MATCH(M4,SL_CHARTS_2012!$J$1:$J$39999,1),$E$136,1)))&lt;M4,ADDRESS(MATCH(M4,SL_CHARTS_2012!$J$1:$J$39999,1)+1,$E$136,1),ADDRESS(MATCH(M4,SL_CHARTS_2012!$J$1:$J$39999,1),$E$136,1)))))</f>
        <v>59.240457735249116</v>
      </c>
      <c r="N129" s="83">
        <f ca="1">INDIRECT(CONCATENATE($E$137,IF(INDIRECT(CONCATENATE($E$137,ADDRESS(MATCH(N4,SL_CHARTS_2012!$J$1:$J$39999,1),$E$136,1)))=N4,ADDRESS(MATCH(N4,SL_CHARTS_2012!$J$1:$J$39999,1),$E$136,1),IF(INDIRECT(CONCATENATE($E$137,ADDRESS(MATCH(N4,SL_CHARTS_2012!$J$1:$J$39999,1),$E$136,1)))&lt;N4,ADDRESS(MATCH(N4,SL_CHARTS_2012!$J$1:$J$39999,1)+1,$E$136,1),ADDRESS(MATCH(N4,SL_CHARTS_2012!$J$1:$J$39999,1),$E$136,1)))))</f>
        <v>56.093467205171926</v>
      </c>
      <c r="O129" s="83">
        <f ca="1">INDIRECT(CONCATENATE($E$137,IF(INDIRECT(CONCATENATE($E$137,ADDRESS(MATCH(O4,SL_CHARTS_2012!$J$1:$J$39999,1),$E$136,1)))=O4,ADDRESS(MATCH(O4,SL_CHARTS_2012!$J$1:$J$39999,1),$E$136,1),IF(INDIRECT(CONCATENATE($E$137,ADDRESS(MATCH(O4,SL_CHARTS_2012!$J$1:$J$39999,1),$E$136,1)))&lt;O4,ADDRESS(MATCH(O4,SL_CHARTS_2012!$J$1:$J$39999,1)+1,$E$136,1),ADDRESS(MATCH(O4,SL_CHARTS_2012!$J$1:$J$39999,1),$E$136,1)))))</f>
        <v>47.833321856541822</v>
      </c>
      <c r="P129" s="83">
        <f ca="1">INDIRECT(CONCATENATE($E$137,IF(INDIRECT(CONCATENATE($E$137,ADDRESS(MATCH(P4,SL_CHARTS_2012!$J$1:$J$39999,1),$E$136,1)))=P4,ADDRESS(MATCH(P4,SL_CHARTS_2012!$J$1:$J$39999,1),$E$136,1),IF(INDIRECT(CONCATENATE($E$137,ADDRESS(MATCH(P4,SL_CHARTS_2012!$J$1:$J$39999,1),$E$136,1)))&lt;P4,ADDRESS(MATCH(P4,SL_CHARTS_2012!$J$1:$J$39999,1)+1,$E$136,1),ADDRESS(MATCH(P4,SL_CHARTS_2012!$J$1:$J$39999,1),$E$136,1)))))</f>
        <v>41.375716042636078</v>
      </c>
      <c r="Q129" s="83">
        <f ca="1">INDIRECT(CONCATENATE($E$137,IF(INDIRECT(CONCATENATE($E$137,ADDRESS(MATCH(Q4,SL_CHARTS_2012!$J$1:$J$39999,1),$E$136,1)))=Q4,ADDRESS(MATCH(Q4,SL_CHARTS_2012!$J$1:$J$39999,1),$E$136,1),IF(INDIRECT(CONCATENATE($E$137,ADDRESS(MATCH(Q4,SL_CHARTS_2012!$J$1:$J$39999,1),$E$136,1)))&lt;Q4,ADDRESS(MATCH(Q4,SL_CHARTS_2012!$J$1:$J$39999,1)+1,$E$136,1),ADDRESS(MATCH(Q4,SL_CHARTS_2012!$J$1:$J$39999,1),$E$136,1)))))</f>
        <v>38.060658959539062</v>
      </c>
      <c r="R129" s="83">
        <f ca="1">INDIRECT(CONCATENATE($E$137,IF(INDIRECT(CONCATENATE($E$137,ADDRESS(MATCH(R4,SL_CHARTS_2012!$J$1:$J$39999,1),$E$136,1)))=R4,ADDRESS(MATCH(R4,SL_CHARTS_2012!$J$1:$J$39999,1),$E$136,1),IF(INDIRECT(CONCATENATE($E$137,ADDRESS(MATCH(R4,SL_CHARTS_2012!$J$1:$J$39999,1),$E$136,1)))&lt;R4,ADDRESS(MATCH(R4,SL_CHARTS_2012!$J$1:$J$39999,1)+1,$E$136,1),ADDRESS(MATCH(R4,SL_CHARTS_2012!$J$1:$J$39999,1),$E$136,1)))))</f>
        <v>33.930563403553933</v>
      </c>
      <c r="S129" s="83">
        <f ca="1">INDIRECT(CONCATENATE($E$137,IF(INDIRECT(CONCATENATE($E$137,ADDRESS(MATCH(S4,SL_CHARTS_2012!$J$1:$J$39999,1),$E$136,1)))=S4,ADDRESS(MATCH(S4,SL_CHARTS_2012!$J$1:$J$39999,1),$E$136,1),IF(INDIRECT(CONCATENATE($E$137,ADDRESS(MATCH(S4,SL_CHARTS_2012!$J$1:$J$39999,1),$E$136,1)))&lt;S4,ADDRESS(MATCH(S4,SL_CHARTS_2012!$J$1:$J$39999,1)+1,$E$136,1),ADDRESS(MATCH(S4,SL_CHARTS_2012!$J$1:$J$39999,1),$E$136,1)))))</f>
        <v>28.183101119025025</v>
      </c>
      <c r="T129" s="83">
        <f ca="1">INDIRECT(CONCATENATE($E$137,IF(INDIRECT(CONCATENATE($E$137,ADDRESS(MATCH(T4,SL_CHARTS_2012!$J$1:$J$39999,1),$E$136,1)))=T4,ADDRESS(MATCH(T4,SL_CHARTS_2012!$J$1:$J$39999,1),$E$136,1),IF(INDIRECT(CONCATENATE($E$137,ADDRESS(MATCH(T4,SL_CHARTS_2012!$J$1:$J$39999,1),$E$136,1)))&lt;T4,ADDRESS(MATCH(T4,SL_CHARTS_2012!$J$1:$J$39999,1)+1,$E$136,1),ADDRESS(MATCH(T4,SL_CHARTS_2012!$J$1:$J$39999,1),$E$136,1)))))</f>
        <v>23.079064133017933</v>
      </c>
      <c r="U129" s="83">
        <f ca="1">INDIRECT(CONCATENATE($E$137,IF(INDIRECT(CONCATENATE($E$137,ADDRESS(MATCH(U4,SL_CHARTS_2012!$J$1:$J$39999,1),$E$136,1)))=U4,ADDRESS(MATCH(U4,SL_CHARTS_2012!$J$1:$J$39999,1),$E$136,1),IF(INDIRECT(CONCATENATE($E$137,ADDRESS(MATCH(U4,SL_CHARTS_2012!$J$1:$J$39999,1),$E$136,1)))&lt;U4,ADDRESS(MATCH(U4,SL_CHARTS_2012!$J$1:$J$39999,1)+1,$E$136,1),ADDRESS(MATCH(U4,SL_CHARTS_2012!$J$1:$J$39999,1),$E$136,1)))))</f>
        <v>20.445334916865878</v>
      </c>
      <c r="V129" s="83">
        <f ca="1">INDIRECT(CONCATENATE($E$137,IF(INDIRECT(CONCATENATE($E$137,ADDRESS(MATCH(V4,SL_CHARTS_2012!$J$1:$J$39999,1),$E$136,1)))=V4,ADDRESS(MATCH(V4,SL_CHARTS_2012!$J$1:$J$39999,1),$E$136,1),IF(INDIRECT(CONCATENATE($E$137,ADDRESS(MATCH(V4,SL_CHARTS_2012!$J$1:$J$39999,1),$E$136,1)))&lt;V4,ADDRESS(MATCH(V4,SL_CHARTS_2012!$J$1:$J$39999,1)+1,$E$136,1),ADDRESS(MATCH(V4,SL_CHARTS_2012!$J$1:$J$39999,1),$E$136,1)))))</f>
        <v>16.026376607718216</v>
      </c>
      <c r="W129" s="83">
        <f ca="1">INDIRECT(CONCATENATE($E$137,IF(INDIRECT(CONCATENATE($E$137,ADDRESS(MATCH(W4,SL_CHARTS_2012!$J$1:$J$39999,1),$E$136,1)))=W4,ADDRESS(MATCH(W4,SL_CHARTS_2012!$J$1:$J$39999,1),$E$136,1),IF(INDIRECT(CONCATENATE($E$137,ADDRESS(MATCH(W4,SL_CHARTS_2012!$J$1:$J$39999,1),$E$136,1)))&lt;W4,ADDRESS(MATCH(W4,SL_CHARTS_2012!$J$1:$J$39999,1)+1,$E$136,1),ADDRESS(MATCH(W4,SL_CHARTS_2012!$J$1:$J$39999,1),$E$136,1)))))</f>
        <v>13.914502308403863</v>
      </c>
      <c r="X129" s="227">
        <f ca="1">INDIRECT(CONCATENATE($E$137,IF(INDIRECT(CONCATENATE($E$137,ADDRESS(MATCH(X4,SL_CHARTS_2012!$J$1:$J$39999,1),$E$136,1)))=X4,ADDRESS(MATCH(X4,SL_CHARTS_2012!$J$1:$J$39999,1),$E$136,1),IF(INDIRECT(CONCATENATE($E$137,ADDRESS(MATCH(X4,SL_CHARTS_2012!$J$1:$J$39999,1),$E$136,1)))&lt;X4,ADDRESS(MATCH(X4,SL_CHARTS_2012!$J$1:$J$39999,1)+1,$E$136,1),ADDRESS(MATCH(X4,SL_CHARTS_2012!$J$1:$J$39999,1),$E$136,1)))))</f>
        <v>11.63191689750821</v>
      </c>
      <c r="Y129" s="227">
        <f ca="1">INDIRECT(CONCATENATE($E$137,IF(INDIRECT(CONCATENATE($E$137,ADDRESS(MATCH(Y4,SL_CHARTS_2012!$J$1:$J$39999,1),$E$136,1)))=Y4,ADDRESS(MATCH(Y4,SL_CHARTS_2012!$J$1:$J$39999,1),$E$136,1),IF(INDIRECT(CONCATENATE($E$137,ADDRESS(MATCH(Y4,SL_CHARTS_2012!$J$1:$J$39999,1),$E$136,1)))&lt;Y4,ADDRESS(MATCH(Y4,SL_CHARTS_2012!$J$1:$J$39999,1)+1,$E$136,1),ADDRESS(MATCH(Y4,SL_CHARTS_2012!$J$1:$J$39999,1),$E$136,1)))))</f>
        <v>7.2499999999998677</v>
      </c>
      <c r="Z129" s="227">
        <f ca="1">INDIRECT(CONCATENATE($E$137,IF(INDIRECT(CONCATENATE($E$137,ADDRESS(MATCH(Z4,SL_CHARTS_2012!$J$1:$J$39999,1),$E$136,1)))=Z4,ADDRESS(MATCH(Z4,SL_CHARTS_2012!$J$1:$J$39999,1),$E$136,1),IF(INDIRECT(CONCATENATE($E$137,ADDRESS(MATCH(Z4,SL_CHARTS_2012!$J$1:$J$39999,1),$E$136,1)))&lt;Z4,ADDRESS(MATCH(Z4,SL_CHARTS_2012!$J$1:$J$39999,1)+1,$E$136,1),ADDRESS(MATCH(Z4,SL_CHARTS_2012!$J$1:$J$39999,1),$E$136,1)))))</f>
        <v>5.3349999999999085</v>
      </c>
      <c r="AA129" s="227">
        <f ca="1">INDIRECT(CONCATENATE($E$137,IF(INDIRECT(CONCATENATE($E$137,ADDRESS(MATCH(AA4,SL_CHARTS_2012!$J$1:$J$39999,1),$E$136,1)))=AA4,ADDRESS(MATCH(AA4,SL_CHARTS_2012!$J$1:$J$39999,1),$E$136,1),IF(INDIRECT(CONCATENATE($E$137,ADDRESS(MATCH(AA4,SL_CHARTS_2012!$J$1:$J$39999,1),$E$136,1)))&lt;AA4,ADDRESS(MATCH(AA4,SL_CHARTS_2012!$J$1:$J$39999,1)+1,$E$136,1),ADDRESS(MATCH(AA4,SL_CHARTS_2012!$J$1:$J$39999,1),$E$136,1)))))</f>
        <v>3.6049999999999454</v>
      </c>
      <c r="AB129" s="227">
        <f ca="1">INDIRECT(CONCATENATE($E$137,IF(INDIRECT(CONCATENATE($E$137,ADDRESS(MATCH(AB4,SL_CHARTS_2012!$J$1:$J$39999,1),$E$136,1)))=AB4,ADDRESS(MATCH(AB4,SL_CHARTS_2012!$J$1:$J$39999,1),$E$136,1),IF(INDIRECT(CONCATENATE($E$137,ADDRESS(MATCH(AB4,SL_CHARTS_2012!$J$1:$J$39999,1),$E$136,1)))&lt;AB4,ADDRESS(MATCH(AB4,SL_CHARTS_2012!$J$1:$J$39999,1)+1,$E$136,1),ADDRESS(MATCH(AB4,SL_CHARTS_2012!$J$1:$J$39999,1),$E$136,1)))))</f>
        <v>2.589999999999967</v>
      </c>
      <c r="AC129" s="227">
        <f ca="1">INDIRECT(CONCATENATE($E$137,IF(INDIRECT(CONCATENATE($E$137,ADDRESS(MATCH(AC4,SL_CHARTS_2012!$J$1:$J$39999,1),$E$136,1)))=AC4,ADDRESS(MATCH(AC4,SL_CHARTS_2012!$J$1:$J$39999,1),$E$136,1),IF(INDIRECT(CONCATENATE($E$137,ADDRESS(MATCH(AC4,SL_CHARTS_2012!$J$1:$J$39999,1),$E$136,1)))&lt;AC4,ADDRESS(MATCH(AC4,SL_CHARTS_2012!$J$1:$J$39999,1)+1,$E$136,1),ADDRESS(MATCH(AC4,SL_CHARTS_2012!$J$1:$J$39999,1),$E$136,1)))))</f>
        <v>1.8099999999999834</v>
      </c>
    </row>
    <row r="130" spans="2:29" s="65" customFormat="1" ht="15" hidden="1" customHeight="1" thickBot="1">
      <c r="B130" s="727"/>
      <c r="C130" s="701"/>
      <c r="D130" s="25" t="s">
        <v>149</v>
      </c>
      <c r="E130" s="116" t="str">
        <f ca="1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$J$2696</v>
      </c>
      <c r="F130" s="26" t="str">
        <f ca="1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$J$2651</v>
      </c>
      <c r="G130" s="26" t="str">
        <f ca="1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$J$2619</v>
      </c>
      <c r="H130" s="26" t="str">
        <f ca="1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$J$2591</v>
      </c>
      <c r="I130" s="26" t="str">
        <f ca="1">IF(INDIRECT(CONCATENATE($E$137,ADDRESS(MATCH(I8,SL_CHARTS_2012!$J$1:$J$39999,1),$E$136,1)))=I8,ADDRESS(MATCH(I8,SL_CHARTS_2012!$J$1:$J$39999,1),$E$136,1),IF(INDIRECT(CONCATENATE($E$137,ADDRESS(MATCH(I8,SL_CHARTS_2012!$J$1:$J$39999,1),$E$136,1)))&gt;I8, ADDRESS(MATCH(I8,SL_CHARTS_2012!$J$1:$J$39999,1)-1,$E$136,1), ADDRESS(MATCH(I8,SL_CHARTS_2012!$J$1:$J$39999,1),$E$136,1)))</f>
        <v>$J$2478</v>
      </c>
      <c r="J130" s="26" t="str">
        <f ca="1">IF(INDIRECT(CONCATENATE($E$137,ADDRESS(MATCH(J8,SL_CHARTS_2012!$J$1:$J$39999,1),$E$136,1)))=J8,ADDRESS(MATCH(J8,SL_CHARTS_2012!$J$1:$J$39999,1),$E$136,1),IF(INDIRECT(CONCATENATE($E$137,ADDRESS(MATCH(J8,SL_CHARTS_2012!$J$1:$J$39999,1),$E$136,1)))&gt;J8, ADDRESS(MATCH(J8,SL_CHARTS_2012!$J$1:$J$39999,1)-1,$E$136,1), ADDRESS(MATCH(J8,SL_CHARTS_2012!$J$1:$J$39999,1),$E$136,1)))</f>
        <v>$J$2412</v>
      </c>
      <c r="K130" s="26" t="str">
        <f ca="1">IF(INDIRECT(CONCATENATE($E$137,ADDRESS(MATCH(K8,SL_CHARTS_2012!$J$1:$J$39999,1),$E$136,1)))=K8,ADDRESS(MATCH(K8,SL_CHARTS_2012!$J$1:$J$39999,1),$E$136,1),IF(INDIRECT(CONCATENATE($E$137,ADDRESS(MATCH(K8,SL_CHARTS_2012!$J$1:$J$39999,1),$E$136,1)))&gt;K8, ADDRESS(MATCH(K8,SL_CHARTS_2012!$J$1:$J$39999,1)-1,$E$136,1), ADDRESS(MATCH(K8,SL_CHARTS_2012!$J$1:$J$39999,1),$E$136,1)))</f>
        <v>$J$2365</v>
      </c>
      <c r="L130" s="26" t="str">
        <f ca="1">IF(INDIRECT(CONCATENATE($E$137,ADDRESS(MATCH(L8,SL_CHARTS_2012!$J$1:$J$39999,1),$E$136,1)))=L8,ADDRESS(MATCH(L8,SL_CHARTS_2012!$J$1:$J$39999,1),$E$136,1),IF(INDIRECT(CONCATENATE($E$137,ADDRESS(MATCH(L8,SL_CHARTS_2012!$J$1:$J$39999,1),$E$136,1)))&gt;L8, ADDRESS(MATCH(L8,SL_CHARTS_2012!$J$1:$J$39999,1)-1,$E$136,1), ADDRESS(MATCH(L8,SL_CHARTS_2012!$J$1:$J$39999,1),$E$136,1)))</f>
        <v>$J$2341</v>
      </c>
      <c r="M130" s="26" t="str">
        <f ca="1">IF(INDIRECT(CONCATENATE($E$137,ADDRESS(MATCH(M8,SL_CHARTS_2012!$J$1:$J$39999,1),$E$136,1)))=M8,ADDRESS(MATCH(M8,SL_CHARTS_2012!$J$1:$J$39999,1),$E$136,1),IF(INDIRECT(CONCATENATE($E$137,ADDRESS(MATCH(M8,SL_CHARTS_2012!$J$1:$J$39999,1),$E$136,1)))&gt;M8, ADDRESS(MATCH(M8,SL_CHARTS_2012!$J$1:$J$39999,1)-1,$E$136,1), ADDRESS(MATCH(M8,SL_CHARTS_2012!$J$1:$J$39999,1),$E$136,1)))</f>
        <v>$J$2312</v>
      </c>
      <c r="N130" s="26" t="str">
        <f ca="1">IF(INDIRECT(CONCATENATE($E$137,ADDRESS(MATCH(N8,SL_CHARTS_2012!$J$1:$J$39999,1),$E$136,1)))=N8,ADDRESS(MATCH(N8,SL_CHARTS_2012!$J$1:$J$39999,1),$E$136,1),IF(INDIRECT(CONCATENATE($E$137,ADDRESS(MATCH(N8,SL_CHARTS_2012!$J$1:$J$39999,1),$E$136,1)))&gt;N8, ADDRESS(MATCH(N8,SL_CHARTS_2012!$J$1:$J$39999,1)-1,$E$136,1), ADDRESS(MATCH(N8,SL_CHARTS_2012!$J$1:$J$39999,1),$E$136,1)))</f>
        <v>$J$2243</v>
      </c>
      <c r="O130" s="26" t="str">
        <f ca="1">IF(INDIRECT(CONCATENATE($E$137,ADDRESS(MATCH(O8,SL_CHARTS_2012!$J$1:$J$39999,1),$E$136,1)))=O8,ADDRESS(MATCH(O8,SL_CHARTS_2012!$J$1:$J$39999,1),$E$136,1),IF(INDIRECT(CONCATENATE($E$137,ADDRESS(MATCH(O8,SL_CHARTS_2012!$J$1:$J$39999,1),$E$136,1)))&gt;O8, ADDRESS(MATCH(O8,SL_CHARTS_2012!$J$1:$J$39999,1)-1,$E$136,1), ADDRESS(MATCH(O8,SL_CHARTS_2012!$J$1:$J$39999,1),$E$136,1)))</f>
        <v>$J$2176</v>
      </c>
      <c r="P130" s="26" t="str">
        <f ca="1">IF(INDIRECT(CONCATENATE($E$137,ADDRESS(MATCH(P8,SL_CHARTS_2012!$J$1:$J$39999,1),$E$136,1)))=P8,ADDRESS(MATCH(P8,SL_CHARTS_2012!$J$1:$J$39999,1),$E$136,1),IF(INDIRECT(CONCATENATE($E$137,ADDRESS(MATCH(P8,SL_CHARTS_2012!$J$1:$J$39999,1),$E$136,1)))&gt;P8, ADDRESS(MATCH(P8,SL_CHARTS_2012!$J$1:$J$39999,1)-1,$E$136,1), ADDRESS(MATCH(P8,SL_CHARTS_2012!$J$1:$J$39999,1),$E$136,1)))</f>
        <v>$J$2140</v>
      </c>
      <c r="Q130" s="26" t="str">
        <f ca="1">IF(INDIRECT(CONCATENATE($E$137,ADDRESS(MATCH(Q8,SL_CHARTS_2012!$J$1:$J$39999,1),$E$136,1)))=Q8,ADDRESS(MATCH(Q8,SL_CHARTS_2012!$J$1:$J$39999,1),$E$136,1),IF(INDIRECT(CONCATENATE($E$137,ADDRESS(MATCH(Q8,SL_CHARTS_2012!$J$1:$J$39999,1),$E$136,1)))&gt;Q8, ADDRESS(MATCH(Q8,SL_CHARTS_2012!$J$1:$J$39999,1)-1,$E$136,1), ADDRESS(MATCH(Q8,SL_CHARTS_2012!$J$1:$J$39999,1),$E$136,1)))</f>
        <v>$J$2098</v>
      </c>
      <c r="R130" s="26" t="str">
        <f ca="1">IF(INDIRECT(CONCATENATE($E$137,ADDRESS(MATCH(R8,SL_CHARTS_2012!$J$1:$J$39999,1),$E$136,1)))=R8,ADDRESS(MATCH(R8,SL_CHARTS_2012!$J$1:$J$39999,1),$E$136,1),IF(INDIRECT(CONCATENATE($E$137,ADDRESS(MATCH(R8,SL_CHARTS_2012!$J$1:$J$39999,1),$E$136,1)))&gt;R8, ADDRESS(MATCH(R8,SL_CHARTS_2012!$J$1:$J$39999,1)-1,$E$136,1), ADDRESS(MATCH(R8,SL_CHARTS_2012!$J$1:$J$39999,1),$E$136,1)))</f>
        <v>$J$2046</v>
      </c>
      <c r="S130" s="26" t="str">
        <f ca="1">IF(INDIRECT(CONCATENATE($E$137,ADDRESS(MATCH(S8,SL_CHARTS_2012!$J$1:$J$39999,1),$E$136,1)))=S8,ADDRESS(MATCH(S8,SL_CHARTS_2012!$J$1:$J$39999,1),$E$136,1),IF(INDIRECT(CONCATENATE($E$137,ADDRESS(MATCH(S8,SL_CHARTS_2012!$J$1:$J$39999,1),$E$136,1)))&gt;S8, ADDRESS(MATCH(S8,SL_CHARTS_2012!$J$1:$J$39999,1)-1,$E$136,1), ADDRESS(MATCH(S8,SL_CHARTS_2012!$J$1:$J$39999,1),$E$136,1)))</f>
        <v>$J$1998</v>
      </c>
      <c r="T130" s="26" t="str">
        <f ca="1">IF(INDIRECT(CONCATENATE($E$137,ADDRESS(MATCH(T8,SL_CHARTS_2012!$J$1:$J$39999,1),$E$136,1)))=T8,ADDRESS(MATCH(T8,SL_CHARTS_2012!$J$1:$J$39999,1),$E$136,1),IF(INDIRECT(CONCATENATE($E$137,ADDRESS(MATCH(T8,SL_CHARTS_2012!$J$1:$J$39999,1),$E$136,1)))&gt;T8, ADDRESS(MATCH(T8,SL_CHARTS_2012!$J$1:$J$39999,1)-1,$E$136,1), ADDRESS(MATCH(T8,SL_CHARTS_2012!$J$1:$J$39999,1),$E$136,1)))</f>
        <v>$J$1970</v>
      </c>
      <c r="U130" s="26" t="str">
        <f ca="1">IF(INDIRECT(CONCATENATE($E$137,ADDRESS(MATCH(U8,SL_CHARTS_2012!$J$1:$J$39999,1),$E$136,1)))=U8,ADDRESS(MATCH(U8,SL_CHARTS_2012!$J$1:$J$39999,1),$E$136,1),IF(INDIRECT(CONCATENATE($E$137,ADDRESS(MATCH(U8,SL_CHARTS_2012!$J$1:$J$39999,1),$E$136,1)))&gt;U8, ADDRESS(MATCH(U8,SL_CHARTS_2012!$J$1:$J$39999,1)-1,$E$136,1), ADDRESS(MATCH(U8,SL_CHARTS_2012!$J$1:$J$39999,1),$E$136,1)))</f>
        <v>$J$1922</v>
      </c>
      <c r="V130" s="26" t="str">
        <f ca="1">IF(INDIRECT(CONCATENATE($E$137,ADDRESS(MATCH(V8,SL_CHARTS_2012!$J$1:$J$39999,1),$E$136,1)))=V8,ADDRESS(MATCH(V8,SL_CHARTS_2012!$J$1:$J$39999,1),$E$136,1),IF(INDIRECT(CONCATENATE($E$137,ADDRESS(MATCH(V8,SL_CHARTS_2012!$J$1:$J$39999,1),$E$136,1)))&gt;V8, ADDRESS(MATCH(V8,SL_CHARTS_2012!$J$1:$J$39999,1)-1,$E$136,1), ADDRESS(MATCH(V8,SL_CHARTS_2012!$J$1:$J$39999,1),$E$136,1)))</f>
        <v>$J$1900</v>
      </c>
      <c r="W130" s="26" t="str">
        <f ca="1">IF(INDIRECT(CONCATENATE($E$137,ADDRESS(MATCH(W8,SL_CHARTS_2012!$J$1:$J$39999,1),$E$136,1)))=W8,ADDRESS(MATCH(W8,SL_CHARTS_2012!$J$1:$J$39999,1),$E$136,1),IF(INDIRECT(CONCATENATE($E$137,ADDRESS(MATCH(W8,SL_CHARTS_2012!$J$1:$J$39999,1),$E$136,1)))&gt;W8, ADDRESS(MATCH(W8,SL_CHARTS_2012!$J$1:$J$39999,1)-1,$E$136,1), ADDRESS(MATCH(W8,SL_CHARTS_2012!$J$1:$J$39999,1),$E$136,1)))</f>
        <v>$J$1877</v>
      </c>
      <c r="X130" s="233" t="str">
        <f ca="1">IF(INDIRECT(CONCATENATE($E$137,ADDRESS(MATCH(X8,SL_CHARTS_2012!$J$1:$J$39999,1),$E$136,1)))=X8,ADDRESS(MATCH(X8,SL_CHARTS_2012!$J$1:$J$39999,1),$E$136,1),IF(INDIRECT(CONCATENATE($E$137,ADDRESS(MATCH(X8,SL_CHARTS_2012!$J$1:$J$39999,1),$E$136,1)))&gt;X8, ADDRESS(MATCH(X8,SL_CHARTS_2012!$J$1:$J$39999,1)-1,$E$136,1), ADDRESS(MATCH(X8,SL_CHARTS_2012!$J$1:$J$39999,1),$E$136,1)))</f>
        <v>$J$1453</v>
      </c>
      <c r="Y130" s="233" t="str">
        <f ca="1">IF(INDIRECT(CONCATENATE($E$137,ADDRESS(MATCH(Y8,SL_CHARTS_2012!$J$1:$J$39999,1),$E$136,1)))=Y8,ADDRESS(MATCH(Y8,SL_CHARTS_2012!$J$1:$J$39999,1),$E$136,1),IF(INDIRECT(CONCATENATE($E$137,ADDRESS(MATCH(Y8,SL_CHARTS_2012!$J$1:$J$39999,1),$E$136,1)))&gt;Y8, ADDRESS(MATCH(Y8,SL_CHARTS_2012!$J$1:$J$39999,1)-1,$E$136,1), ADDRESS(MATCH(Y8,SL_CHARTS_2012!$J$1:$J$39999,1),$E$136,1)))</f>
        <v>$J$1070</v>
      </c>
      <c r="Z130" s="233" t="str">
        <f ca="1">IF(INDIRECT(CONCATENATE($E$137,ADDRESS(MATCH(Z8,SL_CHARTS_2012!$J$1:$J$39999,1),$E$136,1)))=Z8,ADDRESS(MATCH(Z8,SL_CHARTS_2012!$J$1:$J$39999,1),$E$136,1),IF(INDIRECT(CONCATENATE($E$137,ADDRESS(MATCH(Z8,SL_CHARTS_2012!$J$1:$J$39999,1),$E$136,1)))&gt;Z8, ADDRESS(MATCH(Z8,SL_CHARTS_2012!$J$1:$J$39999,1)-1,$E$136,1), ADDRESS(MATCH(Z8,SL_CHARTS_2012!$J$1:$J$39999,1),$E$136,1)))</f>
        <v>$J$724</v>
      </c>
      <c r="AA130" s="233" t="str">
        <f ca="1">IF(INDIRECT(CONCATENATE($E$137,ADDRESS(MATCH(AA8,SL_CHARTS_2012!$J$1:$J$39999,1),$E$136,1)))=AA8,ADDRESS(MATCH(AA8,SL_CHARTS_2012!$J$1:$J$39999,1),$E$136,1),IF(INDIRECT(CONCATENATE($E$137,ADDRESS(MATCH(AA8,SL_CHARTS_2012!$J$1:$J$39999,1),$E$136,1)))&gt;AA8, ADDRESS(MATCH(AA8,SL_CHARTS_2012!$J$1:$J$39999,1)-1,$E$136,1), ADDRESS(MATCH(AA8,SL_CHARTS_2012!$J$1:$J$39999,1),$E$136,1)))</f>
        <v>$J$521</v>
      </c>
      <c r="AB130" s="233" t="str">
        <f ca="1">IF(INDIRECT(CONCATENATE($E$137,ADDRESS(MATCH(AB8,SL_CHARTS_2012!$J$1:$J$39999,1),$E$136,1)))=AB8,ADDRESS(MATCH(AB8,SL_CHARTS_2012!$J$1:$J$39999,1),$E$136,1),IF(INDIRECT(CONCATENATE($E$137,ADDRESS(MATCH(AB8,SL_CHARTS_2012!$J$1:$J$39999,1),$E$136,1)))&gt;AB8, ADDRESS(MATCH(AB8,SL_CHARTS_2012!$J$1:$J$39999,1)-1,$E$136,1), ADDRESS(MATCH(AB8,SL_CHARTS_2012!$J$1:$J$39999,1),$E$136,1)))</f>
        <v>$J$365</v>
      </c>
      <c r="AC130" s="233" t="str">
        <f ca="1">IF(INDIRECT(CONCATENATE($E$137,ADDRESS(MATCH(AC8,SL_CHARTS_2012!$J$1:$J$39999,1),$E$136,1)))=AC8,ADDRESS(MATCH(AC8,SL_CHARTS_2012!$J$1:$J$39999,1),$E$136,1),IF(INDIRECT(CONCATENATE($E$137,ADDRESS(MATCH(AC8,SL_CHARTS_2012!$J$1:$J$39999,1),$E$136,1)))&gt;AC8, ADDRESS(MATCH(AC8,SL_CHARTS_2012!$J$1:$J$39999,1)-1,$E$136,1), ADDRESS(MATCH(AC8,SL_CHARTS_2012!$J$1:$J$39999,1),$E$136,1)))</f>
        <v>$J$160</v>
      </c>
    </row>
    <row r="131" spans="2:29" s="65" customFormat="1" ht="15" customHeight="1" thickBot="1">
      <c r="B131" s="727"/>
      <c r="C131" s="701"/>
      <c r="D131" s="24" t="s">
        <v>130</v>
      </c>
      <c r="E131" s="118">
        <f ca="1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93.808888888889157</v>
      </c>
      <c r="F131" s="119">
        <f ca="1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89.690625000000594</v>
      </c>
      <c r="G131" s="119">
        <f ca="1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86.203571428572133</v>
      </c>
      <c r="H131" s="119">
        <f ca="1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83.505732484077271</v>
      </c>
      <c r="I131" s="119">
        <f ca="1">INDIRECT(CONCATENATE($E$137,IF(INDIRECT(CONCATENATE($E$137,ADDRESS(MATCH(I8,SL_CHARTS_2012!$J$1:$J$39999,1),$E$136,1)))=I8,ADDRESS(MATCH(I8,SL_CHARTS_2012!$J$1:$J$39999,1),$E$136,1),IF(INDIRECT(CONCATENATE($E$137,ADDRESS(MATCH(I8,SL_CHARTS_2012!$J$1:$J$39999,1),$E$136,1)))&gt;I8,ADDRESS(MATCH(I8,SL_CHARTS_2012!$J$1:$J$39999,1)-1,$E$136,1),ADDRESS(MATCH(I8,SL_CHARTS_2012!$J$1:$J$39999,1),$E$136,1)))))</f>
        <v>72.0427755102058</v>
      </c>
      <c r="J131" s="119">
        <f ca="1">INDIRECT(CONCATENATE($E$137,IF(INDIRECT(CONCATENATE($E$137,ADDRESS(MATCH(J8,SL_CHARTS_2012!$J$1:$J$39999,1),$E$136,1)))=J8,ADDRESS(MATCH(J8,SL_CHARTS_2012!$J$1:$J$39999,1),$E$136,1),IF(INDIRECT(CONCATENATE($E$137,ADDRESS(MATCH(J8,SL_CHARTS_2012!$J$1:$J$39999,1),$E$136,1)))&gt;J8,ADDRESS(MATCH(J8,SL_CHARTS_2012!$J$1:$J$39999,1)-1,$E$136,1),ADDRESS(MATCH(J8,SL_CHARTS_2012!$J$1:$J$39999,1),$E$136,1)))))</f>
        <v>65.920224944674516</v>
      </c>
      <c r="K131" s="119">
        <f ca="1">INDIRECT(CONCATENATE($E$137,IF(INDIRECT(CONCATENATE($E$137,ADDRESS(MATCH(K8,SL_CHARTS_2012!$J$1:$J$39999,1),$E$136,1)))=K8,ADDRESS(MATCH(K8,SL_CHARTS_2012!$J$1:$J$39999,1),$E$136,1),IF(INDIRECT(CONCATENATE($E$137,ADDRESS(MATCH(K8,SL_CHARTS_2012!$J$1:$J$39999,1),$E$136,1)))&gt;K8,ADDRESS(MATCH(K8,SL_CHARTS_2012!$J$1:$J$39999,1)-1,$E$136,1),ADDRESS(MATCH(K8,SL_CHARTS_2012!$J$1:$J$39999,1),$E$136,1)))))</f>
        <v>61.588145135568134</v>
      </c>
      <c r="L131" s="119">
        <f ca="1">INDIRECT(CONCATENATE($E$137,IF(INDIRECT(CONCATENATE($E$137,ADDRESS(MATCH(L8,SL_CHARTS_2012!$J$1:$J$39999,1),$E$136,1)))=L8,ADDRESS(MATCH(L8,SL_CHARTS_2012!$J$1:$J$39999,1),$E$136,1),IF(INDIRECT(CONCATENATE($E$137,ADDRESS(MATCH(L8,SL_CHARTS_2012!$J$1:$J$39999,1),$E$136,1)))&gt;L8,ADDRESS(MATCH(L8,SL_CHARTS_2012!$J$1:$J$39999,1)-1,$E$136,1),ADDRESS(MATCH(L8,SL_CHARTS_2012!$J$1:$J$39999,1),$E$136,1)))))</f>
        <v>59.13838437001786</v>
      </c>
      <c r="M131" s="119">
        <f ca="1">INDIRECT(CONCATENATE($E$137,IF(INDIRECT(CONCATENATE($E$137,ADDRESS(MATCH(M8,SL_CHARTS_2012!$J$1:$J$39999,1),$E$136,1)))=M8,ADDRESS(MATCH(M8,SL_CHARTS_2012!$J$1:$J$39999,1),$E$136,1),IF(INDIRECT(CONCATENATE($E$137,ADDRESS(MATCH(M8,SL_CHARTS_2012!$J$1:$J$39999,1),$E$136,1)))&gt;M8,ADDRESS(MATCH(M8,SL_CHARTS_2012!$J$1:$J$39999,1)-1,$E$136,1),ADDRESS(MATCH(M8,SL_CHARTS_2012!$J$1:$J$39999,1),$E$136,1)))))</f>
        <v>55.968152180939285</v>
      </c>
      <c r="N131" s="119">
        <f ca="1">INDIRECT(CONCATENATE($E$137,IF(INDIRECT(CONCATENATE($E$137,ADDRESS(MATCH(N8,SL_CHARTS_2012!$J$1:$J$39999,1),$E$136,1)))=N8,ADDRESS(MATCH(N8,SL_CHARTS_2012!$J$1:$J$39999,1),$E$136,1),IF(INDIRECT(CONCATENATE($E$137,ADDRESS(MATCH(N8,SL_CHARTS_2012!$J$1:$J$39999,1),$E$136,1)))&gt;N8,ADDRESS(MATCH(N8,SL_CHARTS_2012!$J$1:$J$39999,1)-1,$E$136,1),ADDRESS(MATCH(N8,SL_CHARTS_2012!$J$1:$J$39999,1),$E$136,1)))))</f>
        <v>47.73354126582452</v>
      </c>
      <c r="O131" s="119">
        <f ca="1">INDIRECT(CONCATENATE($E$137,IF(INDIRECT(CONCATENATE($E$137,ADDRESS(MATCH(O8,SL_CHARTS_2012!$J$1:$J$39999,1),$E$136,1)))=O8,ADDRESS(MATCH(O8,SL_CHARTS_2012!$J$1:$J$39999,1),$E$136,1),IF(INDIRECT(CONCATENATE($E$137,ADDRESS(MATCH(O8,SL_CHARTS_2012!$J$1:$J$39999,1),$E$136,1)))&gt;O8,ADDRESS(MATCH(O8,SL_CHARTS_2012!$J$1:$J$39999,1)-1,$E$136,1),ADDRESS(MATCH(O8,SL_CHARTS_2012!$J$1:$J$39999,1),$E$136,1)))))</f>
        <v>41.285882754852523</v>
      </c>
      <c r="P131" s="119">
        <f ca="1">INDIRECT(CONCATENATE($E$137,IF(INDIRECT(CONCATENATE($E$137,ADDRESS(MATCH(P8,SL_CHARTS_2012!$J$1:$J$39999,1),$E$136,1)))=P8,ADDRESS(MATCH(P8,SL_CHARTS_2012!$J$1:$J$39999,1),$E$136,1),IF(INDIRECT(CONCATENATE($E$137,ADDRESS(MATCH(P8,SL_CHARTS_2012!$J$1:$J$39999,1),$E$136,1)))&gt;P8,ADDRESS(MATCH(P8,SL_CHARTS_2012!$J$1:$J$39999,1)-1,$E$136,1),ADDRESS(MATCH(P8,SL_CHARTS_2012!$J$1:$J$39999,1),$E$136,1)))))</f>
        <v>37.967190751446573</v>
      </c>
      <c r="Q131" s="119">
        <f ca="1">INDIRECT(CONCATENATE($E$137,IF(INDIRECT(CONCATENATE($E$137,ADDRESS(MATCH(Q8,SL_CHARTS_2012!$J$1:$J$39999,1),$E$136,1)))=Q8,ADDRESS(MATCH(Q8,SL_CHARTS_2012!$J$1:$J$39999,1),$E$136,1),IF(INDIRECT(CONCATENATE($E$137,ADDRESS(MATCH(Q8,SL_CHARTS_2012!$J$1:$J$39999,1),$E$136,1)))&gt;Q8,ADDRESS(MATCH(Q8,SL_CHARTS_2012!$J$1:$J$39999,1)-1,$E$136,1),ADDRESS(MATCH(Q8,SL_CHARTS_2012!$J$1:$J$39999,1),$E$136,1)))))</f>
        <v>33.820608839324272</v>
      </c>
      <c r="R131" s="119">
        <f ca="1">INDIRECT(CONCATENATE($E$137,IF(INDIRECT(CONCATENATE($E$137,ADDRESS(MATCH(R8,SL_CHARTS_2012!$J$1:$J$39999,1),$E$136,1)))=R8,ADDRESS(MATCH(R8,SL_CHARTS_2012!$J$1:$J$39999,1),$E$136,1),IF(INDIRECT(CONCATENATE($E$137,ADDRESS(MATCH(R8,SL_CHARTS_2012!$J$1:$J$39999,1),$E$136,1)))&gt;R8,ADDRESS(MATCH(R8,SL_CHARTS_2012!$J$1:$J$39999,1)-1,$E$136,1),ADDRESS(MATCH(R8,SL_CHARTS_2012!$J$1:$J$39999,1),$E$136,1)))))</f>
        <v>28.071280162768666</v>
      </c>
      <c r="S131" s="119">
        <f ca="1">INDIRECT(CONCATENATE($E$137,IF(INDIRECT(CONCATENATE($E$137,ADDRESS(MATCH(S8,SL_CHARTS_2012!$J$1:$J$39999,1),$E$136,1)))=S8,ADDRESS(MATCH(S8,SL_CHARTS_2012!$J$1:$J$39999,1),$E$136,1),IF(INDIRECT(CONCATENATE($E$137,ADDRESS(MATCH(S8,SL_CHARTS_2012!$J$1:$J$39999,1),$E$136,1)))&gt;S8,ADDRESS(MATCH(S8,SL_CHARTS_2012!$J$1:$J$39999,1)-1,$E$136,1),ADDRESS(MATCH(S8,SL_CHARTS_2012!$J$1:$J$39999,1),$E$136,1)))))</f>
        <v>22.985002375298215</v>
      </c>
      <c r="T131" s="119">
        <f ca="1">INDIRECT(CONCATENATE($E$137,IF(INDIRECT(CONCATENATE($E$137,ADDRESS(MATCH(T8,SL_CHARTS_2012!$J$1:$J$39999,1),$E$136,1)))=T8,ADDRESS(MATCH(T8,SL_CHARTS_2012!$J$1:$J$39999,1),$E$136,1),IF(INDIRECT(CONCATENATE($E$137,ADDRESS(MATCH(T8,SL_CHARTS_2012!$J$1:$J$39999,1),$E$136,1)))&gt;T8,ADDRESS(MATCH(T8,SL_CHARTS_2012!$J$1:$J$39999,1)-1,$E$136,1),ADDRESS(MATCH(T8,SL_CHARTS_2012!$J$1:$J$39999,1),$E$136,1)))))</f>
        <v>20.35127315914616</v>
      </c>
      <c r="U131" s="119">
        <f ca="1">INDIRECT(CONCATENATE($E$137,IF(INDIRECT(CONCATENATE($E$137,ADDRESS(MATCH(U8,SL_CHARTS_2012!$J$1:$J$39999,1),$E$136,1)))=U8,ADDRESS(MATCH(U8,SL_CHARTS_2012!$J$1:$J$39999,1),$E$136,1),IF(INDIRECT(CONCATENATE($E$137,ADDRESS(MATCH(U8,SL_CHARTS_2012!$J$1:$J$39999,1),$E$136,1)))&gt;U8,ADDRESS(MATCH(U8,SL_CHARTS_2012!$J$1:$J$39999,1)-1,$E$136,1),ADDRESS(MATCH(U8,SL_CHARTS_2012!$J$1:$J$39999,1),$E$136,1)))))</f>
        <v>15.934696543409533</v>
      </c>
      <c r="V131" s="119">
        <f ca="1">INDIRECT(CONCATENATE($E$137,IF(INDIRECT(CONCATENATE($E$137,ADDRESS(MATCH(V8,SL_CHARTS_2012!$J$1:$J$39999,1),$E$136,1)))=V8,ADDRESS(MATCH(V8,SL_CHARTS_2012!$J$1:$J$39999,1),$E$136,1),IF(INDIRECT(CONCATENATE($E$137,ADDRESS(MATCH(V8,SL_CHARTS_2012!$J$1:$J$39999,1),$E$136,1)))&gt;V8,ADDRESS(MATCH(V8,SL_CHARTS_2012!$J$1:$J$39999,1)-1,$E$136,1),ADDRESS(MATCH(V8,SL_CHARTS_2012!$J$1:$J$39999,1),$E$136,1)))))</f>
        <v>13.815259464451877</v>
      </c>
      <c r="W131" s="119">
        <f ca="1">INDIRECT(CONCATENATE($E$137,IF(INDIRECT(CONCATENATE($E$137,ADDRESS(MATCH(W8,SL_CHARTS_2012!$J$1:$J$39999,1),$E$136,1)))=W8,ADDRESS(MATCH(W8,SL_CHARTS_2012!$J$1:$J$39999,1),$E$136,1),IF(INDIRECT(CONCATENATE($E$137,ADDRESS(MATCH(W8,SL_CHARTS_2012!$J$1:$J$39999,1),$E$136,1)))&gt;W8,ADDRESS(MATCH(W8,SL_CHARTS_2012!$J$1:$J$39999,1)-1,$E$136,1),ADDRESS(MATCH(W8,SL_CHARTS_2012!$J$1:$J$39999,1),$E$136,1)))))</f>
        <v>11.532674053556224</v>
      </c>
      <c r="X131" s="259">
        <f ca="1">INDIRECT(CONCATENATE($E$137,IF(INDIRECT(CONCATENATE($E$137,ADDRESS(MATCH(X8,SL_CHARTS_2012!$J$1:$J$39999,1),$E$136,1)))=X8,ADDRESS(MATCH(X8,SL_CHARTS_2012!$J$1:$J$39999,1),$E$136,1),IF(INDIRECT(CONCATENATE($E$137,ADDRESS(MATCH(X8,SL_CHARTS_2012!$J$1:$J$39999,1),$E$136,1)))&gt;X8,ADDRESS(MATCH(X8,SL_CHARTS_2012!$J$1:$J$39999,1)-1,$E$136,1),ADDRESS(MATCH(X8,SL_CHARTS_2012!$J$1:$J$39999,1),$E$136,1)))))</f>
        <v>7.2449999999998678</v>
      </c>
      <c r="Y131" s="259">
        <f ca="1">INDIRECT(CONCATENATE($E$137,IF(INDIRECT(CONCATENATE($E$137,ADDRESS(MATCH(Y8,SL_CHARTS_2012!$J$1:$J$39999,1),$E$136,1)))=Y8,ADDRESS(MATCH(Y8,SL_CHARTS_2012!$J$1:$J$39999,1),$E$136,1),IF(INDIRECT(CONCATENATE($E$137,ADDRESS(MATCH(Y8,SL_CHARTS_2012!$J$1:$J$39999,1),$E$136,1)))&gt;Y8,ADDRESS(MATCH(Y8,SL_CHARTS_2012!$J$1:$J$39999,1)-1,$E$136,1),ADDRESS(MATCH(Y8,SL_CHARTS_2012!$J$1:$J$39999,1),$E$136,1)))))</f>
        <v>5.3299999999999086</v>
      </c>
      <c r="Z131" s="259">
        <f ca="1">INDIRECT(CONCATENATE($E$137,IF(INDIRECT(CONCATENATE($E$137,ADDRESS(MATCH(Z8,SL_CHARTS_2012!$J$1:$J$39999,1),$E$136,1)))=Z8,ADDRESS(MATCH(Z8,SL_CHARTS_2012!$J$1:$J$39999,1),$E$136,1),IF(INDIRECT(CONCATENATE($E$137,ADDRESS(MATCH(Z8,SL_CHARTS_2012!$J$1:$J$39999,1),$E$136,1)))&gt;Z8,ADDRESS(MATCH(Z8,SL_CHARTS_2012!$J$1:$J$39999,1)-1,$E$136,1),ADDRESS(MATCH(Z8,SL_CHARTS_2012!$J$1:$J$39999,1),$E$136,1)))))</f>
        <v>3.5999999999999455</v>
      </c>
      <c r="AA131" s="259">
        <f ca="1">INDIRECT(CONCATENATE($E$137,IF(INDIRECT(CONCATENATE($E$137,ADDRESS(MATCH(AA8,SL_CHARTS_2012!$J$1:$J$39999,1),$E$136,1)))=AA8,ADDRESS(MATCH(AA8,SL_CHARTS_2012!$J$1:$J$39999,1),$E$136,1),IF(INDIRECT(CONCATENATE($E$137,ADDRESS(MATCH(AA8,SL_CHARTS_2012!$J$1:$J$39999,1),$E$136,1)))&gt;AA8,ADDRESS(MATCH(AA8,SL_CHARTS_2012!$J$1:$J$39999,1)-1,$E$136,1),ADDRESS(MATCH(AA8,SL_CHARTS_2012!$J$1:$J$39999,1),$E$136,1)))))</f>
        <v>2.5849999999999671</v>
      </c>
      <c r="AB131" s="259">
        <f ca="1">INDIRECT(CONCATENATE($E$137,IF(INDIRECT(CONCATENATE($E$137,ADDRESS(MATCH(AB8,SL_CHARTS_2012!$J$1:$J$39999,1),$E$136,1)))=AB8,ADDRESS(MATCH(AB8,SL_CHARTS_2012!$J$1:$J$39999,1),$E$136,1),IF(INDIRECT(CONCATENATE($E$137,ADDRESS(MATCH(AB8,SL_CHARTS_2012!$J$1:$J$39999,1),$E$136,1)))&gt;AB8,ADDRESS(MATCH(AB8,SL_CHARTS_2012!$J$1:$J$39999,1)-1,$E$136,1),ADDRESS(MATCH(AB8,SL_CHARTS_2012!$J$1:$J$39999,1),$E$136,1)))))</f>
        <v>1.8049999999999835</v>
      </c>
      <c r="AC131" s="259">
        <f ca="1">INDIRECT(CONCATENATE($E$137,IF(INDIRECT(CONCATENATE($E$137,ADDRESS(MATCH(AC8,SL_CHARTS_2012!$J$1:$J$39999,1),$E$136,1)))=AC8,ADDRESS(MATCH(AC8,SL_CHARTS_2012!$J$1:$J$39999,1),$E$136,1),IF(INDIRECT(CONCATENATE($E$137,ADDRESS(MATCH(AC8,SL_CHARTS_2012!$J$1:$J$39999,1),$E$136,1)))&gt;AC8,ADDRESS(MATCH(AC8,SL_CHARTS_2012!$J$1:$J$39999,1)-1,$E$136,1),ADDRESS(MATCH(AC8,SL_CHARTS_2012!$J$1:$J$39999,1),$E$136,1)))))</f>
        <v>0.78000000000000058</v>
      </c>
    </row>
    <row r="132" spans="2:29" s="65" customFormat="1" ht="15" hidden="1" customHeight="1" thickBot="1">
      <c r="B132" s="727"/>
      <c r="C132" s="707" t="s">
        <v>121</v>
      </c>
      <c r="D132" s="60" t="s">
        <v>148</v>
      </c>
      <c r="E132" s="120" t="str">
        <f ca="1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$J$2747</v>
      </c>
      <c r="F132" s="62" t="str">
        <f ca="1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$J$2697</v>
      </c>
      <c r="G132" s="62" t="str">
        <f ca="1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$J$2656</v>
      </c>
      <c r="H132" s="62" t="str">
        <f ca="1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$J$2625</v>
      </c>
      <c r="I132" s="62" t="str">
        <f ca="1">IF(INDIRECT(CONCATENATE($E$137,ADDRESS(MATCH(I6,SL_CHARTS_2012!$J$1:$J$39999,1),$E$136,1)))=I6,ADDRESS(MATCH(I6,SL_CHARTS_2012!$J$1:$J$39999,1),$E$136,1), IF(INDIRECT(CONCATENATE($E$137,ADDRESS(MATCH(I6,SL_CHARTS_2012!$J$1:$J$39999,1),$E$136,1)))&lt;I6, ADDRESS(MATCH(I6,SL_CHARTS_2012!$J$1:$J$39999,1)+1,$E$136,1), ADDRESS(MATCH(I6,SL_CHARTS_2012!$J$1:$J$39999,1),$E$136,1)))</f>
        <v>$J$2595</v>
      </c>
      <c r="J132" s="62" t="str">
        <f ca="1">IF(INDIRECT(CONCATENATE($E$137,ADDRESS(MATCH(J6,SL_CHARTS_2012!$J$1:$J$39999,1),$E$136,1)))=J6,ADDRESS(MATCH(J6,SL_CHARTS_2012!$J$1:$J$39999,1),$E$136,1), IF(INDIRECT(CONCATENATE($E$137,ADDRESS(MATCH(J6,SL_CHARTS_2012!$J$1:$J$39999,1),$E$136,1)))&lt;J6, ADDRESS(MATCH(J6,SL_CHARTS_2012!$J$1:$J$39999,1)+1,$E$136,1), ADDRESS(MATCH(J6,SL_CHARTS_2012!$J$1:$J$39999,1),$E$136,1)))</f>
        <v>$J$2481</v>
      </c>
      <c r="K132" s="62" t="str">
        <f ca="1">IF(INDIRECT(CONCATENATE($E$137,ADDRESS(MATCH(K6,SL_CHARTS_2012!$J$1:$J$39999,1),$E$136,1)))=K6,ADDRESS(MATCH(K6,SL_CHARTS_2012!$J$1:$J$39999,1),$E$136,1), IF(INDIRECT(CONCATENATE($E$137,ADDRESS(MATCH(K6,SL_CHARTS_2012!$J$1:$J$39999,1),$E$136,1)))&lt;K6, ADDRESS(MATCH(K6,SL_CHARTS_2012!$J$1:$J$39999,1)+1,$E$136,1), ADDRESS(MATCH(K6,SL_CHARTS_2012!$J$1:$J$39999,1),$E$136,1)))</f>
        <v>$J$2413</v>
      </c>
      <c r="L132" s="62" t="str">
        <f ca="1">IF(INDIRECT(CONCATENATE($E$137,ADDRESS(MATCH(L6,SL_CHARTS_2012!$J$1:$J$39999,1),$E$136,1)))=L6,ADDRESS(MATCH(L6,SL_CHARTS_2012!$J$1:$J$39999,1),$E$136,1), IF(INDIRECT(CONCATENATE($E$137,ADDRESS(MATCH(L6,SL_CHARTS_2012!$J$1:$J$39999,1),$E$136,1)))&lt;L6, ADDRESS(MATCH(L6,SL_CHARTS_2012!$J$1:$J$39999,1)+1,$E$136,1), ADDRESS(MATCH(L6,SL_CHARTS_2012!$J$1:$J$39999,1),$E$136,1)))</f>
        <v>$J$2366</v>
      </c>
      <c r="M132" s="62" t="str">
        <f ca="1">IF(INDIRECT(CONCATENATE($E$137,ADDRESS(MATCH(M6,SL_CHARTS_2012!$J$1:$J$39999,1),$E$136,1)))=M6,ADDRESS(MATCH(M6,SL_CHARTS_2012!$J$1:$J$39999,1),$E$136,1), IF(INDIRECT(CONCATENATE($E$137,ADDRESS(MATCH(M6,SL_CHARTS_2012!$J$1:$J$39999,1),$E$136,1)))&lt;M6, ADDRESS(MATCH(M6,SL_CHARTS_2012!$J$1:$J$39999,1)+1,$E$136,1), ADDRESS(MATCH(M6,SL_CHARTS_2012!$J$1:$J$39999,1),$E$136,1)))</f>
        <v>$J$2342</v>
      </c>
      <c r="N132" s="62" t="str">
        <f ca="1">IF(INDIRECT(CONCATENATE($E$137,ADDRESS(MATCH(N6,SL_CHARTS_2012!$J$1:$J$39999,1),$E$136,1)))=N6,ADDRESS(MATCH(N6,SL_CHARTS_2012!$J$1:$J$39999,1),$E$136,1), IF(INDIRECT(CONCATENATE($E$137,ADDRESS(MATCH(N6,SL_CHARTS_2012!$J$1:$J$39999,1),$E$136,1)))&lt;N6, ADDRESS(MATCH(N6,SL_CHARTS_2012!$J$1:$J$39999,1)+1,$E$136,1), ADDRESS(MATCH(N6,SL_CHARTS_2012!$J$1:$J$39999,1),$E$136,1)))</f>
        <v>$J$2313</v>
      </c>
      <c r="O132" s="62" t="str">
        <f ca="1">IF(INDIRECT(CONCATENATE($E$137,ADDRESS(MATCH(O6,SL_CHARTS_2012!$J$1:$J$39999,1),$E$136,1)))=O6,ADDRESS(MATCH(O6,SL_CHARTS_2012!$J$1:$J$39999,1),$E$136,1), IF(INDIRECT(CONCATENATE($E$137,ADDRESS(MATCH(O6,SL_CHARTS_2012!$J$1:$J$39999,1),$E$136,1)))&lt;O6, ADDRESS(MATCH(O6,SL_CHARTS_2012!$J$1:$J$39999,1)+1,$E$136,1), ADDRESS(MATCH(O6,SL_CHARTS_2012!$J$1:$J$39999,1),$E$136,1)))</f>
        <v>$J$2244</v>
      </c>
      <c r="P132" s="62" t="str">
        <f ca="1">IF(INDIRECT(CONCATENATE($E$137,ADDRESS(MATCH(P6,SL_CHARTS_2012!$J$1:$J$39999,1),$E$136,1)))=P6,ADDRESS(MATCH(P6,SL_CHARTS_2012!$J$1:$J$39999,1),$E$136,1), IF(INDIRECT(CONCATENATE($E$137,ADDRESS(MATCH(P6,SL_CHARTS_2012!$J$1:$J$39999,1),$E$136,1)))&lt;P6, ADDRESS(MATCH(P6,SL_CHARTS_2012!$J$1:$J$39999,1)+1,$E$136,1), ADDRESS(MATCH(P6,SL_CHARTS_2012!$J$1:$J$39999,1),$E$136,1)))</f>
        <v>$J$2177</v>
      </c>
      <c r="Q132" s="62" t="str">
        <f ca="1">IF(INDIRECT(CONCATENATE($E$137,ADDRESS(MATCH(Q6,SL_CHARTS_2012!$J$1:$J$39999,1),$E$136,1)))=Q6,ADDRESS(MATCH(Q6,SL_CHARTS_2012!$J$1:$J$39999,1),$E$136,1), IF(INDIRECT(CONCATENATE($E$137,ADDRESS(MATCH(Q6,SL_CHARTS_2012!$J$1:$J$39999,1),$E$136,1)))&lt;Q6, ADDRESS(MATCH(Q6,SL_CHARTS_2012!$J$1:$J$39999,1)+1,$E$136,1), ADDRESS(MATCH(Q6,SL_CHARTS_2012!$J$1:$J$39999,1),$E$136,1)))</f>
        <v>$J$2141</v>
      </c>
      <c r="R132" s="62" t="str">
        <f ca="1">IF(INDIRECT(CONCATENATE($E$137,ADDRESS(MATCH(R6,SL_CHARTS_2012!$J$1:$J$39999,1),$E$136,1)))=R6,ADDRESS(MATCH(R6,SL_CHARTS_2012!$J$1:$J$39999,1),$E$136,1), IF(INDIRECT(CONCATENATE($E$137,ADDRESS(MATCH(R6,SL_CHARTS_2012!$J$1:$J$39999,1),$E$136,1)))&lt;R6, ADDRESS(MATCH(R6,SL_CHARTS_2012!$J$1:$J$39999,1)+1,$E$136,1), ADDRESS(MATCH(R6,SL_CHARTS_2012!$J$1:$J$39999,1),$E$136,1)))</f>
        <v>$J$2099</v>
      </c>
      <c r="S132" s="62" t="str">
        <f ca="1">IF(INDIRECT(CONCATENATE($E$137,ADDRESS(MATCH(S6,SL_CHARTS_2012!$J$1:$J$39999,1),$E$136,1)))=S6,ADDRESS(MATCH(S6,SL_CHARTS_2012!$J$1:$J$39999,1),$E$136,1), IF(INDIRECT(CONCATENATE($E$137,ADDRESS(MATCH(S6,SL_CHARTS_2012!$J$1:$J$39999,1),$E$136,1)))&lt;S6, ADDRESS(MATCH(S6,SL_CHARTS_2012!$J$1:$J$39999,1)+1,$E$136,1), ADDRESS(MATCH(S6,SL_CHARTS_2012!$J$1:$J$39999,1),$E$136,1)))</f>
        <v>$J$2047</v>
      </c>
      <c r="T132" s="62" t="str">
        <f ca="1">IF(INDIRECT(CONCATENATE($E$137,ADDRESS(MATCH(T6,SL_CHARTS_2012!$J$1:$J$39999,1),$E$136,1)))=T6,ADDRESS(MATCH(T6,SL_CHARTS_2012!$J$1:$J$39999,1),$E$136,1), IF(INDIRECT(CONCATENATE($E$137,ADDRESS(MATCH(T6,SL_CHARTS_2012!$J$1:$J$39999,1),$E$136,1)))&lt;T6, ADDRESS(MATCH(T6,SL_CHARTS_2012!$J$1:$J$39999,1)+1,$E$136,1), ADDRESS(MATCH(T6,SL_CHARTS_2012!$J$1:$J$39999,1),$E$136,1)))</f>
        <v>$J$1999</v>
      </c>
      <c r="U132" s="62" t="str">
        <f ca="1">IF(INDIRECT(CONCATENATE($E$137,ADDRESS(MATCH(U6,SL_CHARTS_2012!$J$1:$J$39999,1),$E$136,1)))=U6,ADDRESS(MATCH(U6,SL_CHARTS_2012!$J$1:$J$39999,1),$E$136,1), IF(INDIRECT(CONCATENATE($E$137,ADDRESS(MATCH(U6,SL_CHARTS_2012!$J$1:$J$39999,1),$E$136,1)))&lt;U6, ADDRESS(MATCH(U6,SL_CHARTS_2012!$J$1:$J$39999,1)+1,$E$136,1), ADDRESS(MATCH(U6,SL_CHARTS_2012!$J$1:$J$39999,1),$E$136,1)))</f>
        <v>$J$1971</v>
      </c>
      <c r="V132" s="62" t="str">
        <f ca="1">IF(INDIRECT(CONCATENATE($E$137,ADDRESS(MATCH(V6,SL_CHARTS_2012!$J$1:$J$39999,1),$E$136,1)))=V6,ADDRESS(MATCH(V6,SL_CHARTS_2012!$J$1:$J$39999,1),$E$136,1), IF(INDIRECT(CONCATENATE($E$137,ADDRESS(MATCH(V6,SL_CHARTS_2012!$J$1:$J$39999,1),$E$136,1)))&lt;V6, ADDRESS(MATCH(V6,SL_CHARTS_2012!$J$1:$J$39999,1)+1,$E$136,1), ADDRESS(MATCH(V6,SL_CHARTS_2012!$J$1:$J$39999,1),$E$136,1)))</f>
        <v>$J$1923</v>
      </c>
      <c r="W132" s="62" t="str">
        <f ca="1">IF(INDIRECT(CONCATENATE($E$137,ADDRESS(MATCH(W6,SL_CHARTS_2012!$J$1:$J$39999,1),$E$136,1)))=W6,ADDRESS(MATCH(W6,SL_CHARTS_2012!$J$1:$J$39999,1),$E$136,1), IF(INDIRECT(CONCATENATE($E$137,ADDRESS(MATCH(W6,SL_CHARTS_2012!$J$1:$J$39999,1),$E$136,1)))&lt;W6, ADDRESS(MATCH(W6,SL_CHARTS_2012!$J$1:$J$39999,1)+1,$E$136,1), ADDRESS(MATCH(W6,SL_CHARTS_2012!$J$1:$J$39999,1),$E$136,1)))</f>
        <v>$J$1901</v>
      </c>
      <c r="X132" s="62" t="str">
        <f ca="1">IF(INDIRECT(CONCATENATE($E$137,ADDRESS(MATCH(X6,SL_CHARTS_2012!$J$1:$J$39999,1),$E$136,1)))=X6,ADDRESS(MATCH(X6,SL_CHARTS_2012!$J$1:$J$39999,1),$E$136,1), IF(INDIRECT(CONCATENATE($E$137,ADDRESS(MATCH(X6,SL_CHARTS_2012!$J$1:$J$39999,1),$E$136,1)))&lt;X6, ADDRESS(MATCH(X6,SL_CHARTS_2012!$J$1:$J$39999,1)+1,$E$136,1), ADDRESS(MATCH(X6,SL_CHARTS_2012!$J$1:$J$39999,1),$E$136,1)))</f>
        <v>$J$1878</v>
      </c>
      <c r="Y132" s="62" t="str">
        <f ca="1">IF(INDIRECT(CONCATENATE($E$137,ADDRESS(MATCH(Y6,SL_CHARTS_2012!$J$1:$J$39999,1),$E$136,1)))=Y6,ADDRESS(MATCH(Y6,SL_CHARTS_2012!$J$1:$J$39999,1),$E$136,1), IF(INDIRECT(CONCATENATE($E$137,ADDRESS(MATCH(Y6,SL_CHARTS_2012!$J$1:$J$39999,1),$E$136,1)))&lt;Y6, ADDRESS(MATCH(Y6,SL_CHARTS_2012!$J$1:$J$39999,1)+1,$E$136,1), ADDRESS(MATCH(Y6,SL_CHARTS_2012!$J$1:$J$39999,1),$E$136,1)))</f>
        <v>$J$1454</v>
      </c>
      <c r="Z132" s="62" t="str">
        <f ca="1">IF(INDIRECT(CONCATENATE($E$137,ADDRESS(MATCH(Z6,SL_CHARTS_2012!$J$1:$J$39999,1),$E$136,1)))=Z6,ADDRESS(MATCH(Z6,SL_CHARTS_2012!$J$1:$J$39999,1),$E$136,1), IF(INDIRECT(CONCATENATE($E$137,ADDRESS(MATCH(Z6,SL_CHARTS_2012!$J$1:$J$39999,1),$E$136,1)))&lt;Z6, ADDRESS(MATCH(Z6,SL_CHARTS_2012!$J$1:$J$39999,1)+1,$E$136,1), ADDRESS(MATCH(Z6,SL_CHARTS_2012!$J$1:$J$39999,1),$E$136,1)))</f>
        <v>$J$1071</v>
      </c>
      <c r="AA132" s="62" t="str">
        <f ca="1">IF(INDIRECT(CONCATENATE($E$137,ADDRESS(MATCH(AA6,SL_CHARTS_2012!$J$1:$J$39999,1),$E$136,1)))=AA6,ADDRESS(MATCH(AA6,SL_CHARTS_2012!$J$1:$J$39999,1),$E$136,1), IF(INDIRECT(CONCATENATE($E$137,ADDRESS(MATCH(AA6,SL_CHARTS_2012!$J$1:$J$39999,1),$E$136,1)))&lt;AA6, ADDRESS(MATCH(AA6,SL_CHARTS_2012!$J$1:$J$39999,1)+1,$E$136,1), ADDRESS(MATCH(AA6,SL_CHARTS_2012!$J$1:$J$39999,1),$E$136,1)))</f>
        <v>$J$725</v>
      </c>
      <c r="AB132" s="62" t="str">
        <f ca="1">IF(INDIRECT(CONCATENATE($E$137,ADDRESS(MATCH(AB6,SL_CHARTS_2012!$J$1:$J$39999,1),$E$136,1)))=AB6,ADDRESS(MATCH(AB6,SL_CHARTS_2012!$J$1:$J$39999,1),$E$136,1), IF(INDIRECT(CONCATENATE($E$137,ADDRESS(MATCH(AB6,SL_CHARTS_2012!$J$1:$J$39999,1),$E$136,1)))&lt;AB6, ADDRESS(MATCH(AB6,SL_CHARTS_2012!$J$1:$J$39999,1)+1,$E$136,1), ADDRESS(MATCH(AB6,SL_CHARTS_2012!$J$1:$J$39999,1),$E$136,1)))</f>
        <v>$J$522</v>
      </c>
      <c r="AC132" s="62" t="str">
        <f ca="1">IF(INDIRECT(CONCATENATE($E$137,ADDRESS(MATCH(AC6,SL_CHARTS_2012!$J$1:$J$39999,1),$E$136,1)))=AC6,ADDRESS(MATCH(AC6,SL_CHARTS_2012!$J$1:$J$39999,1),$E$136,1), IF(INDIRECT(CONCATENATE($E$137,ADDRESS(MATCH(AC6,SL_CHARTS_2012!$J$1:$J$39999,1),$E$136,1)))&lt;AC6, ADDRESS(MATCH(AC6,SL_CHARTS_2012!$J$1:$J$39999,1)+1,$E$136,1), ADDRESS(MATCH(AC6,SL_CHARTS_2012!$J$1:$J$39999,1),$E$136,1)))</f>
        <v>$J$366</v>
      </c>
    </row>
    <row r="133" spans="2:29" s="65" customFormat="1" ht="15" customHeight="1" thickBot="1">
      <c r="B133" s="727"/>
      <c r="C133" s="707"/>
      <c r="D133" s="85" t="s">
        <v>118</v>
      </c>
      <c r="E133" s="122">
        <f ca="1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0</v>
      </c>
      <c r="F133" s="86">
        <f ca="1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93.900000000000261</v>
      </c>
      <c r="G133" s="86">
        <f ca="1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90.164444444444911</v>
      </c>
      <c r="H133" s="86">
        <f ca="1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86.846875000000765</v>
      </c>
      <c r="I133" s="86">
        <f ca="1">INDIRECT(CONCATENATE($E$137,IF(INDIRECT(CONCATENATE($E$137,ADDRESS(MATCH(I6,SL_CHARTS_2012!$J$1:$J$39999,1),$E$136,1)))=I6,ADDRESS(MATCH(I6,SL_CHARTS_2012!$J$1:$J$39999,1),$E$136,1),IF(INDIRECT(CONCATENATE($E$137,ADDRESS(MATCH(I6,SL_CHARTS_2012!$J$1:$J$39999,1),$E$136,1)))&lt;I6,ADDRESS(MATCH(I6,SL_CHARTS_2012!$J$1:$J$39999,1)+1,$E$136,1),ADDRESS(MATCH(I6,SL_CHARTS_2012!$J$1:$J$39999,1),$E$136,1)))))</f>
        <v>83.889285714286544</v>
      </c>
      <c r="J133" s="86">
        <f ca="1">INDIRECT(CONCATENATE($E$137,IF(INDIRECT(CONCATENATE($E$137,ADDRESS(MATCH(J6,SL_CHARTS_2012!$J$1:$J$39999,1),$E$136,1)))=J6,ADDRESS(MATCH(J6,SL_CHARTS_2012!$J$1:$J$39999,1),$E$136,1),IF(INDIRECT(CONCATENATE($E$137,ADDRESS(MATCH(J6,SL_CHARTS_2012!$J$1:$J$39999,1),$E$136,1)))&lt;J6,ADDRESS(MATCH(J6,SL_CHARTS_2012!$J$1:$J$39999,1)+1,$E$136,1),ADDRESS(MATCH(J6,SL_CHARTS_2012!$J$1:$J$39999,1),$E$136,1)))))</f>
        <v>72.379510204083331</v>
      </c>
      <c r="K133" s="86">
        <f ca="1">INDIRECT(CONCATENATE($E$137,IF(INDIRECT(CONCATENATE($E$137,ADDRESS(MATCH(K6,SL_CHARTS_2012!$J$1:$J$39999,1),$E$136,1)))=K6,ADDRESS(MATCH(K6,SL_CHARTS_2012!$J$1:$J$39999,1),$E$136,1),IF(INDIRECT(CONCATENATE($E$137,ADDRESS(MATCH(K6,SL_CHARTS_2012!$J$1:$J$39999,1),$E$136,1)))&lt;K6,ADDRESS(MATCH(K6,SL_CHARTS_2012!$J$1:$J$39999,1)+1,$E$136,1),ADDRESS(MATCH(K6,SL_CHARTS_2012!$J$1:$J$39999,1),$E$136,1)))))</f>
        <v>66.011293550428533</v>
      </c>
      <c r="L133" s="86">
        <f ca="1">INDIRECT(CONCATENATE($E$137,IF(INDIRECT(CONCATENATE($E$137,ADDRESS(MATCH(L6,SL_CHARTS_2012!$J$1:$J$39999,1),$E$136,1)))=L6,ADDRESS(MATCH(L6,SL_CHARTS_2012!$J$1:$J$39999,1),$E$136,1),IF(INDIRECT(CONCATENATE($E$137,ADDRESS(MATCH(L6,SL_CHARTS_2012!$J$1:$J$39999,1),$E$136,1)))&lt;L6,ADDRESS(MATCH(L6,SL_CHARTS_2012!$J$1:$J$39999,1)+1,$E$136,1),ADDRESS(MATCH(L6,SL_CHARTS_2012!$J$1:$J$39999,1),$E$136,1)))))</f>
        <v>61.690218500799389</v>
      </c>
      <c r="M133" s="86">
        <f ca="1">INDIRECT(CONCATENATE($E$137,IF(INDIRECT(CONCATENATE($E$137,ADDRESS(MATCH(M6,SL_CHARTS_2012!$J$1:$J$39999,1),$E$136,1)))=M6,ADDRESS(MATCH(M6,SL_CHARTS_2012!$J$1:$J$39999,1),$E$136,1),IF(INDIRECT(CONCATENATE($E$137,ADDRESS(MATCH(M6,SL_CHARTS_2012!$J$1:$J$39999,1),$E$136,1)))&lt;M6,ADDRESS(MATCH(M6,SL_CHARTS_2012!$J$1:$J$39999,1)+1,$E$136,1),ADDRESS(MATCH(M6,SL_CHARTS_2012!$J$1:$J$39999,1),$E$136,1)))))</f>
        <v>59.240457735249116</v>
      </c>
      <c r="N133" s="86">
        <f ca="1">INDIRECT(CONCATENATE($E$137,IF(INDIRECT(CONCATENATE($E$137,ADDRESS(MATCH(N6,SL_CHARTS_2012!$J$1:$J$39999,1),$E$136,1)))=N6,ADDRESS(MATCH(N6,SL_CHARTS_2012!$J$1:$J$39999,1),$E$136,1),IF(INDIRECT(CONCATENATE($E$137,ADDRESS(MATCH(N6,SL_CHARTS_2012!$J$1:$J$39999,1),$E$136,1)))&lt;N6,ADDRESS(MATCH(N6,SL_CHARTS_2012!$J$1:$J$39999,1)+1,$E$136,1),ADDRESS(MATCH(N6,SL_CHARTS_2012!$J$1:$J$39999,1),$E$136,1)))))</f>
        <v>56.093467205171926</v>
      </c>
      <c r="O133" s="86">
        <f ca="1">INDIRECT(CONCATENATE($E$137,IF(INDIRECT(CONCATENATE($E$137,ADDRESS(MATCH(O6,SL_CHARTS_2012!$J$1:$J$39999,1),$E$136,1)))=O6,ADDRESS(MATCH(O6,SL_CHARTS_2012!$J$1:$J$39999,1),$E$136,1),IF(INDIRECT(CONCATENATE($E$137,ADDRESS(MATCH(O6,SL_CHARTS_2012!$J$1:$J$39999,1),$E$136,1)))&lt;O6,ADDRESS(MATCH(O6,SL_CHARTS_2012!$J$1:$J$39999,1)+1,$E$136,1),ADDRESS(MATCH(O6,SL_CHARTS_2012!$J$1:$J$39999,1),$E$136,1)))))</f>
        <v>47.833321856541822</v>
      </c>
      <c r="P133" s="86">
        <f ca="1">INDIRECT(CONCATENATE($E$137,IF(INDIRECT(CONCATENATE($E$137,ADDRESS(MATCH(P6,SL_CHARTS_2012!$J$1:$J$39999,1),$E$136,1)))=P6,ADDRESS(MATCH(P6,SL_CHARTS_2012!$J$1:$J$39999,1),$E$136,1),IF(INDIRECT(CONCATENATE($E$137,ADDRESS(MATCH(P6,SL_CHARTS_2012!$J$1:$J$39999,1),$E$136,1)))&lt;P6,ADDRESS(MATCH(P6,SL_CHARTS_2012!$J$1:$J$39999,1)+1,$E$136,1),ADDRESS(MATCH(P6,SL_CHARTS_2012!$J$1:$J$39999,1),$E$136,1)))))</f>
        <v>41.375716042636078</v>
      </c>
      <c r="Q133" s="86">
        <f ca="1">INDIRECT(CONCATENATE($E$137,IF(INDIRECT(CONCATENATE($E$137,ADDRESS(MATCH(Q6,SL_CHARTS_2012!$J$1:$J$39999,1),$E$136,1)))=Q6,ADDRESS(MATCH(Q6,SL_CHARTS_2012!$J$1:$J$39999,1),$E$136,1),IF(INDIRECT(CONCATENATE($E$137,ADDRESS(MATCH(Q6,SL_CHARTS_2012!$J$1:$J$39999,1),$E$136,1)))&lt;Q6,ADDRESS(MATCH(Q6,SL_CHARTS_2012!$J$1:$J$39999,1)+1,$E$136,1),ADDRESS(MATCH(Q6,SL_CHARTS_2012!$J$1:$J$39999,1),$E$136,1)))))</f>
        <v>38.060658959539062</v>
      </c>
      <c r="R133" s="86">
        <f ca="1">INDIRECT(CONCATENATE($E$137,IF(INDIRECT(CONCATENATE($E$137,ADDRESS(MATCH(R6,SL_CHARTS_2012!$J$1:$J$39999,1),$E$136,1)))=R6,ADDRESS(MATCH(R6,SL_CHARTS_2012!$J$1:$J$39999,1),$E$136,1),IF(INDIRECT(CONCATENATE($E$137,ADDRESS(MATCH(R6,SL_CHARTS_2012!$J$1:$J$39999,1),$E$136,1)))&lt;R6,ADDRESS(MATCH(R6,SL_CHARTS_2012!$J$1:$J$39999,1)+1,$E$136,1),ADDRESS(MATCH(R6,SL_CHARTS_2012!$J$1:$J$39999,1),$E$136,1)))))</f>
        <v>33.930563403553933</v>
      </c>
      <c r="S133" s="86">
        <f ca="1">INDIRECT(CONCATENATE($E$137,IF(INDIRECT(CONCATENATE($E$137,ADDRESS(MATCH(S6,SL_CHARTS_2012!$J$1:$J$39999,1),$E$136,1)))=S6,ADDRESS(MATCH(S6,SL_CHARTS_2012!$J$1:$J$39999,1),$E$136,1),IF(INDIRECT(CONCATENATE($E$137,ADDRESS(MATCH(S6,SL_CHARTS_2012!$J$1:$J$39999,1),$E$136,1)))&lt;S6,ADDRESS(MATCH(S6,SL_CHARTS_2012!$J$1:$J$39999,1)+1,$E$136,1),ADDRESS(MATCH(S6,SL_CHARTS_2012!$J$1:$J$39999,1),$E$136,1)))))</f>
        <v>28.183101119025025</v>
      </c>
      <c r="T133" s="86">
        <f ca="1">INDIRECT(CONCATENATE($E$137,IF(INDIRECT(CONCATENATE($E$137,ADDRESS(MATCH(T6,SL_CHARTS_2012!$J$1:$J$39999,1),$E$136,1)))=T6,ADDRESS(MATCH(T6,SL_CHARTS_2012!$J$1:$J$39999,1),$E$136,1),IF(INDIRECT(CONCATENATE($E$137,ADDRESS(MATCH(T6,SL_CHARTS_2012!$J$1:$J$39999,1),$E$136,1)))&lt;T6,ADDRESS(MATCH(T6,SL_CHARTS_2012!$J$1:$J$39999,1)+1,$E$136,1),ADDRESS(MATCH(T6,SL_CHARTS_2012!$J$1:$J$39999,1),$E$136,1)))))</f>
        <v>23.079064133017933</v>
      </c>
      <c r="U133" s="86">
        <f ca="1">INDIRECT(CONCATENATE($E$137,IF(INDIRECT(CONCATENATE($E$137,ADDRESS(MATCH(U6,SL_CHARTS_2012!$J$1:$J$39999,1),$E$136,1)))=U6,ADDRESS(MATCH(U6,SL_CHARTS_2012!$J$1:$J$39999,1),$E$136,1),IF(INDIRECT(CONCATENATE($E$137,ADDRESS(MATCH(U6,SL_CHARTS_2012!$J$1:$J$39999,1),$E$136,1)))&lt;U6,ADDRESS(MATCH(U6,SL_CHARTS_2012!$J$1:$J$39999,1)+1,$E$136,1),ADDRESS(MATCH(U6,SL_CHARTS_2012!$J$1:$J$39999,1),$E$136,1)))))</f>
        <v>20.445334916865878</v>
      </c>
      <c r="V133" s="86">
        <f ca="1">INDIRECT(CONCATENATE($E$137,IF(INDIRECT(CONCATENATE($E$137,ADDRESS(MATCH(V6,SL_CHARTS_2012!$J$1:$J$39999,1),$E$136,1)))=V6,ADDRESS(MATCH(V6,SL_CHARTS_2012!$J$1:$J$39999,1),$E$136,1),IF(INDIRECT(CONCATENATE($E$137,ADDRESS(MATCH(V6,SL_CHARTS_2012!$J$1:$J$39999,1),$E$136,1)))&lt;V6,ADDRESS(MATCH(V6,SL_CHARTS_2012!$J$1:$J$39999,1)+1,$E$136,1),ADDRESS(MATCH(V6,SL_CHARTS_2012!$J$1:$J$39999,1),$E$136,1)))))</f>
        <v>16.026376607718216</v>
      </c>
      <c r="W133" s="86">
        <f ca="1">INDIRECT(CONCATENATE($E$137,IF(INDIRECT(CONCATENATE($E$137,ADDRESS(MATCH(W6,SL_CHARTS_2012!$J$1:$J$39999,1),$E$136,1)))=W6,ADDRESS(MATCH(W6,SL_CHARTS_2012!$J$1:$J$39999,1),$E$136,1),IF(INDIRECT(CONCATENATE($E$137,ADDRESS(MATCH(W6,SL_CHARTS_2012!$J$1:$J$39999,1),$E$136,1)))&lt;W6,ADDRESS(MATCH(W6,SL_CHARTS_2012!$J$1:$J$39999,1)+1,$E$136,1),ADDRESS(MATCH(W6,SL_CHARTS_2012!$J$1:$J$39999,1),$E$136,1)))))</f>
        <v>13.914502308403863</v>
      </c>
      <c r="X133" s="86">
        <f ca="1">INDIRECT(CONCATENATE($E$137,IF(INDIRECT(CONCATENATE($E$137,ADDRESS(MATCH(X6,SL_CHARTS_2012!$J$1:$J$39999,1),$E$136,1)))=X6,ADDRESS(MATCH(X6,SL_CHARTS_2012!$J$1:$J$39999,1),$E$136,1),IF(INDIRECT(CONCATENATE($E$137,ADDRESS(MATCH(X6,SL_CHARTS_2012!$J$1:$J$39999,1),$E$136,1)))&lt;X6,ADDRESS(MATCH(X6,SL_CHARTS_2012!$J$1:$J$39999,1)+1,$E$136,1),ADDRESS(MATCH(X6,SL_CHARTS_2012!$J$1:$J$39999,1),$E$136,1)))))</f>
        <v>11.63191689750821</v>
      </c>
      <c r="Y133" s="86">
        <f ca="1">INDIRECT(CONCATENATE($E$137,IF(INDIRECT(CONCATENATE($E$137,ADDRESS(MATCH(Y6,SL_CHARTS_2012!$J$1:$J$39999,1),$E$136,1)))=Y6,ADDRESS(MATCH(Y6,SL_CHARTS_2012!$J$1:$J$39999,1),$E$136,1),IF(INDIRECT(CONCATENATE($E$137,ADDRESS(MATCH(Y6,SL_CHARTS_2012!$J$1:$J$39999,1),$E$136,1)))&lt;Y6,ADDRESS(MATCH(Y6,SL_CHARTS_2012!$J$1:$J$39999,1)+1,$E$136,1),ADDRESS(MATCH(Y6,SL_CHARTS_2012!$J$1:$J$39999,1),$E$136,1)))))</f>
        <v>7.2499999999998677</v>
      </c>
      <c r="Z133" s="86">
        <f ca="1">INDIRECT(CONCATENATE($E$137,IF(INDIRECT(CONCATENATE($E$137,ADDRESS(MATCH(Z6,SL_CHARTS_2012!$J$1:$J$39999,1),$E$136,1)))=Z6,ADDRESS(MATCH(Z6,SL_CHARTS_2012!$J$1:$J$39999,1),$E$136,1),IF(INDIRECT(CONCATENATE($E$137,ADDRESS(MATCH(Z6,SL_CHARTS_2012!$J$1:$J$39999,1),$E$136,1)))&lt;Z6,ADDRESS(MATCH(Z6,SL_CHARTS_2012!$J$1:$J$39999,1)+1,$E$136,1),ADDRESS(MATCH(Z6,SL_CHARTS_2012!$J$1:$J$39999,1),$E$136,1)))))</f>
        <v>5.3349999999999085</v>
      </c>
      <c r="AA133" s="86">
        <f ca="1">INDIRECT(CONCATENATE($E$137,IF(INDIRECT(CONCATENATE($E$137,ADDRESS(MATCH(AA6,SL_CHARTS_2012!$J$1:$J$39999,1),$E$136,1)))=AA6,ADDRESS(MATCH(AA6,SL_CHARTS_2012!$J$1:$J$39999,1),$E$136,1),IF(INDIRECT(CONCATENATE($E$137,ADDRESS(MATCH(AA6,SL_CHARTS_2012!$J$1:$J$39999,1),$E$136,1)))&lt;AA6,ADDRESS(MATCH(AA6,SL_CHARTS_2012!$J$1:$J$39999,1)+1,$E$136,1),ADDRESS(MATCH(AA6,SL_CHARTS_2012!$J$1:$J$39999,1),$E$136,1)))))</f>
        <v>3.6049999999999454</v>
      </c>
      <c r="AB133" s="86">
        <f ca="1">INDIRECT(CONCATENATE($E$137,IF(INDIRECT(CONCATENATE($E$137,ADDRESS(MATCH(AB6,SL_CHARTS_2012!$J$1:$J$39999,1),$E$136,1)))=AB6,ADDRESS(MATCH(AB6,SL_CHARTS_2012!$J$1:$J$39999,1),$E$136,1),IF(INDIRECT(CONCATENATE($E$137,ADDRESS(MATCH(AB6,SL_CHARTS_2012!$J$1:$J$39999,1),$E$136,1)))&lt;AB6,ADDRESS(MATCH(AB6,SL_CHARTS_2012!$J$1:$J$39999,1)+1,$E$136,1),ADDRESS(MATCH(AB6,SL_CHARTS_2012!$J$1:$J$39999,1),$E$136,1)))))</f>
        <v>2.589999999999967</v>
      </c>
      <c r="AC133" s="86">
        <f ca="1">INDIRECT(CONCATENATE($E$137,IF(INDIRECT(CONCATENATE($E$137,ADDRESS(MATCH(AC6,SL_CHARTS_2012!$J$1:$J$39999,1),$E$136,1)))=AC6,ADDRESS(MATCH(AC6,SL_CHARTS_2012!$J$1:$J$39999,1),$E$136,1),IF(INDIRECT(CONCATENATE($E$137,ADDRESS(MATCH(AC6,SL_CHARTS_2012!$J$1:$J$39999,1),$E$136,1)))&lt;AC6,ADDRESS(MATCH(AC6,SL_CHARTS_2012!$J$1:$J$39999,1)+1,$E$136,1),ADDRESS(MATCH(AC6,SL_CHARTS_2012!$J$1:$J$39999,1),$E$136,1)))))</f>
        <v>1.8099999999999834</v>
      </c>
    </row>
    <row r="134" spans="2:29" s="65" customFormat="1" ht="15" hidden="1" customHeight="1" thickBot="1">
      <c r="B134" s="727"/>
      <c r="C134" s="707"/>
      <c r="D134" s="60" t="s">
        <v>149</v>
      </c>
      <c r="E134" s="120" t="str">
        <f ca="1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$J$2696</v>
      </c>
      <c r="F134" s="62" t="str">
        <f ca="1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$J$2649</v>
      </c>
      <c r="G134" s="62" t="str">
        <f ca="1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$J$2614</v>
      </c>
      <c r="H134" s="62" t="str">
        <f ca="1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$J$2589</v>
      </c>
      <c r="I134" s="62" t="str">
        <f ca="1">IF(INDIRECT(CONCATENATE($E$137,ADDRESS(MATCH(I10,SL_CHARTS_2012!$J$1:$J$39999,1),$E$136,1)))=I10,ADDRESS(MATCH(I10,SL_CHARTS_2012!$J$1:$J$39999,1),$E$136,1),IF(INDIRECT(CONCATENATE($E$137,ADDRESS(MATCH(I10,SL_CHARTS_2012!$J$1:$J$39999,1),$E$136,1)))&gt;I10, ADDRESS(MATCH(I10,SL_CHARTS_2012!$J$1:$J$39999,1)-1,$E$136,1), ADDRESS(MATCH(I10,SL_CHARTS_2012!$J$1:$J$39999,1),$E$136,1)))</f>
        <v>$J$2476</v>
      </c>
      <c r="J134" s="62" t="str">
        <f ca="1">IF(INDIRECT(CONCATENATE($E$137,ADDRESS(MATCH(J10,SL_CHARTS_2012!$J$1:$J$39999,1),$E$136,1)))=J10,ADDRESS(MATCH(J10,SL_CHARTS_2012!$J$1:$J$39999,1),$E$136,1),IF(INDIRECT(CONCATENATE($E$137,ADDRESS(MATCH(J10,SL_CHARTS_2012!$J$1:$J$39999,1),$E$136,1)))&gt;J10, ADDRESS(MATCH(J10,SL_CHARTS_2012!$J$1:$J$39999,1)-1,$E$136,1), ADDRESS(MATCH(J10,SL_CHARTS_2012!$J$1:$J$39999,1),$E$136,1)))</f>
        <v>$J$2412</v>
      </c>
      <c r="K134" s="62" t="str">
        <f ca="1">IF(INDIRECT(CONCATENATE($E$137,ADDRESS(MATCH(K10,SL_CHARTS_2012!$J$1:$J$39999,1),$E$136,1)))=K10,ADDRESS(MATCH(K10,SL_CHARTS_2012!$J$1:$J$39999,1),$E$136,1),IF(INDIRECT(CONCATENATE($E$137,ADDRESS(MATCH(K10,SL_CHARTS_2012!$J$1:$J$39999,1),$E$136,1)))&gt;K10, ADDRESS(MATCH(K10,SL_CHARTS_2012!$J$1:$J$39999,1)-1,$E$136,1), ADDRESS(MATCH(K10,SL_CHARTS_2012!$J$1:$J$39999,1),$E$136,1)))</f>
        <v>$J$2365</v>
      </c>
      <c r="L134" s="62" t="str">
        <f ca="1">IF(INDIRECT(CONCATENATE($E$137,ADDRESS(MATCH(L10,SL_CHARTS_2012!$J$1:$J$39999,1),$E$136,1)))=L10,ADDRESS(MATCH(L10,SL_CHARTS_2012!$J$1:$J$39999,1),$E$136,1),IF(INDIRECT(CONCATENATE($E$137,ADDRESS(MATCH(L10,SL_CHARTS_2012!$J$1:$J$39999,1),$E$136,1)))&gt;L10, ADDRESS(MATCH(L10,SL_CHARTS_2012!$J$1:$J$39999,1)-1,$E$136,1), ADDRESS(MATCH(L10,SL_CHARTS_2012!$J$1:$J$39999,1),$E$136,1)))</f>
        <v>$J$2341</v>
      </c>
      <c r="M134" s="62" t="str">
        <f ca="1">IF(INDIRECT(CONCATENATE($E$137,ADDRESS(MATCH(M10,SL_CHARTS_2012!$J$1:$J$39999,1),$E$136,1)))=M10,ADDRESS(MATCH(M10,SL_CHARTS_2012!$J$1:$J$39999,1),$E$136,1),IF(INDIRECT(CONCATENATE($E$137,ADDRESS(MATCH(M10,SL_CHARTS_2012!$J$1:$J$39999,1),$E$136,1)))&gt;M10, ADDRESS(MATCH(M10,SL_CHARTS_2012!$J$1:$J$39999,1)-1,$E$136,1), ADDRESS(MATCH(M10,SL_CHARTS_2012!$J$1:$J$39999,1),$E$136,1)))</f>
        <v>$J$2312</v>
      </c>
      <c r="N134" s="62" t="str">
        <f ca="1">IF(INDIRECT(CONCATENATE($E$137,ADDRESS(MATCH(N10,SL_CHARTS_2012!$J$1:$J$39999,1),$E$136,1)))=N10,ADDRESS(MATCH(N10,SL_CHARTS_2012!$J$1:$J$39999,1),$E$136,1),IF(INDIRECT(CONCATENATE($E$137,ADDRESS(MATCH(N10,SL_CHARTS_2012!$J$1:$J$39999,1),$E$136,1)))&gt;N10, ADDRESS(MATCH(N10,SL_CHARTS_2012!$J$1:$J$39999,1)-1,$E$136,1), ADDRESS(MATCH(N10,SL_CHARTS_2012!$J$1:$J$39999,1),$E$136,1)))</f>
        <v>$J$2243</v>
      </c>
      <c r="O134" s="62" t="str">
        <f ca="1">IF(INDIRECT(CONCATENATE($E$137,ADDRESS(MATCH(O10,SL_CHARTS_2012!$J$1:$J$39999,1),$E$136,1)))=O10,ADDRESS(MATCH(O10,SL_CHARTS_2012!$J$1:$J$39999,1),$E$136,1),IF(INDIRECT(CONCATENATE($E$137,ADDRESS(MATCH(O10,SL_CHARTS_2012!$J$1:$J$39999,1),$E$136,1)))&gt;O10, ADDRESS(MATCH(O10,SL_CHARTS_2012!$J$1:$J$39999,1)-1,$E$136,1), ADDRESS(MATCH(O10,SL_CHARTS_2012!$J$1:$J$39999,1),$E$136,1)))</f>
        <v>$J$2176</v>
      </c>
      <c r="P134" s="62" t="str">
        <f ca="1">IF(INDIRECT(CONCATENATE($E$137,ADDRESS(MATCH(P10,SL_CHARTS_2012!$J$1:$J$39999,1),$E$136,1)))=P10,ADDRESS(MATCH(P10,SL_CHARTS_2012!$J$1:$J$39999,1),$E$136,1),IF(INDIRECT(CONCATENATE($E$137,ADDRESS(MATCH(P10,SL_CHARTS_2012!$J$1:$J$39999,1),$E$136,1)))&gt;P10, ADDRESS(MATCH(P10,SL_CHARTS_2012!$J$1:$J$39999,1)-1,$E$136,1), ADDRESS(MATCH(P10,SL_CHARTS_2012!$J$1:$J$39999,1),$E$136,1)))</f>
        <v>$J$2140</v>
      </c>
      <c r="Q134" s="62" t="str">
        <f ca="1">IF(INDIRECT(CONCATENATE($E$137,ADDRESS(MATCH(Q10,SL_CHARTS_2012!$J$1:$J$39999,1),$E$136,1)))=Q10,ADDRESS(MATCH(Q10,SL_CHARTS_2012!$J$1:$J$39999,1),$E$136,1),IF(INDIRECT(CONCATENATE($E$137,ADDRESS(MATCH(Q10,SL_CHARTS_2012!$J$1:$J$39999,1),$E$136,1)))&gt;Q10, ADDRESS(MATCH(Q10,SL_CHARTS_2012!$J$1:$J$39999,1)-1,$E$136,1), ADDRESS(MATCH(Q10,SL_CHARTS_2012!$J$1:$J$39999,1),$E$136,1)))</f>
        <v>$J$2098</v>
      </c>
      <c r="R134" s="62" t="str">
        <f ca="1">IF(INDIRECT(CONCATENATE($E$137,ADDRESS(MATCH(R10,SL_CHARTS_2012!$J$1:$J$39999,1),$E$136,1)))=R10,ADDRESS(MATCH(R10,SL_CHARTS_2012!$J$1:$J$39999,1),$E$136,1),IF(INDIRECT(CONCATENATE($E$137,ADDRESS(MATCH(R10,SL_CHARTS_2012!$J$1:$J$39999,1),$E$136,1)))&gt;R10, ADDRESS(MATCH(R10,SL_CHARTS_2012!$J$1:$J$39999,1)-1,$E$136,1), ADDRESS(MATCH(R10,SL_CHARTS_2012!$J$1:$J$39999,1),$E$136,1)))</f>
        <v>$J$2046</v>
      </c>
      <c r="S134" s="62" t="str">
        <f ca="1">IF(INDIRECT(CONCATENATE($E$137,ADDRESS(MATCH(S10,SL_CHARTS_2012!$J$1:$J$39999,1),$E$136,1)))=S10,ADDRESS(MATCH(S10,SL_CHARTS_2012!$J$1:$J$39999,1),$E$136,1),IF(INDIRECT(CONCATENATE($E$137,ADDRESS(MATCH(S10,SL_CHARTS_2012!$J$1:$J$39999,1),$E$136,1)))&gt;S10, ADDRESS(MATCH(S10,SL_CHARTS_2012!$J$1:$J$39999,1)-1,$E$136,1), ADDRESS(MATCH(S10,SL_CHARTS_2012!$J$1:$J$39999,1),$E$136,1)))</f>
        <v>$J$1998</v>
      </c>
      <c r="T134" s="62" t="str">
        <f ca="1">IF(INDIRECT(CONCATENATE($E$137,ADDRESS(MATCH(T10,SL_CHARTS_2012!$J$1:$J$39999,1),$E$136,1)))=T10,ADDRESS(MATCH(T10,SL_CHARTS_2012!$J$1:$J$39999,1),$E$136,1),IF(INDIRECT(CONCATENATE($E$137,ADDRESS(MATCH(T10,SL_CHARTS_2012!$J$1:$J$39999,1),$E$136,1)))&gt;T10, ADDRESS(MATCH(T10,SL_CHARTS_2012!$J$1:$J$39999,1)-1,$E$136,1), ADDRESS(MATCH(T10,SL_CHARTS_2012!$J$1:$J$39999,1),$E$136,1)))</f>
        <v>$J$1970</v>
      </c>
      <c r="U134" s="62" t="str">
        <f ca="1">IF(INDIRECT(CONCATENATE($E$137,ADDRESS(MATCH(U10,SL_CHARTS_2012!$J$1:$J$39999,1),$E$136,1)))=U10,ADDRESS(MATCH(U10,SL_CHARTS_2012!$J$1:$J$39999,1),$E$136,1),IF(INDIRECT(CONCATENATE($E$137,ADDRESS(MATCH(U10,SL_CHARTS_2012!$J$1:$J$39999,1),$E$136,1)))&gt;U10, ADDRESS(MATCH(U10,SL_CHARTS_2012!$J$1:$J$39999,1)-1,$E$136,1), ADDRESS(MATCH(U10,SL_CHARTS_2012!$J$1:$J$39999,1),$E$136,1)))</f>
        <v>$J$1922</v>
      </c>
      <c r="V134" s="62" t="str">
        <f ca="1">IF(INDIRECT(CONCATENATE($E$137,ADDRESS(MATCH(V10,SL_CHARTS_2012!$J$1:$J$39999,1),$E$136,1)))=V10,ADDRESS(MATCH(V10,SL_CHARTS_2012!$J$1:$J$39999,1),$E$136,1),IF(INDIRECT(CONCATENATE($E$137,ADDRESS(MATCH(V10,SL_CHARTS_2012!$J$1:$J$39999,1),$E$136,1)))&gt;V10, ADDRESS(MATCH(V10,SL_CHARTS_2012!$J$1:$J$39999,1)-1,$E$136,1), ADDRESS(MATCH(V10,SL_CHARTS_2012!$J$1:$J$39999,1),$E$136,1)))</f>
        <v>$J$1900</v>
      </c>
      <c r="W134" s="62" t="str">
        <f ca="1">IF(INDIRECT(CONCATENATE($E$137,ADDRESS(MATCH(W10,SL_CHARTS_2012!$J$1:$J$39999,1),$E$136,1)))=W10,ADDRESS(MATCH(W10,SL_CHARTS_2012!$J$1:$J$39999,1),$E$136,1),IF(INDIRECT(CONCATENATE($E$137,ADDRESS(MATCH(W10,SL_CHARTS_2012!$J$1:$J$39999,1),$E$136,1)))&gt;W10, ADDRESS(MATCH(W10,SL_CHARTS_2012!$J$1:$J$39999,1)-1,$E$136,1), ADDRESS(MATCH(W10,SL_CHARTS_2012!$J$1:$J$39999,1),$E$136,1)))</f>
        <v>$J$1877</v>
      </c>
      <c r="X134" s="62" t="str">
        <f ca="1">IF(INDIRECT(CONCATENATE($E$137,ADDRESS(MATCH(X10,SL_CHARTS_2012!$J$1:$J$39999,1),$E$136,1)))=X10,ADDRESS(MATCH(X10,SL_CHARTS_2012!$J$1:$J$39999,1),$E$136,1),IF(INDIRECT(CONCATENATE($E$137,ADDRESS(MATCH(X10,SL_CHARTS_2012!$J$1:$J$39999,1),$E$136,1)))&gt;X10, ADDRESS(MATCH(X10,SL_CHARTS_2012!$J$1:$J$39999,1)-1,$E$136,1), ADDRESS(MATCH(X10,SL_CHARTS_2012!$J$1:$J$39999,1),$E$136,1)))</f>
        <v>$J$1453</v>
      </c>
      <c r="Y134" s="62" t="str">
        <f ca="1">IF(INDIRECT(CONCATENATE($E$137,ADDRESS(MATCH(Y10,SL_CHARTS_2012!$J$1:$J$39999,1),$E$136,1)))=Y10,ADDRESS(MATCH(Y10,SL_CHARTS_2012!$J$1:$J$39999,1),$E$136,1),IF(INDIRECT(CONCATENATE($E$137,ADDRESS(MATCH(Y10,SL_CHARTS_2012!$J$1:$J$39999,1),$E$136,1)))&gt;Y10, ADDRESS(MATCH(Y10,SL_CHARTS_2012!$J$1:$J$39999,1)-1,$E$136,1), ADDRESS(MATCH(Y10,SL_CHARTS_2012!$J$1:$J$39999,1),$E$136,1)))</f>
        <v>$J$1070</v>
      </c>
      <c r="Z134" s="62" t="str">
        <f ca="1">IF(INDIRECT(CONCATENATE($E$137,ADDRESS(MATCH(Z10,SL_CHARTS_2012!$J$1:$J$39999,1),$E$136,1)))=Z10,ADDRESS(MATCH(Z10,SL_CHARTS_2012!$J$1:$J$39999,1),$E$136,1),IF(INDIRECT(CONCATENATE($E$137,ADDRESS(MATCH(Z10,SL_CHARTS_2012!$J$1:$J$39999,1),$E$136,1)))&gt;Z10, ADDRESS(MATCH(Z10,SL_CHARTS_2012!$J$1:$J$39999,1)-1,$E$136,1), ADDRESS(MATCH(Z10,SL_CHARTS_2012!$J$1:$J$39999,1),$E$136,1)))</f>
        <v>$J$724</v>
      </c>
      <c r="AA134" s="62" t="str">
        <f ca="1">IF(INDIRECT(CONCATENATE($E$137,ADDRESS(MATCH(AA10,SL_CHARTS_2012!$J$1:$J$39999,1),$E$136,1)))=AA10,ADDRESS(MATCH(AA10,SL_CHARTS_2012!$J$1:$J$39999,1),$E$136,1),IF(INDIRECT(CONCATENATE($E$137,ADDRESS(MATCH(AA10,SL_CHARTS_2012!$J$1:$J$39999,1),$E$136,1)))&gt;AA10, ADDRESS(MATCH(AA10,SL_CHARTS_2012!$J$1:$J$39999,1)-1,$E$136,1), ADDRESS(MATCH(AA10,SL_CHARTS_2012!$J$1:$J$39999,1),$E$136,1)))</f>
        <v>$J$521</v>
      </c>
      <c r="AB134" s="62" t="str">
        <f ca="1">IF(INDIRECT(CONCATENATE($E$137,ADDRESS(MATCH(AB10,SL_CHARTS_2012!$J$1:$J$39999,1),$E$136,1)))=AB10,ADDRESS(MATCH(AB10,SL_CHARTS_2012!$J$1:$J$39999,1),$E$136,1),IF(INDIRECT(CONCATENATE($E$137,ADDRESS(MATCH(AB10,SL_CHARTS_2012!$J$1:$J$39999,1),$E$136,1)))&gt;AB10, ADDRESS(MATCH(AB10,SL_CHARTS_2012!$J$1:$J$39999,1)-1,$E$136,1), ADDRESS(MATCH(AB10,SL_CHARTS_2012!$J$1:$J$39999,1),$E$136,1)))</f>
        <v>$J$365</v>
      </c>
      <c r="AC134" s="62" t="str">
        <f ca="1">IF(INDIRECT(CONCATENATE($E$137,ADDRESS(MATCH(AC10,SL_CHARTS_2012!$J$1:$J$39999,1),$E$136,1)))=AC10,ADDRESS(MATCH(AC10,SL_CHARTS_2012!$J$1:$J$39999,1),$E$136,1),IF(INDIRECT(CONCATENATE($E$137,ADDRESS(MATCH(AC10,SL_CHARTS_2012!$J$1:$J$39999,1),$E$136,1)))&gt;AC10, ADDRESS(MATCH(AC10,SL_CHARTS_2012!$J$1:$J$39999,1)-1,$E$136,1), ADDRESS(MATCH(AC10,SL_CHARTS_2012!$J$1:$J$39999,1),$E$136,1)))</f>
        <v>$J$160</v>
      </c>
    </row>
    <row r="135" spans="2:29" s="65" customFormat="1" ht="15" customHeight="1" thickBot="1">
      <c r="B135" s="727"/>
      <c r="C135" s="707"/>
      <c r="D135" s="85" t="s">
        <v>119</v>
      </c>
      <c r="E135" s="122">
        <f ca="1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93.808888888889157</v>
      </c>
      <c r="F135" s="123">
        <f ca="1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89.471875000000608</v>
      </c>
      <c r="G135" s="123">
        <f ca="1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85.7214285714293</v>
      </c>
      <c r="H135" s="123">
        <f ca="1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83.317197452230147</v>
      </c>
      <c r="I135" s="123">
        <f ca="1">INDIRECT(CONCATENATE($E$137,IF(INDIRECT(CONCATENATE($E$137,ADDRESS(MATCH(I10,SL_CHARTS_2012!$J$1:$J$39999,1),$E$136,1)))=I10,ADDRESS(MATCH(I10,SL_CHARTS_2012!$J$1:$J$39999,1),$E$136,1),IF(INDIRECT(CONCATENATE($E$137,ADDRESS(MATCH(I10,SL_CHARTS_2012!$J$1:$J$39999,1),$E$136,1)))&gt;I10,ADDRESS(MATCH(I10,SL_CHARTS_2012!$J$1:$J$39999,1)-1,$E$136,1),ADDRESS(MATCH(I10,SL_CHARTS_2012!$J$1:$J$39999,1),$E$136,1)))))</f>
        <v>71.818285714287441</v>
      </c>
      <c r="J135" s="123">
        <f ca="1">INDIRECT(CONCATENATE($E$137,IF(INDIRECT(CONCATENATE($E$137,ADDRESS(MATCH(J10,SL_CHARTS_2012!$J$1:$J$39999,1),$E$136,1)))=J10,ADDRESS(MATCH(J10,SL_CHARTS_2012!$J$1:$J$39999,1),$E$136,1),IF(INDIRECT(CONCATENATE($E$137,ADDRESS(MATCH(J10,SL_CHARTS_2012!$J$1:$J$39999,1),$E$136,1)))&gt;J10,ADDRESS(MATCH(J10,SL_CHARTS_2012!$J$1:$J$39999,1)-1,$E$136,1),ADDRESS(MATCH(J10,SL_CHARTS_2012!$J$1:$J$39999,1),$E$136,1)))))</f>
        <v>65.920224944674516</v>
      </c>
      <c r="K135" s="123">
        <f ca="1">INDIRECT(CONCATENATE($E$137,IF(INDIRECT(CONCATENATE($E$137,ADDRESS(MATCH(K10,SL_CHARTS_2012!$J$1:$J$39999,1),$E$136,1)))=K10,ADDRESS(MATCH(K10,SL_CHARTS_2012!$J$1:$J$39999,1),$E$136,1),IF(INDIRECT(CONCATENATE($E$137,ADDRESS(MATCH(K10,SL_CHARTS_2012!$J$1:$J$39999,1),$E$136,1)))&gt;K10,ADDRESS(MATCH(K10,SL_CHARTS_2012!$J$1:$J$39999,1)-1,$E$136,1),ADDRESS(MATCH(K10,SL_CHARTS_2012!$J$1:$J$39999,1),$E$136,1)))))</f>
        <v>61.588145135568134</v>
      </c>
      <c r="L135" s="123">
        <f ca="1">INDIRECT(CONCATENATE($E$137,IF(INDIRECT(CONCATENATE($E$137,ADDRESS(MATCH(L10,SL_CHARTS_2012!$J$1:$J$39999,1),$E$136,1)))=L10,ADDRESS(MATCH(L10,SL_CHARTS_2012!$J$1:$J$39999,1),$E$136,1),IF(INDIRECT(CONCATENATE($E$137,ADDRESS(MATCH(L10,SL_CHARTS_2012!$J$1:$J$39999,1),$E$136,1)))&gt;L10,ADDRESS(MATCH(L10,SL_CHARTS_2012!$J$1:$J$39999,1)-1,$E$136,1),ADDRESS(MATCH(L10,SL_CHARTS_2012!$J$1:$J$39999,1),$E$136,1)))))</f>
        <v>59.13838437001786</v>
      </c>
      <c r="M135" s="123">
        <f ca="1">INDIRECT(CONCATENATE($E$137,IF(INDIRECT(CONCATENATE($E$137,ADDRESS(MATCH(M10,SL_CHARTS_2012!$J$1:$J$39999,1),$E$136,1)))=M10,ADDRESS(MATCH(M10,SL_CHARTS_2012!$J$1:$J$39999,1),$E$136,1),IF(INDIRECT(CONCATENATE($E$137,ADDRESS(MATCH(M10,SL_CHARTS_2012!$J$1:$J$39999,1),$E$136,1)))&gt;M10,ADDRESS(MATCH(M10,SL_CHARTS_2012!$J$1:$J$39999,1)-1,$E$136,1),ADDRESS(MATCH(M10,SL_CHARTS_2012!$J$1:$J$39999,1),$E$136,1)))))</f>
        <v>55.968152180939285</v>
      </c>
      <c r="N135" s="123">
        <f ca="1">INDIRECT(CONCATENATE($E$137,IF(INDIRECT(CONCATENATE($E$137,ADDRESS(MATCH(N10,SL_CHARTS_2012!$J$1:$J$39999,1),$E$136,1)))=N10,ADDRESS(MATCH(N10,SL_CHARTS_2012!$J$1:$J$39999,1),$E$136,1),IF(INDIRECT(CONCATENATE($E$137,ADDRESS(MATCH(N10,SL_CHARTS_2012!$J$1:$J$39999,1),$E$136,1)))&gt;N10,ADDRESS(MATCH(N10,SL_CHARTS_2012!$J$1:$J$39999,1)-1,$E$136,1),ADDRESS(MATCH(N10,SL_CHARTS_2012!$J$1:$J$39999,1),$E$136,1)))))</f>
        <v>47.73354126582452</v>
      </c>
      <c r="O135" s="123">
        <f ca="1">INDIRECT(CONCATENATE($E$137,IF(INDIRECT(CONCATENATE($E$137,ADDRESS(MATCH(O10,SL_CHARTS_2012!$J$1:$J$39999,1),$E$136,1)))=O10,ADDRESS(MATCH(O10,SL_CHARTS_2012!$J$1:$J$39999,1),$E$136,1),IF(INDIRECT(CONCATENATE($E$137,ADDRESS(MATCH(O10,SL_CHARTS_2012!$J$1:$J$39999,1),$E$136,1)))&gt;O10,ADDRESS(MATCH(O10,SL_CHARTS_2012!$J$1:$J$39999,1)-1,$E$136,1),ADDRESS(MATCH(O10,SL_CHARTS_2012!$J$1:$J$39999,1),$E$136,1)))))</f>
        <v>41.285882754852523</v>
      </c>
      <c r="P135" s="123">
        <f ca="1">INDIRECT(CONCATENATE($E$137,IF(INDIRECT(CONCATENATE($E$137,ADDRESS(MATCH(P10,SL_CHARTS_2012!$J$1:$J$39999,1),$E$136,1)))=P10,ADDRESS(MATCH(P10,SL_CHARTS_2012!$J$1:$J$39999,1),$E$136,1),IF(INDIRECT(CONCATENATE($E$137,ADDRESS(MATCH(P10,SL_CHARTS_2012!$J$1:$J$39999,1),$E$136,1)))&gt;P10,ADDRESS(MATCH(P10,SL_CHARTS_2012!$J$1:$J$39999,1)-1,$E$136,1),ADDRESS(MATCH(P10,SL_CHARTS_2012!$J$1:$J$39999,1),$E$136,1)))))</f>
        <v>37.967190751446573</v>
      </c>
      <c r="Q135" s="123">
        <f ca="1">INDIRECT(CONCATENATE($E$137,IF(INDIRECT(CONCATENATE($E$137,ADDRESS(MATCH(Q10,SL_CHARTS_2012!$J$1:$J$39999,1),$E$136,1)))=Q10,ADDRESS(MATCH(Q10,SL_CHARTS_2012!$J$1:$J$39999,1),$E$136,1),IF(INDIRECT(CONCATENATE($E$137,ADDRESS(MATCH(Q10,SL_CHARTS_2012!$J$1:$J$39999,1),$E$136,1)))&gt;Q10,ADDRESS(MATCH(Q10,SL_CHARTS_2012!$J$1:$J$39999,1)-1,$E$136,1),ADDRESS(MATCH(Q10,SL_CHARTS_2012!$J$1:$J$39999,1),$E$136,1)))))</f>
        <v>33.820608839324272</v>
      </c>
      <c r="R135" s="123">
        <f ca="1">INDIRECT(CONCATENATE($E$137,IF(INDIRECT(CONCATENATE($E$137,ADDRESS(MATCH(R10,SL_CHARTS_2012!$J$1:$J$39999,1),$E$136,1)))=R10,ADDRESS(MATCH(R10,SL_CHARTS_2012!$J$1:$J$39999,1),$E$136,1),IF(INDIRECT(CONCATENATE($E$137,ADDRESS(MATCH(R10,SL_CHARTS_2012!$J$1:$J$39999,1),$E$136,1)))&gt;R10,ADDRESS(MATCH(R10,SL_CHARTS_2012!$J$1:$J$39999,1)-1,$E$136,1),ADDRESS(MATCH(R10,SL_CHARTS_2012!$J$1:$J$39999,1),$E$136,1)))))</f>
        <v>28.071280162768666</v>
      </c>
      <c r="S135" s="123">
        <f ca="1">INDIRECT(CONCATENATE($E$137,IF(INDIRECT(CONCATENATE($E$137,ADDRESS(MATCH(S10,SL_CHARTS_2012!$J$1:$J$39999,1),$E$136,1)))=S10,ADDRESS(MATCH(S10,SL_CHARTS_2012!$J$1:$J$39999,1),$E$136,1),IF(INDIRECT(CONCATENATE($E$137,ADDRESS(MATCH(S10,SL_CHARTS_2012!$J$1:$J$39999,1),$E$136,1)))&gt;S10,ADDRESS(MATCH(S10,SL_CHARTS_2012!$J$1:$J$39999,1)-1,$E$136,1),ADDRESS(MATCH(S10,SL_CHARTS_2012!$J$1:$J$39999,1),$E$136,1)))))</f>
        <v>22.985002375298215</v>
      </c>
      <c r="T135" s="123">
        <f ca="1">INDIRECT(CONCATENATE($E$137,IF(INDIRECT(CONCATENATE($E$137,ADDRESS(MATCH(T10,SL_CHARTS_2012!$J$1:$J$39999,1),$E$136,1)))=T10,ADDRESS(MATCH(T10,SL_CHARTS_2012!$J$1:$J$39999,1),$E$136,1),IF(INDIRECT(CONCATENATE($E$137,ADDRESS(MATCH(T10,SL_CHARTS_2012!$J$1:$J$39999,1),$E$136,1)))&gt;T10,ADDRESS(MATCH(T10,SL_CHARTS_2012!$J$1:$J$39999,1)-1,$E$136,1),ADDRESS(MATCH(T10,SL_CHARTS_2012!$J$1:$J$39999,1),$E$136,1)))))</f>
        <v>20.35127315914616</v>
      </c>
      <c r="U135" s="123">
        <f ca="1">INDIRECT(CONCATENATE($E$137,IF(INDIRECT(CONCATENATE($E$137,ADDRESS(MATCH(U10,SL_CHARTS_2012!$J$1:$J$39999,1),$E$136,1)))=U10,ADDRESS(MATCH(U10,SL_CHARTS_2012!$J$1:$J$39999,1),$E$136,1),IF(INDIRECT(CONCATENATE($E$137,ADDRESS(MATCH(U10,SL_CHARTS_2012!$J$1:$J$39999,1),$E$136,1)))&gt;U10,ADDRESS(MATCH(U10,SL_CHARTS_2012!$J$1:$J$39999,1)-1,$E$136,1),ADDRESS(MATCH(U10,SL_CHARTS_2012!$J$1:$J$39999,1),$E$136,1)))))</f>
        <v>15.934696543409533</v>
      </c>
      <c r="V135" s="123">
        <f ca="1">INDIRECT(CONCATENATE($E$137,IF(INDIRECT(CONCATENATE($E$137,ADDRESS(MATCH(V10,SL_CHARTS_2012!$J$1:$J$39999,1),$E$136,1)))=V10,ADDRESS(MATCH(V10,SL_CHARTS_2012!$J$1:$J$39999,1),$E$136,1),IF(INDIRECT(CONCATENATE($E$137,ADDRESS(MATCH(V10,SL_CHARTS_2012!$J$1:$J$39999,1),$E$136,1)))&gt;V10,ADDRESS(MATCH(V10,SL_CHARTS_2012!$J$1:$J$39999,1)-1,$E$136,1),ADDRESS(MATCH(V10,SL_CHARTS_2012!$J$1:$J$39999,1),$E$136,1)))))</f>
        <v>13.815259464451877</v>
      </c>
      <c r="W135" s="123">
        <f ca="1">INDIRECT(CONCATENATE($E$137,IF(INDIRECT(CONCATENATE($E$137,ADDRESS(MATCH(W10,SL_CHARTS_2012!$J$1:$J$39999,1),$E$136,1)))=W10,ADDRESS(MATCH(W10,SL_CHARTS_2012!$J$1:$J$39999,1),$E$136,1),IF(INDIRECT(CONCATENATE($E$137,ADDRESS(MATCH(W10,SL_CHARTS_2012!$J$1:$J$39999,1),$E$136,1)))&gt;W10,ADDRESS(MATCH(W10,SL_CHARTS_2012!$J$1:$J$39999,1)-1,$E$136,1),ADDRESS(MATCH(W10,SL_CHARTS_2012!$J$1:$J$39999,1),$E$136,1)))))</f>
        <v>11.532674053556224</v>
      </c>
      <c r="X135" s="123">
        <f ca="1">INDIRECT(CONCATENATE($E$137,IF(INDIRECT(CONCATENATE($E$137,ADDRESS(MATCH(X10,SL_CHARTS_2012!$J$1:$J$39999,1),$E$136,1)))=X10,ADDRESS(MATCH(X10,SL_CHARTS_2012!$J$1:$J$39999,1),$E$136,1),IF(INDIRECT(CONCATENATE($E$137,ADDRESS(MATCH(X10,SL_CHARTS_2012!$J$1:$J$39999,1),$E$136,1)))&gt;X10,ADDRESS(MATCH(X10,SL_CHARTS_2012!$J$1:$J$39999,1)-1,$E$136,1),ADDRESS(MATCH(X10,SL_CHARTS_2012!$J$1:$J$39999,1),$E$136,1)))))</f>
        <v>7.2449999999998678</v>
      </c>
      <c r="Y135" s="123">
        <f ca="1">INDIRECT(CONCATENATE($E$137,IF(INDIRECT(CONCATENATE($E$137,ADDRESS(MATCH(Y10,SL_CHARTS_2012!$J$1:$J$39999,1),$E$136,1)))=Y10,ADDRESS(MATCH(Y10,SL_CHARTS_2012!$J$1:$J$39999,1),$E$136,1),IF(INDIRECT(CONCATENATE($E$137,ADDRESS(MATCH(Y10,SL_CHARTS_2012!$J$1:$J$39999,1),$E$136,1)))&gt;Y10,ADDRESS(MATCH(Y10,SL_CHARTS_2012!$J$1:$J$39999,1)-1,$E$136,1),ADDRESS(MATCH(Y10,SL_CHARTS_2012!$J$1:$J$39999,1),$E$136,1)))))</f>
        <v>5.3299999999999086</v>
      </c>
      <c r="Z135" s="123">
        <f ca="1">INDIRECT(CONCATENATE($E$137,IF(INDIRECT(CONCATENATE($E$137,ADDRESS(MATCH(Z10,SL_CHARTS_2012!$J$1:$J$39999,1),$E$136,1)))=Z10,ADDRESS(MATCH(Z10,SL_CHARTS_2012!$J$1:$J$39999,1),$E$136,1),IF(INDIRECT(CONCATENATE($E$137,ADDRESS(MATCH(Z10,SL_CHARTS_2012!$J$1:$J$39999,1),$E$136,1)))&gt;Z10,ADDRESS(MATCH(Z10,SL_CHARTS_2012!$J$1:$J$39999,1)-1,$E$136,1),ADDRESS(MATCH(Z10,SL_CHARTS_2012!$J$1:$J$39999,1),$E$136,1)))))</f>
        <v>3.5999999999999455</v>
      </c>
      <c r="AA135" s="123">
        <f ca="1">INDIRECT(CONCATENATE($E$137,IF(INDIRECT(CONCATENATE($E$137,ADDRESS(MATCH(AA10,SL_CHARTS_2012!$J$1:$J$39999,1),$E$136,1)))=AA10,ADDRESS(MATCH(AA10,SL_CHARTS_2012!$J$1:$J$39999,1),$E$136,1),IF(INDIRECT(CONCATENATE($E$137,ADDRESS(MATCH(AA10,SL_CHARTS_2012!$J$1:$J$39999,1),$E$136,1)))&gt;AA10,ADDRESS(MATCH(AA10,SL_CHARTS_2012!$J$1:$J$39999,1)-1,$E$136,1),ADDRESS(MATCH(AA10,SL_CHARTS_2012!$J$1:$J$39999,1),$E$136,1)))))</f>
        <v>2.5849999999999671</v>
      </c>
      <c r="AB135" s="123">
        <f ca="1">INDIRECT(CONCATENATE($E$137,IF(INDIRECT(CONCATENATE($E$137,ADDRESS(MATCH(AB10,SL_CHARTS_2012!$J$1:$J$39999,1),$E$136,1)))=AB10,ADDRESS(MATCH(AB10,SL_CHARTS_2012!$J$1:$J$39999,1),$E$136,1),IF(INDIRECT(CONCATENATE($E$137,ADDRESS(MATCH(AB10,SL_CHARTS_2012!$J$1:$J$39999,1),$E$136,1)))&gt;AB10,ADDRESS(MATCH(AB10,SL_CHARTS_2012!$J$1:$J$39999,1)-1,$E$136,1),ADDRESS(MATCH(AB10,SL_CHARTS_2012!$J$1:$J$39999,1),$E$136,1)))))</f>
        <v>1.8049999999999835</v>
      </c>
      <c r="AC135" s="123">
        <f ca="1">INDIRECT(CONCATENATE($E$137,IF(INDIRECT(CONCATENATE($E$137,ADDRESS(MATCH(AC10,SL_CHARTS_2012!$J$1:$J$39999,1),$E$136,1)))=AC10,ADDRESS(MATCH(AC10,SL_CHARTS_2012!$J$1:$J$39999,1),$E$136,1),IF(INDIRECT(CONCATENATE($E$137,ADDRESS(MATCH(AC10,SL_CHARTS_2012!$J$1:$J$39999,1),$E$136,1)))&gt;AC10,ADDRESS(MATCH(AC10,SL_CHARTS_2012!$J$1:$J$39999,1)-1,$E$136,1),ADDRESS(MATCH(AC10,SL_CHARTS_2012!$J$1:$J$39999,1),$E$136,1)))))</f>
        <v>0.78000000000000058</v>
      </c>
    </row>
    <row r="136" spans="2:29" s="65" customFormat="1" ht="15" hidden="1" customHeight="1" thickBot="1">
      <c r="B136" s="727"/>
      <c r="C136" s="712" t="s">
        <v>125</v>
      </c>
      <c r="D136" s="712"/>
      <c r="E136" s="704">
        <v>10</v>
      </c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704"/>
      <c r="AB136" s="704"/>
      <c r="AC136" s="704"/>
    </row>
    <row r="137" spans="2:29" s="65" customFormat="1" ht="15" hidden="1" customHeight="1" thickBot="1">
      <c r="B137" s="727"/>
      <c r="C137" s="45"/>
      <c r="D137" s="713" t="s">
        <v>126</v>
      </c>
      <c r="E137" s="42" t="s">
        <v>147</v>
      </c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</row>
    <row r="138" spans="2:29" s="65" customFormat="1" ht="15" hidden="1" customHeight="1" thickBot="1">
      <c r="B138" s="727"/>
      <c r="C138" s="45"/>
      <c r="D138" s="713"/>
      <c r="E138" s="42" t="s">
        <v>124</v>
      </c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</row>
    <row r="139" spans="2:29" s="65" customFormat="1" ht="15" hidden="1" customHeight="1" thickBot="1">
      <c r="B139" s="727"/>
      <c r="C139" s="705" t="s">
        <v>120</v>
      </c>
      <c r="D139" s="44" t="s">
        <v>123</v>
      </c>
      <c r="E139" s="124" t="str">
        <f ca="1">ADDRESS(MATCH(E131,SL_CHARTS_2012!$J$1:$J$3999,1),$E$136+1,1)</f>
        <v>$K$2696</v>
      </c>
      <c r="F139" s="43" t="str">
        <f ca="1">ADDRESS(MATCH(F131,SL_CHARTS_2012!$J$1:$J$3999,1),$E$136+1,1)</f>
        <v>$K$2651</v>
      </c>
      <c r="G139" s="43" t="str">
        <f ca="1">ADDRESS(MATCH(G131,SL_CHARTS_2012!$J$1:$J$3999,1),$E$136+1,1)</f>
        <v>$K$2619</v>
      </c>
      <c r="H139" s="43" t="str">
        <f ca="1">ADDRESS(MATCH(H131,SL_CHARTS_2012!$J$1:$J$3999,1),$E$136+1,1)</f>
        <v>$K$2591</v>
      </c>
      <c r="I139" s="43" t="str">
        <f ca="1">ADDRESS(MATCH(I131,SL_CHARTS_2012!$J$1:$J$3999,1),$E$136+1,1)</f>
        <v>$K$2478</v>
      </c>
      <c r="J139" s="43" t="str">
        <f ca="1">ADDRESS(MATCH(J131,SL_CHARTS_2012!$J$1:$J$3999,1),$E$136+1,1)</f>
        <v>$K$2412</v>
      </c>
      <c r="K139" s="43" t="str">
        <f ca="1">ADDRESS(MATCH(K131,SL_CHARTS_2012!$J$1:$J$3999,1),$E$136+1,1)</f>
        <v>$K$2365</v>
      </c>
      <c r="L139" s="43" t="str">
        <f ca="1">ADDRESS(MATCH(L131,SL_CHARTS_2012!$J$1:$J$3999,1),$E$136+1,1)</f>
        <v>$K$2341</v>
      </c>
      <c r="M139" s="43" t="str">
        <f ca="1">ADDRESS(MATCH(M131,SL_CHARTS_2012!$J$1:$J$3999,1),$E$136+1,1)</f>
        <v>$K$2312</v>
      </c>
      <c r="N139" s="43" t="str">
        <f ca="1">ADDRESS(MATCH(N131,SL_CHARTS_2012!$J$1:$J$3999,1),$E$136+1,1)</f>
        <v>$K$2243</v>
      </c>
      <c r="O139" s="43" t="str">
        <f ca="1">ADDRESS(MATCH(O131,SL_CHARTS_2012!$J$1:$J$3999,1),$E$136+1,1)</f>
        <v>$K$2176</v>
      </c>
      <c r="P139" s="43" t="str">
        <f ca="1">ADDRESS(MATCH(P131,SL_CHARTS_2012!$J$1:$J$3999,1),$E$136+1,1)</f>
        <v>$K$2140</v>
      </c>
      <c r="Q139" s="43" t="str">
        <f ca="1">ADDRESS(MATCH(Q131,SL_CHARTS_2012!$J$1:$J$3999,1),$E$136+1,1)</f>
        <v>$K$2098</v>
      </c>
      <c r="R139" s="43" t="str">
        <f ca="1">ADDRESS(MATCH(R131,SL_CHARTS_2012!$J$1:$J$3999,1),$E$136+1,1)</f>
        <v>$K$2046</v>
      </c>
      <c r="S139" s="43" t="str">
        <f ca="1">ADDRESS(MATCH(S131,SL_CHARTS_2012!$J$1:$J$3999,1),$E$136+1,1)</f>
        <v>$K$1998</v>
      </c>
      <c r="T139" s="43" t="str">
        <f ca="1">ADDRESS(MATCH(T131,SL_CHARTS_2012!$J$1:$J$3999,1),$E$136+1,1)</f>
        <v>$K$1970</v>
      </c>
      <c r="U139" s="43" t="str">
        <f ca="1">ADDRESS(MATCH(U131,SL_CHARTS_2012!$J$1:$J$3999,1),$E$136+1,1)</f>
        <v>$K$1922</v>
      </c>
      <c r="V139" s="43" t="str">
        <f ca="1">ADDRESS(MATCH(V131,SL_CHARTS_2012!$J$1:$J$3999,1),$E$136+1,1)</f>
        <v>$K$1900</v>
      </c>
      <c r="W139" s="43" t="str">
        <f ca="1">ADDRESS(MATCH(W131,SL_CHARTS_2012!$J$1:$J$3999,1),$E$136+1,1)</f>
        <v>$K$1877</v>
      </c>
      <c r="X139" s="260" t="str">
        <f ca="1">ADDRESS(MATCH(X131,SL_CHARTS_2012!$J$1:$J$3999,1),$E$136+1,1)</f>
        <v>$K$1453</v>
      </c>
      <c r="Y139" s="260" t="str">
        <f ca="1">ADDRESS(MATCH(Y131,SL_CHARTS_2012!$J$1:$J$3999,1),$E$136+1,1)</f>
        <v>$K$1070</v>
      </c>
      <c r="Z139" s="260" t="str">
        <f ca="1">ADDRESS(MATCH(Z131,SL_CHARTS_2012!$J$1:$J$3999,1),$E$136+1,1)</f>
        <v>$K$724</v>
      </c>
      <c r="AA139" s="260" t="str">
        <f ca="1">ADDRESS(MATCH(AA131,SL_CHARTS_2012!$J$1:$J$3999,1),$E$136+1,1)</f>
        <v>$K$521</v>
      </c>
      <c r="AB139" s="260" t="str">
        <f ca="1">ADDRESS(MATCH(AB131,SL_CHARTS_2012!$J$1:$J$3999,1),$E$136+1,1)</f>
        <v>$K$365</v>
      </c>
      <c r="AC139" s="260" t="str">
        <f ca="1">ADDRESS(MATCH(AC131,SL_CHARTS_2012!$J$1:$J$3999,1),$E$136+1,1)</f>
        <v>$K$160</v>
      </c>
    </row>
    <row r="140" spans="2:29" s="65" customFormat="1" ht="15" hidden="1" customHeight="1" thickBot="1">
      <c r="B140" s="727"/>
      <c r="C140" s="706"/>
      <c r="D140" s="44" t="s">
        <v>122</v>
      </c>
      <c r="E140" s="124" t="str">
        <f ca="1">ADDRESS(MATCH(E129,SL_CHARTS_2012!$J$1:$J$3999,1),$E$136+1,1)</f>
        <v>$K$4</v>
      </c>
      <c r="F140" s="43" t="str">
        <f ca="1">ADDRESS(MATCH(F129,SL_CHARTS_2012!$J$1:$J$3999,1),$E$136+1,1)</f>
        <v>$K$2697</v>
      </c>
      <c r="G140" s="43" t="str">
        <f ca="1">ADDRESS(MATCH(G129,SL_CHARTS_2012!$J$1:$J$3999,1),$E$136+1,1)</f>
        <v>$K$2652</v>
      </c>
      <c r="H140" s="43" t="str">
        <f ca="1">ADDRESS(MATCH(H129,SL_CHARTS_2012!$J$1:$J$3999,1),$E$136+1,1)</f>
        <v>$K$2620</v>
      </c>
      <c r="I140" s="43" t="str">
        <f ca="1">ADDRESS(MATCH(I129,SL_CHARTS_2012!$J$1:$J$3999,1),$E$136+1,1)</f>
        <v>$K$2592</v>
      </c>
      <c r="J140" s="43" t="str">
        <f ca="1">ADDRESS(MATCH(J129,SL_CHARTS_2012!$J$1:$J$3999,1),$E$136+1,1)</f>
        <v>$K$2479</v>
      </c>
      <c r="K140" s="43" t="str">
        <f ca="1">ADDRESS(MATCH(K129,SL_CHARTS_2012!$J$1:$J$3999,1),$E$136+1,1)</f>
        <v>$K$2413</v>
      </c>
      <c r="L140" s="43" t="str">
        <f ca="1">ADDRESS(MATCH(L129,SL_CHARTS_2012!$J$1:$J$3999,1),$E$136+1,1)</f>
        <v>$K$2366</v>
      </c>
      <c r="M140" s="43" t="str">
        <f ca="1">ADDRESS(MATCH(M129,SL_CHARTS_2012!$J$1:$J$3999,1),$E$136+1,1)</f>
        <v>$K$2342</v>
      </c>
      <c r="N140" s="43" t="str">
        <f ca="1">ADDRESS(MATCH(N129,SL_CHARTS_2012!$J$1:$J$3999,1),$E$136+1,1)</f>
        <v>$K$2313</v>
      </c>
      <c r="O140" s="43" t="str">
        <f ca="1">ADDRESS(MATCH(O129,SL_CHARTS_2012!$J$1:$J$3999,1),$E$136+1,1)</f>
        <v>$K$2244</v>
      </c>
      <c r="P140" s="43" t="str">
        <f ca="1">ADDRESS(MATCH(P129,SL_CHARTS_2012!$J$1:$J$3999,1),$E$136+1,1)</f>
        <v>$K$2177</v>
      </c>
      <c r="Q140" s="43" t="str">
        <f ca="1">ADDRESS(MATCH(Q129,SL_CHARTS_2012!$J$1:$J$3999,1),$E$136+1,1)</f>
        <v>$K$2141</v>
      </c>
      <c r="R140" s="43" t="str">
        <f ca="1">ADDRESS(MATCH(R129,SL_CHARTS_2012!$J$1:$J$3999,1),$E$136+1,1)</f>
        <v>$K$2099</v>
      </c>
      <c r="S140" s="43" t="str">
        <f ca="1">ADDRESS(MATCH(S129,SL_CHARTS_2012!$J$1:$J$3999,1),$E$136+1,1)</f>
        <v>$K$2047</v>
      </c>
      <c r="T140" s="43" t="str">
        <f ca="1">ADDRESS(MATCH(T129,SL_CHARTS_2012!$J$1:$J$3999,1),$E$136+1,1)</f>
        <v>$K$1999</v>
      </c>
      <c r="U140" s="43" t="str">
        <f ca="1">ADDRESS(MATCH(U129,SL_CHARTS_2012!$J$1:$J$3999,1),$E$136+1,1)</f>
        <v>$K$1971</v>
      </c>
      <c r="V140" s="43" t="str">
        <f ca="1">ADDRESS(MATCH(V129,SL_CHARTS_2012!$J$1:$J$3999,1),$E$136+1,1)</f>
        <v>$K$1923</v>
      </c>
      <c r="W140" s="43" t="str">
        <f ca="1">ADDRESS(MATCH(W129,SL_CHARTS_2012!$J$1:$J$3999,1),$E$136+1,1)</f>
        <v>$K$1901</v>
      </c>
      <c r="X140" s="260" t="str">
        <f ca="1">ADDRESS(MATCH(X129,SL_CHARTS_2012!$J$1:$J$3999,1),$E$136+1,1)</f>
        <v>$K$1878</v>
      </c>
      <c r="Y140" s="260" t="str">
        <f ca="1">ADDRESS(MATCH(Y129,SL_CHARTS_2012!$J$1:$J$3999,1),$E$136+1,1)</f>
        <v>$K$1454</v>
      </c>
      <c r="Z140" s="260" t="str">
        <f ca="1">ADDRESS(MATCH(Z129,SL_CHARTS_2012!$J$1:$J$3999,1),$E$136+1,1)</f>
        <v>$K$1071</v>
      </c>
      <c r="AA140" s="260" t="str">
        <f ca="1">ADDRESS(MATCH(AA129,SL_CHARTS_2012!$J$1:$J$3999,1),$E$136+1,1)</f>
        <v>$K$725</v>
      </c>
      <c r="AB140" s="260" t="str">
        <f ca="1">ADDRESS(MATCH(AB129,SL_CHARTS_2012!$J$1:$J$3999,1),$E$136+1,1)</f>
        <v>$K$522</v>
      </c>
      <c r="AC140" s="260" t="str">
        <f ca="1">ADDRESS(MATCH(AC129,SL_CHARTS_2012!$J$1:$J$3999,1),$E$136+1,1)</f>
        <v>$K$366</v>
      </c>
    </row>
    <row r="141" spans="2:29" s="65" customFormat="1" ht="15" hidden="1" customHeight="1" thickBot="1">
      <c r="B141" s="727"/>
      <c r="C141" s="707" t="s">
        <v>121</v>
      </c>
      <c r="D141" s="49" t="s">
        <v>123</v>
      </c>
      <c r="E141" s="125" t="str">
        <f ca="1">ADDRESS(MATCH(E135,SL_CHARTS_2012!$J$1:$J$3999,1),$E$136+1,1)</f>
        <v>$K$2696</v>
      </c>
      <c r="F141" s="48" t="str">
        <f ca="1">ADDRESS(MATCH(F135,SL_CHARTS_2012!$J$1:$J$3999,1),$E$136+1,1)</f>
        <v>$K$2649</v>
      </c>
      <c r="G141" s="48" t="str">
        <f ca="1">ADDRESS(MATCH(G135,SL_CHARTS_2012!$J$1:$J$3999,1),$E$136+1,1)</f>
        <v>$K$2614</v>
      </c>
      <c r="H141" s="48" t="str">
        <f ca="1">ADDRESS(MATCH(H135,SL_CHARTS_2012!$J$1:$J$3999,1),$E$136+1,1)</f>
        <v>$K$2589</v>
      </c>
      <c r="I141" s="48" t="str">
        <f ca="1">ADDRESS(MATCH(I135,SL_CHARTS_2012!$J$1:$J$3999,1),$E$136+1,1)</f>
        <v>$K$2476</v>
      </c>
      <c r="J141" s="48" t="str">
        <f ca="1">ADDRESS(MATCH(J135,SL_CHARTS_2012!$J$1:$J$3999,1),$E$136+1,1)</f>
        <v>$K$2412</v>
      </c>
      <c r="K141" s="48" t="str">
        <f ca="1">ADDRESS(MATCH(K135,SL_CHARTS_2012!$J$1:$J$3999,1),$E$136+1,1)</f>
        <v>$K$2365</v>
      </c>
      <c r="L141" s="48" t="str">
        <f ca="1">ADDRESS(MATCH(L135,SL_CHARTS_2012!$J$1:$J$3999,1),$E$136+1,1)</f>
        <v>$K$2341</v>
      </c>
      <c r="M141" s="48" t="str">
        <f ca="1">ADDRESS(MATCH(M135,SL_CHARTS_2012!$J$1:$J$3999,1),$E$136+1,1)</f>
        <v>$K$2312</v>
      </c>
      <c r="N141" s="48" t="str">
        <f ca="1">ADDRESS(MATCH(N135,SL_CHARTS_2012!$J$1:$J$3999,1),$E$136+1,1)</f>
        <v>$K$2243</v>
      </c>
      <c r="O141" s="48" t="str">
        <f ca="1">ADDRESS(MATCH(O135,SL_CHARTS_2012!$J$1:$J$3999,1),$E$136+1,1)</f>
        <v>$K$2176</v>
      </c>
      <c r="P141" s="48" t="str">
        <f ca="1">ADDRESS(MATCH(P135,SL_CHARTS_2012!$J$1:$J$3999,1),$E$136+1,1)</f>
        <v>$K$2140</v>
      </c>
      <c r="Q141" s="48" t="str">
        <f ca="1">ADDRESS(MATCH(Q135,SL_CHARTS_2012!$J$1:$J$3999,1),$E$136+1,1)</f>
        <v>$K$2098</v>
      </c>
      <c r="R141" s="48" t="str">
        <f ca="1">ADDRESS(MATCH(R135,SL_CHARTS_2012!$J$1:$J$3999,1),$E$136+1,1)</f>
        <v>$K$2046</v>
      </c>
      <c r="S141" s="48" t="str">
        <f ca="1">ADDRESS(MATCH(S135,SL_CHARTS_2012!$J$1:$J$3999,1),$E$136+1,1)</f>
        <v>$K$1998</v>
      </c>
      <c r="T141" s="48" t="str">
        <f ca="1">ADDRESS(MATCH(T135,SL_CHARTS_2012!$J$1:$J$3999,1),$E$136+1,1)</f>
        <v>$K$1970</v>
      </c>
      <c r="U141" s="48" t="str">
        <f ca="1">ADDRESS(MATCH(U135,SL_CHARTS_2012!$J$1:$J$3999,1),$E$136+1,1)</f>
        <v>$K$1922</v>
      </c>
      <c r="V141" s="48" t="str">
        <f ca="1">ADDRESS(MATCH(V135,SL_CHARTS_2012!$J$1:$J$3999,1),$E$136+1,1)</f>
        <v>$K$1900</v>
      </c>
      <c r="W141" s="48" t="str">
        <f ca="1">ADDRESS(MATCH(W135,SL_CHARTS_2012!$J$1:$J$3999,1),$E$136+1,1)</f>
        <v>$K$1877</v>
      </c>
      <c r="X141" s="261" t="str">
        <f ca="1">ADDRESS(MATCH(X135,SL_CHARTS_2012!$J$1:$J$3999,1),$E$136+1,1)</f>
        <v>$K$1453</v>
      </c>
      <c r="Y141" s="261" t="str">
        <f ca="1">ADDRESS(MATCH(Y135,SL_CHARTS_2012!$J$1:$J$3999,1),$E$136+1,1)</f>
        <v>$K$1070</v>
      </c>
      <c r="Z141" s="261" t="str">
        <f ca="1">ADDRESS(MATCH(Z135,SL_CHARTS_2012!$J$1:$J$3999,1),$E$136+1,1)</f>
        <v>$K$724</v>
      </c>
      <c r="AA141" s="261" t="str">
        <f ca="1">ADDRESS(MATCH(AA135,SL_CHARTS_2012!$J$1:$J$3999,1),$E$136+1,1)</f>
        <v>$K$521</v>
      </c>
      <c r="AB141" s="261" t="str">
        <f ca="1">ADDRESS(MATCH(AB135,SL_CHARTS_2012!$J$1:$J$3999,1),$E$136+1,1)</f>
        <v>$K$365</v>
      </c>
      <c r="AC141" s="261" t="str">
        <f ca="1">ADDRESS(MATCH(AC135,SL_CHARTS_2012!$J$1:$J$3999,1),$E$136+1,1)</f>
        <v>$K$160</v>
      </c>
    </row>
    <row r="142" spans="2:29" s="65" customFormat="1" ht="15" hidden="1" customHeight="1" thickBot="1">
      <c r="B142" s="727"/>
      <c r="C142" s="708"/>
      <c r="D142" s="49" t="s">
        <v>122</v>
      </c>
      <c r="E142" s="125" t="str">
        <f ca="1">ADDRESS(MATCH(E133,SL_CHARTS_2012!$J$1:$J$3999,1),$E$136+1,1)</f>
        <v>$K$4</v>
      </c>
      <c r="F142" s="48" t="str">
        <f ca="1">ADDRESS(MATCH(F133,SL_CHARTS_2012!$J$1:$J$3999,1),$E$136+1,1)</f>
        <v>$K$2697</v>
      </c>
      <c r="G142" s="48" t="str">
        <f ca="1">ADDRESS(MATCH(G133,SL_CHARTS_2012!$J$1:$J$3999,1),$E$136+1,1)</f>
        <v>$K$2656</v>
      </c>
      <c r="H142" s="48" t="str">
        <f ca="1">ADDRESS(MATCH(H133,SL_CHARTS_2012!$J$1:$J$3999,1),$E$136+1,1)</f>
        <v>$K$2625</v>
      </c>
      <c r="I142" s="48" t="str">
        <f ca="1">ADDRESS(MATCH(I133,SL_CHARTS_2012!$J$1:$J$3999,1),$E$136+1,1)</f>
        <v>$K$2595</v>
      </c>
      <c r="J142" s="48" t="str">
        <f ca="1">ADDRESS(MATCH(J133,SL_CHARTS_2012!$J$1:$J$3999,1),$E$136+1,1)</f>
        <v>$K$2481</v>
      </c>
      <c r="K142" s="48" t="str">
        <f ca="1">ADDRESS(MATCH(K133,SL_CHARTS_2012!$J$1:$J$3999,1),$E$136+1,1)</f>
        <v>$K$2413</v>
      </c>
      <c r="L142" s="48" t="str">
        <f ca="1">ADDRESS(MATCH(L133,SL_CHARTS_2012!$J$1:$J$3999,1),$E$136+1,1)</f>
        <v>$K$2366</v>
      </c>
      <c r="M142" s="48" t="str">
        <f ca="1">ADDRESS(MATCH(M133,SL_CHARTS_2012!$J$1:$J$3999,1),$E$136+1,1)</f>
        <v>$K$2342</v>
      </c>
      <c r="N142" s="48" t="str">
        <f ca="1">ADDRESS(MATCH(N133,SL_CHARTS_2012!$J$1:$J$3999,1),$E$136+1,1)</f>
        <v>$K$2313</v>
      </c>
      <c r="O142" s="48" t="str">
        <f ca="1">ADDRESS(MATCH(O133,SL_CHARTS_2012!$J$1:$J$3999,1),$E$136+1,1)</f>
        <v>$K$2244</v>
      </c>
      <c r="P142" s="48" t="str">
        <f ca="1">ADDRESS(MATCH(P133,SL_CHARTS_2012!$J$1:$J$3999,1),$E$136+1,1)</f>
        <v>$K$2177</v>
      </c>
      <c r="Q142" s="48" t="str">
        <f ca="1">ADDRESS(MATCH(Q133,SL_CHARTS_2012!$J$1:$J$3999,1),$E$136+1,1)</f>
        <v>$K$2141</v>
      </c>
      <c r="R142" s="48" t="str">
        <f ca="1">ADDRESS(MATCH(R133,SL_CHARTS_2012!$J$1:$J$3999,1),$E$136+1,1)</f>
        <v>$K$2099</v>
      </c>
      <c r="S142" s="48" t="str">
        <f ca="1">ADDRESS(MATCH(S133,SL_CHARTS_2012!$J$1:$J$3999,1),$E$136+1,1)</f>
        <v>$K$2047</v>
      </c>
      <c r="T142" s="48" t="str">
        <f ca="1">ADDRESS(MATCH(T133,SL_CHARTS_2012!$J$1:$J$3999,1),$E$136+1,1)</f>
        <v>$K$1999</v>
      </c>
      <c r="U142" s="48" t="str">
        <f ca="1">ADDRESS(MATCH(U133,SL_CHARTS_2012!$J$1:$J$3999,1),$E$136+1,1)</f>
        <v>$K$1971</v>
      </c>
      <c r="V142" s="48" t="str">
        <f ca="1">ADDRESS(MATCH(V133,SL_CHARTS_2012!$J$1:$J$3999,1),$E$136+1,1)</f>
        <v>$K$1923</v>
      </c>
      <c r="W142" s="48" t="str">
        <f ca="1">ADDRESS(MATCH(W133,SL_CHARTS_2012!$J$1:$J$3999,1),$E$136+1,1)</f>
        <v>$K$1901</v>
      </c>
      <c r="X142" s="261" t="str">
        <f ca="1">ADDRESS(MATCH(X133,SL_CHARTS_2012!$J$1:$J$3999,1),$E$136+1,1)</f>
        <v>$K$1878</v>
      </c>
      <c r="Y142" s="261" t="str">
        <f ca="1">ADDRESS(MATCH(Y133,SL_CHARTS_2012!$J$1:$J$3999,1),$E$136+1,1)</f>
        <v>$K$1454</v>
      </c>
      <c r="Z142" s="261" t="str">
        <f ca="1">ADDRESS(MATCH(Z133,SL_CHARTS_2012!$J$1:$J$3999,1),$E$136+1,1)</f>
        <v>$K$1071</v>
      </c>
      <c r="AA142" s="261" t="str">
        <f ca="1">ADDRESS(MATCH(AA133,SL_CHARTS_2012!$J$1:$J$3999,1),$E$136+1,1)</f>
        <v>$K$725</v>
      </c>
      <c r="AB142" s="261" t="str">
        <f ca="1">ADDRESS(MATCH(AB133,SL_CHARTS_2012!$J$1:$J$3999,1),$E$136+1,1)</f>
        <v>$K$522</v>
      </c>
      <c r="AC142" s="261" t="str">
        <f ca="1">ADDRESS(MATCH(AC133,SL_CHARTS_2012!$J$1:$J$3999,1),$E$136+1,1)</f>
        <v>$K$366</v>
      </c>
    </row>
    <row r="143" spans="2:29" s="65" customFormat="1" ht="15" customHeight="1" thickBot="1">
      <c r="B143" s="727"/>
      <c r="C143" s="714" t="s">
        <v>127</v>
      </c>
      <c r="D143" s="23" t="s">
        <v>106</v>
      </c>
      <c r="E143" s="476" t="str">
        <f t="shared" ref="E143:AC143" ca="1" si="65">CONCATENATE(ROUND(E129,2),E$7,ROUND(E131,2))</f>
        <v>0-93,81</v>
      </c>
      <c r="F143" s="88" t="str">
        <f t="shared" ca="1" si="65"/>
        <v>93,9-89,69</v>
      </c>
      <c r="G143" s="88" t="str">
        <f t="shared" ca="1" si="65"/>
        <v>89,8-86,2</v>
      </c>
      <c r="H143" s="88" t="str">
        <f t="shared" ca="1" si="65"/>
        <v>86,3-83,51</v>
      </c>
      <c r="I143" s="88" t="str">
        <f t="shared" ca="1" si="65"/>
        <v>83,6-72,04</v>
      </c>
      <c r="J143" s="88" t="str">
        <f t="shared" ca="1" si="65"/>
        <v>72,16-65,92</v>
      </c>
      <c r="K143" s="88" t="str">
        <f t="shared" ca="1" si="65"/>
        <v>66,01-61,59</v>
      </c>
      <c r="L143" s="88" t="str">
        <f t="shared" ca="1" si="65"/>
        <v>61,69-59,14</v>
      </c>
      <c r="M143" s="88" t="str">
        <f t="shared" ca="1" si="65"/>
        <v>59,24-55,97</v>
      </c>
      <c r="N143" s="88" t="str">
        <f t="shared" ca="1" si="65"/>
        <v>56,09-47,73</v>
      </c>
      <c r="O143" s="88" t="str">
        <f t="shared" ca="1" si="65"/>
        <v>47,83-41,29</v>
      </c>
      <c r="P143" s="88" t="str">
        <f t="shared" ca="1" si="65"/>
        <v>41,38-37,97</v>
      </c>
      <c r="Q143" s="88" t="str">
        <f t="shared" ca="1" si="65"/>
        <v>38,06-33,82</v>
      </c>
      <c r="R143" s="88" t="str">
        <f t="shared" ca="1" si="65"/>
        <v>33,93-28,07</v>
      </c>
      <c r="S143" s="88" t="str">
        <f t="shared" ca="1" si="65"/>
        <v>28,18-22,99</v>
      </c>
      <c r="T143" s="88" t="str">
        <f t="shared" ca="1" si="65"/>
        <v>23,08-20,35</v>
      </c>
      <c r="U143" s="88" t="str">
        <f t="shared" ca="1" si="65"/>
        <v>20,45-15,93</v>
      </c>
      <c r="V143" s="88" t="str">
        <f t="shared" ca="1" si="65"/>
        <v>16,03-13,82</v>
      </c>
      <c r="W143" s="88" t="str">
        <f t="shared" ca="1" si="65"/>
        <v>13,91-11,53</v>
      </c>
      <c r="X143" s="229" t="str">
        <f t="shared" ca="1" si="65"/>
        <v>11,63-7,24</v>
      </c>
      <c r="Y143" s="229" t="str">
        <f t="shared" ca="1" si="65"/>
        <v>7,25-5,33</v>
      </c>
      <c r="Z143" s="229" t="str">
        <f t="shared" ca="1" si="65"/>
        <v>5,33-3,6</v>
      </c>
      <c r="AA143" s="229" t="str">
        <f t="shared" ca="1" si="65"/>
        <v>3,6-2,58</v>
      </c>
      <c r="AB143" s="229" t="str">
        <f t="shared" ca="1" si="65"/>
        <v>2,59-1,8</v>
      </c>
      <c r="AC143" s="229" t="str">
        <f t="shared" ca="1" si="65"/>
        <v>1,81-0,78</v>
      </c>
    </row>
    <row r="144" spans="2:29" s="65" customFormat="1" ht="15" customHeight="1" thickBot="1">
      <c r="B144" s="727"/>
      <c r="C144" s="714"/>
      <c r="D144" s="15" t="s">
        <v>670</v>
      </c>
      <c r="E144" s="126">
        <f ca="1">AVERAGE(INDIRECT(CONCATENATE($E$137,E139,$E$138,E140),TRUE))</f>
        <v>-1.5257294528731777</v>
      </c>
      <c r="F144" s="15">
        <f ca="1">AVERAGE(INDIRECT(CONCATENATE($E$137,F139,$E$138,F140),TRUE))</f>
        <v>23.176020212765952</v>
      </c>
      <c r="G144" s="15">
        <f t="shared" ref="G144:AC144" ca="1" si="66">AVERAGE(INDIRECT(CONCATENATE($E$137,G139,$E$138,G140),TRUE))</f>
        <v>16.471800000000002</v>
      </c>
      <c r="H144" s="15">
        <f t="shared" ca="1" si="66"/>
        <v>28.445929600000003</v>
      </c>
      <c r="I144" s="15">
        <f t="shared" ca="1" si="66"/>
        <v>32.404876504347818</v>
      </c>
      <c r="J144" s="15">
        <f t="shared" ca="1" si="66"/>
        <v>29.654283823529418</v>
      </c>
      <c r="K144" s="15">
        <f t="shared" ca="1" si="66"/>
        <v>35.783230612244893</v>
      </c>
      <c r="L144" s="15">
        <f t="shared" ca="1" si="66"/>
        <v>46.074973717948716</v>
      </c>
      <c r="M144" s="15">
        <f t="shared" ca="1" si="66"/>
        <v>38.8143623655914</v>
      </c>
      <c r="N144" s="15">
        <f t="shared" ca="1" si="66"/>
        <v>67.614356338028188</v>
      </c>
      <c r="O144" s="15">
        <f t="shared" ca="1" si="66"/>
        <v>47.61127632850242</v>
      </c>
      <c r="P144" s="15">
        <f t="shared" ca="1" si="66"/>
        <v>16.957335964912286</v>
      </c>
      <c r="Q144" s="15">
        <f t="shared" ca="1" si="66"/>
        <v>29.858594445454546</v>
      </c>
      <c r="R144" s="15">
        <f t="shared" ca="1" si="66"/>
        <v>6.3679634629629662</v>
      </c>
      <c r="S144" s="15">
        <f t="shared" ca="1" si="66"/>
        <v>-5.6524902419999981</v>
      </c>
      <c r="T144" s="15">
        <f t="shared" ca="1" si="66"/>
        <v>-5.4164907311111099</v>
      </c>
      <c r="U144" s="15">
        <f t="shared" ca="1" si="66"/>
        <v>-2.3989485660000009</v>
      </c>
      <c r="V144" s="15">
        <f t="shared" ca="1" si="66"/>
        <v>-2.2853885833333334</v>
      </c>
      <c r="W144" s="15">
        <f t="shared" ca="1" si="66"/>
        <v>1.4892219803400004</v>
      </c>
      <c r="X144" s="230">
        <f t="shared" ca="1" si="66"/>
        <v>6.1728698789556189</v>
      </c>
      <c r="Y144" s="230">
        <f t="shared" ca="1" si="66"/>
        <v>-2.4281639942566868</v>
      </c>
      <c r="Z144" s="230">
        <f t="shared" ca="1" si="66"/>
        <v>-6.0942210854245706</v>
      </c>
      <c r="AA144" s="230">
        <f t="shared" ca="1" si="66"/>
        <v>-14.459772357736529</v>
      </c>
      <c r="AB144" s="230">
        <f t="shared" ca="1" si="66"/>
        <v>-18.69182968929919</v>
      </c>
      <c r="AC144" s="230">
        <f t="shared" ca="1" si="66"/>
        <v>-43.831351082348377</v>
      </c>
    </row>
    <row r="145" spans="2:29" s="65" customFormat="1" ht="15" customHeight="1" thickBot="1">
      <c r="B145" s="727"/>
      <c r="C145" s="714"/>
      <c r="D145" s="13" t="s">
        <v>671</v>
      </c>
      <c r="E145" s="127">
        <f ca="1">MIN(INDIRECT(CONCATENATE($E$137,E139,$E$138,E140),TRUE))</f>
        <v>-124.2378378378412</v>
      </c>
      <c r="F145" s="13">
        <f ca="1">MIN(INDIRECT(CONCATENATE($E$137,F139,$E$138,F140),TRUE))</f>
        <v>2</v>
      </c>
      <c r="G145" s="13">
        <f t="shared" ref="G145:AC145" ca="1" si="67">MIN(INDIRECT(CONCATENATE($E$137,G139,$E$138,G140),TRUE))</f>
        <v>5</v>
      </c>
      <c r="H145" s="13">
        <f t="shared" ca="1" si="67"/>
        <v>-5</v>
      </c>
      <c r="I145" s="13">
        <f t="shared" ca="1" si="67"/>
        <v>0.79879800000000001</v>
      </c>
      <c r="J145" s="13">
        <f t="shared" ca="1" si="67"/>
        <v>3</v>
      </c>
      <c r="K145" s="13">
        <f t="shared" ca="1" si="67"/>
        <v>8</v>
      </c>
      <c r="L145" s="13">
        <f t="shared" ca="1" si="67"/>
        <v>26</v>
      </c>
      <c r="M145" s="13">
        <f t="shared" ca="1" si="67"/>
        <v>20</v>
      </c>
      <c r="N145" s="13">
        <f t="shared" ca="1" si="67"/>
        <v>25</v>
      </c>
      <c r="O145" s="13">
        <f t="shared" ca="1" si="67"/>
        <v>5</v>
      </c>
      <c r="P145" s="13">
        <f t="shared" ca="1" si="67"/>
        <v>5</v>
      </c>
      <c r="Q145" s="13">
        <f t="shared" ca="1" si="67"/>
        <v>6</v>
      </c>
      <c r="R145" s="13">
        <f t="shared" ca="1" si="67"/>
        <v>-13</v>
      </c>
      <c r="S145" s="13">
        <f t="shared" ca="1" si="67"/>
        <v>-36.078023599999995</v>
      </c>
      <c r="T145" s="13">
        <f t="shared" ca="1" si="67"/>
        <v>-20</v>
      </c>
      <c r="U145" s="13">
        <f t="shared" ca="1" si="67"/>
        <v>-18</v>
      </c>
      <c r="V145" s="13">
        <f t="shared" ca="1" si="67"/>
        <v>-14</v>
      </c>
      <c r="W145" s="13">
        <f t="shared" ca="1" si="67"/>
        <v>-12</v>
      </c>
      <c r="X145" s="231">
        <f t="shared" ca="1" si="67"/>
        <v>-35.99999999996971</v>
      </c>
      <c r="Y145" s="231">
        <f t="shared" ca="1" si="67"/>
        <v>-44.500000000248406</v>
      </c>
      <c r="Z145" s="231">
        <f t="shared" ca="1" si="67"/>
        <v>-56.400000000277444</v>
      </c>
      <c r="AA145" s="231">
        <f t="shared" ca="1" si="67"/>
        <v>-67.399999997752033</v>
      </c>
      <c r="AB145" s="231">
        <f t="shared" ca="1" si="67"/>
        <v>-69.600000000017744</v>
      </c>
      <c r="AC145" s="231">
        <f t="shared" ca="1" si="67"/>
        <v>-109.33333333333746</v>
      </c>
    </row>
    <row r="146" spans="2:29" s="65" customFormat="1" ht="15" customHeight="1" thickBot="1">
      <c r="B146" s="727"/>
      <c r="C146" s="714"/>
      <c r="D146" s="13" t="s">
        <v>672</v>
      </c>
      <c r="E146" s="127">
        <f ca="1">MAX(INDIRECT(CONCATENATE($E$137,E139,$E$138,E140),TRUE))</f>
        <v>132.65100000000001</v>
      </c>
      <c r="F146" s="13">
        <f ca="1">MAX(INDIRECT(CONCATENATE($E$137,F139,$E$138,F140),TRUE))</f>
        <v>51.503150000000005</v>
      </c>
      <c r="G146" s="13">
        <f t="shared" ref="G146:AC146" ca="1" si="68">MAX(INDIRECT(CONCATENATE($E$137,G139,$E$138,G140),TRUE))</f>
        <v>29.331800000000001</v>
      </c>
      <c r="H146" s="13">
        <f t="shared" ca="1" si="68"/>
        <v>57.796549999999996</v>
      </c>
      <c r="I146" s="13">
        <f t="shared" ca="1" si="68"/>
        <v>55.13505</v>
      </c>
      <c r="J146" s="13">
        <f t="shared" ca="1" si="68"/>
        <v>46.617949999999993</v>
      </c>
      <c r="K146" s="13">
        <f t="shared" ca="1" si="68"/>
        <v>55.376899999999999</v>
      </c>
      <c r="L146" s="13">
        <f t="shared" ca="1" si="68"/>
        <v>50.344299999999997</v>
      </c>
      <c r="M146" s="13">
        <f t="shared" ca="1" si="68"/>
        <v>49.803649999999998</v>
      </c>
      <c r="N146" s="13">
        <f t="shared" ca="1" si="68"/>
        <v>132.65100000000001</v>
      </c>
      <c r="O146" s="13">
        <f t="shared" ca="1" si="68"/>
        <v>77.260866666666672</v>
      </c>
      <c r="P146" s="13">
        <f t="shared" ca="1" si="68"/>
        <v>34.663033333333338</v>
      </c>
      <c r="Q146" s="13">
        <f t="shared" ca="1" si="68"/>
        <v>54.341999999999999</v>
      </c>
      <c r="R146" s="13">
        <f t="shared" ca="1" si="68"/>
        <v>40</v>
      </c>
      <c r="S146" s="13">
        <f t="shared" ca="1" si="68"/>
        <v>38.793843600000002</v>
      </c>
      <c r="T146" s="13">
        <f t="shared" ca="1" si="68"/>
        <v>7.398950000000001</v>
      </c>
      <c r="U146" s="13">
        <f t="shared" ca="1" si="68"/>
        <v>10.1435</v>
      </c>
      <c r="V146" s="13">
        <f t="shared" ca="1" si="68"/>
        <v>16.8843</v>
      </c>
      <c r="W146" s="13">
        <f t="shared" ca="1" si="68"/>
        <v>18.901599999999998</v>
      </c>
      <c r="X146" s="231">
        <f t="shared" ca="1" si="68"/>
        <v>40</v>
      </c>
      <c r="Y146" s="231">
        <f t="shared" ca="1" si="68"/>
        <v>48.799999998975387</v>
      </c>
      <c r="Z146" s="231">
        <f t="shared" ca="1" si="68"/>
        <v>48.799999998975387</v>
      </c>
      <c r="AA146" s="231">
        <f t="shared" ca="1" si="68"/>
        <v>21.799999999943193</v>
      </c>
      <c r="AB146" s="231">
        <f t="shared" ca="1" si="68"/>
        <v>24.799999999977018</v>
      </c>
      <c r="AC146" s="231">
        <f t="shared" ca="1" si="68"/>
        <v>10.05551601424493</v>
      </c>
    </row>
    <row r="147" spans="2:29" s="65" customFormat="1" ht="15" hidden="1" customHeight="1" thickBot="1">
      <c r="B147" s="727"/>
      <c r="C147" s="714"/>
      <c r="D147" s="25" t="s">
        <v>673</v>
      </c>
      <c r="E147" s="128">
        <v>-15</v>
      </c>
      <c r="F147" s="16">
        <v>-15</v>
      </c>
      <c r="G147" s="16">
        <v>-15</v>
      </c>
      <c r="H147" s="16">
        <v>-15</v>
      </c>
      <c r="I147" s="16">
        <v>-15</v>
      </c>
      <c r="J147" s="16">
        <v>-15</v>
      </c>
      <c r="K147" s="16">
        <v>-15</v>
      </c>
      <c r="L147" s="16">
        <v>-15</v>
      </c>
      <c r="M147" s="16">
        <v>-15</v>
      </c>
      <c r="N147" s="16">
        <v>-15</v>
      </c>
      <c r="O147" s="16">
        <v>-15</v>
      </c>
      <c r="P147" s="16">
        <v>-15</v>
      </c>
      <c r="Q147" s="16">
        <v>-15</v>
      </c>
      <c r="R147" s="16">
        <v>-15</v>
      </c>
      <c r="S147" s="16">
        <v>-15</v>
      </c>
      <c r="T147" s="16">
        <v>-15</v>
      </c>
      <c r="U147" s="16">
        <v>-15</v>
      </c>
      <c r="V147" s="16">
        <v>-15</v>
      </c>
      <c r="W147" s="16">
        <v>-15</v>
      </c>
      <c r="X147" s="232">
        <v>-15</v>
      </c>
      <c r="Y147" s="232">
        <v>-15</v>
      </c>
      <c r="Z147" s="232">
        <v>-15</v>
      </c>
      <c r="AA147" s="232">
        <v>-15</v>
      </c>
      <c r="AB147" s="232">
        <v>-15</v>
      </c>
      <c r="AC147" s="232">
        <v>-15</v>
      </c>
    </row>
    <row r="148" spans="2:29" s="65" customFormat="1" ht="15" hidden="1" customHeight="1" thickBot="1">
      <c r="B148" s="727"/>
      <c r="C148" s="714"/>
      <c r="D148" s="25" t="s">
        <v>674</v>
      </c>
      <c r="E148" s="128">
        <v>15</v>
      </c>
      <c r="F148" s="16">
        <v>15</v>
      </c>
      <c r="G148" s="16">
        <v>15</v>
      </c>
      <c r="H148" s="16">
        <v>15</v>
      </c>
      <c r="I148" s="16">
        <v>15</v>
      </c>
      <c r="J148" s="16">
        <v>15</v>
      </c>
      <c r="K148" s="16">
        <v>15</v>
      </c>
      <c r="L148" s="16">
        <v>15</v>
      </c>
      <c r="M148" s="16">
        <v>15</v>
      </c>
      <c r="N148" s="16">
        <v>15</v>
      </c>
      <c r="O148" s="16">
        <v>15</v>
      </c>
      <c r="P148" s="16">
        <v>15</v>
      </c>
      <c r="Q148" s="16">
        <v>15</v>
      </c>
      <c r="R148" s="16">
        <v>15</v>
      </c>
      <c r="S148" s="16">
        <v>15</v>
      </c>
      <c r="T148" s="16">
        <v>15</v>
      </c>
      <c r="U148" s="16">
        <v>15</v>
      </c>
      <c r="V148" s="16">
        <v>15</v>
      </c>
      <c r="W148" s="16">
        <v>15</v>
      </c>
      <c r="X148" s="232">
        <v>15</v>
      </c>
      <c r="Y148" s="232">
        <v>15</v>
      </c>
      <c r="Z148" s="232">
        <v>15</v>
      </c>
      <c r="AA148" s="232">
        <v>15</v>
      </c>
      <c r="AB148" s="232">
        <v>15</v>
      </c>
      <c r="AC148" s="232">
        <v>15</v>
      </c>
    </row>
    <row r="149" spans="2:29" s="65" customFormat="1" ht="15" hidden="1" customHeight="1" thickBot="1">
      <c r="B149" s="727"/>
      <c r="C149" s="714"/>
      <c r="D149" s="25" t="s">
        <v>675</v>
      </c>
      <c r="E149" s="116">
        <f t="shared" ref="E149:AC149" ca="1" si="69">E145+E147</f>
        <v>-139.2378378378412</v>
      </c>
      <c r="F149" s="26">
        <f t="shared" ca="1" si="69"/>
        <v>-13</v>
      </c>
      <c r="G149" s="26">
        <f t="shared" ca="1" si="69"/>
        <v>-10</v>
      </c>
      <c r="H149" s="26">
        <f t="shared" ca="1" si="69"/>
        <v>-20</v>
      </c>
      <c r="I149" s="26">
        <f t="shared" ca="1" si="69"/>
        <v>-14.201202</v>
      </c>
      <c r="J149" s="26">
        <f t="shared" ca="1" si="69"/>
        <v>-12</v>
      </c>
      <c r="K149" s="26">
        <f t="shared" ca="1" si="69"/>
        <v>-7</v>
      </c>
      <c r="L149" s="26">
        <f t="shared" ca="1" si="69"/>
        <v>11</v>
      </c>
      <c r="M149" s="26">
        <f t="shared" ca="1" si="69"/>
        <v>5</v>
      </c>
      <c r="N149" s="26">
        <f t="shared" ca="1" si="69"/>
        <v>10</v>
      </c>
      <c r="O149" s="26">
        <f t="shared" ca="1" si="69"/>
        <v>-10</v>
      </c>
      <c r="P149" s="26">
        <f t="shared" ca="1" si="69"/>
        <v>-10</v>
      </c>
      <c r="Q149" s="26">
        <f t="shared" ca="1" si="69"/>
        <v>-9</v>
      </c>
      <c r="R149" s="26">
        <f t="shared" ca="1" si="69"/>
        <v>-28</v>
      </c>
      <c r="S149" s="26">
        <f t="shared" ca="1" si="69"/>
        <v>-51.078023599999995</v>
      </c>
      <c r="T149" s="26">
        <f t="shared" ca="1" si="69"/>
        <v>-35</v>
      </c>
      <c r="U149" s="26">
        <f t="shared" ca="1" si="69"/>
        <v>-33</v>
      </c>
      <c r="V149" s="26">
        <f t="shared" ca="1" si="69"/>
        <v>-29</v>
      </c>
      <c r="W149" s="26">
        <f t="shared" ca="1" si="69"/>
        <v>-27</v>
      </c>
      <c r="X149" s="233">
        <f t="shared" ca="1" si="69"/>
        <v>-50.99999999996971</v>
      </c>
      <c r="Y149" s="233">
        <f t="shared" ca="1" si="69"/>
        <v>-59.500000000248406</v>
      </c>
      <c r="Z149" s="233">
        <f t="shared" ca="1" si="69"/>
        <v>-71.400000000277444</v>
      </c>
      <c r="AA149" s="233">
        <f t="shared" ca="1" si="69"/>
        <v>-82.399999997752033</v>
      </c>
      <c r="AB149" s="233">
        <f t="shared" ca="1" si="69"/>
        <v>-84.600000000017744</v>
      </c>
      <c r="AC149" s="233">
        <f t="shared" ca="1" si="69"/>
        <v>-124.33333333333746</v>
      </c>
    </row>
    <row r="150" spans="2:29" s="65" customFormat="1" ht="15" hidden="1" customHeight="1" thickBot="1">
      <c r="B150" s="727"/>
      <c r="C150" s="714"/>
      <c r="D150" s="138" t="s">
        <v>676</v>
      </c>
      <c r="E150" s="211">
        <f t="shared" ref="E150:AC150" ca="1" si="70">E146+E148</f>
        <v>147.65100000000001</v>
      </c>
      <c r="F150" s="140">
        <f t="shared" ca="1" si="70"/>
        <v>66.503150000000005</v>
      </c>
      <c r="G150" s="140">
        <f t="shared" ca="1" si="70"/>
        <v>44.331800000000001</v>
      </c>
      <c r="H150" s="140">
        <f t="shared" ca="1" si="70"/>
        <v>72.796549999999996</v>
      </c>
      <c r="I150" s="140">
        <f t="shared" ca="1" si="70"/>
        <v>70.135050000000007</v>
      </c>
      <c r="J150" s="140">
        <f t="shared" ca="1" si="70"/>
        <v>61.617949999999993</v>
      </c>
      <c r="K150" s="140">
        <f t="shared" ca="1" si="70"/>
        <v>70.376900000000006</v>
      </c>
      <c r="L150" s="140">
        <f t="shared" ca="1" si="70"/>
        <v>65.344300000000004</v>
      </c>
      <c r="M150" s="140">
        <f t="shared" ca="1" si="70"/>
        <v>64.803650000000005</v>
      </c>
      <c r="N150" s="140">
        <f t="shared" ca="1" si="70"/>
        <v>147.65100000000001</v>
      </c>
      <c r="O150" s="140">
        <f t="shared" ca="1" si="70"/>
        <v>92.260866666666672</v>
      </c>
      <c r="P150" s="140">
        <f t="shared" ca="1" si="70"/>
        <v>49.663033333333338</v>
      </c>
      <c r="Q150" s="140">
        <f t="shared" ca="1" si="70"/>
        <v>69.341999999999999</v>
      </c>
      <c r="R150" s="140">
        <f t="shared" ca="1" si="70"/>
        <v>55</v>
      </c>
      <c r="S150" s="140">
        <f t="shared" ca="1" si="70"/>
        <v>53.793843600000002</v>
      </c>
      <c r="T150" s="140">
        <f t="shared" ca="1" si="70"/>
        <v>22.398949999999999</v>
      </c>
      <c r="U150" s="140">
        <f t="shared" ca="1" si="70"/>
        <v>25.1435</v>
      </c>
      <c r="V150" s="140">
        <f t="shared" ca="1" si="70"/>
        <v>31.8843</v>
      </c>
      <c r="W150" s="140">
        <f t="shared" ca="1" si="70"/>
        <v>33.901600000000002</v>
      </c>
      <c r="X150" s="234">
        <f t="shared" ca="1" si="70"/>
        <v>55</v>
      </c>
      <c r="Y150" s="234">
        <f t="shared" ca="1" si="70"/>
        <v>63.799999998975387</v>
      </c>
      <c r="Z150" s="234">
        <f t="shared" ca="1" si="70"/>
        <v>63.799999998975387</v>
      </c>
      <c r="AA150" s="234">
        <f t="shared" ca="1" si="70"/>
        <v>36.799999999943196</v>
      </c>
      <c r="AB150" s="234">
        <f t="shared" ca="1" si="70"/>
        <v>39.799999999977018</v>
      </c>
      <c r="AC150" s="234">
        <f t="shared" ca="1" si="70"/>
        <v>25.05551601424493</v>
      </c>
    </row>
    <row r="151" spans="2:29" s="65" customFormat="1" ht="15" customHeight="1" thickBot="1">
      <c r="B151" s="727"/>
      <c r="C151" s="722" t="s">
        <v>128</v>
      </c>
      <c r="D151" s="56" t="s">
        <v>106</v>
      </c>
      <c r="E151" s="129" t="str">
        <f t="shared" ref="E151:AC151" ca="1" si="71">CONCATENATE(ROUND(E133,2),E$7,ROUND(E135,2))</f>
        <v>0-93,81</v>
      </c>
      <c r="F151" s="57" t="str">
        <f t="shared" ca="1" si="71"/>
        <v>93,9-89,47</v>
      </c>
      <c r="G151" s="57" t="str">
        <f t="shared" ca="1" si="71"/>
        <v>90,16-85,72</v>
      </c>
      <c r="H151" s="57" t="str">
        <f t="shared" ca="1" si="71"/>
        <v>86,85-83,32</v>
      </c>
      <c r="I151" s="57" t="str">
        <f t="shared" ca="1" si="71"/>
        <v>83,89-71,82</v>
      </c>
      <c r="J151" s="57" t="str">
        <f t="shared" ca="1" si="71"/>
        <v>72,38-65,92</v>
      </c>
      <c r="K151" s="57" t="str">
        <f t="shared" ca="1" si="71"/>
        <v>66,01-61,59</v>
      </c>
      <c r="L151" s="57" t="str">
        <f t="shared" ca="1" si="71"/>
        <v>61,69-59,14</v>
      </c>
      <c r="M151" s="57" t="str">
        <f t="shared" ca="1" si="71"/>
        <v>59,24-55,97</v>
      </c>
      <c r="N151" s="57" t="str">
        <f t="shared" ca="1" si="71"/>
        <v>56,09-47,73</v>
      </c>
      <c r="O151" s="57" t="str">
        <f t="shared" ca="1" si="71"/>
        <v>47,83-41,29</v>
      </c>
      <c r="P151" s="57" t="str">
        <f t="shared" ca="1" si="71"/>
        <v>41,38-37,97</v>
      </c>
      <c r="Q151" s="57" t="str">
        <f t="shared" ca="1" si="71"/>
        <v>38,06-33,82</v>
      </c>
      <c r="R151" s="57" t="str">
        <f t="shared" ca="1" si="71"/>
        <v>33,93-28,07</v>
      </c>
      <c r="S151" s="57" t="str">
        <f t="shared" ca="1" si="71"/>
        <v>28,18-22,99</v>
      </c>
      <c r="T151" s="57" t="str">
        <f t="shared" ca="1" si="71"/>
        <v>23,08-20,35</v>
      </c>
      <c r="U151" s="57" t="str">
        <f t="shared" ca="1" si="71"/>
        <v>20,45-15,93</v>
      </c>
      <c r="V151" s="57" t="str">
        <f t="shared" ca="1" si="71"/>
        <v>16,03-13,82</v>
      </c>
      <c r="W151" s="57" t="str">
        <f t="shared" ca="1" si="71"/>
        <v>13,91-11,53</v>
      </c>
      <c r="X151" s="235" t="str">
        <f t="shared" ca="1" si="71"/>
        <v>11,63-7,24</v>
      </c>
      <c r="Y151" s="235" t="str">
        <f t="shared" ca="1" si="71"/>
        <v>7,25-5,33</v>
      </c>
      <c r="Z151" s="235" t="str">
        <f t="shared" ca="1" si="71"/>
        <v>5,33-3,6</v>
      </c>
      <c r="AA151" s="235" t="str">
        <f t="shared" ca="1" si="71"/>
        <v>3,6-2,58</v>
      </c>
      <c r="AB151" s="235" t="str">
        <f t="shared" ca="1" si="71"/>
        <v>2,59-1,8</v>
      </c>
      <c r="AC151" s="235" t="str">
        <f t="shared" ca="1" si="71"/>
        <v>1,81-0,78</v>
      </c>
    </row>
    <row r="152" spans="2:29" s="65" customFormat="1" ht="15" customHeight="1" thickBot="1">
      <c r="B152" s="727"/>
      <c r="C152" s="722"/>
      <c r="D152" s="58" t="s">
        <v>670</v>
      </c>
      <c r="E152" s="130">
        <f ca="1">AVERAGE(INDIRECT(CONCATENATE($E$77,E141,$E$78,E142),TRUE))</f>
        <v>-1.5257294528731777</v>
      </c>
      <c r="F152" s="58">
        <f ca="1">AVERAGE(INDIRECT(CONCATENATE($E$137,F141,$E$138,F142),TRUE))</f>
        <v>23.397172448979589</v>
      </c>
      <c r="G152" s="58">
        <f ca="1">AVERAGE(INDIRECT(CONCATENATE($E$137,G141,$E$138,G142),TRUE))</f>
        <v>18.282552674418607</v>
      </c>
      <c r="H152" s="58">
        <f t="shared" ref="H152:AC152" ca="1" si="72">AVERAGE(INDIRECT(CONCATENATE($E$77,H141,$E$78,H142),TRUE))</f>
        <v>24.92913210810811</v>
      </c>
      <c r="I152" s="58">
        <f t="shared" ca="1" si="72"/>
        <v>32.596279566666659</v>
      </c>
      <c r="J152" s="58">
        <f t="shared" ca="1" si="72"/>
        <v>29.64801857142858</v>
      </c>
      <c r="K152" s="58">
        <f t="shared" ca="1" si="72"/>
        <v>35.783230612244893</v>
      </c>
      <c r="L152" s="58">
        <f t="shared" ca="1" si="72"/>
        <v>46.074973717948716</v>
      </c>
      <c r="M152" s="58">
        <f t="shared" ca="1" si="72"/>
        <v>38.8143623655914</v>
      </c>
      <c r="N152" s="58">
        <f t="shared" ca="1" si="72"/>
        <v>67.614356338028188</v>
      </c>
      <c r="O152" s="58">
        <f t="shared" ca="1" si="72"/>
        <v>47.61127632850242</v>
      </c>
      <c r="P152" s="58">
        <f t="shared" ca="1" si="72"/>
        <v>16.957335964912286</v>
      </c>
      <c r="Q152" s="58">
        <f t="shared" ca="1" si="72"/>
        <v>29.858594445454546</v>
      </c>
      <c r="R152" s="58">
        <f t="shared" ca="1" si="72"/>
        <v>6.3679634629629662</v>
      </c>
      <c r="S152" s="58">
        <f t="shared" ca="1" si="72"/>
        <v>-5.6524902419999981</v>
      </c>
      <c r="T152" s="58">
        <f t="shared" ca="1" si="72"/>
        <v>-5.4164907311111099</v>
      </c>
      <c r="U152" s="58">
        <f t="shared" ca="1" si="72"/>
        <v>-2.3989485660000009</v>
      </c>
      <c r="V152" s="58">
        <f t="shared" ca="1" si="72"/>
        <v>-2.2853885833333334</v>
      </c>
      <c r="W152" s="58">
        <f t="shared" ca="1" si="72"/>
        <v>1.4892219803400004</v>
      </c>
      <c r="X152" s="236">
        <f t="shared" ca="1" si="72"/>
        <v>6.1728698789556189</v>
      </c>
      <c r="Y152" s="236">
        <f t="shared" ca="1" si="72"/>
        <v>-2.4281639942566868</v>
      </c>
      <c r="Z152" s="236">
        <f t="shared" ca="1" si="72"/>
        <v>-6.0942210854245706</v>
      </c>
      <c r="AA152" s="236">
        <f t="shared" ca="1" si="72"/>
        <v>-14.459772357736529</v>
      </c>
      <c r="AB152" s="236">
        <f t="shared" ca="1" si="72"/>
        <v>-18.69182968929919</v>
      </c>
      <c r="AC152" s="236">
        <f t="shared" ca="1" si="72"/>
        <v>-43.831351082348377</v>
      </c>
    </row>
    <row r="153" spans="2:29" s="65" customFormat="1" ht="15" customHeight="1" thickBot="1">
      <c r="B153" s="727"/>
      <c r="C153" s="722"/>
      <c r="D153" s="59" t="s">
        <v>671</v>
      </c>
      <c r="E153" s="131">
        <f ca="1">MIN(INDIRECT(CONCATENATE($E$77,E141,$E$78,E142),TRUE))</f>
        <v>-124.2378378378412</v>
      </c>
      <c r="F153" s="59">
        <f ca="1">MIN(INDIRECT(CONCATENATE($E$137,F141,$E$138,F142),TRUE))</f>
        <v>2</v>
      </c>
      <c r="G153" s="59">
        <f ca="1">MIN(INDIRECT(CONCATENATE($E$137,G141,$E$138,G142),TRUE))</f>
        <v>5</v>
      </c>
      <c r="H153" s="59">
        <f t="shared" ref="H153:AC153" ca="1" si="73">MIN(INDIRECT(CONCATENATE($E$77,H141,$E$78,H142),TRUE))</f>
        <v>-5</v>
      </c>
      <c r="I153" s="59">
        <f t="shared" ca="1" si="73"/>
        <v>0.79879800000000001</v>
      </c>
      <c r="J153" s="59">
        <f t="shared" ca="1" si="73"/>
        <v>3</v>
      </c>
      <c r="K153" s="59">
        <f t="shared" ca="1" si="73"/>
        <v>8</v>
      </c>
      <c r="L153" s="59">
        <f t="shared" ca="1" si="73"/>
        <v>26</v>
      </c>
      <c r="M153" s="59">
        <f t="shared" ca="1" si="73"/>
        <v>20</v>
      </c>
      <c r="N153" s="59">
        <f t="shared" ca="1" si="73"/>
        <v>25</v>
      </c>
      <c r="O153" s="59">
        <f t="shared" ca="1" si="73"/>
        <v>5</v>
      </c>
      <c r="P153" s="59">
        <f t="shared" ca="1" si="73"/>
        <v>5</v>
      </c>
      <c r="Q153" s="59">
        <f t="shared" ca="1" si="73"/>
        <v>6</v>
      </c>
      <c r="R153" s="59">
        <f t="shared" ca="1" si="73"/>
        <v>-13</v>
      </c>
      <c r="S153" s="59">
        <f t="shared" ca="1" si="73"/>
        <v>-36.078023599999995</v>
      </c>
      <c r="T153" s="59">
        <f t="shared" ca="1" si="73"/>
        <v>-20</v>
      </c>
      <c r="U153" s="59">
        <f t="shared" ca="1" si="73"/>
        <v>-18</v>
      </c>
      <c r="V153" s="59">
        <f t="shared" ca="1" si="73"/>
        <v>-14</v>
      </c>
      <c r="W153" s="59">
        <f t="shared" ca="1" si="73"/>
        <v>-12</v>
      </c>
      <c r="X153" s="237">
        <f t="shared" ca="1" si="73"/>
        <v>-35.99999999996971</v>
      </c>
      <c r="Y153" s="237">
        <f t="shared" ca="1" si="73"/>
        <v>-44.500000000248406</v>
      </c>
      <c r="Z153" s="237">
        <f t="shared" ca="1" si="73"/>
        <v>-56.400000000277444</v>
      </c>
      <c r="AA153" s="237">
        <f t="shared" ca="1" si="73"/>
        <v>-67.399999997752033</v>
      </c>
      <c r="AB153" s="237">
        <f t="shared" ca="1" si="73"/>
        <v>-69.600000000017744</v>
      </c>
      <c r="AC153" s="237">
        <f t="shared" ca="1" si="73"/>
        <v>-109.33333333333746</v>
      </c>
    </row>
    <row r="154" spans="2:29" s="65" customFormat="1" ht="15" customHeight="1" thickBot="1">
      <c r="B154" s="727"/>
      <c r="C154" s="722"/>
      <c r="D154" s="59" t="s">
        <v>672</v>
      </c>
      <c r="E154" s="131">
        <f ca="1">MAX(INDIRECT(CONCATENATE($E$77,E141,$E$78,E142),TRUE))</f>
        <v>132.65100000000001</v>
      </c>
      <c r="F154" s="59">
        <f ca="1">MAX(INDIRECT(CONCATENATE($E$137,F141,$E$138,F142),TRUE))</f>
        <v>51.503150000000005</v>
      </c>
      <c r="G154" s="59">
        <f ca="1">MAX(INDIRECT(CONCATENATE($E$137,G141,$E$138,G142),TRUE))</f>
        <v>29.331800000000001</v>
      </c>
      <c r="H154" s="59">
        <f t="shared" ref="H154:AC154" ca="1" si="74">MAX(INDIRECT(CONCATENATE($E$77,H141,$E$78,H142),TRUE))</f>
        <v>57.796549999999996</v>
      </c>
      <c r="I154" s="59">
        <f t="shared" ca="1" si="74"/>
        <v>55.13505</v>
      </c>
      <c r="J154" s="59">
        <f t="shared" ca="1" si="74"/>
        <v>46.617949999999993</v>
      </c>
      <c r="K154" s="59">
        <f t="shared" ca="1" si="74"/>
        <v>55.376899999999999</v>
      </c>
      <c r="L154" s="59">
        <f t="shared" ca="1" si="74"/>
        <v>50.344299999999997</v>
      </c>
      <c r="M154" s="59">
        <f t="shared" ca="1" si="74"/>
        <v>49.803649999999998</v>
      </c>
      <c r="N154" s="59">
        <f t="shared" ca="1" si="74"/>
        <v>132.65100000000001</v>
      </c>
      <c r="O154" s="59">
        <f t="shared" ca="1" si="74"/>
        <v>77.260866666666672</v>
      </c>
      <c r="P154" s="59">
        <f t="shared" ca="1" si="74"/>
        <v>34.663033333333338</v>
      </c>
      <c r="Q154" s="59">
        <f t="shared" ca="1" si="74"/>
        <v>54.341999999999999</v>
      </c>
      <c r="R154" s="59">
        <f t="shared" ca="1" si="74"/>
        <v>40</v>
      </c>
      <c r="S154" s="59">
        <f t="shared" ca="1" si="74"/>
        <v>38.793843600000002</v>
      </c>
      <c r="T154" s="59">
        <f t="shared" ca="1" si="74"/>
        <v>7.398950000000001</v>
      </c>
      <c r="U154" s="59">
        <f t="shared" ca="1" si="74"/>
        <v>10.1435</v>
      </c>
      <c r="V154" s="59">
        <f t="shared" ca="1" si="74"/>
        <v>16.8843</v>
      </c>
      <c r="W154" s="59">
        <f t="shared" ca="1" si="74"/>
        <v>18.901599999999998</v>
      </c>
      <c r="X154" s="237">
        <f t="shared" ca="1" si="74"/>
        <v>40</v>
      </c>
      <c r="Y154" s="237">
        <f t="shared" ca="1" si="74"/>
        <v>48.799999998975387</v>
      </c>
      <c r="Z154" s="237">
        <f t="shared" ca="1" si="74"/>
        <v>48.799999998975387</v>
      </c>
      <c r="AA154" s="237">
        <f t="shared" ca="1" si="74"/>
        <v>21.799999999943193</v>
      </c>
      <c r="AB154" s="237">
        <f t="shared" ca="1" si="74"/>
        <v>24.799999999977018</v>
      </c>
      <c r="AC154" s="237">
        <f t="shared" ca="1" si="74"/>
        <v>10.05551601424493</v>
      </c>
    </row>
    <row r="155" spans="2:29" s="65" customFormat="1" ht="15" hidden="1" customHeight="1" thickBot="1">
      <c r="B155" s="727"/>
      <c r="C155" s="722"/>
      <c r="D155" s="60" t="s">
        <v>673</v>
      </c>
      <c r="E155" s="132">
        <v>-15</v>
      </c>
      <c r="F155" s="61">
        <v>-15</v>
      </c>
      <c r="G155" s="61">
        <v>-15</v>
      </c>
      <c r="H155" s="61">
        <v>-15</v>
      </c>
      <c r="I155" s="61">
        <v>-15</v>
      </c>
      <c r="J155" s="61">
        <v>-15</v>
      </c>
      <c r="K155" s="61">
        <v>-15</v>
      </c>
      <c r="L155" s="61">
        <v>-15</v>
      </c>
      <c r="M155" s="61">
        <v>-15</v>
      </c>
      <c r="N155" s="61">
        <v>-15</v>
      </c>
      <c r="O155" s="61">
        <v>-15</v>
      </c>
      <c r="P155" s="61">
        <v>-15</v>
      </c>
      <c r="Q155" s="61">
        <v>-15</v>
      </c>
      <c r="R155" s="61">
        <v>-15</v>
      </c>
      <c r="S155" s="61">
        <v>-15</v>
      </c>
      <c r="T155" s="61">
        <v>-15</v>
      </c>
      <c r="U155" s="61">
        <v>-15</v>
      </c>
      <c r="V155" s="61">
        <v>-15</v>
      </c>
      <c r="W155" s="61">
        <v>-15</v>
      </c>
      <c r="X155" s="238">
        <v>-15</v>
      </c>
      <c r="Y155" s="238">
        <v>-15</v>
      </c>
      <c r="Z155" s="238">
        <v>-15</v>
      </c>
      <c r="AA155" s="238">
        <v>-15</v>
      </c>
      <c r="AB155" s="238">
        <v>-15</v>
      </c>
      <c r="AC155" s="238">
        <v>-15</v>
      </c>
    </row>
    <row r="156" spans="2:29" s="65" customFormat="1" ht="15" hidden="1" customHeight="1" thickBot="1">
      <c r="B156" s="727"/>
      <c r="C156" s="722"/>
      <c r="D156" s="60" t="s">
        <v>674</v>
      </c>
      <c r="E156" s="132">
        <v>15</v>
      </c>
      <c r="F156" s="61">
        <v>15</v>
      </c>
      <c r="G156" s="61">
        <v>15</v>
      </c>
      <c r="H156" s="61">
        <v>15</v>
      </c>
      <c r="I156" s="61">
        <v>15</v>
      </c>
      <c r="J156" s="61">
        <v>15</v>
      </c>
      <c r="K156" s="61">
        <v>15</v>
      </c>
      <c r="L156" s="61">
        <v>15</v>
      </c>
      <c r="M156" s="61">
        <v>15</v>
      </c>
      <c r="N156" s="61">
        <v>15</v>
      </c>
      <c r="O156" s="61">
        <v>15</v>
      </c>
      <c r="P156" s="61">
        <v>15</v>
      </c>
      <c r="Q156" s="61">
        <v>15</v>
      </c>
      <c r="R156" s="61">
        <v>15</v>
      </c>
      <c r="S156" s="61">
        <v>15</v>
      </c>
      <c r="T156" s="61">
        <v>15</v>
      </c>
      <c r="U156" s="61">
        <v>15</v>
      </c>
      <c r="V156" s="61">
        <v>15</v>
      </c>
      <c r="W156" s="61">
        <v>15</v>
      </c>
      <c r="X156" s="238">
        <v>15</v>
      </c>
      <c r="Y156" s="238">
        <v>15</v>
      </c>
      <c r="Z156" s="238">
        <v>15</v>
      </c>
      <c r="AA156" s="238">
        <v>15</v>
      </c>
      <c r="AB156" s="238">
        <v>15</v>
      </c>
      <c r="AC156" s="238">
        <v>15</v>
      </c>
    </row>
    <row r="157" spans="2:29" s="65" customFormat="1" ht="15" hidden="1" customHeight="1" thickBot="1">
      <c r="B157" s="727"/>
      <c r="C157" s="722"/>
      <c r="D157" s="60" t="s">
        <v>675</v>
      </c>
      <c r="E157" s="120">
        <f t="shared" ref="E157:AC157" ca="1" si="75">E153+E155</f>
        <v>-139.2378378378412</v>
      </c>
      <c r="F157" s="62">
        <f t="shared" ca="1" si="75"/>
        <v>-13</v>
      </c>
      <c r="G157" s="62">
        <f t="shared" ca="1" si="75"/>
        <v>-10</v>
      </c>
      <c r="H157" s="62">
        <f t="shared" ca="1" si="75"/>
        <v>-20</v>
      </c>
      <c r="I157" s="62">
        <f t="shared" ca="1" si="75"/>
        <v>-14.201202</v>
      </c>
      <c r="J157" s="62">
        <f t="shared" ca="1" si="75"/>
        <v>-12</v>
      </c>
      <c r="K157" s="62">
        <f t="shared" ca="1" si="75"/>
        <v>-7</v>
      </c>
      <c r="L157" s="62">
        <f t="shared" ca="1" si="75"/>
        <v>11</v>
      </c>
      <c r="M157" s="62">
        <f t="shared" ca="1" si="75"/>
        <v>5</v>
      </c>
      <c r="N157" s="62">
        <f t="shared" ca="1" si="75"/>
        <v>10</v>
      </c>
      <c r="O157" s="62">
        <f t="shared" ca="1" si="75"/>
        <v>-10</v>
      </c>
      <c r="P157" s="62">
        <f t="shared" ca="1" si="75"/>
        <v>-10</v>
      </c>
      <c r="Q157" s="62">
        <f t="shared" ca="1" si="75"/>
        <v>-9</v>
      </c>
      <c r="R157" s="62">
        <f t="shared" ca="1" si="75"/>
        <v>-28</v>
      </c>
      <c r="S157" s="62">
        <f t="shared" ca="1" si="75"/>
        <v>-51.078023599999995</v>
      </c>
      <c r="T157" s="62">
        <f t="shared" ca="1" si="75"/>
        <v>-35</v>
      </c>
      <c r="U157" s="62">
        <f t="shared" ca="1" si="75"/>
        <v>-33</v>
      </c>
      <c r="V157" s="62">
        <f t="shared" ca="1" si="75"/>
        <v>-29</v>
      </c>
      <c r="W157" s="62">
        <f t="shared" ca="1" si="75"/>
        <v>-27</v>
      </c>
      <c r="X157" s="228">
        <f t="shared" ca="1" si="75"/>
        <v>-50.99999999996971</v>
      </c>
      <c r="Y157" s="228">
        <f t="shared" ca="1" si="75"/>
        <v>-59.500000000248406</v>
      </c>
      <c r="Z157" s="228">
        <f t="shared" ca="1" si="75"/>
        <v>-71.400000000277444</v>
      </c>
      <c r="AA157" s="228">
        <f t="shared" ca="1" si="75"/>
        <v>-82.399999997752033</v>
      </c>
      <c r="AB157" s="228">
        <f t="shared" ca="1" si="75"/>
        <v>-84.600000000017744</v>
      </c>
      <c r="AC157" s="228">
        <f t="shared" ca="1" si="75"/>
        <v>-124.33333333333746</v>
      </c>
    </row>
    <row r="158" spans="2:29" s="65" customFormat="1" ht="15" hidden="1" customHeight="1" thickBot="1">
      <c r="B158" s="727"/>
      <c r="C158" s="722"/>
      <c r="D158" s="60" t="s">
        <v>676</v>
      </c>
      <c r="E158" s="120">
        <f t="shared" ref="E158:AC158" ca="1" si="76">E154+E156</f>
        <v>147.65100000000001</v>
      </c>
      <c r="F158" s="62">
        <f t="shared" ca="1" si="76"/>
        <v>66.503150000000005</v>
      </c>
      <c r="G158" s="62">
        <f t="shared" ca="1" si="76"/>
        <v>44.331800000000001</v>
      </c>
      <c r="H158" s="62">
        <f t="shared" ca="1" si="76"/>
        <v>72.796549999999996</v>
      </c>
      <c r="I158" s="62">
        <f t="shared" ca="1" si="76"/>
        <v>70.135050000000007</v>
      </c>
      <c r="J158" s="62">
        <f t="shared" ca="1" si="76"/>
        <v>61.617949999999993</v>
      </c>
      <c r="K158" s="62">
        <f t="shared" ca="1" si="76"/>
        <v>70.376900000000006</v>
      </c>
      <c r="L158" s="62">
        <f t="shared" ca="1" si="76"/>
        <v>65.344300000000004</v>
      </c>
      <c r="M158" s="62">
        <f t="shared" ca="1" si="76"/>
        <v>64.803650000000005</v>
      </c>
      <c r="N158" s="62">
        <f t="shared" ca="1" si="76"/>
        <v>147.65100000000001</v>
      </c>
      <c r="O158" s="62">
        <f t="shared" ca="1" si="76"/>
        <v>92.260866666666672</v>
      </c>
      <c r="P158" s="62">
        <f t="shared" ca="1" si="76"/>
        <v>49.663033333333338</v>
      </c>
      <c r="Q158" s="62">
        <f t="shared" ca="1" si="76"/>
        <v>69.341999999999999</v>
      </c>
      <c r="R158" s="62">
        <f t="shared" ca="1" si="76"/>
        <v>55</v>
      </c>
      <c r="S158" s="62">
        <f t="shared" ca="1" si="76"/>
        <v>53.793843600000002</v>
      </c>
      <c r="T158" s="62">
        <f t="shared" ca="1" si="76"/>
        <v>22.398949999999999</v>
      </c>
      <c r="U158" s="62">
        <f t="shared" ca="1" si="76"/>
        <v>25.1435</v>
      </c>
      <c r="V158" s="62">
        <f t="shared" ca="1" si="76"/>
        <v>31.8843</v>
      </c>
      <c r="W158" s="62">
        <f t="shared" ca="1" si="76"/>
        <v>33.901600000000002</v>
      </c>
      <c r="X158" s="228">
        <f t="shared" ca="1" si="76"/>
        <v>55</v>
      </c>
      <c r="Y158" s="228">
        <f t="shared" ca="1" si="76"/>
        <v>63.799999998975387</v>
      </c>
      <c r="Z158" s="228">
        <f t="shared" ca="1" si="76"/>
        <v>63.799999998975387</v>
      </c>
      <c r="AA158" s="228">
        <f t="shared" ca="1" si="76"/>
        <v>36.799999999943196</v>
      </c>
      <c r="AB158" s="228">
        <f t="shared" ca="1" si="76"/>
        <v>39.799999999977018</v>
      </c>
      <c r="AC158" s="228">
        <f t="shared" ca="1" si="76"/>
        <v>25.05551601424493</v>
      </c>
    </row>
    <row r="159" spans="2:29" s="65" customFormat="1" ht="15" customHeight="1" thickBot="1">
      <c r="B159" s="717" t="s">
        <v>40</v>
      </c>
      <c r="C159" s="720" t="s">
        <v>120</v>
      </c>
      <c r="D159" s="195" t="s">
        <v>118</v>
      </c>
      <c r="E159" s="195">
        <f>ROUNDUP(E$4,0)</f>
        <v>101</v>
      </c>
      <c r="F159" s="195">
        <f>ROUNDUP(F$4,0)</f>
        <v>94</v>
      </c>
      <c r="G159" s="195">
        <f>ROUNDUP(G$4,0)</f>
        <v>90</v>
      </c>
      <c r="H159" s="195">
        <f t="shared" ref="H159:AC159" si="77">ROUNDUP(H$4,0)</f>
        <v>87</v>
      </c>
      <c r="I159" s="195">
        <f t="shared" si="77"/>
        <v>84</v>
      </c>
      <c r="J159" s="195">
        <f t="shared" si="77"/>
        <v>73</v>
      </c>
      <c r="K159" s="195">
        <f t="shared" si="77"/>
        <v>66</v>
      </c>
      <c r="L159" s="195">
        <f t="shared" si="77"/>
        <v>62</v>
      </c>
      <c r="M159" s="195">
        <f t="shared" si="77"/>
        <v>60</v>
      </c>
      <c r="N159" s="195">
        <f t="shared" si="77"/>
        <v>56</v>
      </c>
      <c r="O159" s="195">
        <f t="shared" si="77"/>
        <v>48</v>
      </c>
      <c r="P159" s="195">
        <f t="shared" si="77"/>
        <v>42</v>
      </c>
      <c r="Q159" s="195">
        <f t="shared" si="77"/>
        <v>38</v>
      </c>
      <c r="R159" s="195">
        <f t="shared" si="77"/>
        <v>34</v>
      </c>
      <c r="S159" s="195">
        <f t="shared" si="77"/>
        <v>29</v>
      </c>
      <c r="T159" s="195">
        <f t="shared" si="77"/>
        <v>24</v>
      </c>
      <c r="U159" s="195">
        <f t="shared" si="77"/>
        <v>21</v>
      </c>
      <c r="V159" s="195">
        <f t="shared" si="77"/>
        <v>16</v>
      </c>
      <c r="W159" s="195">
        <f t="shared" si="77"/>
        <v>14</v>
      </c>
      <c r="X159" s="195">
        <f t="shared" si="77"/>
        <v>12</v>
      </c>
      <c r="Y159" s="195">
        <f t="shared" si="77"/>
        <v>8</v>
      </c>
      <c r="Z159" s="195">
        <f t="shared" si="77"/>
        <v>6</v>
      </c>
      <c r="AA159" s="195">
        <f t="shared" si="77"/>
        <v>4</v>
      </c>
      <c r="AB159" s="195">
        <f t="shared" si="77"/>
        <v>3</v>
      </c>
      <c r="AC159" s="195">
        <f t="shared" si="77"/>
        <v>2</v>
      </c>
    </row>
    <row r="160" spans="2:29" s="65" customFormat="1" ht="15" customHeight="1" thickBot="1">
      <c r="B160" s="717"/>
      <c r="C160" s="692"/>
      <c r="D160" s="66" t="s">
        <v>119</v>
      </c>
      <c r="E160" s="66">
        <f>ROUNDDOWN(E$8,0)</f>
        <v>93</v>
      </c>
      <c r="F160" s="66">
        <f>ROUNDDOWN(F$8,0)</f>
        <v>89</v>
      </c>
      <c r="G160" s="66">
        <f>ROUNDDOWN(G$8,0)</f>
        <v>86</v>
      </c>
      <c r="H160" s="66">
        <f t="shared" ref="H160:AC160" si="78">ROUNDDOWN(H$8,0)</f>
        <v>83</v>
      </c>
      <c r="I160" s="66">
        <f t="shared" si="78"/>
        <v>72</v>
      </c>
      <c r="J160" s="66">
        <f t="shared" si="78"/>
        <v>66</v>
      </c>
      <c r="K160" s="66">
        <f t="shared" si="78"/>
        <v>61</v>
      </c>
      <c r="L160" s="66">
        <f t="shared" si="78"/>
        <v>59</v>
      </c>
      <c r="M160" s="66">
        <f t="shared" si="78"/>
        <v>56</v>
      </c>
      <c r="N160" s="66">
        <f t="shared" si="78"/>
        <v>47</v>
      </c>
      <c r="O160" s="66">
        <f t="shared" si="78"/>
        <v>41</v>
      </c>
      <c r="P160" s="66">
        <f t="shared" si="78"/>
        <v>38</v>
      </c>
      <c r="Q160" s="66">
        <f t="shared" si="78"/>
        <v>33</v>
      </c>
      <c r="R160" s="66">
        <f t="shared" si="78"/>
        <v>28</v>
      </c>
      <c r="S160" s="66">
        <f t="shared" si="78"/>
        <v>23</v>
      </c>
      <c r="T160" s="66">
        <f t="shared" si="78"/>
        <v>20</v>
      </c>
      <c r="U160" s="66">
        <f t="shared" si="78"/>
        <v>15</v>
      </c>
      <c r="V160" s="66">
        <f t="shared" si="78"/>
        <v>13</v>
      </c>
      <c r="W160" s="66">
        <f t="shared" si="78"/>
        <v>11</v>
      </c>
      <c r="X160" s="66">
        <f t="shared" si="78"/>
        <v>7</v>
      </c>
      <c r="Y160" s="66">
        <f t="shared" si="78"/>
        <v>5</v>
      </c>
      <c r="Z160" s="66">
        <f t="shared" si="78"/>
        <v>3</v>
      </c>
      <c r="AA160" s="66">
        <f t="shared" si="78"/>
        <v>2</v>
      </c>
      <c r="AB160" s="66">
        <f t="shared" si="78"/>
        <v>1</v>
      </c>
      <c r="AC160" s="66">
        <f t="shared" si="78"/>
        <v>0</v>
      </c>
    </row>
    <row r="161" spans="2:29" s="65" customFormat="1" ht="15" customHeight="1" thickBot="1">
      <c r="B161" s="717"/>
      <c r="C161" s="693" t="s">
        <v>121</v>
      </c>
      <c r="D161" s="67" t="s">
        <v>118</v>
      </c>
      <c r="E161" s="67">
        <f>ROUNDUP(E$6,0)</f>
        <v>101</v>
      </c>
      <c r="F161" s="67">
        <f>ROUNDUP(F$6,0)</f>
        <v>94</v>
      </c>
      <c r="G161" s="67">
        <f>ROUNDUP(G$6,0)</f>
        <v>91</v>
      </c>
      <c r="H161" s="67">
        <f t="shared" ref="H161:AC161" si="79">ROUNDUP(H$6,0)</f>
        <v>87</v>
      </c>
      <c r="I161" s="67">
        <f t="shared" si="79"/>
        <v>84</v>
      </c>
      <c r="J161" s="67">
        <f t="shared" si="79"/>
        <v>73</v>
      </c>
      <c r="K161" s="67">
        <f t="shared" si="79"/>
        <v>66</v>
      </c>
      <c r="L161" s="67">
        <f t="shared" si="79"/>
        <v>62</v>
      </c>
      <c r="M161" s="67">
        <f t="shared" si="79"/>
        <v>60</v>
      </c>
      <c r="N161" s="67">
        <f t="shared" si="79"/>
        <v>56</v>
      </c>
      <c r="O161" s="67">
        <f t="shared" si="79"/>
        <v>48</v>
      </c>
      <c r="P161" s="67">
        <f t="shared" si="79"/>
        <v>42</v>
      </c>
      <c r="Q161" s="67">
        <f t="shared" si="79"/>
        <v>38</v>
      </c>
      <c r="R161" s="67">
        <f t="shared" si="79"/>
        <v>34</v>
      </c>
      <c r="S161" s="67">
        <f t="shared" si="79"/>
        <v>29</v>
      </c>
      <c r="T161" s="67">
        <f t="shared" si="79"/>
        <v>24</v>
      </c>
      <c r="U161" s="67">
        <f t="shared" si="79"/>
        <v>21</v>
      </c>
      <c r="V161" s="67">
        <f t="shared" si="79"/>
        <v>16</v>
      </c>
      <c r="W161" s="67">
        <f t="shared" si="79"/>
        <v>14</v>
      </c>
      <c r="X161" s="67">
        <f t="shared" si="79"/>
        <v>12</v>
      </c>
      <c r="Y161" s="67">
        <f t="shared" si="79"/>
        <v>8</v>
      </c>
      <c r="Z161" s="67">
        <f t="shared" si="79"/>
        <v>6</v>
      </c>
      <c r="AA161" s="67">
        <f t="shared" si="79"/>
        <v>4</v>
      </c>
      <c r="AB161" s="67">
        <f t="shared" si="79"/>
        <v>3</v>
      </c>
      <c r="AC161" s="67">
        <f t="shared" si="79"/>
        <v>2</v>
      </c>
    </row>
    <row r="162" spans="2:29" s="65" customFormat="1" ht="15" customHeight="1" thickBot="1">
      <c r="B162" s="717"/>
      <c r="C162" s="715"/>
      <c r="D162" s="67" t="s">
        <v>119</v>
      </c>
      <c r="E162" s="67">
        <f>ROUNDDOWN(E$8,0)</f>
        <v>93</v>
      </c>
      <c r="F162" s="67">
        <f>ROUNDDOWN(F$8,0)</f>
        <v>89</v>
      </c>
      <c r="G162" s="67">
        <f>ROUNDDOWN(G$8,0)</f>
        <v>86</v>
      </c>
      <c r="H162" s="67">
        <f t="shared" ref="H162:AC162" si="80">ROUNDDOWN(H$8,0)</f>
        <v>83</v>
      </c>
      <c r="I162" s="67">
        <f t="shared" si="80"/>
        <v>72</v>
      </c>
      <c r="J162" s="67">
        <f t="shared" si="80"/>
        <v>66</v>
      </c>
      <c r="K162" s="67">
        <f t="shared" si="80"/>
        <v>61</v>
      </c>
      <c r="L162" s="67">
        <f t="shared" si="80"/>
        <v>59</v>
      </c>
      <c r="M162" s="67">
        <f t="shared" si="80"/>
        <v>56</v>
      </c>
      <c r="N162" s="67">
        <f t="shared" si="80"/>
        <v>47</v>
      </c>
      <c r="O162" s="67">
        <f t="shared" si="80"/>
        <v>41</v>
      </c>
      <c r="P162" s="67">
        <f t="shared" si="80"/>
        <v>38</v>
      </c>
      <c r="Q162" s="67">
        <f t="shared" si="80"/>
        <v>33</v>
      </c>
      <c r="R162" s="67">
        <f t="shared" si="80"/>
        <v>28</v>
      </c>
      <c r="S162" s="67">
        <f t="shared" si="80"/>
        <v>23</v>
      </c>
      <c r="T162" s="67">
        <f t="shared" si="80"/>
        <v>20</v>
      </c>
      <c r="U162" s="67">
        <f t="shared" si="80"/>
        <v>15</v>
      </c>
      <c r="V162" s="67">
        <f t="shared" si="80"/>
        <v>13</v>
      </c>
      <c r="W162" s="67">
        <f t="shared" si="80"/>
        <v>11</v>
      </c>
      <c r="X162" s="67">
        <f t="shared" si="80"/>
        <v>7</v>
      </c>
      <c r="Y162" s="67">
        <f t="shared" si="80"/>
        <v>5</v>
      </c>
      <c r="Z162" s="67">
        <f t="shared" si="80"/>
        <v>3</v>
      </c>
      <c r="AA162" s="67">
        <f t="shared" si="80"/>
        <v>2</v>
      </c>
      <c r="AB162" s="67">
        <f t="shared" si="80"/>
        <v>1</v>
      </c>
      <c r="AC162" s="67">
        <f t="shared" si="80"/>
        <v>0</v>
      </c>
    </row>
    <row r="163" spans="2:29" s="65" customFormat="1" ht="15" hidden="1" customHeight="1" thickBot="1">
      <c r="B163" s="717"/>
      <c r="C163" s="694" t="s">
        <v>125</v>
      </c>
      <c r="D163" s="694"/>
      <c r="E163" s="695">
        <v>13</v>
      </c>
      <c r="F163" s="695"/>
      <c r="G163" s="695"/>
      <c r="H163" s="695"/>
      <c r="I163" s="695"/>
      <c r="J163" s="695"/>
      <c r="K163" s="695"/>
      <c r="L163" s="695"/>
      <c r="M163" s="695"/>
      <c r="N163" s="695"/>
      <c r="O163" s="695"/>
      <c r="P163" s="695"/>
      <c r="Q163" s="695"/>
      <c r="R163" s="695"/>
      <c r="S163" s="695"/>
      <c r="T163" s="695"/>
      <c r="U163" s="695"/>
      <c r="V163" s="695"/>
      <c r="W163" s="695"/>
      <c r="X163" s="695"/>
      <c r="Y163" s="695"/>
      <c r="Z163" s="695"/>
      <c r="AA163" s="695"/>
      <c r="AB163" s="695"/>
      <c r="AC163" s="695"/>
    </row>
    <row r="164" spans="2:29" s="65" customFormat="1" ht="15" hidden="1" customHeight="1" thickBot="1">
      <c r="B164" s="717"/>
      <c r="C164" s="696" t="s">
        <v>120</v>
      </c>
      <c r="D164" s="89" t="s">
        <v>123</v>
      </c>
      <c r="E164" s="69" t="str">
        <f>ADDRESS(MATCH(E160,SL_CHARTS_2012!$M$1:$M$144,1),$E163+1,1)</f>
        <v>$N$97</v>
      </c>
      <c r="F164" s="69" t="str">
        <f>ADDRESS(MATCH(F160,SL_CHARTS_2012!$M$1:$M$144,1),$E163+1,1)</f>
        <v>$N$93</v>
      </c>
      <c r="G164" s="69" t="str">
        <f>ADDRESS(MATCH(G160,SL_CHARTS_2012!$M$1:$M$144,1),$E163+1,1)</f>
        <v>$N$90</v>
      </c>
      <c r="H164" s="69" t="str">
        <f>ADDRESS(MATCH(H160,SL_CHARTS_2012!$M$1:$M$144,1),$E163+1,1)</f>
        <v>$N$87</v>
      </c>
      <c r="I164" s="69" t="str">
        <f>ADDRESS(MATCH(I160,SL_CHARTS_2012!$M$1:$M$144,1),$E163+1,1)</f>
        <v>$N$76</v>
      </c>
      <c r="J164" s="69" t="str">
        <f>ADDRESS(MATCH(J160,SL_CHARTS_2012!$M$1:$M$144,1),$E163+1,1)</f>
        <v>$N$70</v>
      </c>
      <c r="K164" s="69" t="str">
        <f>ADDRESS(MATCH(K160,SL_CHARTS_2012!$M$1:$M$144,1),$E163+1,1)</f>
        <v>$N$65</v>
      </c>
      <c r="L164" s="69" t="str">
        <f>ADDRESS(MATCH(L160,SL_CHARTS_2012!$M$1:$M$144,1),$E163+1,1)</f>
        <v>$N$63</v>
      </c>
      <c r="M164" s="69" t="str">
        <f>ADDRESS(MATCH(M160,SL_CHARTS_2012!$M$1:$M$144,1),$E163+1,1)</f>
        <v>$N$60</v>
      </c>
      <c r="N164" s="69" t="str">
        <f>ADDRESS(MATCH(N160,SL_CHARTS_2012!$M$1:$M$144,1),$E163+1,1)</f>
        <v>$N$51</v>
      </c>
      <c r="O164" s="69" t="str">
        <f>ADDRESS(MATCH(O160,SL_CHARTS_2012!$M$1:$M$144,1),$E163+1,1)</f>
        <v>$N$45</v>
      </c>
      <c r="P164" s="69" t="str">
        <f>ADDRESS(MATCH(P160,SL_CHARTS_2012!$M$1:$M$144,1),$E163+1,1)</f>
        <v>$N$42</v>
      </c>
      <c r="Q164" s="69" t="str">
        <f>ADDRESS(MATCH(Q160,SL_CHARTS_2012!$M$1:$M$144,1),$E163+1,1)</f>
        <v>$N$37</v>
      </c>
      <c r="R164" s="69" t="str">
        <f>ADDRESS(MATCH(R160,SL_CHARTS_2012!$M$1:$M$144,1),$E163+1,1)</f>
        <v>$N$32</v>
      </c>
      <c r="S164" s="69" t="str">
        <f>ADDRESS(MATCH(S160,SL_CHARTS_2012!$M$1:$M$144,1),$E163+1,1)</f>
        <v>$N$27</v>
      </c>
      <c r="T164" s="69" t="str">
        <f>ADDRESS(MATCH(T160,SL_CHARTS_2012!$M$1:$M$144,1),$E163+1,1)</f>
        <v>$N$24</v>
      </c>
      <c r="U164" s="69" t="str">
        <f>ADDRESS(MATCH(U160,SL_CHARTS_2012!$M$1:$M$144,1),$E163+1,1)</f>
        <v>$N$19</v>
      </c>
      <c r="V164" s="69" t="str">
        <f>ADDRESS(MATCH(V160,SL_CHARTS_2012!$M$1:$M$144,1),$E163+1,1)</f>
        <v>$N$17</v>
      </c>
      <c r="W164" s="69" t="str">
        <f>ADDRESS(MATCH(W160,SL_CHARTS_2012!$M$1:$M$144,1),$E163+1,1)</f>
        <v>$N$15</v>
      </c>
      <c r="X164" s="69" t="str">
        <f>ADDRESS(MATCH(X160,SL_CHARTS_2012!$M$1:$M$144,1),$E163+1,1)</f>
        <v>$N$11</v>
      </c>
      <c r="Y164" s="69" t="str">
        <f>ADDRESS(MATCH(Y160,SL_CHARTS_2012!$M$1:$M$144,1),$E163+1,1)</f>
        <v>$N$9</v>
      </c>
      <c r="Z164" s="69" t="str">
        <f>ADDRESS(MATCH(Z160,SL_CHARTS_2012!$M$1:$M$144,1),$E163+1,1)</f>
        <v>$N$7</v>
      </c>
      <c r="AA164" s="69" t="str">
        <f>ADDRESS(MATCH(AA160,SL_CHARTS_2012!$M$1:$M$144,1),$E163+1,1)</f>
        <v>$N$6</v>
      </c>
      <c r="AB164" s="69" t="str">
        <f>ADDRESS(MATCH(AB160,SL_CHARTS_2012!$M$1:$M$144,1),$E163+1,1)</f>
        <v>$N$5</v>
      </c>
      <c r="AC164" s="69" t="str">
        <f>ADDRESS(MATCH(AC160,SL_CHARTS_2012!$M$1:$M$144,1),$E163+1,1)</f>
        <v>$N$4</v>
      </c>
    </row>
    <row r="165" spans="2:29" s="65" customFormat="1" ht="15" hidden="1" customHeight="1" thickBot="1">
      <c r="B165" s="717"/>
      <c r="C165" s="703"/>
      <c r="D165" s="89" t="s">
        <v>122</v>
      </c>
      <c r="E165" s="69" t="str">
        <f>ADDRESS(MATCH(E159,SL_CHARTS_2012!$M$1:$M$144,1),$E163+1,1)</f>
        <v>$N$105</v>
      </c>
      <c r="F165" s="69" t="str">
        <f>ADDRESS(MATCH(F159,SL_CHARTS_2012!$M$1:$M$144,1),$E163+1,1)</f>
        <v>$N$98</v>
      </c>
      <c r="G165" s="69" t="str">
        <f>ADDRESS(MATCH(G159,SL_CHARTS_2012!$M$1:$M$144,1),$E163+1,1)</f>
        <v>$N$94</v>
      </c>
      <c r="H165" s="69" t="str">
        <f>ADDRESS(MATCH(H159,SL_CHARTS_2012!$M$1:$M$144,1),$E163+1,1)</f>
        <v>$N$91</v>
      </c>
      <c r="I165" s="69" t="str">
        <f>ADDRESS(MATCH(I159,SL_CHARTS_2012!$M$1:$M$144,1),$E163+1,1)</f>
        <v>$N$88</v>
      </c>
      <c r="J165" s="69" t="str">
        <f>ADDRESS(MATCH(J159,SL_CHARTS_2012!$M$1:$M$144,1),$E163+1,1)</f>
        <v>$N$77</v>
      </c>
      <c r="K165" s="69" t="str">
        <f>ADDRESS(MATCH(K159,SL_CHARTS_2012!$M$1:$M$144,1),$E163+1,1)</f>
        <v>$N$70</v>
      </c>
      <c r="L165" s="69" t="str">
        <f>ADDRESS(MATCH(L159,SL_CHARTS_2012!$M$1:$M$144,1),$E163+1,1)</f>
        <v>$N$66</v>
      </c>
      <c r="M165" s="69" t="str">
        <f>ADDRESS(MATCH(M159,SL_CHARTS_2012!$M$1:$M$144,1),$E163+1,1)</f>
        <v>$N$64</v>
      </c>
      <c r="N165" s="69" t="str">
        <f>ADDRESS(MATCH(N159,SL_CHARTS_2012!$M$1:$M$144,1),$E163+1,1)</f>
        <v>$N$60</v>
      </c>
      <c r="O165" s="69" t="str">
        <f>ADDRESS(MATCH(O159,SL_CHARTS_2012!$M$1:$M$144,1),$E163+1,1)</f>
        <v>$N$52</v>
      </c>
      <c r="P165" s="69" t="str">
        <f>ADDRESS(MATCH(P159,SL_CHARTS_2012!$M$1:$M$144,1),$E163+1,1)</f>
        <v>$N$46</v>
      </c>
      <c r="Q165" s="69" t="str">
        <f>ADDRESS(MATCH(Q159,SL_CHARTS_2012!$M$1:$M$144,1),$E163+1,1)</f>
        <v>$N$42</v>
      </c>
      <c r="R165" s="69" t="str">
        <f>ADDRESS(MATCH(R159,SL_CHARTS_2012!$M$1:$M$144,1),$E163+1,1)</f>
        <v>$N$38</v>
      </c>
      <c r="S165" s="69" t="str">
        <f>ADDRESS(MATCH(S159,SL_CHARTS_2012!$M$1:$M$144,1),$E163+1,1)</f>
        <v>$N$33</v>
      </c>
      <c r="T165" s="69" t="str">
        <f>ADDRESS(MATCH(T159,SL_CHARTS_2012!$M$1:$M$144,1),$E163+1,1)</f>
        <v>$N$28</v>
      </c>
      <c r="U165" s="69" t="str">
        <f>ADDRESS(MATCH(U159,SL_CHARTS_2012!$M$1:$M$144,1),$E163+1,1)</f>
        <v>$N$25</v>
      </c>
      <c r="V165" s="69" t="str">
        <f>ADDRESS(MATCH(V159,SL_CHARTS_2012!$M$1:$M$144,1),$E163+1,1)</f>
        <v>$N$20</v>
      </c>
      <c r="W165" s="69" t="str">
        <f>ADDRESS(MATCH(W159,SL_CHARTS_2012!$M$1:$M$144,1),$E163+1,1)</f>
        <v>$N$18</v>
      </c>
      <c r="X165" s="69" t="str">
        <f>ADDRESS(MATCH(X159,SL_CHARTS_2012!$M$1:$M$144,1),$E163+1,1)</f>
        <v>$N$16</v>
      </c>
      <c r="Y165" s="69" t="str">
        <f>ADDRESS(MATCH(Y159,SL_CHARTS_2012!$M$1:$M$144,1),$E163+1,1)</f>
        <v>$N$12</v>
      </c>
      <c r="Z165" s="69" t="str">
        <f>ADDRESS(MATCH(Z159,SL_CHARTS_2012!$M$1:$M$144,1),$E163+1,1)</f>
        <v>$N$10</v>
      </c>
      <c r="AA165" s="69" t="str">
        <f>ADDRESS(MATCH(AA159,SL_CHARTS_2012!$M$1:$M$144,1),$E163+1,1)</f>
        <v>$N$8</v>
      </c>
      <c r="AB165" s="69" t="str">
        <f>ADDRESS(MATCH(AB159,SL_CHARTS_2012!$M$1:$M$144,1),$E163+1,1)</f>
        <v>$N$7</v>
      </c>
      <c r="AC165" s="69" t="str">
        <f>ADDRESS(MATCH(AC159,SL_CHARTS_2012!$M$1:$M$144,1),$E163+1,1)</f>
        <v>$N$6</v>
      </c>
    </row>
    <row r="166" spans="2:29" s="65" customFormat="1" ht="15" hidden="1" customHeight="1" thickBot="1">
      <c r="B166" s="717"/>
      <c r="C166" s="693" t="s">
        <v>121</v>
      </c>
      <c r="D166" s="90" t="s">
        <v>123</v>
      </c>
      <c r="E166" s="67" t="str">
        <f>ADDRESS(MATCH(E162,SL_CHARTS_2012!$M$1:$M$144,1),$E163+1,1)</f>
        <v>$N$97</v>
      </c>
      <c r="F166" s="67" t="str">
        <f>ADDRESS(MATCH(F162,SL_CHARTS_2012!$M$1:$M$144,1),$E163+1,1)</f>
        <v>$N$93</v>
      </c>
      <c r="G166" s="67" t="str">
        <f>ADDRESS(MATCH(G162,SL_CHARTS_2012!$M$1:$M$144,1),$E163+1,1)</f>
        <v>$N$90</v>
      </c>
      <c r="H166" s="67" t="str">
        <f>ADDRESS(MATCH(H162,SL_CHARTS_2012!$M$1:$M$144,1),$E163+1,1)</f>
        <v>$N$87</v>
      </c>
      <c r="I166" s="67" t="str">
        <f>ADDRESS(MATCH(I162,SL_CHARTS_2012!$M$1:$M$144,1),$E163+1,1)</f>
        <v>$N$76</v>
      </c>
      <c r="J166" s="67" t="str">
        <f>ADDRESS(MATCH(J162,SL_CHARTS_2012!$M$1:$M$144,1),$E163+1,1)</f>
        <v>$N$70</v>
      </c>
      <c r="K166" s="67" t="str">
        <f>ADDRESS(MATCH(K162,SL_CHARTS_2012!$M$1:$M$144,1),$E163+1,1)</f>
        <v>$N$65</v>
      </c>
      <c r="L166" s="67" t="str">
        <f>ADDRESS(MATCH(L162,SL_CHARTS_2012!$M$1:$M$144,1),$E163+1,1)</f>
        <v>$N$63</v>
      </c>
      <c r="M166" s="67" t="str">
        <f>ADDRESS(MATCH(M162,SL_CHARTS_2012!$M$1:$M$144,1),$E163+1,1)</f>
        <v>$N$60</v>
      </c>
      <c r="N166" s="67" t="str">
        <f>ADDRESS(MATCH(N162,SL_CHARTS_2012!$M$1:$M$144,1),$E163+1,1)</f>
        <v>$N$51</v>
      </c>
      <c r="O166" s="67" t="str">
        <f>ADDRESS(MATCH(O162,SL_CHARTS_2012!$M$1:$M$144,1),$E163+1,1)</f>
        <v>$N$45</v>
      </c>
      <c r="P166" s="67" t="str">
        <f>ADDRESS(MATCH(P162,SL_CHARTS_2012!$M$1:$M$144,1),$E163+1,1)</f>
        <v>$N$42</v>
      </c>
      <c r="Q166" s="67" t="str">
        <f>ADDRESS(MATCH(Q162,SL_CHARTS_2012!$M$1:$M$144,1),$E163+1,1)</f>
        <v>$N$37</v>
      </c>
      <c r="R166" s="67" t="str">
        <f>ADDRESS(MATCH(R162,SL_CHARTS_2012!$M$1:$M$144,1),$E163+1,1)</f>
        <v>$N$32</v>
      </c>
      <c r="S166" s="67" t="str">
        <f>ADDRESS(MATCH(S162,SL_CHARTS_2012!$M$1:$M$144,1),$E163+1,1)</f>
        <v>$N$27</v>
      </c>
      <c r="T166" s="67" t="str">
        <f>ADDRESS(MATCH(T162,SL_CHARTS_2012!$M$1:$M$144,1),$E163+1,1)</f>
        <v>$N$24</v>
      </c>
      <c r="U166" s="67" t="str">
        <f>ADDRESS(MATCH(U162,SL_CHARTS_2012!$M$1:$M$144,1),$E163+1,1)</f>
        <v>$N$19</v>
      </c>
      <c r="V166" s="67" t="str">
        <f>ADDRESS(MATCH(V162,SL_CHARTS_2012!$M$1:$M$144,1),$E163+1,1)</f>
        <v>$N$17</v>
      </c>
      <c r="W166" s="67" t="str">
        <f>ADDRESS(MATCH(W162,SL_CHARTS_2012!$M$1:$M$144,1),$E163+1,1)</f>
        <v>$N$15</v>
      </c>
      <c r="X166" s="67" t="str">
        <f>ADDRESS(MATCH(X162,SL_CHARTS_2012!$M$1:$M$144,1),$E163+1,1)</f>
        <v>$N$11</v>
      </c>
      <c r="Y166" s="67" t="str">
        <f>ADDRESS(MATCH(Y162,SL_CHARTS_2012!$M$1:$M$144,1),$E163+1,1)</f>
        <v>$N$9</v>
      </c>
      <c r="Z166" s="67" t="str">
        <f>ADDRESS(MATCH(Z162,SL_CHARTS_2012!$M$1:$M$144,1),$E163+1,1)</f>
        <v>$N$7</v>
      </c>
      <c r="AA166" s="67" t="str">
        <f>ADDRESS(MATCH(AA162,SL_CHARTS_2012!$M$1:$M$144,1),$E163+1,1)</f>
        <v>$N$6</v>
      </c>
      <c r="AB166" s="67" t="str">
        <f>ADDRESS(MATCH(AB162,SL_CHARTS_2012!$M$1:$M$144,1),$E163+1,1)</f>
        <v>$N$5</v>
      </c>
      <c r="AC166" s="67" t="str">
        <f>ADDRESS(MATCH(AC162,SL_CHARTS_2012!$M$1:$M$144,1),$E163+1,1)</f>
        <v>$N$4</v>
      </c>
    </row>
    <row r="167" spans="2:29" s="65" customFormat="1" ht="15" hidden="1" customHeight="1" thickBot="1">
      <c r="B167" s="717"/>
      <c r="C167" s="715"/>
      <c r="D167" s="90" t="s">
        <v>122</v>
      </c>
      <c r="E167" s="67" t="str">
        <f>ADDRESS(MATCH(E161,SL_CHARTS_2012!$M$1:$M$144,1),$E163+1,1)</f>
        <v>$N$105</v>
      </c>
      <c r="F167" s="67" t="str">
        <f>ADDRESS(MATCH(F161,SL_CHARTS_2012!$M$1:$M$144,1),$E163+1,1)</f>
        <v>$N$98</v>
      </c>
      <c r="G167" s="67" t="str">
        <f>ADDRESS(MATCH(G161,SL_CHARTS_2012!$M$1:$M$144,1),$E163+1,1)</f>
        <v>$N$95</v>
      </c>
      <c r="H167" s="67" t="str">
        <f>ADDRESS(MATCH(H161,SL_CHARTS_2012!$M$1:$M$144,1),$E163+1,1)</f>
        <v>$N$91</v>
      </c>
      <c r="I167" s="67" t="str">
        <f>ADDRESS(MATCH(I161,SL_CHARTS_2012!$M$1:$M$144,1),$E163+1,1)</f>
        <v>$N$88</v>
      </c>
      <c r="J167" s="67" t="str">
        <f>ADDRESS(MATCH(J161,SL_CHARTS_2012!$M$1:$M$144,1),$E163+1,1)</f>
        <v>$N$77</v>
      </c>
      <c r="K167" s="67" t="str">
        <f>ADDRESS(MATCH(K161,SL_CHARTS_2012!$M$1:$M$144,1),$E163+1,1)</f>
        <v>$N$70</v>
      </c>
      <c r="L167" s="67" t="str">
        <f>ADDRESS(MATCH(L161,SL_CHARTS_2012!$M$1:$M$144,1),$E163+1,1)</f>
        <v>$N$66</v>
      </c>
      <c r="M167" s="67" t="str">
        <f>ADDRESS(MATCH(M161,SL_CHARTS_2012!$M$1:$M$144,1),$E163+1,1)</f>
        <v>$N$64</v>
      </c>
      <c r="N167" s="67" t="str">
        <f>ADDRESS(MATCH(N161,SL_CHARTS_2012!$M$1:$M$144,1),$E163+1,1)</f>
        <v>$N$60</v>
      </c>
      <c r="O167" s="67" t="str">
        <f>ADDRESS(MATCH(O161,SL_CHARTS_2012!$M$1:$M$144,1),$E163+1,1)</f>
        <v>$N$52</v>
      </c>
      <c r="P167" s="67" t="str">
        <f>ADDRESS(MATCH(P161,SL_CHARTS_2012!$M$1:$M$144,1),$E163+1,1)</f>
        <v>$N$46</v>
      </c>
      <c r="Q167" s="67" t="str">
        <f>ADDRESS(MATCH(Q161,SL_CHARTS_2012!$M$1:$M$144,1),$E163+1,1)</f>
        <v>$N$42</v>
      </c>
      <c r="R167" s="67" t="str">
        <f>ADDRESS(MATCH(R161,SL_CHARTS_2012!$M$1:$M$144,1),$E163+1,1)</f>
        <v>$N$38</v>
      </c>
      <c r="S167" s="67" t="str">
        <f>ADDRESS(MATCH(S161,SL_CHARTS_2012!$M$1:$M$144,1),$E163+1,1)</f>
        <v>$N$33</v>
      </c>
      <c r="T167" s="67" t="str">
        <f>ADDRESS(MATCH(T161,SL_CHARTS_2012!$M$1:$M$144,1),$E163+1,1)</f>
        <v>$N$28</v>
      </c>
      <c r="U167" s="67" t="str">
        <f>ADDRESS(MATCH(U161,SL_CHARTS_2012!$M$1:$M$144,1),$E163+1,1)</f>
        <v>$N$25</v>
      </c>
      <c r="V167" s="67" t="str">
        <f>ADDRESS(MATCH(V161,SL_CHARTS_2012!$M$1:$M$144,1),$E163+1,1)</f>
        <v>$N$20</v>
      </c>
      <c r="W167" s="67" t="str">
        <f>ADDRESS(MATCH(W161,SL_CHARTS_2012!$M$1:$M$144,1),$E163+1,1)</f>
        <v>$N$18</v>
      </c>
      <c r="X167" s="67" t="str">
        <f>ADDRESS(MATCH(X161,SL_CHARTS_2012!$M$1:$M$144,1),$E163+1,1)</f>
        <v>$N$16</v>
      </c>
      <c r="Y167" s="67" t="str">
        <f>ADDRESS(MATCH(Y161,SL_CHARTS_2012!$M$1:$M$144,1),$E163+1,1)</f>
        <v>$N$12</v>
      </c>
      <c r="Z167" s="67" t="str">
        <f>ADDRESS(MATCH(Z161,SL_CHARTS_2012!$M$1:$M$144,1),$E163+1,1)</f>
        <v>$N$10</v>
      </c>
      <c r="AA167" s="67" t="str">
        <f>ADDRESS(MATCH(AA161,SL_CHARTS_2012!$M$1:$M$144,1),$E163+1,1)</f>
        <v>$N$8</v>
      </c>
      <c r="AB167" s="67" t="str">
        <f>ADDRESS(MATCH(AB161,SL_CHARTS_2012!$M$1:$M$144,1),$E163+1,1)</f>
        <v>$N$7</v>
      </c>
      <c r="AC167" s="67" t="str">
        <f>ADDRESS(MATCH(AC161,SL_CHARTS_2012!$M$1:$M$144,1),$E163+1,1)</f>
        <v>$N$6</v>
      </c>
    </row>
    <row r="168" spans="2:29" s="65" customFormat="1" ht="15" hidden="1" customHeight="1" thickBot="1">
      <c r="B168" s="717"/>
      <c r="C168" s="71"/>
      <c r="D168" s="697" t="s">
        <v>126</v>
      </c>
      <c r="E168" s="72" t="s">
        <v>147</v>
      </c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</row>
    <row r="169" spans="2:29" s="65" customFormat="1" ht="15" hidden="1" customHeight="1" thickBot="1">
      <c r="B169" s="717"/>
      <c r="C169" s="71"/>
      <c r="D169" s="697"/>
      <c r="E169" s="72" t="s">
        <v>124</v>
      </c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</row>
    <row r="170" spans="2:29" s="65" customFormat="1" ht="15" customHeight="1" thickBot="1">
      <c r="B170" s="717"/>
      <c r="C170" s="698" t="s">
        <v>127</v>
      </c>
      <c r="D170" s="91" t="s">
        <v>106</v>
      </c>
      <c r="E170" s="20" t="str">
        <f>CONCATENATE(E159,E$7,E160)</f>
        <v>101-93</v>
      </c>
      <c r="F170" s="20" t="str">
        <f t="shared" ref="F170:AC170" si="81">CONCATENATE(F159,F$7,F160)</f>
        <v>94-89</v>
      </c>
      <c r="G170" s="20" t="str">
        <f t="shared" si="81"/>
        <v>90-86</v>
      </c>
      <c r="H170" s="20" t="str">
        <f t="shared" si="81"/>
        <v>87-83</v>
      </c>
      <c r="I170" s="20" t="str">
        <f t="shared" si="81"/>
        <v>84-72</v>
      </c>
      <c r="J170" s="20" t="str">
        <f t="shared" si="81"/>
        <v>73-66</v>
      </c>
      <c r="K170" s="20" t="str">
        <f t="shared" si="81"/>
        <v>66-61</v>
      </c>
      <c r="L170" s="20" t="str">
        <f t="shared" si="81"/>
        <v>62-59</v>
      </c>
      <c r="M170" s="20" t="str">
        <f t="shared" si="81"/>
        <v>60-56</v>
      </c>
      <c r="N170" s="20" t="str">
        <f t="shared" si="81"/>
        <v>56-47</v>
      </c>
      <c r="O170" s="20" t="str">
        <f t="shared" si="81"/>
        <v>48-41</v>
      </c>
      <c r="P170" s="20" t="str">
        <f t="shared" si="81"/>
        <v>42-38</v>
      </c>
      <c r="Q170" s="20" t="str">
        <f t="shared" si="81"/>
        <v>38-33</v>
      </c>
      <c r="R170" s="20" t="str">
        <f t="shared" si="81"/>
        <v>34-28</v>
      </c>
      <c r="S170" s="20" t="str">
        <f t="shared" si="81"/>
        <v>29-23</v>
      </c>
      <c r="T170" s="20" t="str">
        <f t="shared" si="81"/>
        <v>24-20</v>
      </c>
      <c r="U170" s="20" t="str">
        <f t="shared" si="81"/>
        <v>21-15</v>
      </c>
      <c r="V170" s="20" t="str">
        <f t="shared" si="81"/>
        <v>16-13</v>
      </c>
      <c r="W170" s="20" t="str">
        <f t="shared" si="81"/>
        <v>14-11</v>
      </c>
      <c r="X170" s="20" t="str">
        <f t="shared" si="81"/>
        <v>12-7</v>
      </c>
      <c r="Y170" s="20" t="str">
        <f t="shared" si="81"/>
        <v>8-5</v>
      </c>
      <c r="Z170" s="20" t="str">
        <f t="shared" si="81"/>
        <v>6-3</v>
      </c>
      <c r="AA170" s="20" t="str">
        <f t="shared" si="81"/>
        <v>4-2</v>
      </c>
      <c r="AB170" s="20" t="str">
        <f t="shared" si="81"/>
        <v>3-1</v>
      </c>
      <c r="AC170" s="20" t="str">
        <f t="shared" si="81"/>
        <v>2-0</v>
      </c>
    </row>
    <row r="171" spans="2:29" s="65" customFormat="1" ht="15" customHeight="1" thickBot="1">
      <c r="B171" s="717"/>
      <c r="C171" s="698"/>
      <c r="D171" s="92" t="s">
        <v>670</v>
      </c>
      <c r="E171" s="92">
        <f ca="1">AVERAGE(INDIRECT(CONCATENATE($E$168,E164,$E$169,E165),TRUE))</f>
        <v>219.76277777777779</v>
      </c>
      <c r="F171" s="92">
        <f t="shared" ref="F171:AC171" ca="1" si="82">AVERAGE(INDIRECT(CONCATENATE($E$168,F164,$E$169,F165),TRUE))</f>
        <v>208.85783333333333</v>
      </c>
      <c r="G171" s="92">
        <f t="shared" ca="1" si="82"/>
        <v>199.02420000000001</v>
      </c>
      <c r="H171" s="92">
        <f t="shared" ca="1" si="82"/>
        <v>203.41140000000001</v>
      </c>
      <c r="I171" s="92">
        <f t="shared" ca="1" si="82"/>
        <v>211.46769230769235</v>
      </c>
      <c r="J171" s="92">
        <f t="shared" ca="1" si="82"/>
        <v>207.477125</v>
      </c>
      <c r="K171" s="92">
        <f t="shared" ca="1" si="82"/>
        <v>205.70066666666665</v>
      </c>
      <c r="L171" s="92">
        <f t="shared" ca="1" si="82"/>
        <v>212.37875000000003</v>
      </c>
      <c r="M171" s="92">
        <f ca="1">AVERAGE(INDIRECT(CONCATENATE($E$168,M164,$E$169,M165),TRUE))</f>
        <v>221.72959999999998</v>
      </c>
      <c r="N171" s="92">
        <f t="shared" ca="1" si="82"/>
        <v>220.39249999999998</v>
      </c>
      <c r="O171" s="92">
        <f t="shared" ca="1" si="82"/>
        <v>161.99687500000002</v>
      </c>
      <c r="P171" s="92">
        <f t="shared" ca="1" si="82"/>
        <v>115.21699999999998</v>
      </c>
      <c r="Q171" s="92">
        <f t="shared" ca="1" si="82"/>
        <v>96.807433333333336</v>
      </c>
      <c r="R171" s="92">
        <f t="shared" ca="1" si="82"/>
        <v>70.403028571428578</v>
      </c>
      <c r="S171" s="92">
        <f t="shared" ca="1" si="82"/>
        <v>45.425185714285711</v>
      </c>
      <c r="T171" s="92">
        <f t="shared" ca="1" si="82"/>
        <v>33.504480000000001</v>
      </c>
      <c r="U171" s="92">
        <f t="shared" ca="1" si="82"/>
        <v>28.033942857142854</v>
      </c>
      <c r="V171" s="92">
        <f t="shared" ca="1" si="82"/>
        <v>24.258099999999999</v>
      </c>
      <c r="W171" s="92">
        <f t="shared" ca="1" si="82"/>
        <v>24.996575</v>
      </c>
      <c r="X171" s="92">
        <f t="shared" ca="1" si="82"/>
        <v>21.563683333333334</v>
      </c>
      <c r="Y171" s="92">
        <f t="shared" ca="1" si="82"/>
        <v>12.839937499999998</v>
      </c>
      <c r="Z171" s="92">
        <f t="shared" ca="1" si="82"/>
        <v>1.3074374999999998</v>
      </c>
      <c r="AA171" s="92">
        <f t="shared" ca="1" si="82"/>
        <v>-10.963566666666667</v>
      </c>
      <c r="AB171" s="92">
        <f t="shared" ca="1" si="82"/>
        <v>-20.422699999999999</v>
      </c>
      <c r="AC171" s="92">
        <f t="shared" ca="1" si="82"/>
        <v>-16.874533333333332</v>
      </c>
    </row>
    <row r="172" spans="2:29" s="65" customFormat="1" ht="15" customHeight="1" thickBot="1">
      <c r="B172" s="717"/>
      <c r="C172" s="698"/>
      <c r="D172" s="93" t="s">
        <v>671</v>
      </c>
      <c r="E172" s="93">
        <f ca="1">MIN(INDIRECT(CONCATENATE($E$168,E164,$E$169,E165),TRUE))</f>
        <v>204.49799999999999</v>
      </c>
      <c r="F172" s="93">
        <f t="shared" ref="F172:AC172" ca="1" si="83">MIN(INDIRECT(CONCATENATE($E$168,F164,$E$169,F165),TRUE))</f>
        <v>198.25299999999999</v>
      </c>
      <c r="G172" s="93">
        <f t="shared" ca="1" si="83"/>
        <v>197.97300000000001</v>
      </c>
      <c r="H172" s="93">
        <f t="shared" ca="1" si="83"/>
        <v>198.79300000000001</v>
      </c>
      <c r="I172" s="93">
        <f t="shared" ca="1" si="83"/>
        <v>205.73</v>
      </c>
      <c r="J172" s="93">
        <f t="shared" ca="1" si="83"/>
        <v>202.70500000000001</v>
      </c>
      <c r="K172" s="93">
        <f t="shared" ca="1" si="83"/>
        <v>202.31200000000001</v>
      </c>
      <c r="L172" s="93">
        <f t="shared" ca="1" si="83"/>
        <v>208.25200000000001</v>
      </c>
      <c r="M172" s="93">
        <f t="shared" ca="1" si="83"/>
        <v>212.68</v>
      </c>
      <c r="N172" s="93">
        <f t="shared" ca="1" si="83"/>
        <v>188.233</v>
      </c>
      <c r="O172" s="93">
        <f t="shared" ca="1" si="83"/>
        <v>121.22</v>
      </c>
      <c r="P172" s="93">
        <f t="shared" ca="1" si="83"/>
        <v>104.556</v>
      </c>
      <c r="Q172" s="93">
        <f t="shared" ca="1" si="83"/>
        <v>83.501999999999995</v>
      </c>
      <c r="R172" s="93">
        <f t="shared" ca="1" si="83"/>
        <v>53.988799999999998</v>
      </c>
      <c r="S172" s="93">
        <f t="shared" ca="1" si="83"/>
        <v>34.901699999999998</v>
      </c>
      <c r="T172" s="93">
        <f t="shared" ca="1" si="83"/>
        <v>30.657599999999999</v>
      </c>
      <c r="U172" s="93">
        <f t="shared" ca="1" si="83"/>
        <v>24.088699999999999</v>
      </c>
      <c r="V172" s="93">
        <f t="shared" ca="1" si="83"/>
        <v>23.302800000000001</v>
      </c>
      <c r="W172" s="93">
        <f t="shared" ca="1" si="83"/>
        <v>23.302800000000001</v>
      </c>
      <c r="X172" s="93">
        <f t="shared" ca="1" si="83"/>
        <v>15.350099999999999</v>
      </c>
      <c r="Y172" s="93">
        <f t="shared" ca="1" si="83"/>
        <v>6.11435</v>
      </c>
      <c r="Z172" s="93">
        <f t="shared" ca="1" si="83"/>
        <v>-10.644500000000001</v>
      </c>
      <c r="AA172" s="93">
        <f t="shared" ca="1" si="83"/>
        <v>-20.433199999999999</v>
      </c>
      <c r="AB172" s="93">
        <f t="shared" ca="1" si="83"/>
        <v>-30.1904</v>
      </c>
      <c r="AC172" s="93">
        <f t="shared" ca="1" si="83"/>
        <v>-30.1904</v>
      </c>
    </row>
    <row r="173" spans="2:29" s="65" customFormat="1" ht="15" customHeight="1" thickBot="1">
      <c r="B173" s="717"/>
      <c r="C173" s="698"/>
      <c r="D173" s="93" t="s">
        <v>672</v>
      </c>
      <c r="E173" s="93">
        <f ca="1">MAX(INDIRECT(CONCATENATE($E$168,E164,$E$169,E165),TRUE))</f>
        <v>229.51</v>
      </c>
      <c r="F173" s="93">
        <f t="shared" ref="F173:AC173" ca="1" si="84">MAX(INDIRECT(CONCATENATE($E$168,F164,$E$169,F165),TRUE))</f>
        <v>224.21299999999999</v>
      </c>
      <c r="G173" s="93">
        <f t="shared" ca="1" si="84"/>
        <v>200.095</v>
      </c>
      <c r="H173" s="93">
        <f t="shared" ca="1" si="84"/>
        <v>210.226</v>
      </c>
      <c r="I173" s="93">
        <f t="shared" ca="1" si="84"/>
        <v>217.261</v>
      </c>
      <c r="J173" s="93">
        <f t="shared" ca="1" si="84"/>
        <v>209.93799999999999</v>
      </c>
      <c r="K173" s="93">
        <f t="shared" ca="1" si="84"/>
        <v>210.21799999999999</v>
      </c>
      <c r="L173" s="93">
        <f t="shared" ca="1" si="84"/>
        <v>218.36500000000001</v>
      </c>
      <c r="M173" s="93">
        <f t="shared" ca="1" si="84"/>
        <v>230.77699999999999</v>
      </c>
      <c r="N173" s="93">
        <f t="shared" ca="1" si="84"/>
        <v>240.56200000000001</v>
      </c>
      <c r="O173" s="93">
        <f t="shared" ca="1" si="84"/>
        <v>194.536</v>
      </c>
      <c r="P173" s="93">
        <f t="shared" ca="1" si="84"/>
        <v>133.36199999999999</v>
      </c>
      <c r="Q173" s="93">
        <f t="shared" ca="1" si="84"/>
        <v>104.556</v>
      </c>
      <c r="R173" s="93">
        <f t="shared" ca="1" si="84"/>
        <v>91.358400000000003</v>
      </c>
      <c r="S173" s="93">
        <f t="shared" ca="1" si="84"/>
        <v>57.954099999999997</v>
      </c>
      <c r="T173" s="93">
        <f t="shared" ca="1" si="84"/>
        <v>37.186999999999998</v>
      </c>
      <c r="U173" s="93">
        <f t="shared" ca="1" si="84"/>
        <v>31.714700000000001</v>
      </c>
      <c r="V173" s="93">
        <f t="shared" ca="1" si="84"/>
        <v>24.956499999999998</v>
      </c>
      <c r="W173" s="93">
        <f t="shared" ca="1" si="84"/>
        <v>26.528500000000001</v>
      </c>
      <c r="X173" s="93">
        <f t="shared" ca="1" si="84"/>
        <v>26.528500000000001</v>
      </c>
      <c r="Y173" s="93">
        <f t="shared" ca="1" si="84"/>
        <v>18.322399999999998</v>
      </c>
      <c r="Z173" s="93">
        <f t="shared" ca="1" si="84"/>
        <v>11.572900000000001</v>
      </c>
      <c r="AA173" s="93">
        <f t="shared" ca="1" si="84"/>
        <v>-1.8129999999999999</v>
      </c>
      <c r="AB173" s="93">
        <f t="shared" ca="1" si="84"/>
        <v>-10.644500000000001</v>
      </c>
      <c r="AC173" s="93">
        <f t="shared" ca="1" si="84"/>
        <v>0</v>
      </c>
    </row>
    <row r="174" spans="2:29" s="65" customFormat="1" ht="15" hidden="1" customHeight="1" thickBot="1">
      <c r="B174" s="717"/>
      <c r="C174" s="698"/>
      <c r="D174" s="94" t="s">
        <v>673</v>
      </c>
      <c r="E174" s="95">
        <v>-15</v>
      </c>
      <c r="F174" s="95">
        <v>-15</v>
      </c>
      <c r="G174" s="95">
        <v>-15</v>
      </c>
      <c r="H174" s="95">
        <v>-15</v>
      </c>
      <c r="I174" s="95">
        <v>-15</v>
      </c>
      <c r="J174" s="95">
        <v>-15</v>
      </c>
      <c r="K174" s="95">
        <v>-15</v>
      </c>
      <c r="L174" s="95">
        <v>-15</v>
      </c>
      <c r="M174" s="95">
        <v>-15</v>
      </c>
      <c r="N174" s="95">
        <v>-15</v>
      </c>
      <c r="O174" s="95">
        <v>-15</v>
      </c>
      <c r="P174" s="95">
        <v>-15</v>
      </c>
      <c r="Q174" s="95">
        <v>-15</v>
      </c>
      <c r="R174" s="95">
        <v>-15</v>
      </c>
      <c r="S174" s="95">
        <v>-15</v>
      </c>
      <c r="T174" s="95">
        <v>-15</v>
      </c>
      <c r="U174" s="95">
        <v>-15</v>
      </c>
      <c r="V174" s="95">
        <v>-15</v>
      </c>
      <c r="W174" s="95">
        <v>-15</v>
      </c>
      <c r="X174" s="95">
        <v>-15</v>
      </c>
      <c r="Y174" s="95">
        <v>-15</v>
      </c>
      <c r="Z174" s="95">
        <v>-15</v>
      </c>
      <c r="AA174" s="95">
        <v>-15</v>
      </c>
      <c r="AB174" s="95">
        <v>-15</v>
      </c>
      <c r="AC174" s="95">
        <v>-15</v>
      </c>
    </row>
    <row r="175" spans="2:29" s="65" customFormat="1" ht="15" hidden="1" customHeight="1" thickBot="1">
      <c r="B175" s="717"/>
      <c r="C175" s="698"/>
      <c r="D175" s="94" t="s">
        <v>674</v>
      </c>
      <c r="E175" s="95">
        <v>15</v>
      </c>
      <c r="F175" s="95">
        <v>15</v>
      </c>
      <c r="G175" s="95">
        <v>15</v>
      </c>
      <c r="H175" s="95">
        <v>15</v>
      </c>
      <c r="I175" s="95">
        <v>15</v>
      </c>
      <c r="J175" s="95">
        <v>15</v>
      </c>
      <c r="K175" s="95">
        <v>15</v>
      </c>
      <c r="L175" s="95">
        <v>15</v>
      </c>
      <c r="M175" s="95">
        <v>15</v>
      </c>
      <c r="N175" s="95">
        <v>15</v>
      </c>
      <c r="O175" s="95">
        <v>15</v>
      </c>
      <c r="P175" s="95">
        <v>15</v>
      </c>
      <c r="Q175" s="95">
        <v>15</v>
      </c>
      <c r="R175" s="95">
        <v>15</v>
      </c>
      <c r="S175" s="95">
        <v>15</v>
      </c>
      <c r="T175" s="95">
        <v>15</v>
      </c>
      <c r="U175" s="95">
        <v>15</v>
      </c>
      <c r="V175" s="95">
        <v>15</v>
      </c>
      <c r="W175" s="95">
        <v>15</v>
      </c>
      <c r="X175" s="95">
        <v>15</v>
      </c>
      <c r="Y175" s="95">
        <v>15</v>
      </c>
      <c r="Z175" s="95">
        <v>15</v>
      </c>
      <c r="AA175" s="95">
        <v>15</v>
      </c>
      <c r="AB175" s="95">
        <v>15</v>
      </c>
      <c r="AC175" s="95">
        <v>15</v>
      </c>
    </row>
    <row r="176" spans="2:29" s="65" customFormat="1" ht="15" hidden="1" customHeight="1" thickBot="1">
      <c r="B176" s="717"/>
      <c r="C176" s="698"/>
      <c r="D176" s="94" t="s">
        <v>675</v>
      </c>
      <c r="E176" s="96">
        <f ca="1">E172+E174</f>
        <v>189.49799999999999</v>
      </c>
      <c r="F176" s="96">
        <f ca="1">F172+F174</f>
        <v>183.25299999999999</v>
      </c>
      <c r="G176" s="96">
        <f t="shared" ref="G176:AC176" ca="1" si="85">G172+G174</f>
        <v>182.97300000000001</v>
      </c>
      <c r="H176" s="96">
        <f t="shared" ca="1" si="85"/>
        <v>183.79300000000001</v>
      </c>
      <c r="I176" s="96">
        <f t="shared" ca="1" si="85"/>
        <v>190.73</v>
      </c>
      <c r="J176" s="96">
        <f t="shared" ca="1" si="85"/>
        <v>187.70500000000001</v>
      </c>
      <c r="K176" s="96">
        <f t="shared" ca="1" si="85"/>
        <v>187.31200000000001</v>
      </c>
      <c r="L176" s="96">
        <f t="shared" ca="1" si="85"/>
        <v>193.25200000000001</v>
      </c>
      <c r="M176" s="96">
        <f t="shared" ca="1" si="85"/>
        <v>197.68</v>
      </c>
      <c r="N176" s="96">
        <f t="shared" ca="1" si="85"/>
        <v>173.233</v>
      </c>
      <c r="O176" s="96">
        <f t="shared" ca="1" si="85"/>
        <v>106.22</v>
      </c>
      <c r="P176" s="96">
        <f t="shared" ca="1" si="85"/>
        <v>89.555999999999997</v>
      </c>
      <c r="Q176" s="96">
        <f t="shared" ca="1" si="85"/>
        <v>68.501999999999995</v>
      </c>
      <c r="R176" s="96">
        <f t="shared" ca="1" si="85"/>
        <v>38.988799999999998</v>
      </c>
      <c r="S176" s="96">
        <f t="shared" ca="1" si="85"/>
        <v>19.901699999999998</v>
      </c>
      <c r="T176" s="96">
        <f t="shared" ca="1" si="85"/>
        <v>15.657599999999999</v>
      </c>
      <c r="U176" s="96">
        <f t="shared" ca="1" si="85"/>
        <v>9.0886999999999993</v>
      </c>
      <c r="V176" s="96">
        <f t="shared" ca="1" si="85"/>
        <v>8.3028000000000013</v>
      </c>
      <c r="W176" s="96">
        <f t="shared" ca="1" si="85"/>
        <v>8.3028000000000013</v>
      </c>
      <c r="X176" s="96">
        <f t="shared" ca="1" si="85"/>
        <v>0.35009999999999941</v>
      </c>
      <c r="Y176" s="96">
        <f t="shared" ca="1" si="85"/>
        <v>-8.88565</v>
      </c>
      <c r="Z176" s="96">
        <f t="shared" ca="1" si="85"/>
        <v>-25.644500000000001</v>
      </c>
      <c r="AA176" s="96">
        <f t="shared" ca="1" si="85"/>
        <v>-35.433199999999999</v>
      </c>
      <c r="AB176" s="96">
        <f t="shared" ca="1" si="85"/>
        <v>-45.190399999999997</v>
      </c>
      <c r="AC176" s="96">
        <f t="shared" ca="1" si="85"/>
        <v>-45.190399999999997</v>
      </c>
    </row>
    <row r="177" spans="2:29" s="65" customFormat="1" ht="15" hidden="1" customHeight="1" thickBot="1">
      <c r="B177" s="717"/>
      <c r="C177" s="698"/>
      <c r="D177" s="94" t="s">
        <v>676</v>
      </c>
      <c r="E177" s="96">
        <f ca="1">E173+E175</f>
        <v>244.51</v>
      </c>
      <c r="F177" s="96">
        <f t="shared" ref="F177:AC177" ca="1" si="86">F173+F175</f>
        <v>239.21299999999999</v>
      </c>
      <c r="G177" s="96">
        <f t="shared" ca="1" si="86"/>
        <v>215.095</v>
      </c>
      <c r="H177" s="96">
        <f t="shared" ca="1" si="86"/>
        <v>225.226</v>
      </c>
      <c r="I177" s="96">
        <f t="shared" ca="1" si="86"/>
        <v>232.261</v>
      </c>
      <c r="J177" s="96">
        <f t="shared" ca="1" si="86"/>
        <v>224.93799999999999</v>
      </c>
      <c r="K177" s="96">
        <f t="shared" ca="1" si="86"/>
        <v>225.21799999999999</v>
      </c>
      <c r="L177" s="96">
        <f t="shared" ca="1" si="86"/>
        <v>233.36500000000001</v>
      </c>
      <c r="M177" s="96">
        <f t="shared" ca="1" si="86"/>
        <v>245.77699999999999</v>
      </c>
      <c r="N177" s="96">
        <f t="shared" ca="1" si="86"/>
        <v>255.56200000000001</v>
      </c>
      <c r="O177" s="96">
        <f t="shared" ca="1" si="86"/>
        <v>209.536</v>
      </c>
      <c r="P177" s="96">
        <f t="shared" ca="1" si="86"/>
        <v>148.36199999999999</v>
      </c>
      <c r="Q177" s="96">
        <f t="shared" ca="1" si="86"/>
        <v>119.556</v>
      </c>
      <c r="R177" s="96">
        <f t="shared" ca="1" si="86"/>
        <v>106.3584</v>
      </c>
      <c r="S177" s="96">
        <f t="shared" ca="1" si="86"/>
        <v>72.954099999999997</v>
      </c>
      <c r="T177" s="96">
        <f t="shared" ca="1" si="86"/>
        <v>52.186999999999998</v>
      </c>
      <c r="U177" s="96">
        <f t="shared" ca="1" si="86"/>
        <v>46.714700000000001</v>
      </c>
      <c r="V177" s="96">
        <f t="shared" ca="1" si="86"/>
        <v>39.956499999999998</v>
      </c>
      <c r="W177" s="96">
        <f t="shared" ca="1" si="86"/>
        <v>41.528500000000001</v>
      </c>
      <c r="X177" s="96">
        <f t="shared" ca="1" si="86"/>
        <v>41.528500000000001</v>
      </c>
      <c r="Y177" s="96">
        <f t="shared" ca="1" si="86"/>
        <v>33.322400000000002</v>
      </c>
      <c r="Z177" s="96">
        <f t="shared" ca="1" si="86"/>
        <v>26.572900000000001</v>
      </c>
      <c r="AA177" s="96">
        <f t="shared" ca="1" si="86"/>
        <v>13.186999999999999</v>
      </c>
      <c r="AB177" s="96">
        <f t="shared" ca="1" si="86"/>
        <v>4.3554999999999993</v>
      </c>
      <c r="AC177" s="96">
        <f t="shared" ca="1" si="86"/>
        <v>15</v>
      </c>
    </row>
    <row r="178" spans="2:29" s="65" customFormat="1" ht="15" customHeight="1" thickBot="1">
      <c r="B178" s="717"/>
      <c r="C178" s="699" t="s">
        <v>128</v>
      </c>
      <c r="D178" s="97" t="s">
        <v>106</v>
      </c>
      <c r="E178" s="98" t="str">
        <f>CONCATENATE(E161,E$7,E162)</f>
        <v>101-93</v>
      </c>
      <c r="F178" s="98" t="str">
        <f t="shared" ref="F178:AC178" si="87">CONCATENATE(F161,F$7,F162)</f>
        <v>94-89</v>
      </c>
      <c r="G178" s="98" t="str">
        <f t="shared" si="87"/>
        <v>91-86</v>
      </c>
      <c r="H178" s="98" t="str">
        <f t="shared" si="87"/>
        <v>87-83</v>
      </c>
      <c r="I178" s="98" t="str">
        <f t="shared" si="87"/>
        <v>84-72</v>
      </c>
      <c r="J178" s="98" t="str">
        <f t="shared" si="87"/>
        <v>73-66</v>
      </c>
      <c r="K178" s="98" t="str">
        <f t="shared" si="87"/>
        <v>66-61</v>
      </c>
      <c r="L178" s="98" t="str">
        <f t="shared" si="87"/>
        <v>62-59</v>
      </c>
      <c r="M178" s="98" t="str">
        <f t="shared" si="87"/>
        <v>60-56</v>
      </c>
      <c r="N178" s="98" t="str">
        <f t="shared" si="87"/>
        <v>56-47</v>
      </c>
      <c r="O178" s="98" t="str">
        <f t="shared" si="87"/>
        <v>48-41</v>
      </c>
      <c r="P178" s="98" t="str">
        <f t="shared" si="87"/>
        <v>42-38</v>
      </c>
      <c r="Q178" s="98" t="str">
        <f t="shared" si="87"/>
        <v>38-33</v>
      </c>
      <c r="R178" s="98" t="str">
        <f t="shared" si="87"/>
        <v>34-28</v>
      </c>
      <c r="S178" s="98" t="str">
        <f t="shared" si="87"/>
        <v>29-23</v>
      </c>
      <c r="T178" s="98" t="str">
        <f t="shared" si="87"/>
        <v>24-20</v>
      </c>
      <c r="U178" s="98" t="str">
        <f t="shared" si="87"/>
        <v>21-15</v>
      </c>
      <c r="V178" s="98" t="str">
        <f t="shared" si="87"/>
        <v>16-13</v>
      </c>
      <c r="W178" s="98" t="str">
        <f t="shared" si="87"/>
        <v>14-11</v>
      </c>
      <c r="X178" s="98" t="str">
        <f t="shared" si="87"/>
        <v>12-7</v>
      </c>
      <c r="Y178" s="98" t="str">
        <f t="shared" si="87"/>
        <v>8-5</v>
      </c>
      <c r="Z178" s="98" t="str">
        <f t="shared" si="87"/>
        <v>6-3</v>
      </c>
      <c r="AA178" s="98" t="str">
        <f t="shared" si="87"/>
        <v>4-2</v>
      </c>
      <c r="AB178" s="98" t="str">
        <f t="shared" si="87"/>
        <v>3-1</v>
      </c>
      <c r="AC178" s="98" t="str">
        <f t="shared" si="87"/>
        <v>2-0</v>
      </c>
    </row>
    <row r="179" spans="2:29" s="65" customFormat="1" ht="15" customHeight="1" thickBot="1">
      <c r="B179" s="717"/>
      <c r="C179" s="699"/>
      <c r="D179" s="99" t="s">
        <v>670</v>
      </c>
      <c r="E179" s="99">
        <f ca="1">AVERAGE(INDIRECT(CONCATENATE($E168,E166,$E169,E167),TRUE))</f>
        <v>219.76277777777779</v>
      </c>
      <c r="F179" s="99">
        <f ca="1">AVERAGE(INDIRECT(CONCATENATE($E168,F166,$E169,F167),TRUE))</f>
        <v>208.85783333333333</v>
      </c>
      <c r="G179" s="99">
        <f t="shared" ref="G179:AC179" ca="1" si="88">AVERAGE(INDIRECT(CONCATENATE($E168,G166,$E169,G167),TRUE))</f>
        <v>199.81333333333336</v>
      </c>
      <c r="H179" s="99">
        <f t="shared" ca="1" si="88"/>
        <v>203.41140000000001</v>
      </c>
      <c r="I179" s="99">
        <f t="shared" ca="1" si="88"/>
        <v>211.46769230769235</v>
      </c>
      <c r="J179" s="99">
        <f t="shared" ca="1" si="88"/>
        <v>207.477125</v>
      </c>
      <c r="K179" s="99">
        <f t="shared" ca="1" si="88"/>
        <v>205.70066666666665</v>
      </c>
      <c r="L179" s="99">
        <f t="shared" ca="1" si="88"/>
        <v>212.37875000000003</v>
      </c>
      <c r="M179" s="99">
        <f ca="1">AVERAGE(INDIRECT(CONCATENATE($E168,M166,$E169,M167),TRUE))</f>
        <v>221.72959999999998</v>
      </c>
      <c r="N179" s="99">
        <f t="shared" ca="1" si="88"/>
        <v>220.39249999999998</v>
      </c>
      <c r="O179" s="99">
        <f t="shared" ca="1" si="88"/>
        <v>161.99687500000002</v>
      </c>
      <c r="P179" s="99">
        <f t="shared" ca="1" si="88"/>
        <v>115.21699999999998</v>
      </c>
      <c r="Q179" s="99">
        <f t="shared" ca="1" si="88"/>
        <v>96.807433333333336</v>
      </c>
      <c r="R179" s="99">
        <f t="shared" ca="1" si="88"/>
        <v>70.403028571428578</v>
      </c>
      <c r="S179" s="99">
        <f t="shared" ca="1" si="88"/>
        <v>45.425185714285711</v>
      </c>
      <c r="T179" s="99">
        <f t="shared" ca="1" si="88"/>
        <v>33.504480000000001</v>
      </c>
      <c r="U179" s="99">
        <f t="shared" ca="1" si="88"/>
        <v>28.033942857142854</v>
      </c>
      <c r="V179" s="99">
        <f t="shared" ca="1" si="88"/>
        <v>24.258099999999999</v>
      </c>
      <c r="W179" s="99">
        <f t="shared" ca="1" si="88"/>
        <v>24.996575</v>
      </c>
      <c r="X179" s="99">
        <f t="shared" ca="1" si="88"/>
        <v>21.563683333333334</v>
      </c>
      <c r="Y179" s="99">
        <f t="shared" ca="1" si="88"/>
        <v>12.839937499999998</v>
      </c>
      <c r="Z179" s="99">
        <f t="shared" ca="1" si="88"/>
        <v>1.3074374999999998</v>
      </c>
      <c r="AA179" s="99">
        <f t="shared" ca="1" si="88"/>
        <v>-10.963566666666667</v>
      </c>
      <c r="AB179" s="99">
        <f t="shared" ca="1" si="88"/>
        <v>-20.422699999999999</v>
      </c>
      <c r="AC179" s="99">
        <f t="shared" ca="1" si="88"/>
        <v>-16.874533333333332</v>
      </c>
    </row>
    <row r="180" spans="2:29" s="65" customFormat="1" ht="15" customHeight="1" thickBot="1">
      <c r="B180" s="717"/>
      <c r="C180" s="699"/>
      <c r="D180" s="100" t="s">
        <v>671</v>
      </c>
      <c r="E180" s="100">
        <f ca="1">MIN(INDIRECT(CONCATENATE($E168,E166,$E169,E167),TRUE))</f>
        <v>204.49799999999999</v>
      </c>
      <c r="F180" s="100">
        <f ca="1">MIN(INDIRECT(CONCATENATE($E168,F166,$E169,F167),TRUE))</f>
        <v>198.25299999999999</v>
      </c>
      <c r="G180" s="100">
        <f t="shared" ref="G180:AC180" ca="1" si="89">MIN(INDIRECT(CONCATENATE($E168,G166,$E169,G167),TRUE))</f>
        <v>197.97300000000001</v>
      </c>
      <c r="H180" s="100">
        <f t="shared" ca="1" si="89"/>
        <v>198.79300000000001</v>
      </c>
      <c r="I180" s="100">
        <f t="shared" ca="1" si="89"/>
        <v>205.73</v>
      </c>
      <c r="J180" s="100">
        <f t="shared" ca="1" si="89"/>
        <v>202.70500000000001</v>
      </c>
      <c r="K180" s="100">
        <f t="shared" ca="1" si="89"/>
        <v>202.31200000000001</v>
      </c>
      <c r="L180" s="100">
        <f t="shared" ca="1" si="89"/>
        <v>208.25200000000001</v>
      </c>
      <c r="M180" s="100">
        <f t="shared" ca="1" si="89"/>
        <v>212.68</v>
      </c>
      <c r="N180" s="100">
        <f t="shared" ca="1" si="89"/>
        <v>188.233</v>
      </c>
      <c r="O180" s="100">
        <f t="shared" ca="1" si="89"/>
        <v>121.22</v>
      </c>
      <c r="P180" s="100">
        <f t="shared" ca="1" si="89"/>
        <v>104.556</v>
      </c>
      <c r="Q180" s="100">
        <f t="shared" ca="1" si="89"/>
        <v>83.501999999999995</v>
      </c>
      <c r="R180" s="100">
        <f t="shared" ca="1" si="89"/>
        <v>53.988799999999998</v>
      </c>
      <c r="S180" s="100">
        <f t="shared" ca="1" si="89"/>
        <v>34.901699999999998</v>
      </c>
      <c r="T180" s="100">
        <f t="shared" ca="1" si="89"/>
        <v>30.657599999999999</v>
      </c>
      <c r="U180" s="100">
        <f t="shared" ca="1" si="89"/>
        <v>24.088699999999999</v>
      </c>
      <c r="V180" s="100">
        <f t="shared" ca="1" si="89"/>
        <v>23.302800000000001</v>
      </c>
      <c r="W180" s="100">
        <f t="shared" ca="1" si="89"/>
        <v>23.302800000000001</v>
      </c>
      <c r="X180" s="100">
        <f t="shared" ca="1" si="89"/>
        <v>15.350099999999999</v>
      </c>
      <c r="Y180" s="100">
        <f t="shared" ca="1" si="89"/>
        <v>6.11435</v>
      </c>
      <c r="Z180" s="100">
        <f t="shared" ca="1" si="89"/>
        <v>-10.644500000000001</v>
      </c>
      <c r="AA180" s="100">
        <f t="shared" ca="1" si="89"/>
        <v>-20.433199999999999</v>
      </c>
      <c r="AB180" s="100">
        <f t="shared" ca="1" si="89"/>
        <v>-30.1904</v>
      </c>
      <c r="AC180" s="100">
        <f t="shared" ca="1" si="89"/>
        <v>-30.1904</v>
      </c>
    </row>
    <row r="181" spans="2:29" s="65" customFormat="1" ht="15" customHeight="1" thickBot="1">
      <c r="B181" s="717"/>
      <c r="C181" s="699"/>
      <c r="D181" s="514" t="s">
        <v>672</v>
      </c>
      <c r="E181" s="514">
        <f ca="1">MAX(INDIRECT(CONCATENATE($E168,E166,$E169,E167),TRUE))</f>
        <v>229.51</v>
      </c>
      <c r="F181" s="514">
        <f ca="1">MAX(INDIRECT(CONCATENATE($E168,F166,$E169,F167),TRUE))</f>
        <v>224.21299999999999</v>
      </c>
      <c r="G181" s="514">
        <f t="shared" ref="G181:AC181" ca="1" si="90">MAX(INDIRECT(CONCATENATE($E168,G166,$E169,G167),TRUE))</f>
        <v>203.75899999999999</v>
      </c>
      <c r="H181" s="514">
        <f t="shared" ca="1" si="90"/>
        <v>210.226</v>
      </c>
      <c r="I181" s="514">
        <f t="shared" ca="1" si="90"/>
        <v>217.261</v>
      </c>
      <c r="J181" s="514">
        <f t="shared" ca="1" si="90"/>
        <v>209.93799999999999</v>
      </c>
      <c r="K181" s="514">
        <f t="shared" ca="1" si="90"/>
        <v>210.21799999999999</v>
      </c>
      <c r="L181" s="514">
        <f t="shared" ca="1" si="90"/>
        <v>218.36500000000001</v>
      </c>
      <c r="M181" s="514">
        <f t="shared" ca="1" si="90"/>
        <v>230.77699999999999</v>
      </c>
      <c r="N181" s="514">
        <f t="shared" ca="1" si="90"/>
        <v>240.56200000000001</v>
      </c>
      <c r="O181" s="514">
        <f t="shared" ca="1" si="90"/>
        <v>194.536</v>
      </c>
      <c r="P181" s="514">
        <f t="shared" ca="1" si="90"/>
        <v>133.36199999999999</v>
      </c>
      <c r="Q181" s="514">
        <f t="shared" ca="1" si="90"/>
        <v>104.556</v>
      </c>
      <c r="R181" s="514">
        <f t="shared" ca="1" si="90"/>
        <v>91.358400000000003</v>
      </c>
      <c r="S181" s="514">
        <f t="shared" ca="1" si="90"/>
        <v>57.954099999999997</v>
      </c>
      <c r="T181" s="514">
        <f t="shared" ca="1" si="90"/>
        <v>37.186999999999998</v>
      </c>
      <c r="U181" s="514">
        <f t="shared" ca="1" si="90"/>
        <v>31.714700000000001</v>
      </c>
      <c r="V181" s="514">
        <f t="shared" ca="1" si="90"/>
        <v>24.956499999999998</v>
      </c>
      <c r="W181" s="514">
        <f t="shared" ca="1" si="90"/>
        <v>26.528500000000001</v>
      </c>
      <c r="X181" s="514">
        <f t="shared" ca="1" si="90"/>
        <v>26.528500000000001</v>
      </c>
      <c r="Y181" s="514">
        <f t="shared" ca="1" si="90"/>
        <v>18.322399999999998</v>
      </c>
      <c r="Z181" s="514">
        <f t="shared" ca="1" si="90"/>
        <v>11.572900000000001</v>
      </c>
      <c r="AA181" s="514">
        <f t="shared" ca="1" si="90"/>
        <v>-1.8129999999999999</v>
      </c>
      <c r="AB181" s="514">
        <f t="shared" ca="1" si="90"/>
        <v>-10.644500000000001</v>
      </c>
      <c r="AC181" s="514">
        <f t="shared" ca="1" si="90"/>
        <v>0</v>
      </c>
    </row>
    <row r="182" spans="2:29" s="65" customFormat="1" ht="15" hidden="1" customHeight="1" thickBot="1">
      <c r="B182" s="717"/>
      <c r="C182" s="699"/>
      <c r="D182" s="101" t="s">
        <v>673</v>
      </c>
      <c r="E182" s="102">
        <v>-15</v>
      </c>
      <c r="F182" s="102">
        <v>-15</v>
      </c>
      <c r="G182" s="102">
        <v>-15</v>
      </c>
      <c r="H182" s="102">
        <v>-15</v>
      </c>
      <c r="I182" s="102">
        <v>-15</v>
      </c>
      <c r="J182" s="102">
        <v>-15</v>
      </c>
      <c r="K182" s="102">
        <v>-15</v>
      </c>
      <c r="L182" s="102">
        <v>-15</v>
      </c>
      <c r="M182" s="102">
        <v>-15</v>
      </c>
      <c r="N182" s="102">
        <v>-15</v>
      </c>
      <c r="O182" s="102">
        <v>-15</v>
      </c>
      <c r="P182" s="102">
        <v>-15</v>
      </c>
      <c r="Q182" s="102">
        <v>-15</v>
      </c>
      <c r="R182" s="102">
        <v>-15</v>
      </c>
      <c r="S182" s="102">
        <v>-15</v>
      </c>
      <c r="T182" s="102">
        <v>-15</v>
      </c>
      <c r="U182" s="102">
        <v>-15</v>
      </c>
      <c r="V182" s="102">
        <v>-15</v>
      </c>
      <c r="W182" s="102">
        <v>-15</v>
      </c>
      <c r="X182" s="102">
        <v>-15</v>
      </c>
      <c r="Y182" s="102">
        <v>-15</v>
      </c>
      <c r="Z182" s="102">
        <v>-15</v>
      </c>
      <c r="AA182" s="102">
        <v>-15</v>
      </c>
      <c r="AB182" s="102">
        <v>-15</v>
      </c>
      <c r="AC182" s="102">
        <v>-15</v>
      </c>
    </row>
    <row r="183" spans="2:29" s="65" customFormat="1" ht="15" hidden="1" customHeight="1" thickBot="1">
      <c r="B183" s="717"/>
      <c r="C183" s="699"/>
      <c r="D183" s="101" t="s">
        <v>674</v>
      </c>
      <c r="E183" s="102">
        <v>15</v>
      </c>
      <c r="F183" s="102">
        <v>15</v>
      </c>
      <c r="G183" s="102">
        <v>15</v>
      </c>
      <c r="H183" s="102">
        <v>15</v>
      </c>
      <c r="I183" s="102">
        <v>15</v>
      </c>
      <c r="J183" s="102">
        <v>15</v>
      </c>
      <c r="K183" s="102">
        <v>15</v>
      </c>
      <c r="L183" s="102">
        <v>15</v>
      </c>
      <c r="M183" s="102">
        <v>15</v>
      </c>
      <c r="N183" s="102">
        <v>15</v>
      </c>
      <c r="O183" s="102">
        <v>15</v>
      </c>
      <c r="P183" s="102">
        <v>15</v>
      </c>
      <c r="Q183" s="102">
        <v>15</v>
      </c>
      <c r="R183" s="102">
        <v>15</v>
      </c>
      <c r="S183" s="102">
        <v>15</v>
      </c>
      <c r="T183" s="102">
        <v>15</v>
      </c>
      <c r="U183" s="102">
        <v>15</v>
      </c>
      <c r="V183" s="102">
        <v>15</v>
      </c>
      <c r="W183" s="102">
        <v>15</v>
      </c>
      <c r="X183" s="102">
        <v>15</v>
      </c>
      <c r="Y183" s="102">
        <v>15</v>
      </c>
      <c r="Z183" s="102">
        <v>15</v>
      </c>
      <c r="AA183" s="102">
        <v>15</v>
      </c>
      <c r="AB183" s="102">
        <v>15</v>
      </c>
      <c r="AC183" s="102">
        <v>15</v>
      </c>
    </row>
    <row r="184" spans="2:29" s="65" customFormat="1" ht="15" hidden="1" customHeight="1" thickBot="1">
      <c r="B184" s="717"/>
      <c r="C184" s="699"/>
      <c r="D184" s="101" t="s">
        <v>675</v>
      </c>
      <c r="E184" s="103">
        <f t="shared" ref="E184:AC184" ca="1" si="91">E180+E182</f>
        <v>189.49799999999999</v>
      </c>
      <c r="F184" s="103">
        <f t="shared" ca="1" si="91"/>
        <v>183.25299999999999</v>
      </c>
      <c r="G184" s="103">
        <f t="shared" ca="1" si="91"/>
        <v>182.97300000000001</v>
      </c>
      <c r="H184" s="103">
        <f t="shared" ca="1" si="91"/>
        <v>183.79300000000001</v>
      </c>
      <c r="I184" s="103">
        <f t="shared" ca="1" si="91"/>
        <v>190.73</v>
      </c>
      <c r="J184" s="103">
        <f t="shared" ca="1" si="91"/>
        <v>187.70500000000001</v>
      </c>
      <c r="K184" s="103">
        <f t="shared" ca="1" si="91"/>
        <v>187.31200000000001</v>
      </c>
      <c r="L184" s="103">
        <f t="shared" ca="1" si="91"/>
        <v>193.25200000000001</v>
      </c>
      <c r="M184" s="103">
        <f t="shared" ca="1" si="91"/>
        <v>197.68</v>
      </c>
      <c r="N184" s="103">
        <f t="shared" ca="1" si="91"/>
        <v>173.233</v>
      </c>
      <c r="O184" s="103">
        <f t="shared" ca="1" si="91"/>
        <v>106.22</v>
      </c>
      <c r="P184" s="103">
        <f t="shared" ca="1" si="91"/>
        <v>89.555999999999997</v>
      </c>
      <c r="Q184" s="103">
        <f t="shared" ca="1" si="91"/>
        <v>68.501999999999995</v>
      </c>
      <c r="R184" s="103">
        <f t="shared" ca="1" si="91"/>
        <v>38.988799999999998</v>
      </c>
      <c r="S184" s="103">
        <f t="shared" ca="1" si="91"/>
        <v>19.901699999999998</v>
      </c>
      <c r="T184" s="103">
        <f t="shared" ca="1" si="91"/>
        <v>15.657599999999999</v>
      </c>
      <c r="U184" s="103">
        <f t="shared" ca="1" si="91"/>
        <v>9.0886999999999993</v>
      </c>
      <c r="V184" s="103">
        <f t="shared" ca="1" si="91"/>
        <v>8.3028000000000013</v>
      </c>
      <c r="W184" s="103">
        <f t="shared" ca="1" si="91"/>
        <v>8.3028000000000013</v>
      </c>
      <c r="X184" s="103">
        <f t="shared" ca="1" si="91"/>
        <v>0.35009999999999941</v>
      </c>
      <c r="Y184" s="103">
        <f t="shared" ca="1" si="91"/>
        <v>-8.88565</v>
      </c>
      <c r="Z184" s="103">
        <f t="shared" ca="1" si="91"/>
        <v>-25.644500000000001</v>
      </c>
      <c r="AA184" s="103">
        <f t="shared" ca="1" si="91"/>
        <v>-35.433199999999999</v>
      </c>
      <c r="AB184" s="103">
        <f t="shared" ca="1" si="91"/>
        <v>-45.190399999999997</v>
      </c>
      <c r="AC184" s="103">
        <f t="shared" ca="1" si="91"/>
        <v>-45.190399999999997</v>
      </c>
    </row>
    <row r="185" spans="2:29" s="65" customFormat="1" ht="15" hidden="1" customHeight="1" thickBot="1">
      <c r="B185" s="717"/>
      <c r="C185" s="700"/>
      <c r="D185" s="104" t="s">
        <v>676</v>
      </c>
      <c r="E185" s="105">
        <f t="shared" ref="E185:AC185" ca="1" si="92">E181+E183</f>
        <v>244.51</v>
      </c>
      <c r="F185" s="105">
        <f t="shared" ca="1" si="92"/>
        <v>239.21299999999999</v>
      </c>
      <c r="G185" s="105">
        <f t="shared" ca="1" si="92"/>
        <v>218.75899999999999</v>
      </c>
      <c r="H185" s="105">
        <f t="shared" ca="1" si="92"/>
        <v>225.226</v>
      </c>
      <c r="I185" s="105">
        <f t="shared" ca="1" si="92"/>
        <v>232.261</v>
      </c>
      <c r="J185" s="105">
        <f t="shared" ca="1" si="92"/>
        <v>224.93799999999999</v>
      </c>
      <c r="K185" s="105">
        <f t="shared" ca="1" si="92"/>
        <v>225.21799999999999</v>
      </c>
      <c r="L185" s="105">
        <f t="shared" ca="1" si="92"/>
        <v>233.36500000000001</v>
      </c>
      <c r="M185" s="105">
        <f t="shared" ca="1" si="92"/>
        <v>245.77699999999999</v>
      </c>
      <c r="N185" s="105">
        <f t="shared" ca="1" si="92"/>
        <v>255.56200000000001</v>
      </c>
      <c r="O185" s="105">
        <f t="shared" ca="1" si="92"/>
        <v>209.536</v>
      </c>
      <c r="P185" s="105">
        <f t="shared" ca="1" si="92"/>
        <v>148.36199999999999</v>
      </c>
      <c r="Q185" s="105">
        <f t="shared" ca="1" si="92"/>
        <v>119.556</v>
      </c>
      <c r="R185" s="105">
        <f t="shared" ca="1" si="92"/>
        <v>106.3584</v>
      </c>
      <c r="S185" s="105">
        <f t="shared" ca="1" si="92"/>
        <v>72.954099999999997</v>
      </c>
      <c r="T185" s="105">
        <f t="shared" ca="1" si="92"/>
        <v>52.186999999999998</v>
      </c>
      <c r="U185" s="105">
        <f t="shared" ca="1" si="92"/>
        <v>46.714700000000001</v>
      </c>
      <c r="V185" s="105">
        <f t="shared" ca="1" si="92"/>
        <v>39.956499999999998</v>
      </c>
      <c r="W185" s="105">
        <f t="shared" ca="1" si="92"/>
        <v>41.528500000000001</v>
      </c>
      <c r="X185" s="105">
        <f t="shared" ca="1" si="92"/>
        <v>41.528500000000001</v>
      </c>
      <c r="Y185" s="105">
        <f t="shared" ca="1" si="92"/>
        <v>33.322400000000002</v>
      </c>
      <c r="Z185" s="105">
        <f t="shared" ca="1" si="92"/>
        <v>26.572900000000001</v>
      </c>
      <c r="AA185" s="105">
        <f t="shared" ca="1" si="92"/>
        <v>13.186999999999999</v>
      </c>
      <c r="AB185" s="105">
        <f t="shared" ca="1" si="92"/>
        <v>4.3554999999999993</v>
      </c>
      <c r="AC185" s="105">
        <f t="shared" ca="1" si="92"/>
        <v>15</v>
      </c>
    </row>
    <row r="186" spans="2:29" s="65" customFormat="1" ht="15" hidden="1" customHeight="1" thickBot="1">
      <c r="B186" s="735" t="s">
        <v>41</v>
      </c>
      <c r="C186" s="701" t="s">
        <v>120</v>
      </c>
      <c r="D186" s="25" t="s">
        <v>148</v>
      </c>
      <c r="E186" s="26" t="str">
        <f ca="1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$Q$914</v>
      </c>
      <c r="F186" s="26" t="str">
        <f ca="1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$Q$848</v>
      </c>
      <c r="G186" s="26" t="str">
        <f ca="1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$Q$807</v>
      </c>
      <c r="H186" s="26" t="str">
        <f ca="1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$Q$772</v>
      </c>
      <c r="I186" s="26" t="str">
        <f ca="1">IF(INDIRECT(CONCATENATE($E$199,ADDRESS(MATCH(I4,SL_CHARTS_2012!$Q$1:$Q$39999,1),$E$194,1)))=I4,ADDRESS(MATCH(I4,SL_CHARTS_2012!$Q$1:$Q$39999,1),$E$194,1), IF(INDIRECT(CONCATENATE($E$199,ADDRESS(MATCH(I4,SL_CHARTS_2012!$Q$1:$Q$39999,1),$E$194,1)))&lt;I4, ADDRESS(MATCH(I4,SL_CHARTS_2012!$Q$1:$Q$39999,1)+1,$E$194,1), ADDRESS(MATCH(I4,SL_CHARTS_2012!$Q$1:$Q$39999,1),$E$194,1)))</f>
        <v>$Q$745</v>
      </c>
      <c r="J186" s="26" t="str">
        <f ca="1">IF(INDIRECT(CONCATENATE($E$199,ADDRESS(MATCH(J4,SL_CHARTS_2012!$Q$1:$Q$39999,1),$E$194,1)))=J4,ADDRESS(MATCH(J4,SL_CHARTS_2012!$Q$1:$Q$39999,1),$E$194,1), IF(INDIRECT(CONCATENATE($E$199,ADDRESS(MATCH(J4,SL_CHARTS_2012!$Q$1:$Q$39999,1),$E$194,1)))&lt;J4, ADDRESS(MATCH(J4,SL_CHARTS_2012!$Q$1:$Q$39999,1)+1,$E$194,1), ADDRESS(MATCH(J4,SL_CHARTS_2012!$Q$1:$Q$39999,1),$E$194,1)))</f>
        <v>$Q$630</v>
      </c>
      <c r="K186" s="26" t="str">
        <f ca="1">IF(INDIRECT(CONCATENATE($E$199,ADDRESS(MATCH(K4,SL_CHARTS_2012!$Q$1:$Q$39999,1),$E$194,1)))=K4,ADDRESS(MATCH(K4,SL_CHARTS_2012!$Q$1:$Q$39999,1),$E$194,1), IF(INDIRECT(CONCATENATE($E$199,ADDRESS(MATCH(K4,SL_CHARTS_2012!$Q$1:$Q$39999,1),$E$194,1)))&lt;K4, ADDRESS(MATCH(K4,SL_CHARTS_2012!$Q$1:$Q$39999,1)+1,$E$194,1), ADDRESS(MATCH(K4,SL_CHARTS_2012!$Q$1:$Q$39999,1),$E$194,1)))</f>
        <v>$Q$569</v>
      </c>
      <c r="L186" s="26" t="str">
        <f ca="1">IF(INDIRECT(CONCATENATE($E$199,ADDRESS(MATCH(L4,SL_CHARTS_2012!$Q$1:$Q$39999,1),$E$194,1)))=L4,ADDRESS(MATCH(L4,SL_CHARTS_2012!$Q$1:$Q$39999,1),$E$194,1), IF(INDIRECT(CONCATENATE($E$199,ADDRESS(MATCH(L4,SL_CHARTS_2012!$Q$1:$Q$39999,1),$E$194,1)))&lt;L4, ADDRESS(MATCH(L4,SL_CHARTS_2012!$Q$1:$Q$39999,1)+1,$E$194,1), ADDRESS(MATCH(L4,SL_CHARTS_2012!$Q$1:$Q$39999,1),$E$194,1)))</f>
        <v>$Q$525</v>
      </c>
      <c r="M186" s="26" t="str">
        <f ca="1">IF(INDIRECT(CONCATENATE($E$199,ADDRESS(MATCH(M4,SL_CHARTS_2012!$Q$1:$Q$39999,1),$E$194,1)))=M4,ADDRESS(MATCH(M4,SL_CHARTS_2012!$Q$1:$Q$39999,1),$E$194,1), IF(INDIRECT(CONCATENATE($E$199,ADDRESS(MATCH(M4,SL_CHARTS_2012!$Q$1:$Q$39999,1),$E$194,1)))&lt;M4, ADDRESS(MATCH(M4,SL_CHARTS_2012!$Q$1:$Q$39999,1)+1,$E$194,1), ADDRESS(MATCH(M4,SL_CHARTS_2012!$Q$1:$Q$39999,1),$E$194,1)))</f>
        <v>$Q$501</v>
      </c>
      <c r="N186" s="26" t="str">
        <f ca="1">IF(INDIRECT(CONCATENATE($E$199,ADDRESS(MATCH(N4,SL_CHARTS_2012!$Q$1:$Q$39999,1),$E$194,1)))=N4,ADDRESS(MATCH(N4,SL_CHARTS_2012!$Q$1:$Q$39999,1),$E$194,1), IF(INDIRECT(CONCATENATE($E$199,ADDRESS(MATCH(N4,SL_CHARTS_2012!$Q$1:$Q$39999,1),$E$194,1)))&lt;N4, ADDRESS(MATCH(N4,SL_CHARTS_2012!$Q$1:$Q$39999,1)+1,$E$194,1), ADDRESS(MATCH(N4,SL_CHARTS_2012!$Q$1:$Q$39999,1),$E$194,1)))</f>
        <v>$Q$469</v>
      </c>
      <c r="O186" s="26" t="str">
        <f ca="1">IF(INDIRECT(CONCATENATE($E$199,ADDRESS(MATCH(O4,SL_CHARTS_2012!$Q$1:$Q$39999,1),$E$194,1)))=O4,ADDRESS(MATCH(O4,SL_CHARTS_2012!$Q$1:$Q$39999,1),$E$194,1), IF(INDIRECT(CONCATENATE($E$199,ADDRESS(MATCH(O4,SL_CHARTS_2012!$Q$1:$Q$39999,1),$E$194,1)))&lt;O4, ADDRESS(MATCH(O4,SL_CHARTS_2012!$Q$1:$Q$39999,1)+1,$E$194,1), ADDRESS(MATCH(O4,SL_CHARTS_2012!$Q$1:$Q$39999,1),$E$194,1)))</f>
        <v>$Q$387</v>
      </c>
      <c r="P186" s="26" t="str">
        <f ca="1">IF(INDIRECT(CONCATENATE($E$199,ADDRESS(MATCH(P4,SL_CHARTS_2012!$Q$1:$Q$39999,1),$E$194,1)))=P4,ADDRESS(MATCH(P4,SL_CHARTS_2012!$Q$1:$Q$39999,1),$E$194,1), IF(INDIRECT(CONCATENATE($E$199,ADDRESS(MATCH(P4,SL_CHARTS_2012!$Q$1:$Q$39999,1),$E$194,1)))&lt;P4, ADDRESS(MATCH(P4,SL_CHARTS_2012!$Q$1:$Q$39999,1)+1,$E$194,1), ADDRESS(MATCH(P4,SL_CHARTS_2012!$Q$1:$Q$39999,1),$E$194,1)))</f>
        <v>$Q$322</v>
      </c>
      <c r="Q186" s="26" t="str">
        <f ca="1">IF(INDIRECT(CONCATENATE($E$199,ADDRESS(MATCH(Q4,SL_CHARTS_2012!$Q$1:$Q$39999,1),$E$194,1)))=Q4,ADDRESS(MATCH(Q4,SL_CHARTS_2012!$Q$1:$Q$39999,1),$E$194,1), IF(INDIRECT(CONCATENATE($E$199,ADDRESS(MATCH(Q4,SL_CHARTS_2012!$Q$1:$Q$39999,1),$E$194,1)))&lt;Q4, ADDRESS(MATCH(Q4,SL_CHARTS_2012!$Q$1:$Q$39999,1)+1,$E$194,1), ADDRESS(MATCH(Q4,SL_CHARTS_2012!$Q$1:$Q$39999,1),$E$194,1)))</f>
        <v>$Q$289</v>
      </c>
      <c r="R186" s="26" t="str">
        <f ca="1">IF(INDIRECT(CONCATENATE($E$199,ADDRESS(MATCH(R4,SL_CHARTS_2012!$Q$1:$Q$39999,1),$E$194,1)))=R4,ADDRESS(MATCH(R4,SL_CHARTS_2012!$Q$1:$Q$39999,1),$E$194,1), IF(INDIRECT(CONCATENATE($E$199,ADDRESS(MATCH(R4,SL_CHARTS_2012!$Q$1:$Q$39999,1),$E$194,1)))&lt;R4, ADDRESS(MATCH(R4,SL_CHARTS_2012!$Q$1:$Q$39999,1)+1,$E$194,1), ADDRESS(MATCH(R4,SL_CHARTS_2012!$Q$1:$Q$39999,1),$E$194,1)))</f>
        <v>$Q$248</v>
      </c>
      <c r="S186" s="26" t="str">
        <f ca="1">IF(INDIRECT(CONCATENATE($E$199,ADDRESS(MATCH(S4,SL_CHARTS_2012!$Q$1:$Q$39999,1),$E$194,1)))=S4,ADDRESS(MATCH(S4,SL_CHARTS_2012!$Q$1:$Q$39999,1),$E$194,1), IF(INDIRECT(CONCATENATE($E$199,ADDRESS(MATCH(S4,SL_CHARTS_2012!$Q$1:$Q$39999,1),$E$194,1)))&lt;S4, ADDRESS(MATCH(S4,SL_CHARTS_2012!$Q$1:$Q$39999,1)+1,$E$194,1), ADDRESS(MATCH(S4,SL_CHARTS_2012!$Q$1:$Q$39999,1),$E$194,1)))</f>
        <v>$Q$190</v>
      </c>
      <c r="T186" s="26" t="str">
        <f ca="1">IF(INDIRECT(CONCATENATE($E$199,ADDRESS(MATCH(T4,SL_CHARTS_2012!$Q$1:$Q$39999,1),$E$194,1)))=T4,ADDRESS(MATCH(T4,SL_CHARTS_2012!$Q$1:$Q$39999,1),$E$194,1), IF(INDIRECT(CONCATENATE($E$199,ADDRESS(MATCH(T4,SL_CHARTS_2012!$Q$1:$Q$39999,1),$E$194,1)))&lt;T4, ADDRESS(MATCH(T4,SL_CHARTS_2012!$Q$1:$Q$39999,1)+1,$E$194,1), ADDRESS(MATCH(T4,SL_CHARTS_2012!$Q$1:$Q$39999,1),$E$194,1)))</f>
        <v>$Q$140</v>
      </c>
      <c r="U186" s="26" t="str">
        <f ca="1">IF(INDIRECT(CONCATENATE($E$199,ADDRESS(MATCH(U4,SL_CHARTS_2012!$Q$1:$Q$39999,1),$E$194,1)))=U4,ADDRESS(MATCH(U4,SL_CHARTS_2012!$Q$1:$Q$39999,1),$E$194,1), IF(INDIRECT(CONCATENATE($E$199,ADDRESS(MATCH(U4,SL_CHARTS_2012!$Q$1:$Q$39999,1),$E$194,1)))&lt;U4, ADDRESS(MATCH(U4,SL_CHARTS_2012!$Q$1:$Q$39999,1)+1,$E$194,1), ADDRESS(MATCH(U4,SL_CHARTS_2012!$Q$1:$Q$39999,1),$E$194,1)))</f>
        <v>$Q$114</v>
      </c>
      <c r="V186" s="26" t="str">
        <f ca="1">IF(INDIRECT(CONCATENATE($E$199,ADDRESS(MATCH(V4,SL_CHARTS_2012!$Q$1:$Q$39999,1),$E$194,1)))=V4,ADDRESS(MATCH(V4,SL_CHARTS_2012!$Q$1:$Q$39999,1),$E$194,1), IF(INDIRECT(CONCATENATE($E$199,ADDRESS(MATCH(V4,SL_CHARTS_2012!$Q$1:$Q$39999,1),$E$194,1)))&lt;V4, ADDRESS(MATCH(V4,SL_CHARTS_2012!$Q$1:$Q$39999,1)+1,$E$194,1), ADDRESS(MATCH(V4,SL_CHARTS_2012!$Q$1:$Q$39999,1),$E$194,1)))</f>
        <v>$Q$69</v>
      </c>
      <c r="W186" s="26" t="str">
        <f ca="1">IF(INDIRECT(CONCATENATE($E$199,ADDRESS(MATCH(W4,SL_CHARTS_2012!$Q$1:$Q$39999,1),$E$194,1)))=W4,ADDRESS(MATCH(W4,SL_CHARTS_2012!$Q$1:$Q$39999,1),$E$194,1), IF(INDIRECT(CONCATENATE($E$199,ADDRESS(MATCH(W4,SL_CHARTS_2012!$Q$1:$Q$39999,1),$E$194,1)))&lt;W4, ADDRESS(MATCH(W4,SL_CHARTS_2012!$Q$1:$Q$39999,1)+1,$E$194,1), ADDRESS(MATCH(W4,SL_CHARTS_2012!$Q$1:$Q$39999,1),$E$194,1)))</f>
        <v>$Q$48</v>
      </c>
      <c r="X186" s="177" t="str">
        <f ca="1">IF(INDIRECT(CONCATENATE($E$199,ADDRESS(MATCH(X4,SL_CHARTS_2012!$Q$1:$Q$39999,1),$E$194,1)))=X4,ADDRESS(MATCH(X4,SL_CHARTS_2012!$Q$1:$Q$39999,1),$E$194,1), IF(INDIRECT(CONCATENATE($E$199,ADDRESS(MATCH(X4,SL_CHARTS_2012!$Q$1:$Q$39999,1),$E$194,1)))&lt;X4, ADDRESS(MATCH(X4,SL_CHARTS_2012!$Q$1:$Q$39999,1)+1,$E$194,1), ADDRESS(MATCH(X4,SL_CHARTS_2012!$Q$1:$Q$39999,1),$E$194,1)))</f>
        <v>$Q$26</v>
      </c>
      <c r="Y186" s="177" t="e">
        <f ca="1">IF(INDIRECT(CONCATENATE($E$199,ADDRESS(MATCH(Y4,SL_CHARTS_2012!$Q$1:$Q$39999,1),$E$194,1)))=Y4,ADDRESS(MATCH(Y4,SL_CHARTS_2012!$Q$1:$Q$39999,1),$E$194,1), IF(INDIRECT(CONCATENATE($E$199,ADDRESS(MATCH(Y4,SL_CHARTS_2012!$Q$1:$Q$39999,1),$E$194,1)))&lt;Y4, ADDRESS(MATCH(Y4,SL_CHARTS_2012!$Q$1:$Q$39999,1)+1,$E$194,1), ADDRESS(MATCH(Y4,SL_CHARTS_2012!$Q$1:$Q$39999,1),$E$194,1)))</f>
        <v>#N/A</v>
      </c>
      <c r="Z186" s="177" t="e">
        <f ca="1">IF(INDIRECT(CONCATENATE($E$199,ADDRESS(MATCH(Z4,SL_CHARTS_2012!$Q$1:$Q$39999,1),$E$194,1)))=Z4,ADDRESS(MATCH(Z4,SL_CHARTS_2012!$Q$1:$Q$39999,1),$E$194,1), IF(INDIRECT(CONCATENATE($E$199,ADDRESS(MATCH(Z4,SL_CHARTS_2012!$Q$1:$Q$39999,1),$E$194,1)))&lt;Z4, ADDRESS(MATCH(Z4,SL_CHARTS_2012!$Q$1:$Q$39999,1)+1,$E$194,1), ADDRESS(MATCH(Z4,SL_CHARTS_2012!$Q$1:$Q$39999,1),$E$194,1)))</f>
        <v>#N/A</v>
      </c>
      <c r="AA186" s="177" t="e">
        <f ca="1">IF(INDIRECT(CONCATENATE($E$199,ADDRESS(MATCH(AA4,SL_CHARTS_2012!$Q$1:$Q$39999,1),$E$194,1)))=AA4,ADDRESS(MATCH(AA4,SL_CHARTS_2012!$Q$1:$Q$39999,1),$E$194,1), IF(INDIRECT(CONCATENATE($E$199,ADDRESS(MATCH(AA4,SL_CHARTS_2012!$Q$1:$Q$39999,1),$E$194,1)))&lt;AA4, ADDRESS(MATCH(AA4,SL_CHARTS_2012!$Q$1:$Q$39999,1)+1,$E$194,1), ADDRESS(MATCH(AA4,SL_CHARTS_2012!$Q$1:$Q$39999,1),$E$194,1)))</f>
        <v>#N/A</v>
      </c>
      <c r="AB186" s="177" t="e">
        <f ca="1">IF(INDIRECT(CONCATENATE($E$199,ADDRESS(MATCH(AB4,SL_CHARTS_2012!$Q$1:$Q$39999,1),$E$194,1)))=AB4,ADDRESS(MATCH(AB4,SL_CHARTS_2012!$Q$1:$Q$39999,1),$E$194,1), IF(INDIRECT(CONCATENATE($E$199,ADDRESS(MATCH(AB4,SL_CHARTS_2012!$Q$1:$Q$39999,1),$E$194,1)))&lt;AB4, ADDRESS(MATCH(AB4,SL_CHARTS_2012!$Q$1:$Q$39999,1)+1,$E$194,1), ADDRESS(MATCH(AB4,SL_CHARTS_2012!$Q$1:$Q$39999,1),$E$194,1)))</f>
        <v>#N/A</v>
      </c>
      <c r="AC186" s="177" t="e">
        <f ca="1">IF(INDIRECT(CONCATENATE($E$199,ADDRESS(MATCH(AC4,SL_CHARTS_2012!$Q$1:$Q$39999,1),$E$194,1)))=AC4,ADDRESS(MATCH(AC4,SL_CHARTS_2012!$Q$1:$Q$39999,1),$E$194,1), IF(INDIRECT(CONCATENATE($E$199,ADDRESS(MATCH(AC4,SL_CHARTS_2012!$Q$1:$Q$39999,1),$E$194,1)))&lt;AC4, ADDRESS(MATCH(AC4,SL_CHARTS_2012!$Q$1:$Q$39999,1)+1,$E$194,1), ADDRESS(MATCH(AC4,SL_CHARTS_2012!$Q$1:$Q$39999,1),$E$194,1)))</f>
        <v>#N/A</v>
      </c>
    </row>
    <row r="187" spans="2:29" s="65" customFormat="1" ht="15" hidden="1" customHeight="1" thickBot="1">
      <c r="B187" s="735"/>
      <c r="C187" s="701"/>
      <c r="D187" s="24" t="s">
        <v>129</v>
      </c>
      <c r="E187" s="119">
        <f ca="1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100.5</v>
      </c>
      <c r="F187" s="83">
        <f ca="1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93.9</v>
      </c>
      <c r="G187" s="83">
        <f ca="1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89.8</v>
      </c>
      <c r="H187" s="83">
        <f ca="1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86.3</v>
      </c>
      <c r="I187" s="83">
        <f ca="1">INDIRECT(CONCATENATE($E$199,IF(INDIRECT(CONCATENATE($E$199,ADDRESS(MATCH(I4,SL_CHARTS_2012!$Q$1:$Q$39999,1),$E$194,1)))=I4,ADDRESS(MATCH(I4,SL_CHARTS_2012!$Q$1:$Q$39999,1),$E$194,1),IF(INDIRECT(CONCATENATE($E$199,ADDRESS(MATCH(I4,SL_CHARTS_2012!$Q$1:$Q$39999,1),$E$194,1)))&lt;I4,ADDRESS(MATCH(I4,SL_CHARTS_2012!$Q$1:$Q$39999,1)+1,$E$194,1),ADDRESS(MATCH(I4,SL_CHARTS_2012!$Q$1:$Q$39999,1),$E$194,1)))))</f>
        <v>83.6</v>
      </c>
      <c r="J187" s="83">
        <f ca="1">INDIRECT(CONCATENATE($E$199,IF(INDIRECT(CONCATENATE($E$199,ADDRESS(MATCH(J4,SL_CHARTS_2012!$Q$1:$Q$39999,1),$E$194,1)))=J4,ADDRESS(MATCH(J4,SL_CHARTS_2012!$Q$1:$Q$39999,1),$E$194,1),IF(INDIRECT(CONCATENATE($E$199,ADDRESS(MATCH(J4,SL_CHARTS_2012!$Q$1:$Q$39999,1),$E$194,1)))&lt;J4,ADDRESS(MATCH(J4,SL_CHARTS_2012!$Q$1:$Q$39999,1)+1,$E$194,1),ADDRESS(MATCH(J4,SL_CHARTS_2012!$Q$1:$Q$39999,1),$E$194,1)))))</f>
        <v>72.099999999999994</v>
      </c>
      <c r="K187" s="83">
        <f ca="1">INDIRECT(CONCATENATE($E$199,IF(INDIRECT(CONCATENATE($E$199,ADDRESS(MATCH(K4,SL_CHARTS_2012!$Q$1:$Q$39999,1),$E$194,1)))=K4,ADDRESS(MATCH(K4,SL_CHARTS_2012!$Q$1:$Q$39999,1),$E$194,1),IF(INDIRECT(CONCATENATE($E$199,ADDRESS(MATCH(K4,SL_CHARTS_2012!$Q$1:$Q$39999,1),$E$194,1)))&lt;K4,ADDRESS(MATCH(K4,SL_CHARTS_2012!$Q$1:$Q$39999,1)+1,$E$194,1),ADDRESS(MATCH(K4,SL_CHARTS_2012!$Q$1:$Q$39999,1),$E$194,1)))))</f>
        <v>66</v>
      </c>
      <c r="L187" s="83">
        <f ca="1">INDIRECT(CONCATENATE($E$199,IF(INDIRECT(CONCATENATE($E$199,ADDRESS(MATCH(L4,SL_CHARTS_2012!$Q$1:$Q$39999,1),$E$194,1)))=L4,ADDRESS(MATCH(L4,SL_CHARTS_2012!$Q$1:$Q$39999,1),$E$194,1),IF(INDIRECT(CONCATENATE($E$199,ADDRESS(MATCH(L4,SL_CHARTS_2012!$Q$1:$Q$39999,1),$E$194,1)))&lt;L4,ADDRESS(MATCH(L4,SL_CHARTS_2012!$Q$1:$Q$39999,1)+1,$E$194,1),ADDRESS(MATCH(L4,SL_CHARTS_2012!$Q$1:$Q$39999,1),$E$194,1)))))</f>
        <v>61.6</v>
      </c>
      <c r="M187" s="83">
        <f ca="1">INDIRECT(CONCATENATE($E$199,IF(INDIRECT(CONCATENATE($E$199,ADDRESS(MATCH(M4,SL_CHARTS_2012!$Q$1:$Q$39999,1),$E$194,1)))=M4,ADDRESS(MATCH(M4,SL_CHARTS_2012!$Q$1:$Q$39999,1),$E$194,1),IF(INDIRECT(CONCATENATE($E$199,ADDRESS(MATCH(M4,SL_CHARTS_2012!$Q$1:$Q$39999,1),$E$194,1)))&lt;M4,ADDRESS(MATCH(M4,SL_CHARTS_2012!$Q$1:$Q$39999,1)+1,$E$194,1),ADDRESS(MATCH(M4,SL_CHARTS_2012!$Q$1:$Q$39999,1),$E$194,1)))))</f>
        <v>59.2</v>
      </c>
      <c r="N187" s="83">
        <f ca="1">INDIRECT(CONCATENATE($E$199,IF(INDIRECT(CONCATENATE($E$199,ADDRESS(MATCH(N4,SL_CHARTS_2012!$Q$1:$Q$39999,1),$E$194,1)))=N4,ADDRESS(MATCH(N4,SL_CHARTS_2012!$Q$1:$Q$39999,1),$E$194,1),IF(INDIRECT(CONCATENATE($E$199,ADDRESS(MATCH(N4,SL_CHARTS_2012!$Q$1:$Q$39999,1),$E$194,1)))&lt;N4,ADDRESS(MATCH(N4,SL_CHARTS_2012!$Q$1:$Q$39999,1)+1,$E$194,1),ADDRESS(MATCH(N4,SL_CHARTS_2012!$Q$1:$Q$39999,1),$E$194,1)))))</f>
        <v>56</v>
      </c>
      <c r="O187" s="83">
        <f ca="1">INDIRECT(CONCATENATE($E$199,IF(INDIRECT(CONCATENATE($E$199,ADDRESS(MATCH(O4,SL_CHARTS_2012!$Q$1:$Q$39999,1),$E$194,1)))=O4,ADDRESS(MATCH(O4,SL_CHARTS_2012!$Q$1:$Q$39999,1),$E$194,1),IF(INDIRECT(CONCATENATE($E$199,ADDRESS(MATCH(O4,SL_CHARTS_2012!$Q$1:$Q$39999,1),$E$194,1)))&lt;O4,ADDRESS(MATCH(O4,SL_CHARTS_2012!$Q$1:$Q$39999,1)+1,$E$194,1),ADDRESS(MATCH(O4,SL_CHARTS_2012!$Q$1:$Q$39999,1),$E$194,1)))))</f>
        <v>47.8</v>
      </c>
      <c r="P187" s="83">
        <f ca="1">INDIRECT(CONCATENATE($E$199,IF(INDIRECT(CONCATENATE($E$199,ADDRESS(MATCH(P4,SL_CHARTS_2012!$Q$1:$Q$39999,1),$E$194,1)))=P4,ADDRESS(MATCH(P4,SL_CHARTS_2012!$Q$1:$Q$39999,1),$E$194,1),IF(INDIRECT(CONCATENATE($E$199,ADDRESS(MATCH(P4,SL_CHARTS_2012!$Q$1:$Q$39999,1),$E$194,1)))&lt;P4,ADDRESS(MATCH(P4,SL_CHARTS_2012!$Q$1:$Q$39999,1)+1,$E$194,1),ADDRESS(MATCH(P4,SL_CHARTS_2012!$Q$1:$Q$39999,1),$E$194,1)))))</f>
        <v>41.3</v>
      </c>
      <c r="Q187" s="83">
        <f ca="1">INDIRECT(CONCATENATE($E$199,IF(INDIRECT(CONCATENATE($E$199,ADDRESS(MATCH(Q4,SL_CHARTS_2012!$Q$1:$Q$39999,1),$E$194,1)))=Q4,ADDRESS(MATCH(Q4,SL_CHARTS_2012!$Q$1:$Q$39999,1),$E$194,1),IF(INDIRECT(CONCATENATE($E$199,ADDRESS(MATCH(Q4,SL_CHARTS_2012!$Q$1:$Q$39999,1),$E$194,1)))&lt;Q4,ADDRESS(MATCH(Q4,SL_CHARTS_2012!$Q$1:$Q$39999,1)+1,$E$194,1),ADDRESS(MATCH(Q4,SL_CHARTS_2012!$Q$1:$Q$39999,1),$E$194,1)))))</f>
        <v>38</v>
      </c>
      <c r="R187" s="83">
        <f ca="1">INDIRECT(CONCATENATE($E$199,IF(INDIRECT(CONCATENATE($E$199,ADDRESS(MATCH(R4,SL_CHARTS_2012!$Q$1:$Q$39999,1),$E$194,1)))=R4,ADDRESS(MATCH(R4,SL_CHARTS_2012!$Q$1:$Q$39999,1),$E$194,1),IF(INDIRECT(CONCATENATE($E$199,ADDRESS(MATCH(R4,SL_CHARTS_2012!$Q$1:$Q$39999,1),$E$194,1)))&lt;R4,ADDRESS(MATCH(R4,SL_CHARTS_2012!$Q$1:$Q$39999,1)+1,$E$194,1),ADDRESS(MATCH(R4,SL_CHARTS_2012!$Q$1:$Q$39999,1),$E$194,1)))))</f>
        <v>33.9</v>
      </c>
      <c r="S187" s="83">
        <f ca="1">INDIRECT(CONCATENATE($E$199,IF(INDIRECT(CONCATENATE($E$199,ADDRESS(MATCH(S4,SL_CHARTS_2012!$Q$1:$Q$39999,1),$E$194,1)))=S4,ADDRESS(MATCH(S4,SL_CHARTS_2012!$Q$1:$Q$39999,1),$E$194,1),IF(INDIRECT(CONCATENATE($E$199,ADDRESS(MATCH(S4,SL_CHARTS_2012!$Q$1:$Q$39999,1),$E$194,1)))&lt;S4,ADDRESS(MATCH(S4,SL_CHARTS_2012!$Q$1:$Q$39999,1)+1,$E$194,1),ADDRESS(MATCH(S4,SL_CHARTS_2012!$Q$1:$Q$39999,1),$E$194,1)))))</f>
        <v>28.1</v>
      </c>
      <c r="T187" s="83">
        <f ca="1">INDIRECT(CONCATENATE($E$199,IF(INDIRECT(CONCATENATE($E$199,ADDRESS(MATCH(T4,SL_CHARTS_2012!$Q$1:$Q$39999,1),$E$194,1)))=T4,ADDRESS(MATCH(T4,SL_CHARTS_2012!$Q$1:$Q$39999,1),$E$194,1),IF(INDIRECT(CONCATENATE($E$199,ADDRESS(MATCH(T4,SL_CHARTS_2012!$Q$1:$Q$39999,1),$E$194,1)))&lt;T4,ADDRESS(MATCH(T4,SL_CHARTS_2012!$Q$1:$Q$39999,1)+1,$E$194,1),ADDRESS(MATCH(T4,SL_CHARTS_2012!$Q$1:$Q$39999,1),$E$194,1)))))</f>
        <v>23.1</v>
      </c>
      <c r="U187" s="83">
        <f ca="1">INDIRECT(CONCATENATE($E$199,IF(INDIRECT(CONCATENATE($E$199,ADDRESS(MATCH(U4,SL_CHARTS_2012!$Q$1:$Q$39999,1),$E$194,1)))=U4,ADDRESS(MATCH(U4,SL_CHARTS_2012!$Q$1:$Q$39999,1),$E$194,1),IF(INDIRECT(CONCATENATE($E$199,ADDRESS(MATCH(U4,SL_CHARTS_2012!$Q$1:$Q$39999,1),$E$194,1)))&lt;U4,ADDRESS(MATCH(U4,SL_CHARTS_2012!$Q$1:$Q$39999,1)+1,$E$194,1),ADDRESS(MATCH(U4,SL_CHARTS_2012!$Q$1:$Q$39999,1),$E$194,1)))))</f>
        <v>20.5</v>
      </c>
      <c r="V187" s="83">
        <f ca="1">INDIRECT(CONCATENATE($E$199,IF(INDIRECT(CONCATENATE($E$199,ADDRESS(MATCH(V4,SL_CHARTS_2012!$Q$1:$Q$39999,1),$E$194,1)))=V4,ADDRESS(MATCH(V4,SL_CHARTS_2012!$Q$1:$Q$39999,1),$E$194,1),IF(INDIRECT(CONCATENATE($E$199,ADDRESS(MATCH(V4,SL_CHARTS_2012!$Q$1:$Q$39999,1),$E$194,1)))&lt;V4,ADDRESS(MATCH(V4,SL_CHARTS_2012!$Q$1:$Q$39999,1)+1,$E$194,1),ADDRESS(MATCH(V4,SL_CHARTS_2012!$Q$1:$Q$39999,1),$E$194,1)))))</f>
        <v>16</v>
      </c>
      <c r="W187" s="83">
        <f ca="1">INDIRECT(CONCATENATE($E$199,IF(INDIRECT(CONCATENATE($E$199,ADDRESS(MATCH(W4,SL_CHARTS_2012!$Q$1:$Q$39999,1),$E$194,1)))=W4,ADDRESS(MATCH(W4,SL_CHARTS_2012!$Q$1:$Q$39999,1),$E$194,1),IF(INDIRECT(CONCATENATE($E$199,ADDRESS(MATCH(W4,SL_CHARTS_2012!$Q$1:$Q$39999,1),$E$194,1)))&lt;W4,ADDRESS(MATCH(W4,SL_CHARTS_2012!$Q$1:$Q$39999,1)+1,$E$194,1),ADDRESS(MATCH(W4,SL_CHARTS_2012!$Q$1:$Q$39999,1),$E$194,1)))))</f>
        <v>13.9</v>
      </c>
      <c r="X187" s="178">
        <f ca="1">INDIRECT(CONCATENATE($E$199,IF(INDIRECT(CONCATENATE($E$199,ADDRESS(MATCH(X4,SL_CHARTS_2012!$Q$1:$Q$39999,1),$E$194,1)))=X4,ADDRESS(MATCH(X4,SL_CHARTS_2012!$Q$1:$Q$39999,1),$E$194,1),IF(INDIRECT(CONCATENATE($E$199,ADDRESS(MATCH(X4,SL_CHARTS_2012!$Q$1:$Q$39999,1),$E$194,1)))&lt;X4,ADDRESS(MATCH(X4,SL_CHARTS_2012!$Q$1:$Q$39999,1)+1,$E$194,1),ADDRESS(MATCH(X4,SL_CHARTS_2012!$Q$1:$Q$39999,1),$E$194,1)))))</f>
        <v>11.7</v>
      </c>
      <c r="Y187" s="178" t="e">
        <f ca="1">INDIRECT(CONCATENATE($E$199,IF(INDIRECT(CONCATENATE($E$199,ADDRESS(MATCH(Y4,SL_CHARTS_2012!$Q$1:$Q$39999,1),$E$194,1)))=Y4,ADDRESS(MATCH(Y4,SL_CHARTS_2012!$Q$1:$Q$39999,1),$E$194,1),IF(INDIRECT(CONCATENATE($E$199,ADDRESS(MATCH(Y4,SL_CHARTS_2012!$Q$1:$Q$39999,1),$E$194,1)))&lt;Y4,ADDRESS(MATCH(Y4,SL_CHARTS_2012!$Q$1:$Q$39999,1)+1,$E$194,1),ADDRESS(MATCH(Y4,SL_CHARTS_2012!$Q$1:$Q$39999,1),$E$194,1)))))</f>
        <v>#N/A</v>
      </c>
      <c r="Z187" s="178" t="e">
        <f ca="1">INDIRECT(CONCATENATE($E$199,IF(INDIRECT(CONCATENATE($E$199,ADDRESS(MATCH(Z4,SL_CHARTS_2012!$Q$1:$Q$39999,1),$E$194,1)))=Z4,ADDRESS(MATCH(Z4,SL_CHARTS_2012!$Q$1:$Q$39999,1),$E$194,1),IF(INDIRECT(CONCATENATE($E$199,ADDRESS(MATCH(Z4,SL_CHARTS_2012!$Q$1:$Q$39999,1),$E$194,1)))&lt;Z4,ADDRESS(MATCH(Z4,SL_CHARTS_2012!$Q$1:$Q$39999,1)+1,$E$194,1),ADDRESS(MATCH(Z4,SL_CHARTS_2012!$Q$1:$Q$39999,1),$E$194,1)))))</f>
        <v>#N/A</v>
      </c>
      <c r="AA187" s="178" t="e">
        <f ca="1">INDIRECT(CONCATENATE($E$199,IF(INDIRECT(CONCATENATE($E$199,ADDRESS(MATCH(AA4,SL_CHARTS_2012!$Q$1:$Q$39999,1),$E$194,1)))=AA4,ADDRESS(MATCH(AA4,SL_CHARTS_2012!$Q$1:$Q$39999,1),$E$194,1),IF(INDIRECT(CONCATENATE($E$199,ADDRESS(MATCH(AA4,SL_CHARTS_2012!$Q$1:$Q$39999,1),$E$194,1)))&lt;AA4,ADDRESS(MATCH(AA4,SL_CHARTS_2012!$Q$1:$Q$39999,1)+1,$E$194,1),ADDRESS(MATCH(AA4,SL_CHARTS_2012!$Q$1:$Q$39999,1),$E$194,1)))))</f>
        <v>#N/A</v>
      </c>
      <c r="AB187" s="178" t="e">
        <f ca="1">INDIRECT(CONCATENATE($E$199,IF(INDIRECT(CONCATENATE($E$199,ADDRESS(MATCH(AB4,SL_CHARTS_2012!$Q$1:$Q$39999,1),$E$194,1)))=AB4,ADDRESS(MATCH(AB4,SL_CHARTS_2012!$Q$1:$Q$39999,1),$E$194,1),IF(INDIRECT(CONCATENATE($E$199,ADDRESS(MATCH(AB4,SL_CHARTS_2012!$Q$1:$Q$39999,1),$E$194,1)))&lt;AB4,ADDRESS(MATCH(AB4,SL_CHARTS_2012!$Q$1:$Q$39999,1)+1,$E$194,1),ADDRESS(MATCH(AB4,SL_CHARTS_2012!$Q$1:$Q$39999,1),$E$194,1)))))</f>
        <v>#N/A</v>
      </c>
      <c r="AC187" s="178" t="e">
        <f ca="1">INDIRECT(CONCATENATE($E$199,IF(INDIRECT(CONCATENATE($E$199,ADDRESS(MATCH(AC4,SL_CHARTS_2012!$Q$1:$Q$39999,1),$E$194,1)))=AC4,ADDRESS(MATCH(AC4,SL_CHARTS_2012!$Q$1:$Q$39999,1),$E$194,1),IF(INDIRECT(CONCATENATE($E$199,ADDRESS(MATCH(AC4,SL_CHARTS_2012!$Q$1:$Q$39999,1),$E$194,1)))&lt;AC4,ADDRESS(MATCH(AC4,SL_CHARTS_2012!$Q$1:$Q$39999,1)+1,$E$194,1),ADDRESS(MATCH(AC4,SL_CHARTS_2012!$Q$1:$Q$39999,1),$E$194,1)))))</f>
        <v>#N/A</v>
      </c>
    </row>
    <row r="188" spans="2:29" s="65" customFormat="1" ht="15" hidden="1" customHeight="1" thickBot="1">
      <c r="B188" s="735"/>
      <c r="C188" s="701"/>
      <c r="D188" s="25" t="s">
        <v>149</v>
      </c>
      <c r="E188" s="26" t="str">
        <f ca="1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$Q$844</v>
      </c>
      <c r="F188" s="26" t="str">
        <f ca="1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$Q$800</v>
      </c>
      <c r="G188" s="26" t="str">
        <f ca="1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$Q$767</v>
      </c>
      <c r="H188" s="26" t="str">
        <f ca="1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$Q$740</v>
      </c>
      <c r="I188" s="26" t="str">
        <f ca="1">IF(INDIRECT(CONCATENATE($E$199,ADDRESS(MATCH(I8,SL_CHARTS_2012!$V$1:$V$39999,1),$E$194,1)))=I8,ADDRESS(MATCH(I8,SL_CHARTS_2012!$V$1:$V$39999,1),$E$194,1),IF(INDIRECT(CONCATENATE($E$199,ADDRESS(MATCH(I8,SL_CHARTS_2012!$V$1:$V$39999,1),$E$194,1)))&gt;I8, ADDRESS(MATCH(I8,SL_CHARTS_2012!$V$1:$V$39999,1)-1,$E$194,1), ADDRESS(MATCH(I8,SL_CHARTS_2012!$V$1:$V$39999,1),$E$194,1)))</f>
        <v>$Q$626</v>
      </c>
      <c r="J188" s="26" t="str">
        <f ca="1">IF(INDIRECT(CONCATENATE($E$199,ADDRESS(MATCH(J8,SL_CHARTS_2012!$V$1:$V$39999,1),$E$194,1)))=J8,ADDRESS(MATCH(J8,SL_CHARTS_2012!$V$1:$V$39999,1),$E$194,1),IF(INDIRECT(CONCATENATE($E$199,ADDRESS(MATCH(J8,SL_CHARTS_2012!$V$1:$V$39999,1),$E$194,1)))&gt;J8, ADDRESS(MATCH(J8,SL_CHARTS_2012!$V$1:$V$39999,1)-1,$E$194,1), ADDRESS(MATCH(J8,SL_CHARTS_2012!$V$1:$V$39999,1),$E$194,1)))</f>
        <v>$Q$560</v>
      </c>
      <c r="K188" s="26" t="str">
        <f ca="1">IF(INDIRECT(CONCATENATE($E$199,ADDRESS(MATCH(K8,SL_CHARTS_2012!$V$1:$V$39999,1),$E$194,1)))=K8,ADDRESS(MATCH(K8,SL_CHARTS_2012!$V$1:$V$39999,1),$E$194,1),IF(INDIRECT(CONCATENATE($E$199,ADDRESS(MATCH(K8,SL_CHARTS_2012!$V$1:$V$39999,1),$E$194,1)))&gt;K8, ADDRESS(MATCH(K8,SL_CHARTS_2012!$V$1:$V$39999,1)-1,$E$194,1), ADDRESS(MATCH(K8,SL_CHARTS_2012!$V$1:$V$39999,1),$E$194,1)))</f>
        <v>$Q$513</v>
      </c>
      <c r="L188" s="26" t="str">
        <f ca="1">IF(INDIRECT(CONCATENATE($E$199,ADDRESS(MATCH(L8,SL_CHARTS_2012!$V$1:$V$39999,1),$E$194,1)))=L8,ADDRESS(MATCH(L8,SL_CHARTS_2012!$V$1:$V$39999,1),$E$194,1),IF(INDIRECT(CONCATENATE($E$199,ADDRESS(MATCH(L8,SL_CHARTS_2012!$V$1:$V$39999,1),$E$194,1)))&gt;L8, ADDRESS(MATCH(L8,SL_CHARTS_2012!$V$1:$V$39999,1)-1,$E$194,1), ADDRESS(MATCH(L8,SL_CHARTS_2012!$V$1:$V$39999,1),$E$194,1)))</f>
        <v>$Q$489</v>
      </c>
      <c r="M188" s="26" t="str">
        <f ca="1">IF(INDIRECT(CONCATENATE($E$199,ADDRESS(MATCH(M8,SL_CHARTS_2012!$V$1:$V$39999,1),$E$194,1)))=M8,ADDRESS(MATCH(M8,SL_CHARTS_2012!$V$1:$V$39999,1),$E$194,1),IF(INDIRECT(CONCATENATE($E$199,ADDRESS(MATCH(M8,SL_CHARTS_2012!$V$1:$V$39999,1),$E$194,1)))&gt;M8, ADDRESS(MATCH(M8,SL_CHARTS_2012!$V$1:$V$39999,1)-1,$E$194,1), ADDRESS(MATCH(M8,SL_CHARTS_2012!$V$1:$V$39999,1),$E$194,1)))</f>
        <v>$Q$460</v>
      </c>
      <c r="N188" s="26" t="str">
        <f ca="1">IF(INDIRECT(CONCATENATE($E$199,ADDRESS(MATCH(N8,SL_CHARTS_2012!$V$1:$V$39999,1),$E$194,1)))=N8,ADDRESS(MATCH(N8,SL_CHARTS_2012!$V$1:$V$39999,1),$E$194,1),IF(INDIRECT(CONCATENATE($E$199,ADDRESS(MATCH(N8,SL_CHARTS_2012!$V$1:$V$39999,1),$E$194,1)))&gt;N8, ADDRESS(MATCH(N8,SL_CHARTS_2012!$V$1:$V$39999,1)-1,$E$194,1), ADDRESS(MATCH(N8,SL_CHARTS_2012!$V$1:$V$39999,1),$E$194,1)))</f>
        <v>$Q$390</v>
      </c>
      <c r="O188" s="26" t="str">
        <f ca="1">IF(INDIRECT(CONCATENATE($E$199,ADDRESS(MATCH(O8,SL_CHARTS_2012!$V$1:$V$39999,1),$E$194,1)))=O8,ADDRESS(MATCH(O8,SL_CHARTS_2012!$V$1:$V$39999,1),$E$194,1),IF(INDIRECT(CONCATENATE($E$199,ADDRESS(MATCH(O8,SL_CHARTS_2012!$V$1:$V$39999,1),$E$194,1)))&gt;O8, ADDRESS(MATCH(O8,SL_CHARTS_2012!$V$1:$V$39999,1)-1,$E$194,1), ADDRESS(MATCH(O8,SL_CHARTS_2012!$V$1:$V$39999,1),$E$194,1)))</f>
        <v>$Q$323</v>
      </c>
      <c r="P188" s="26" t="str">
        <f ca="1">IF(INDIRECT(CONCATENATE($E$199,ADDRESS(MATCH(P8,SL_CHARTS_2012!$V$1:$V$39999,1),$E$194,1)))=P8,ADDRESS(MATCH(P8,SL_CHARTS_2012!$V$1:$V$39999,1),$E$194,1),IF(INDIRECT(CONCATENATE($E$199,ADDRESS(MATCH(P8,SL_CHARTS_2012!$V$1:$V$39999,1),$E$194,1)))&gt;P8, ADDRESS(MATCH(P8,SL_CHARTS_2012!$V$1:$V$39999,1)-1,$E$194,1), ADDRESS(MATCH(P8,SL_CHARTS_2012!$V$1:$V$39999,1),$E$194,1)))</f>
        <v>$Q$288</v>
      </c>
      <c r="Q188" s="26" t="str">
        <f ca="1">IF(INDIRECT(CONCATENATE($E$199,ADDRESS(MATCH(Q8,SL_CHARTS_2012!$V$1:$V$39999,1),$E$194,1)))=Q8,ADDRESS(MATCH(Q8,SL_CHARTS_2012!$V$1:$V$39999,1),$E$194,1),IF(INDIRECT(CONCATENATE($E$199,ADDRESS(MATCH(Q8,SL_CHARTS_2012!$V$1:$V$39999,1),$E$194,1)))&gt;Q8, ADDRESS(MATCH(Q8,SL_CHARTS_2012!$V$1:$V$39999,1)-1,$E$194,1), ADDRESS(MATCH(Q8,SL_CHARTS_2012!$V$1:$V$39999,1),$E$194,1)))</f>
        <v>$Q$246</v>
      </c>
      <c r="R188" s="26" t="str">
        <f ca="1">IF(INDIRECT(CONCATENATE($E$199,ADDRESS(MATCH(R8,SL_CHARTS_2012!$V$1:$V$39999,1),$E$194,1)))=R8,ADDRESS(MATCH(R8,SL_CHARTS_2012!$V$1:$V$39999,1),$E$194,1),IF(INDIRECT(CONCATENATE($E$199,ADDRESS(MATCH(R8,SL_CHARTS_2012!$V$1:$V$39999,1),$E$194,1)))&gt;R8, ADDRESS(MATCH(R8,SL_CHARTS_2012!$V$1:$V$39999,1)-1,$E$194,1), ADDRESS(MATCH(R8,SL_CHARTS_2012!$V$1:$V$39999,1),$E$194,1)))</f>
        <v>$Q$193</v>
      </c>
      <c r="S188" s="26" t="str">
        <f ca="1">IF(INDIRECT(CONCATENATE($E$199,ADDRESS(MATCH(S8,SL_CHARTS_2012!$V$1:$V$39999,1),$E$194,1)))=S8,ADDRESS(MATCH(S8,SL_CHARTS_2012!$V$1:$V$39999,1),$E$194,1),IF(INDIRECT(CONCATENATE($E$199,ADDRESS(MATCH(S8,SL_CHARTS_2012!$V$1:$V$39999,1),$E$194,1)))&gt;S8, ADDRESS(MATCH(S8,SL_CHARTS_2012!$V$1:$V$39999,1)-1,$E$194,1), ADDRESS(MATCH(S8,SL_CHARTS_2012!$V$1:$V$39999,1),$E$194,1)))</f>
        <v>$Q$145</v>
      </c>
      <c r="T188" s="26" t="str">
        <f ca="1">IF(INDIRECT(CONCATENATE($E$199,ADDRESS(MATCH(T8,SL_CHARTS_2012!$V$1:$V$39999,1),$E$194,1)))=T8,ADDRESS(MATCH(T8,SL_CHARTS_2012!$V$1:$V$39999,1),$E$194,1),IF(INDIRECT(CONCATENATE($E$199,ADDRESS(MATCH(T8,SL_CHARTS_2012!$V$1:$V$39999,1),$E$194,1)))&gt;T8, ADDRESS(MATCH(T8,SL_CHARTS_2012!$V$1:$V$39999,1)-1,$E$194,1), ADDRESS(MATCH(T8,SL_CHARTS_2012!$V$1:$V$39999,1),$E$194,1)))</f>
        <v>$Q$117</v>
      </c>
      <c r="U188" s="26" t="str">
        <f ca="1">IF(INDIRECT(CONCATENATE($E$199,ADDRESS(MATCH(U8,SL_CHARTS_2012!$V$1:$V$39999,1),$E$194,1)))=U8,ADDRESS(MATCH(U8,SL_CHARTS_2012!$V$1:$V$39999,1),$E$194,1),IF(INDIRECT(CONCATENATE($E$199,ADDRESS(MATCH(U8,SL_CHARTS_2012!$V$1:$V$39999,1),$E$194,1)))&gt;U8, ADDRESS(MATCH(U8,SL_CHARTS_2012!$V$1:$V$39999,1)-1,$E$194,1), ADDRESS(MATCH(U8,SL_CHARTS_2012!$V$1:$V$39999,1),$E$194,1)))</f>
        <v>$Q$68</v>
      </c>
      <c r="V188" s="26" t="str">
        <f ca="1">IF(INDIRECT(CONCATENATE($E$199,ADDRESS(MATCH(V8,SL_CHARTS_2012!$V$1:$V$39999,1),$E$194,1)))=V8,ADDRESS(MATCH(V8,SL_CHARTS_2012!$V$1:$V$39999,1),$E$194,1),IF(INDIRECT(CONCATENATE($E$199,ADDRESS(MATCH(V8,SL_CHARTS_2012!$V$1:$V$39999,1),$E$194,1)))&gt;V8, ADDRESS(MATCH(V8,SL_CHARTS_2012!$V$1:$V$39999,1)-1,$E$194,1), ADDRESS(MATCH(V8,SL_CHARTS_2012!$V$1:$V$39999,1),$E$194,1)))</f>
        <v>$Q$47</v>
      </c>
      <c r="W188" s="26" t="str">
        <f ca="1">IF(INDIRECT(CONCATENATE($E$199,ADDRESS(MATCH(W8,SL_CHARTS_2012!$V$1:$V$39999,1),$E$194,1)))=W8,ADDRESS(MATCH(W8,SL_CHARTS_2012!$V$1:$V$39999,1),$E$194,1),IF(INDIRECT(CONCATENATE($E$199,ADDRESS(MATCH(W8,SL_CHARTS_2012!$V$1:$V$39999,1),$E$194,1)))&gt;W8, ADDRESS(MATCH(W8,SL_CHARTS_2012!$V$1:$V$39999,1)-1,$E$194,1), ADDRESS(MATCH(W8,SL_CHARTS_2012!$V$1:$V$39999,1),$E$194,1)))</f>
        <v>$Q$25</v>
      </c>
      <c r="X188" s="177" t="e">
        <f ca="1">IF(INDIRECT(CONCATENATE($E$199,ADDRESS(MATCH(X8,SL_CHARTS_2012!$V$1:$V$39999,1),$E$194,1)))=X8,ADDRESS(MATCH(X8,SL_CHARTS_2012!$V$1:$V$39999,1),$E$194,1),IF(INDIRECT(CONCATENATE($E$199,ADDRESS(MATCH(X8,SL_CHARTS_2012!$V$1:$V$39999,1),$E$194,1)))&gt;X8, ADDRESS(MATCH(X8,SL_CHARTS_2012!$V$1:$V$39999,1)-1,$E$194,1), ADDRESS(MATCH(X8,SL_CHARTS_2012!$V$1:$V$39999,1),$E$194,1)))</f>
        <v>#N/A</v>
      </c>
      <c r="Y188" s="177" t="e">
        <f ca="1">IF(INDIRECT(CONCATENATE($E$199,ADDRESS(MATCH(Y8,SL_CHARTS_2012!$V$1:$V$39999,1),$E$194,1)))=Y8,ADDRESS(MATCH(Y8,SL_CHARTS_2012!$V$1:$V$39999,1),$E$194,1),IF(INDIRECT(CONCATENATE($E$199,ADDRESS(MATCH(Y8,SL_CHARTS_2012!$V$1:$V$39999,1),$E$194,1)))&gt;Y8, ADDRESS(MATCH(Y8,SL_CHARTS_2012!$V$1:$V$39999,1)-1,$E$194,1), ADDRESS(MATCH(Y8,SL_CHARTS_2012!$V$1:$V$39999,1),$E$194,1)))</f>
        <v>#N/A</v>
      </c>
      <c r="Z188" s="177" t="e">
        <f ca="1">IF(INDIRECT(CONCATENATE($E$199,ADDRESS(MATCH(Z8,SL_CHARTS_2012!$V$1:$V$39999,1),$E$194,1)))=Z8,ADDRESS(MATCH(Z8,SL_CHARTS_2012!$V$1:$V$39999,1),$E$194,1),IF(INDIRECT(CONCATENATE($E$199,ADDRESS(MATCH(Z8,SL_CHARTS_2012!$V$1:$V$39999,1),$E$194,1)))&gt;Z8, ADDRESS(MATCH(Z8,SL_CHARTS_2012!$V$1:$V$39999,1)-1,$E$194,1), ADDRESS(MATCH(Z8,SL_CHARTS_2012!$V$1:$V$39999,1),$E$194,1)))</f>
        <v>#N/A</v>
      </c>
      <c r="AA188" s="177" t="e">
        <f ca="1">IF(INDIRECT(CONCATENATE($E$199,ADDRESS(MATCH(AA8,SL_CHARTS_2012!$V$1:$V$39999,1),$E$194,1)))=AA8,ADDRESS(MATCH(AA8,SL_CHARTS_2012!$V$1:$V$39999,1),$E$194,1),IF(INDIRECT(CONCATENATE($E$199,ADDRESS(MATCH(AA8,SL_CHARTS_2012!$V$1:$V$39999,1),$E$194,1)))&gt;AA8, ADDRESS(MATCH(AA8,SL_CHARTS_2012!$V$1:$V$39999,1)-1,$E$194,1), ADDRESS(MATCH(AA8,SL_CHARTS_2012!$V$1:$V$39999,1),$E$194,1)))</f>
        <v>#N/A</v>
      </c>
      <c r="AB188" s="177" t="e">
        <f ca="1">IF(INDIRECT(CONCATENATE($E$199,ADDRESS(MATCH(AB8,SL_CHARTS_2012!$V$1:$V$39999,1),$E$194,1)))=AB8,ADDRESS(MATCH(AB8,SL_CHARTS_2012!$V$1:$V$39999,1),$E$194,1),IF(INDIRECT(CONCATENATE($E$199,ADDRESS(MATCH(AB8,SL_CHARTS_2012!$V$1:$V$39999,1),$E$194,1)))&gt;AB8, ADDRESS(MATCH(AB8,SL_CHARTS_2012!$V$1:$V$39999,1)-1,$E$194,1), ADDRESS(MATCH(AB8,SL_CHARTS_2012!$V$1:$V$39999,1),$E$194,1)))</f>
        <v>#N/A</v>
      </c>
      <c r="AC188" s="177" t="e">
        <f ca="1">IF(INDIRECT(CONCATENATE($E$199,ADDRESS(MATCH(AC8,SL_CHARTS_2012!$V$1:$V$39999,1),$E$194,1)))=AC8,ADDRESS(MATCH(AC8,SL_CHARTS_2012!$V$1:$V$39999,1),$E$194,1),IF(INDIRECT(CONCATENATE($E$199,ADDRESS(MATCH(AC8,SL_CHARTS_2012!$V$1:$V$39999,1),$E$194,1)))&gt;AC8, ADDRESS(MATCH(AC8,SL_CHARTS_2012!$V$1:$V$39999,1)-1,$E$194,1), ADDRESS(MATCH(AC8,SL_CHARTS_2012!$V$1:$V$39999,1),$E$194,1)))</f>
        <v>#N/A</v>
      </c>
    </row>
    <row r="189" spans="2:29" s="65" customFormat="1" ht="15" hidden="1" customHeight="1" thickBot="1">
      <c r="B189" s="735"/>
      <c r="C189" s="701"/>
      <c r="D189" s="24" t="s">
        <v>130</v>
      </c>
      <c r="E189" s="119">
        <f ca="1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93.5</v>
      </c>
      <c r="F189" s="83">
        <f ca="1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89.1</v>
      </c>
      <c r="G189" s="83">
        <f ca="1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85.8</v>
      </c>
      <c r="H189" s="83">
        <f ca="1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83.1</v>
      </c>
      <c r="I189" s="83">
        <f ca="1">INDIRECT(CONCATENATE($E$199,IF(INDIRECT(CONCATENATE($E$199,ADDRESS(MATCH(I8,SL_CHARTS_2012!$V$1:$V$39999,1),$E$194,1)))=I8,ADDRESS(MATCH(I8,SL_CHARTS_2012!$V$1:$V$39999,1),$E$194,1),IF(INDIRECT(CONCATENATE($E$199,ADDRESS(MATCH(I8,SL_CHARTS_2012!$V$1:$V$39999,1),$E$194,1)))&gt;I8,ADDRESS(MATCH(I8,SL_CHARTS_2012!$V$1:$V$39999,1)-1,$E$194,1),ADDRESS(MATCH(I8,SL_CHARTS_2012!$V$1:$V$39999,1),$E$194,1)))))</f>
        <v>71.7</v>
      </c>
      <c r="J189" s="83">
        <f ca="1">INDIRECT(CONCATENATE($E$199,IF(INDIRECT(CONCATENATE($E$199,ADDRESS(MATCH(J8,SL_CHARTS_2012!$V$1:$V$39999,1),$E$194,1)))=J8,ADDRESS(MATCH(J8,SL_CHARTS_2012!$V$1:$V$39999,1),$E$194,1),IF(INDIRECT(CONCATENATE($E$199,ADDRESS(MATCH(J8,SL_CHARTS_2012!$V$1:$V$39999,1),$E$194,1)))&gt;J8,ADDRESS(MATCH(J8,SL_CHARTS_2012!$V$1:$V$39999,1)-1,$E$194,1),ADDRESS(MATCH(J8,SL_CHARTS_2012!$V$1:$V$39999,1),$E$194,1)))))</f>
        <v>65.099999999999994</v>
      </c>
      <c r="K189" s="83">
        <f ca="1">INDIRECT(CONCATENATE($E$199,IF(INDIRECT(CONCATENATE($E$199,ADDRESS(MATCH(K8,SL_CHARTS_2012!$V$1:$V$39999,1),$E$194,1)))=K8,ADDRESS(MATCH(K8,SL_CHARTS_2012!$V$1:$V$39999,1),$E$194,1),IF(INDIRECT(CONCATENATE($E$199,ADDRESS(MATCH(K8,SL_CHARTS_2012!$V$1:$V$39999,1),$E$194,1)))&gt;K8,ADDRESS(MATCH(K8,SL_CHARTS_2012!$V$1:$V$39999,1)-1,$E$194,1),ADDRESS(MATCH(K8,SL_CHARTS_2012!$V$1:$V$39999,1),$E$194,1)))))</f>
        <v>60.4</v>
      </c>
      <c r="L189" s="83">
        <f ca="1">INDIRECT(CONCATENATE($E$199,IF(INDIRECT(CONCATENATE($E$199,ADDRESS(MATCH(L8,SL_CHARTS_2012!$V$1:$V$39999,1),$E$194,1)))=L8,ADDRESS(MATCH(L8,SL_CHARTS_2012!$V$1:$V$39999,1),$E$194,1),IF(INDIRECT(CONCATENATE($E$199,ADDRESS(MATCH(L8,SL_CHARTS_2012!$V$1:$V$39999,1),$E$194,1)))&gt;L8,ADDRESS(MATCH(L8,SL_CHARTS_2012!$V$1:$V$39999,1)-1,$E$194,1),ADDRESS(MATCH(L8,SL_CHARTS_2012!$V$1:$V$39999,1),$E$194,1)))))</f>
        <v>58</v>
      </c>
      <c r="M189" s="83">
        <f ca="1">INDIRECT(CONCATENATE($E$199,IF(INDIRECT(CONCATENATE($E$199,ADDRESS(MATCH(M8,SL_CHARTS_2012!$V$1:$V$39999,1),$E$194,1)))=M8,ADDRESS(MATCH(M8,SL_CHARTS_2012!$V$1:$V$39999,1),$E$194,1),IF(INDIRECT(CONCATENATE($E$199,ADDRESS(MATCH(M8,SL_CHARTS_2012!$V$1:$V$39999,1),$E$194,1)))&gt;M8,ADDRESS(MATCH(M8,SL_CHARTS_2012!$V$1:$V$39999,1)-1,$E$194,1),ADDRESS(MATCH(M8,SL_CHARTS_2012!$V$1:$V$39999,1),$E$194,1)))))</f>
        <v>55.1</v>
      </c>
      <c r="N189" s="83">
        <f ca="1">INDIRECT(CONCATENATE($E$199,IF(INDIRECT(CONCATENATE($E$199,ADDRESS(MATCH(N8,SL_CHARTS_2012!$V$1:$V$39999,1),$E$194,1)))=N8,ADDRESS(MATCH(N8,SL_CHARTS_2012!$V$1:$V$39999,1),$E$194,1),IF(INDIRECT(CONCATENATE($E$199,ADDRESS(MATCH(N8,SL_CHARTS_2012!$V$1:$V$39999,1),$E$194,1)))&gt;N8,ADDRESS(MATCH(N8,SL_CHARTS_2012!$V$1:$V$39999,1)-1,$E$194,1),ADDRESS(MATCH(N8,SL_CHARTS_2012!$V$1:$V$39999,1),$E$194,1)))))</f>
        <v>48.1</v>
      </c>
      <c r="O189" s="83">
        <f ca="1">INDIRECT(CONCATENATE($E$199,IF(INDIRECT(CONCATENATE($E$199,ADDRESS(MATCH(O8,SL_CHARTS_2012!$V$1:$V$39999,1),$E$194,1)))=O8,ADDRESS(MATCH(O8,SL_CHARTS_2012!$V$1:$V$39999,1),$E$194,1),IF(INDIRECT(CONCATENATE($E$199,ADDRESS(MATCH(O8,SL_CHARTS_2012!$V$1:$V$39999,1),$E$194,1)))&gt;O8,ADDRESS(MATCH(O8,SL_CHARTS_2012!$V$1:$V$39999,1)-1,$E$194,1),ADDRESS(MATCH(O8,SL_CHARTS_2012!$V$1:$V$39999,1),$E$194,1)))))</f>
        <v>41.4</v>
      </c>
      <c r="P189" s="83">
        <f ca="1">INDIRECT(CONCATENATE($E$199,IF(INDIRECT(CONCATENATE($E$199,ADDRESS(MATCH(P8,SL_CHARTS_2012!$V$1:$V$39999,1),$E$194,1)))=P8,ADDRESS(MATCH(P8,SL_CHARTS_2012!$V$1:$V$39999,1),$E$194,1),IF(INDIRECT(CONCATENATE($E$199,ADDRESS(MATCH(P8,SL_CHARTS_2012!$V$1:$V$39999,1),$E$194,1)))&gt;P8,ADDRESS(MATCH(P8,SL_CHARTS_2012!$V$1:$V$39999,1)-1,$E$194,1),ADDRESS(MATCH(P8,SL_CHARTS_2012!$V$1:$V$39999,1),$E$194,1)))))</f>
        <v>37.9</v>
      </c>
      <c r="Q189" s="83">
        <f ca="1">INDIRECT(CONCATENATE($E$199,IF(INDIRECT(CONCATENATE($E$199,ADDRESS(MATCH(Q8,SL_CHARTS_2012!$V$1:$V$39999,1),$E$194,1)))=Q8,ADDRESS(MATCH(Q8,SL_CHARTS_2012!$V$1:$V$39999,1),$E$194,1),IF(INDIRECT(CONCATENATE($E$199,ADDRESS(MATCH(Q8,SL_CHARTS_2012!$V$1:$V$39999,1),$E$194,1)))&gt;Q8,ADDRESS(MATCH(Q8,SL_CHARTS_2012!$V$1:$V$39999,1)-1,$E$194,1),ADDRESS(MATCH(Q8,SL_CHARTS_2012!$V$1:$V$39999,1),$E$194,1)))))</f>
        <v>33.700000000000003</v>
      </c>
      <c r="R189" s="83">
        <f ca="1">INDIRECT(CONCATENATE($E$199,IF(INDIRECT(CONCATENATE($E$199,ADDRESS(MATCH(R8,SL_CHARTS_2012!$V$1:$V$39999,1),$E$194,1)))=R8,ADDRESS(MATCH(R8,SL_CHARTS_2012!$V$1:$V$39999,1),$E$194,1),IF(INDIRECT(CONCATENATE($E$199,ADDRESS(MATCH(R8,SL_CHARTS_2012!$V$1:$V$39999,1),$E$194,1)))&gt;R8,ADDRESS(MATCH(R8,SL_CHARTS_2012!$V$1:$V$39999,1)-1,$E$194,1),ADDRESS(MATCH(R8,SL_CHARTS_2012!$V$1:$V$39999,1),$E$194,1)))))</f>
        <v>28.4</v>
      </c>
      <c r="S189" s="83">
        <f ca="1">INDIRECT(CONCATENATE($E$199,IF(INDIRECT(CONCATENATE($E$199,ADDRESS(MATCH(S8,SL_CHARTS_2012!$V$1:$V$39999,1),$E$194,1)))=S8,ADDRESS(MATCH(S8,SL_CHARTS_2012!$V$1:$V$39999,1),$E$194,1),IF(INDIRECT(CONCATENATE($E$199,ADDRESS(MATCH(S8,SL_CHARTS_2012!$V$1:$V$39999,1),$E$194,1)))&gt;S8,ADDRESS(MATCH(S8,SL_CHARTS_2012!$V$1:$V$39999,1)-1,$E$194,1),ADDRESS(MATCH(S8,SL_CHARTS_2012!$V$1:$V$39999,1),$E$194,1)))))</f>
        <v>23.6</v>
      </c>
      <c r="T189" s="83">
        <f ca="1">INDIRECT(CONCATENATE($E$199,IF(INDIRECT(CONCATENATE($E$199,ADDRESS(MATCH(T8,SL_CHARTS_2012!$V$1:$V$39999,1),$E$194,1)))=T8,ADDRESS(MATCH(T8,SL_CHARTS_2012!$V$1:$V$39999,1),$E$194,1),IF(INDIRECT(CONCATENATE($E$199,ADDRESS(MATCH(T8,SL_CHARTS_2012!$V$1:$V$39999,1),$E$194,1)))&gt;T8,ADDRESS(MATCH(T8,SL_CHARTS_2012!$V$1:$V$39999,1)-1,$E$194,1),ADDRESS(MATCH(T8,SL_CHARTS_2012!$V$1:$V$39999,1),$E$194,1)))))</f>
        <v>20.8</v>
      </c>
      <c r="U189" s="83">
        <f ca="1">INDIRECT(CONCATENATE($E$199,IF(INDIRECT(CONCATENATE($E$199,ADDRESS(MATCH(U8,SL_CHARTS_2012!$V$1:$V$39999,1),$E$194,1)))=U8,ADDRESS(MATCH(U8,SL_CHARTS_2012!$V$1:$V$39999,1),$E$194,1),IF(INDIRECT(CONCATENATE($E$199,ADDRESS(MATCH(U8,SL_CHARTS_2012!$V$1:$V$39999,1),$E$194,1)))&gt;U8,ADDRESS(MATCH(U8,SL_CHARTS_2012!$V$1:$V$39999,1)-1,$E$194,1),ADDRESS(MATCH(U8,SL_CHARTS_2012!$V$1:$V$39999,1),$E$194,1)))))</f>
        <v>15.9</v>
      </c>
      <c r="V189" s="83">
        <f ca="1">INDIRECT(CONCATENATE($E$199,IF(INDIRECT(CONCATENATE($E$199,ADDRESS(MATCH(V8,SL_CHARTS_2012!$V$1:$V$39999,1),$E$194,1)))=V8,ADDRESS(MATCH(V8,SL_CHARTS_2012!$V$1:$V$39999,1),$E$194,1),IF(INDIRECT(CONCATENATE($E$199,ADDRESS(MATCH(V8,SL_CHARTS_2012!$V$1:$V$39999,1),$E$194,1)))&gt;V8,ADDRESS(MATCH(V8,SL_CHARTS_2012!$V$1:$V$39999,1)-1,$E$194,1),ADDRESS(MATCH(V8,SL_CHARTS_2012!$V$1:$V$39999,1),$E$194,1)))))</f>
        <v>13.8</v>
      </c>
      <c r="W189" s="83">
        <f ca="1">INDIRECT(CONCATENATE($E$199,IF(INDIRECT(CONCATENATE($E$199,ADDRESS(MATCH(W8,SL_CHARTS_2012!$V$1:$V$39999,1),$E$194,1)))=W8,ADDRESS(MATCH(W8,SL_CHARTS_2012!$V$1:$V$39999,1),$E$194,1),IF(INDIRECT(CONCATENATE($E$199,ADDRESS(MATCH(W8,SL_CHARTS_2012!$V$1:$V$39999,1),$E$194,1)))&gt;W8,ADDRESS(MATCH(W8,SL_CHARTS_2012!$V$1:$V$39999,1)-1,$E$194,1),ADDRESS(MATCH(W8,SL_CHARTS_2012!$V$1:$V$39999,1),$E$194,1)))))</f>
        <v>11.6</v>
      </c>
      <c r="X189" s="178" t="e">
        <f ca="1">INDIRECT(CONCATENATE($E$199,IF(INDIRECT(CONCATENATE($E$199,ADDRESS(MATCH(X8,SL_CHARTS_2012!$V$1:$V$39999,1),$E$194,1)))=X8,ADDRESS(MATCH(X8,SL_CHARTS_2012!$V$1:$V$39999,1),$E$194,1),IF(INDIRECT(CONCATENATE($E$199,ADDRESS(MATCH(X8,SL_CHARTS_2012!$V$1:$V$39999,1),$E$194,1)))&gt;X8,ADDRESS(MATCH(X8,SL_CHARTS_2012!$V$1:$V$39999,1)-1,$E$194,1),ADDRESS(MATCH(X8,SL_CHARTS_2012!$V$1:$V$39999,1),$E$194,1)))))</f>
        <v>#N/A</v>
      </c>
      <c r="Y189" s="178" t="e">
        <f ca="1">INDIRECT(CONCATENATE($E$199,IF(INDIRECT(CONCATENATE($E$199,ADDRESS(MATCH(Y8,SL_CHARTS_2012!$V$1:$V$39999,1),$E$194,1)))=Y8,ADDRESS(MATCH(Y8,SL_CHARTS_2012!$V$1:$V$39999,1),$E$194,1),IF(INDIRECT(CONCATENATE($E$199,ADDRESS(MATCH(Y8,SL_CHARTS_2012!$V$1:$V$39999,1),$E$194,1)))&gt;Y8,ADDRESS(MATCH(Y8,SL_CHARTS_2012!$V$1:$V$39999,1)-1,$E$194,1),ADDRESS(MATCH(Y8,SL_CHARTS_2012!$V$1:$V$39999,1),$E$194,1)))))</f>
        <v>#N/A</v>
      </c>
      <c r="Z189" s="178" t="e">
        <f ca="1">INDIRECT(CONCATENATE($E$199,IF(INDIRECT(CONCATENATE($E$199,ADDRESS(MATCH(Z8,SL_CHARTS_2012!$V$1:$V$39999,1),$E$194,1)))=Z8,ADDRESS(MATCH(Z8,SL_CHARTS_2012!$V$1:$V$39999,1),$E$194,1),IF(INDIRECT(CONCATENATE($E$199,ADDRESS(MATCH(Z8,SL_CHARTS_2012!$V$1:$V$39999,1),$E$194,1)))&gt;Z8,ADDRESS(MATCH(Z8,SL_CHARTS_2012!$V$1:$V$39999,1)-1,$E$194,1),ADDRESS(MATCH(Z8,SL_CHARTS_2012!$V$1:$V$39999,1),$E$194,1)))))</f>
        <v>#N/A</v>
      </c>
      <c r="AA189" s="178" t="e">
        <f ca="1">INDIRECT(CONCATENATE($E$199,IF(INDIRECT(CONCATENATE($E$199,ADDRESS(MATCH(AA8,SL_CHARTS_2012!$V$1:$V$39999,1),$E$194,1)))=AA8,ADDRESS(MATCH(AA8,SL_CHARTS_2012!$V$1:$V$39999,1),$E$194,1),IF(INDIRECT(CONCATENATE($E$199,ADDRESS(MATCH(AA8,SL_CHARTS_2012!$V$1:$V$39999,1),$E$194,1)))&gt;AA8,ADDRESS(MATCH(AA8,SL_CHARTS_2012!$V$1:$V$39999,1)-1,$E$194,1),ADDRESS(MATCH(AA8,SL_CHARTS_2012!$V$1:$V$39999,1),$E$194,1)))))</f>
        <v>#N/A</v>
      </c>
      <c r="AB189" s="178" t="e">
        <f ca="1">INDIRECT(CONCATENATE($E$199,IF(INDIRECT(CONCATENATE($E$199,ADDRESS(MATCH(AB8,SL_CHARTS_2012!$V$1:$V$39999,1),$E$194,1)))=AB8,ADDRESS(MATCH(AB8,SL_CHARTS_2012!$V$1:$V$39999,1),$E$194,1),IF(INDIRECT(CONCATENATE($E$199,ADDRESS(MATCH(AB8,SL_CHARTS_2012!$V$1:$V$39999,1),$E$194,1)))&gt;AB8,ADDRESS(MATCH(AB8,SL_CHARTS_2012!$V$1:$V$39999,1)-1,$E$194,1),ADDRESS(MATCH(AB8,SL_CHARTS_2012!$V$1:$V$39999,1),$E$194,1)))))</f>
        <v>#N/A</v>
      </c>
      <c r="AC189" s="178" t="e">
        <f ca="1">INDIRECT(CONCATENATE($E$199,IF(INDIRECT(CONCATENATE($E$199,ADDRESS(MATCH(AC8,SL_CHARTS_2012!$V$1:$V$39999,1),$E$194,1)))=AC8,ADDRESS(MATCH(AC8,SL_CHARTS_2012!$V$1:$V$39999,1),$E$194,1),IF(INDIRECT(CONCATENATE($E$199,ADDRESS(MATCH(AC8,SL_CHARTS_2012!$V$1:$V$39999,1),$E$194,1)))&gt;AC8,ADDRESS(MATCH(AC8,SL_CHARTS_2012!$V$1:$V$39999,1)-1,$E$194,1),ADDRESS(MATCH(AC8,SL_CHARTS_2012!$V$1:$V$39999,1),$E$194,1)))))</f>
        <v>#N/A</v>
      </c>
    </row>
    <row r="190" spans="2:29" s="65" customFormat="1" ht="15" hidden="1" customHeight="1" thickBot="1">
      <c r="B190" s="735"/>
      <c r="C190" s="707" t="s">
        <v>121</v>
      </c>
      <c r="D190" s="60" t="s">
        <v>148</v>
      </c>
      <c r="E190" s="565" t="str">
        <f ca="1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$Q$914</v>
      </c>
      <c r="F190" s="80" t="str">
        <f ca="1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$Q$848</v>
      </c>
      <c r="G190" s="80" t="str">
        <f ca="1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$Q$810</v>
      </c>
      <c r="H190" s="80" t="str">
        <f ca="1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$Q$777</v>
      </c>
      <c r="I190" s="80" t="str">
        <f ca="1">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</f>
        <v>$Q$747</v>
      </c>
      <c r="J190" s="80" t="str">
        <f ca="1">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</f>
        <v>$Q$632</v>
      </c>
      <c r="K190" s="80" t="str">
        <f ca="1">IF(INDIRECT(CONCATENATE($E$199,ADDRESS(MATCH(K6,SL_CHARTS_2012!$Q$1:$Q$39999,1),$E$194,1)))=K6,ADDRESS(MATCH(K6,SL_CHARTS_2012!$Q$1:$Q$39999,1),$E$194,1), IF(INDIRECT(CONCATENATE($E$199,ADDRESS(MATCH(K6,SL_CHARTS_2012!$Q$1:$Q$39999,1),$E$194,1)))&lt;K6, ADDRESS(MATCH(K6,SL_CHARTS_2012!$Q$1:$Q$39999,1)+1,$E$194,1), ADDRESS(MATCH(K6,SL_CHARTS_2012!$Q$1:$Q$39999,1),$E$194,1)))</f>
        <v>$Q$569</v>
      </c>
      <c r="L190" s="80" t="str">
        <f ca="1">IF(INDIRECT(CONCATENATE($E$199,ADDRESS(MATCH(L6,SL_CHARTS_2012!$Q$1:$Q$39999,1),$E$194,1)))=L6,ADDRESS(MATCH(L6,SL_CHARTS_2012!$Q$1:$Q$39999,1),$E$194,1), IF(INDIRECT(CONCATENATE($E$199,ADDRESS(MATCH(L6,SL_CHARTS_2012!$Q$1:$Q$39999,1),$E$194,1)))&lt;L6, ADDRESS(MATCH(L6,SL_CHARTS_2012!$Q$1:$Q$39999,1)+1,$E$194,1), ADDRESS(MATCH(L6,SL_CHARTS_2012!$Q$1:$Q$39999,1),$E$194,1)))</f>
        <v>$Q$525</v>
      </c>
      <c r="M190" s="80" t="str">
        <f ca="1">IF(INDIRECT(CONCATENATE($E$199,ADDRESS(MATCH(M6,SL_CHARTS_2012!$Q$1:$Q$39999,1),$E$194,1)))=M6,ADDRESS(MATCH(M6,SL_CHARTS_2012!$Q$1:$Q$39999,1),$E$194,1), IF(INDIRECT(CONCATENATE($E$199,ADDRESS(MATCH(M6,SL_CHARTS_2012!$Q$1:$Q$39999,1),$E$194,1)))&lt;M6, ADDRESS(MATCH(M6,SL_CHARTS_2012!$Q$1:$Q$39999,1)+1,$E$194,1), ADDRESS(MATCH(M6,SL_CHARTS_2012!$Q$1:$Q$39999,1),$E$194,1)))</f>
        <v>$Q$501</v>
      </c>
      <c r="N190" s="80" t="str">
        <f ca="1">IF(INDIRECT(CONCATENATE($E$199,ADDRESS(MATCH(N6,SL_CHARTS_2012!$Q$1:$Q$39999,1),$E$194,1)))=N6,ADDRESS(MATCH(N6,SL_CHARTS_2012!$Q$1:$Q$39999,1),$E$194,1), IF(INDIRECT(CONCATENATE($E$199,ADDRESS(MATCH(N6,SL_CHARTS_2012!$Q$1:$Q$39999,1),$E$194,1)))&lt;N6, ADDRESS(MATCH(N6,SL_CHARTS_2012!$Q$1:$Q$39999,1)+1,$E$194,1), ADDRESS(MATCH(N6,SL_CHARTS_2012!$Q$1:$Q$39999,1),$E$194,1)))</f>
        <v>$Q$469</v>
      </c>
      <c r="O190" s="80" t="str">
        <f ca="1">IF(INDIRECT(CONCATENATE($E$199,ADDRESS(MATCH(O6,SL_CHARTS_2012!$Q$1:$Q$39999,1),$E$194,1)))=O6,ADDRESS(MATCH(O6,SL_CHARTS_2012!$Q$1:$Q$39999,1),$E$194,1), IF(INDIRECT(CONCATENATE($E$199,ADDRESS(MATCH(O6,SL_CHARTS_2012!$Q$1:$Q$39999,1),$E$194,1)))&lt;O6, ADDRESS(MATCH(O6,SL_CHARTS_2012!$Q$1:$Q$39999,1)+1,$E$194,1), ADDRESS(MATCH(O6,SL_CHARTS_2012!$Q$1:$Q$39999,1),$E$194,1)))</f>
        <v>$Q$387</v>
      </c>
      <c r="P190" s="80" t="str">
        <f ca="1">IF(INDIRECT(CONCATENATE($E$199,ADDRESS(MATCH(P6,SL_CHARTS_2012!$Q$1:$Q$39999,1),$E$194,1)))=P6,ADDRESS(MATCH(P6,SL_CHARTS_2012!$Q$1:$Q$39999,1),$E$194,1), IF(INDIRECT(CONCATENATE($E$199,ADDRESS(MATCH(P6,SL_CHARTS_2012!$Q$1:$Q$39999,1),$E$194,1)))&lt;P6, ADDRESS(MATCH(P6,SL_CHARTS_2012!$Q$1:$Q$39999,1)+1,$E$194,1), ADDRESS(MATCH(P6,SL_CHARTS_2012!$Q$1:$Q$39999,1),$E$194,1)))</f>
        <v>$Q$322</v>
      </c>
      <c r="Q190" s="80" t="str">
        <f ca="1">IF(INDIRECT(CONCATENATE($E$199,ADDRESS(MATCH(Q6,SL_CHARTS_2012!$Q$1:$Q$39999,1),$E$194,1)))=Q6,ADDRESS(MATCH(Q6,SL_CHARTS_2012!$Q$1:$Q$39999,1),$E$194,1), IF(INDIRECT(CONCATENATE($E$199,ADDRESS(MATCH(Q6,SL_CHARTS_2012!$Q$1:$Q$39999,1),$E$194,1)))&lt;Q6, ADDRESS(MATCH(Q6,SL_CHARTS_2012!$Q$1:$Q$39999,1)+1,$E$194,1), ADDRESS(MATCH(Q6,SL_CHARTS_2012!$Q$1:$Q$39999,1),$E$194,1)))</f>
        <v>$Q$289</v>
      </c>
      <c r="R190" s="80" t="str">
        <f ca="1">IF(INDIRECT(CONCATENATE($E$199,ADDRESS(MATCH(R6,SL_CHARTS_2012!$Q$1:$Q$39999,1),$E$194,1)))=R6,ADDRESS(MATCH(R6,SL_CHARTS_2012!$Q$1:$Q$39999,1),$E$194,1), IF(INDIRECT(CONCATENATE($E$199,ADDRESS(MATCH(R6,SL_CHARTS_2012!$Q$1:$Q$39999,1),$E$194,1)))&lt;R6, ADDRESS(MATCH(R6,SL_CHARTS_2012!$Q$1:$Q$39999,1)+1,$E$194,1), ADDRESS(MATCH(R6,SL_CHARTS_2012!$Q$1:$Q$39999,1),$E$194,1)))</f>
        <v>$Q$248</v>
      </c>
      <c r="S190" s="80" t="str">
        <f ca="1">IF(INDIRECT(CONCATENATE($E$199,ADDRESS(MATCH(S6,SL_CHARTS_2012!$Q$1:$Q$39999,1),$E$194,1)))=S6,ADDRESS(MATCH(S6,SL_CHARTS_2012!$Q$1:$Q$39999,1),$E$194,1), IF(INDIRECT(CONCATENATE($E$199,ADDRESS(MATCH(S6,SL_CHARTS_2012!$Q$1:$Q$39999,1),$E$194,1)))&lt;S6, ADDRESS(MATCH(S6,SL_CHARTS_2012!$Q$1:$Q$39999,1)+1,$E$194,1), ADDRESS(MATCH(S6,SL_CHARTS_2012!$Q$1:$Q$39999,1),$E$194,1)))</f>
        <v>$Q$190</v>
      </c>
      <c r="T190" s="80" t="str">
        <f ca="1">IF(INDIRECT(CONCATENATE($E$199,ADDRESS(MATCH(T6,SL_CHARTS_2012!$Q$1:$Q$39999,1),$E$194,1)))=T6,ADDRESS(MATCH(T6,SL_CHARTS_2012!$Q$1:$Q$39999,1),$E$194,1), IF(INDIRECT(CONCATENATE($E$199,ADDRESS(MATCH(T6,SL_CHARTS_2012!$Q$1:$Q$39999,1),$E$194,1)))&lt;T6, ADDRESS(MATCH(T6,SL_CHARTS_2012!$Q$1:$Q$39999,1)+1,$E$194,1), ADDRESS(MATCH(T6,SL_CHARTS_2012!$Q$1:$Q$39999,1),$E$194,1)))</f>
        <v>$Q$140</v>
      </c>
      <c r="U190" s="80" t="str">
        <f ca="1">IF(INDIRECT(CONCATENATE($E$199,ADDRESS(MATCH(U6,SL_CHARTS_2012!$Q$1:$Q$39999,1),$E$194,1)))=U6,ADDRESS(MATCH(U6,SL_CHARTS_2012!$Q$1:$Q$39999,1),$E$194,1), IF(INDIRECT(CONCATENATE($E$199,ADDRESS(MATCH(U6,SL_CHARTS_2012!$Q$1:$Q$39999,1),$E$194,1)))&lt;U6, ADDRESS(MATCH(U6,SL_CHARTS_2012!$Q$1:$Q$39999,1)+1,$E$194,1), ADDRESS(MATCH(U6,SL_CHARTS_2012!$Q$1:$Q$39999,1),$E$194,1)))</f>
        <v>$Q$114</v>
      </c>
      <c r="V190" s="80" t="str">
        <f ca="1">IF(INDIRECT(CONCATENATE($E$199,ADDRESS(MATCH(V6,SL_CHARTS_2012!$Q$1:$Q$39999,1),$E$194,1)))=V6,ADDRESS(MATCH(V6,SL_CHARTS_2012!$Q$1:$Q$39999,1),$E$194,1), IF(INDIRECT(CONCATENATE($E$199,ADDRESS(MATCH(V6,SL_CHARTS_2012!$Q$1:$Q$39999,1),$E$194,1)))&lt;V6, ADDRESS(MATCH(V6,SL_CHARTS_2012!$Q$1:$Q$39999,1)+1,$E$194,1), ADDRESS(MATCH(V6,SL_CHARTS_2012!$Q$1:$Q$39999,1),$E$194,1)))</f>
        <v>$Q$69</v>
      </c>
      <c r="W190" s="80" t="str">
        <f ca="1">IF(INDIRECT(CONCATENATE($E$199,ADDRESS(MATCH(W6,SL_CHARTS_2012!$Q$1:$Q$39999,1),$E$194,1)))=W6,ADDRESS(MATCH(W6,SL_CHARTS_2012!$Q$1:$Q$39999,1),$E$194,1), IF(INDIRECT(CONCATENATE($E$199,ADDRESS(MATCH(W6,SL_CHARTS_2012!$Q$1:$Q$39999,1),$E$194,1)))&lt;W6, ADDRESS(MATCH(W6,SL_CHARTS_2012!$Q$1:$Q$39999,1)+1,$E$194,1), ADDRESS(MATCH(W6,SL_CHARTS_2012!$Q$1:$Q$39999,1),$E$194,1)))</f>
        <v>$Q$48</v>
      </c>
      <c r="X190" s="179" t="str">
        <f ca="1">IF(INDIRECT(CONCATENATE($E$199,ADDRESS(MATCH(X6,SL_CHARTS_2012!$Q$1:$Q$39999,1),$E$194,1)))=X6,ADDRESS(MATCH(X6,SL_CHARTS_2012!$Q$1:$Q$39999,1),$E$194,1), IF(INDIRECT(CONCATENATE($E$199,ADDRESS(MATCH(X6,SL_CHARTS_2012!$Q$1:$Q$39999,1),$E$194,1)))&lt;X6, ADDRESS(MATCH(X6,SL_CHARTS_2012!$Q$1:$Q$39999,1)+1,$E$194,1), ADDRESS(MATCH(X6,SL_CHARTS_2012!$Q$1:$Q$39999,1),$E$194,1)))</f>
        <v>$Q$26</v>
      </c>
      <c r="Y190" s="179" t="e">
        <f ca="1">IF(INDIRECT(CONCATENATE($E$199,ADDRESS(MATCH(Y6,SL_CHARTS_2012!$Q$1:$Q$39999,1),$E$194,1)))=Y6,ADDRESS(MATCH(Y6,SL_CHARTS_2012!$Q$1:$Q$39999,1),$E$194,1), IF(INDIRECT(CONCATENATE($E$199,ADDRESS(MATCH(Y6,SL_CHARTS_2012!$Q$1:$Q$39999,1),$E$194,1)))&lt;Y6, ADDRESS(MATCH(Y6,SL_CHARTS_2012!$Q$1:$Q$39999,1)+1,$E$194,1), ADDRESS(MATCH(Y6,SL_CHARTS_2012!$Q$1:$Q$39999,1),$E$194,1)))</f>
        <v>#N/A</v>
      </c>
      <c r="Z190" s="179" t="e">
        <f ca="1">IF(INDIRECT(CONCATENATE($E$199,ADDRESS(MATCH(Z6,SL_CHARTS_2012!$Q$1:$Q$39999,1),$E$194,1)))=Z6,ADDRESS(MATCH(Z6,SL_CHARTS_2012!$Q$1:$Q$39999,1),$E$194,1), IF(INDIRECT(CONCATENATE($E$199,ADDRESS(MATCH(Z6,SL_CHARTS_2012!$Q$1:$Q$39999,1),$E$194,1)))&lt;Z6, ADDRESS(MATCH(Z6,SL_CHARTS_2012!$Q$1:$Q$39999,1)+1,$E$194,1), ADDRESS(MATCH(Z6,SL_CHARTS_2012!$Q$1:$Q$39999,1),$E$194,1)))</f>
        <v>#N/A</v>
      </c>
      <c r="AA190" s="179" t="e">
        <f ca="1">IF(INDIRECT(CONCATENATE($E$199,ADDRESS(MATCH(AA6,SL_CHARTS_2012!$Q$1:$Q$39999,1),$E$194,1)))=AA6,ADDRESS(MATCH(AA6,SL_CHARTS_2012!$Q$1:$Q$39999,1),$E$194,1), IF(INDIRECT(CONCATENATE($E$199,ADDRESS(MATCH(AA6,SL_CHARTS_2012!$Q$1:$Q$39999,1),$E$194,1)))&lt;AA6, ADDRESS(MATCH(AA6,SL_CHARTS_2012!$Q$1:$Q$39999,1)+1,$E$194,1), ADDRESS(MATCH(AA6,SL_CHARTS_2012!$Q$1:$Q$39999,1),$E$194,1)))</f>
        <v>#N/A</v>
      </c>
      <c r="AB190" s="179" t="e">
        <f ca="1">IF(INDIRECT(CONCATENATE($E$199,ADDRESS(MATCH(AB6,SL_CHARTS_2012!$Q$1:$Q$39999,1),$E$194,1)))=AB6,ADDRESS(MATCH(AB6,SL_CHARTS_2012!$Q$1:$Q$39999,1),$E$194,1), IF(INDIRECT(CONCATENATE($E$199,ADDRESS(MATCH(AB6,SL_CHARTS_2012!$Q$1:$Q$39999,1),$E$194,1)))&lt;AB6, ADDRESS(MATCH(AB6,SL_CHARTS_2012!$Q$1:$Q$39999,1)+1,$E$194,1), ADDRESS(MATCH(AB6,SL_CHARTS_2012!$Q$1:$Q$39999,1),$E$194,1)))</f>
        <v>#N/A</v>
      </c>
      <c r="AC190" s="179" t="e">
        <f ca="1">IF(INDIRECT(CONCATENATE($E$199,ADDRESS(MATCH(AC6,SL_CHARTS_2012!$Q$1:$Q$39999,1),$E$194,1)))=AC6,ADDRESS(MATCH(AC6,SL_CHARTS_2012!$Q$1:$Q$39999,1),$E$194,1), IF(INDIRECT(CONCATENATE($E$199,ADDRESS(MATCH(AC6,SL_CHARTS_2012!$Q$1:$Q$39999,1),$E$194,1)))&lt;AC6, ADDRESS(MATCH(AC6,SL_CHARTS_2012!$Q$1:$Q$39999,1)+1,$E$194,1), ADDRESS(MATCH(AC6,SL_CHARTS_2012!$Q$1:$Q$39999,1),$E$194,1)))</f>
        <v>#N/A</v>
      </c>
    </row>
    <row r="191" spans="2:29" s="65" customFormat="1" ht="15" hidden="1" customHeight="1" thickBot="1">
      <c r="B191" s="735"/>
      <c r="C191" s="707"/>
      <c r="D191" s="85" t="s">
        <v>118</v>
      </c>
      <c r="E191" s="162">
        <f ca="1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100.5</v>
      </c>
      <c r="F191" s="162">
        <f ca="1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93.9</v>
      </c>
      <c r="G191" s="162">
        <f ca="1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90.1</v>
      </c>
      <c r="H191" s="162">
        <f ca="1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86.8</v>
      </c>
      <c r="I191" s="162">
        <f ca="1">INDIRECT(CONCATENATE($E$199, 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ADDRESS(MATCH(I6,SL_CHARTS_2012!$Q$1:$Q$39999,1),$E$194,1)))))</f>
        <v>83.8</v>
      </c>
      <c r="J191" s="162">
        <f ca="1">INDIRECT(CONCATENATE($E$199, 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ADDRESS(MATCH(J6,SL_CHARTS_2012!$Q$1:$Q$39999,1),$E$194,1)))))</f>
        <v>72.3</v>
      </c>
      <c r="K191" s="162">
        <f ca="1">INDIRECT(CONCATENATE($E$199, IF(INDIRECT(CONCATENATE($E$199,ADDRESS(MATCH(K6,SL_CHARTS_2012!$Q$1:$Q$39999,1),$E$194,1)))=K6,ADDRESS(MATCH(K6,SL_CHARTS_2012!$Q$1:$Q$39999,1),$E$194,1), IF(INDIRECT(CONCATENATE($E$199,ADDRESS(MATCH(K6,SL_CHARTS_2012!$Q$1:$Q$39999,1),$E$194,1)))&lt;K6, ADDRESS(MATCH(K6,SL_CHARTS_2012!$Q$1:$Q$39999,1)+1,$E$194,1), ADDRESS(MATCH(K6,SL_CHARTS_2012!$Q$1:$Q$39999,1),$E$194,1)))))</f>
        <v>66</v>
      </c>
      <c r="L191" s="162">
        <f ca="1">INDIRECT(CONCATENATE($E$199, IF(INDIRECT(CONCATENATE($E$199,ADDRESS(MATCH(L6,SL_CHARTS_2012!$Q$1:$Q$39999,1),$E$194,1)))=L6,ADDRESS(MATCH(L6,SL_CHARTS_2012!$Q$1:$Q$39999,1),$E$194,1), IF(INDIRECT(CONCATENATE($E$199,ADDRESS(MATCH(L6,SL_CHARTS_2012!$Q$1:$Q$39999,1),$E$194,1)))&lt;L6, ADDRESS(MATCH(L6,SL_CHARTS_2012!$Q$1:$Q$39999,1)+1,$E$194,1), ADDRESS(MATCH(L6,SL_CHARTS_2012!$Q$1:$Q$39999,1),$E$194,1)))))</f>
        <v>61.6</v>
      </c>
      <c r="M191" s="162">
        <f ca="1">INDIRECT(CONCATENATE($E$199, IF(INDIRECT(CONCATENATE($E$199,ADDRESS(MATCH(M6,SL_CHARTS_2012!$Q$1:$Q$39999,1),$E$194,1)))=M6,ADDRESS(MATCH(M6,SL_CHARTS_2012!$Q$1:$Q$39999,1),$E$194,1), IF(INDIRECT(CONCATENATE($E$199,ADDRESS(MATCH(M6,SL_CHARTS_2012!$Q$1:$Q$39999,1),$E$194,1)))&lt;M6, ADDRESS(MATCH(M6,SL_CHARTS_2012!$Q$1:$Q$39999,1)+1,$E$194,1), ADDRESS(MATCH(M6,SL_CHARTS_2012!$Q$1:$Q$39999,1),$E$194,1)))))</f>
        <v>59.2</v>
      </c>
      <c r="N191" s="162">
        <f ca="1">INDIRECT(CONCATENATE($E$199, IF(INDIRECT(CONCATENATE($E$199,ADDRESS(MATCH(N6,SL_CHARTS_2012!$Q$1:$Q$39999,1),$E$194,1)))=N6,ADDRESS(MATCH(N6,SL_CHARTS_2012!$Q$1:$Q$39999,1),$E$194,1), IF(INDIRECT(CONCATENATE($E$199,ADDRESS(MATCH(N6,SL_CHARTS_2012!$Q$1:$Q$39999,1),$E$194,1)))&lt;N6, ADDRESS(MATCH(N6,SL_CHARTS_2012!$Q$1:$Q$39999,1)+1,$E$194,1), ADDRESS(MATCH(N6,SL_CHARTS_2012!$Q$1:$Q$39999,1),$E$194,1)))))</f>
        <v>56</v>
      </c>
      <c r="O191" s="162">
        <f ca="1">INDIRECT(CONCATENATE($E$199, IF(INDIRECT(CONCATENATE($E$199,ADDRESS(MATCH(O6,SL_CHARTS_2012!$Q$1:$Q$39999,1),$E$194,1)))=O6,ADDRESS(MATCH(O6,SL_CHARTS_2012!$Q$1:$Q$39999,1),$E$194,1), IF(INDIRECT(CONCATENATE($E$199,ADDRESS(MATCH(O6,SL_CHARTS_2012!$Q$1:$Q$39999,1),$E$194,1)))&lt;O6, ADDRESS(MATCH(O6,SL_CHARTS_2012!$Q$1:$Q$39999,1)+1,$E$194,1), ADDRESS(MATCH(O6,SL_CHARTS_2012!$Q$1:$Q$39999,1),$E$194,1)))))</f>
        <v>47.8</v>
      </c>
      <c r="P191" s="162">
        <f ca="1">INDIRECT(CONCATENATE($E$199, IF(INDIRECT(CONCATENATE($E$199,ADDRESS(MATCH(P6,SL_CHARTS_2012!$Q$1:$Q$39999,1),$E$194,1)))=P6,ADDRESS(MATCH(P6,SL_CHARTS_2012!$Q$1:$Q$39999,1),$E$194,1), IF(INDIRECT(CONCATENATE($E$199,ADDRESS(MATCH(P6,SL_CHARTS_2012!$Q$1:$Q$39999,1),$E$194,1)))&lt;P6, ADDRESS(MATCH(P6,SL_CHARTS_2012!$Q$1:$Q$39999,1)+1,$E$194,1), ADDRESS(MATCH(P6,SL_CHARTS_2012!$Q$1:$Q$39999,1),$E$194,1)))))</f>
        <v>41.3</v>
      </c>
      <c r="Q191" s="162">
        <f ca="1">INDIRECT(CONCATENATE($E$199, IF(INDIRECT(CONCATENATE($E$199,ADDRESS(MATCH(Q6,SL_CHARTS_2012!$Q$1:$Q$39999,1),$E$194,1)))=Q6,ADDRESS(MATCH(Q6,SL_CHARTS_2012!$Q$1:$Q$39999,1),$E$194,1), IF(INDIRECT(CONCATENATE($E$199,ADDRESS(MATCH(Q6,SL_CHARTS_2012!$Q$1:$Q$39999,1),$E$194,1)))&lt;Q6, ADDRESS(MATCH(Q6,SL_CHARTS_2012!$Q$1:$Q$39999,1)+1,$E$194,1), ADDRESS(MATCH(Q6,SL_CHARTS_2012!$Q$1:$Q$39999,1),$E$194,1)))))</f>
        <v>38</v>
      </c>
      <c r="R191" s="162">
        <f ca="1">INDIRECT(CONCATENATE($E$199, IF(INDIRECT(CONCATENATE($E$199,ADDRESS(MATCH(R6,SL_CHARTS_2012!$Q$1:$Q$39999,1),$E$194,1)))=R6,ADDRESS(MATCH(R6,SL_CHARTS_2012!$Q$1:$Q$39999,1),$E$194,1), IF(INDIRECT(CONCATENATE($E$199,ADDRESS(MATCH(R6,SL_CHARTS_2012!$Q$1:$Q$39999,1),$E$194,1)))&lt;R6, ADDRESS(MATCH(R6,SL_CHARTS_2012!$Q$1:$Q$39999,1)+1,$E$194,1), ADDRESS(MATCH(R6,SL_CHARTS_2012!$Q$1:$Q$39999,1),$E$194,1)))))</f>
        <v>33.9</v>
      </c>
      <c r="S191" s="162">
        <f ca="1">INDIRECT(CONCATENATE($E$199, IF(INDIRECT(CONCATENATE($E$199,ADDRESS(MATCH(S6,SL_CHARTS_2012!$Q$1:$Q$39999,1),$E$194,1)))=S6,ADDRESS(MATCH(S6,SL_CHARTS_2012!$Q$1:$Q$39999,1),$E$194,1), IF(INDIRECT(CONCATENATE($E$199,ADDRESS(MATCH(S6,SL_CHARTS_2012!$Q$1:$Q$39999,1),$E$194,1)))&lt;S6, ADDRESS(MATCH(S6,SL_CHARTS_2012!$Q$1:$Q$39999,1)+1,$E$194,1), ADDRESS(MATCH(S6,SL_CHARTS_2012!$Q$1:$Q$39999,1),$E$194,1)))))</f>
        <v>28.1</v>
      </c>
      <c r="T191" s="162">
        <f ca="1">INDIRECT(CONCATENATE($E$199, IF(INDIRECT(CONCATENATE($E$199,ADDRESS(MATCH(T6,SL_CHARTS_2012!$Q$1:$Q$39999,1),$E$194,1)))=T6,ADDRESS(MATCH(T6,SL_CHARTS_2012!$Q$1:$Q$39999,1),$E$194,1), IF(INDIRECT(CONCATENATE($E$199,ADDRESS(MATCH(T6,SL_CHARTS_2012!$Q$1:$Q$39999,1),$E$194,1)))&lt;T6, ADDRESS(MATCH(T6,SL_CHARTS_2012!$Q$1:$Q$39999,1)+1,$E$194,1), ADDRESS(MATCH(T6,SL_CHARTS_2012!$Q$1:$Q$39999,1),$E$194,1)))))</f>
        <v>23.1</v>
      </c>
      <c r="U191" s="162">
        <f ca="1">INDIRECT(CONCATENATE($E$199, IF(INDIRECT(CONCATENATE($E$199,ADDRESS(MATCH(U6,SL_CHARTS_2012!$Q$1:$Q$39999,1),$E$194,1)))=U6,ADDRESS(MATCH(U6,SL_CHARTS_2012!$Q$1:$Q$39999,1),$E$194,1), IF(INDIRECT(CONCATENATE($E$199,ADDRESS(MATCH(U6,SL_CHARTS_2012!$Q$1:$Q$39999,1),$E$194,1)))&lt;U6, ADDRESS(MATCH(U6,SL_CHARTS_2012!$Q$1:$Q$39999,1)+1,$E$194,1), ADDRESS(MATCH(U6,SL_CHARTS_2012!$Q$1:$Q$39999,1),$E$194,1)))))</f>
        <v>20.5</v>
      </c>
      <c r="V191" s="162">
        <f ca="1">INDIRECT(CONCATENATE($E$199, IF(INDIRECT(CONCATENATE($E$199,ADDRESS(MATCH(V6,SL_CHARTS_2012!$Q$1:$Q$39999,1),$E$194,1)))=V6,ADDRESS(MATCH(V6,SL_CHARTS_2012!$Q$1:$Q$39999,1),$E$194,1), IF(INDIRECT(CONCATENATE($E$199,ADDRESS(MATCH(V6,SL_CHARTS_2012!$Q$1:$Q$39999,1),$E$194,1)))&lt;V6, ADDRESS(MATCH(V6,SL_CHARTS_2012!$Q$1:$Q$39999,1)+1,$E$194,1), ADDRESS(MATCH(V6,SL_CHARTS_2012!$Q$1:$Q$39999,1),$E$194,1)))))</f>
        <v>16</v>
      </c>
      <c r="W191" s="162">
        <f ca="1">INDIRECT(CONCATENATE($E$199, IF(INDIRECT(CONCATENATE($E$199,ADDRESS(MATCH(W6,SL_CHARTS_2012!$Q$1:$Q$39999,1),$E$194,1)))=W6,ADDRESS(MATCH(W6,SL_CHARTS_2012!$Q$1:$Q$39999,1),$E$194,1), IF(INDIRECT(CONCATENATE($E$199,ADDRESS(MATCH(W6,SL_CHARTS_2012!$Q$1:$Q$39999,1),$E$194,1)))&lt;W6, ADDRESS(MATCH(W6,SL_CHARTS_2012!$Q$1:$Q$39999,1)+1,$E$194,1), ADDRESS(MATCH(W6,SL_CHARTS_2012!$Q$1:$Q$39999,1),$E$194,1)))))</f>
        <v>13.9</v>
      </c>
      <c r="X191" s="180">
        <f ca="1">INDIRECT(CONCATENATE($E$199, IF(INDIRECT(CONCATENATE($E$199,ADDRESS(MATCH(X6,SL_CHARTS_2012!$Q$1:$Q$39999,1),$E$194,1)))=X6,ADDRESS(MATCH(X6,SL_CHARTS_2012!$Q$1:$Q$39999,1),$E$194,1), IF(INDIRECT(CONCATENATE($E$199,ADDRESS(MATCH(X6,SL_CHARTS_2012!$Q$1:$Q$39999,1),$E$194,1)))&lt;X6, ADDRESS(MATCH(X6,SL_CHARTS_2012!$Q$1:$Q$39999,1)+1,$E$194,1), ADDRESS(MATCH(X6,SL_CHARTS_2012!$Q$1:$Q$39999,1),$E$194,1)))))</f>
        <v>11.7</v>
      </c>
      <c r="Y191" s="180" t="e">
        <f ca="1">INDIRECT(CONCATENATE($E$199, IF(INDIRECT(CONCATENATE($E$199,ADDRESS(MATCH(Y6,SL_CHARTS_2012!$Q$1:$Q$39999,1),$E$194,1)))=Y6,ADDRESS(MATCH(Y6,SL_CHARTS_2012!$Q$1:$Q$39999,1),$E$194,1), IF(INDIRECT(CONCATENATE($E$199,ADDRESS(MATCH(Y6,SL_CHARTS_2012!$Q$1:$Q$39999,1),$E$194,1)))&lt;Y6, ADDRESS(MATCH(Y6,SL_CHARTS_2012!$Q$1:$Q$39999,1)+1,$E$194,1), ADDRESS(MATCH(Y6,SL_CHARTS_2012!$Q$1:$Q$39999,1),$E$194,1)))))</f>
        <v>#N/A</v>
      </c>
      <c r="Z191" s="180" t="e">
        <f ca="1">INDIRECT(CONCATENATE($E$199, IF(INDIRECT(CONCATENATE($E$199,ADDRESS(MATCH(Z6,SL_CHARTS_2012!$Q$1:$Q$39999,1),$E$194,1)))=Z6,ADDRESS(MATCH(Z6,SL_CHARTS_2012!$Q$1:$Q$39999,1),$E$194,1), IF(INDIRECT(CONCATENATE($E$199,ADDRESS(MATCH(Z6,SL_CHARTS_2012!$Q$1:$Q$39999,1),$E$194,1)))&lt;Z6, ADDRESS(MATCH(Z6,SL_CHARTS_2012!$Q$1:$Q$39999,1)+1,$E$194,1), ADDRESS(MATCH(Z6,SL_CHARTS_2012!$Q$1:$Q$39999,1),$E$194,1)))))</f>
        <v>#N/A</v>
      </c>
      <c r="AA191" s="180" t="e">
        <f ca="1">INDIRECT(CONCATENATE($E$199, IF(INDIRECT(CONCATENATE($E$199,ADDRESS(MATCH(AA6,SL_CHARTS_2012!$Q$1:$Q$39999,1),$E$194,1)))=AA6,ADDRESS(MATCH(AA6,SL_CHARTS_2012!$Q$1:$Q$39999,1),$E$194,1), IF(INDIRECT(CONCATENATE($E$199,ADDRESS(MATCH(AA6,SL_CHARTS_2012!$Q$1:$Q$39999,1),$E$194,1)))&lt;AA6, ADDRESS(MATCH(AA6,SL_CHARTS_2012!$Q$1:$Q$39999,1)+1,$E$194,1), ADDRESS(MATCH(AA6,SL_CHARTS_2012!$Q$1:$Q$39999,1),$E$194,1)))))</f>
        <v>#N/A</v>
      </c>
      <c r="AB191" s="180" t="e">
        <f ca="1">INDIRECT(CONCATENATE($E$199, IF(INDIRECT(CONCATENATE($E$199,ADDRESS(MATCH(AB6,SL_CHARTS_2012!$Q$1:$Q$39999,1),$E$194,1)))=AB6,ADDRESS(MATCH(AB6,SL_CHARTS_2012!$Q$1:$Q$39999,1),$E$194,1), IF(INDIRECT(CONCATENATE($E$199,ADDRESS(MATCH(AB6,SL_CHARTS_2012!$Q$1:$Q$39999,1),$E$194,1)))&lt;AB6, ADDRESS(MATCH(AB6,SL_CHARTS_2012!$Q$1:$Q$39999,1)+1,$E$194,1), ADDRESS(MATCH(AB6,SL_CHARTS_2012!$Q$1:$Q$39999,1),$E$194,1)))))</f>
        <v>#N/A</v>
      </c>
      <c r="AC191" s="180" t="e">
        <f ca="1">INDIRECT(CONCATENATE($E$199, IF(INDIRECT(CONCATENATE($E$199,ADDRESS(MATCH(AC6,SL_CHARTS_2012!$Q$1:$Q$39999,1),$E$194,1)))=AC6,ADDRESS(MATCH(AC6,SL_CHARTS_2012!$Q$1:$Q$39999,1),$E$194,1), IF(INDIRECT(CONCATENATE($E$199,ADDRESS(MATCH(AC6,SL_CHARTS_2012!$Q$1:$Q$39999,1),$E$194,1)))&lt;AC6, ADDRESS(MATCH(AC6,SL_CHARTS_2012!$Q$1:$Q$39999,1)+1,$E$194,1), ADDRESS(MATCH(AC6,SL_CHARTS_2012!$Q$1:$Q$39999,1),$E$194,1)))))</f>
        <v>#N/A</v>
      </c>
    </row>
    <row r="192" spans="2:29" s="65" customFormat="1" ht="15" hidden="1" customHeight="1" thickBot="1">
      <c r="B192" s="735"/>
      <c r="C192" s="707"/>
      <c r="D192" s="60" t="s">
        <v>149</v>
      </c>
      <c r="E192" s="565" t="str">
        <f ca="1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$Q$844</v>
      </c>
      <c r="F192" s="80" t="str">
        <f ca="1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$Q$797</v>
      </c>
      <c r="G192" s="80" t="str">
        <f ca="1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$Q$762</v>
      </c>
      <c r="H192" s="80" t="str">
        <f ca="1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$Q$736</v>
      </c>
      <c r="I192" s="80" t="str">
        <f ca="1">IF(INDIRECT(CONCATENATE($E$199,ADDRESS(MATCH(I10,SL_CHARTS_2012!$V$1:$V$39999,1),$E$194,1)))=I10,ADDRESS(MATCH(I10,SL_CHARTS_2012!$V$1:$V$39999,1),$E$194,1),IF(INDIRECT(CONCATENATE($E$199,ADDRESS(MATCH(I10,SL_CHARTS_2012!$V$1:$V$39999,1),$E$194,1)))&gt;I10, ADDRESS(MATCH(I10,SL_CHARTS_2012!$V$1:$V$39999,1)-1,$E$194,1), ADDRESS(MATCH(I10,SL_CHARTS_2012!$V$1:$V$39999,1),$E$194,1)))</f>
        <v>$Q$623</v>
      </c>
      <c r="J192" s="80" t="str">
        <f ca="1">IF(INDIRECT(CONCATENATE($E$199,ADDRESS(MATCH(J10,SL_CHARTS_2012!$V$1:$V$39999,1),$E$194,1)))=J10,ADDRESS(MATCH(J10,SL_CHARTS_2012!$V$1:$V$39999,1),$E$194,1),IF(INDIRECT(CONCATENATE($E$199,ADDRESS(MATCH(J10,SL_CHARTS_2012!$V$1:$V$39999,1),$E$194,1)))&gt;J10, ADDRESS(MATCH(J10,SL_CHARTS_2012!$V$1:$V$39999,1)-1,$E$194,1), ADDRESS(MATCH(J10,SL_CHARTS_2012!$V$1:$V$39999,1),$E$194,1)))</f>
        <v>$Q$560</v>
      </c>
      <c r="K192" s="80" t="str">
        <f ca="1">IF(INDIRECT(CONCATENATE($E$199,ADDRESS(MATCH(K10,SL_CHARTS_2012!$V$1:$V$39999,1),$E$194,1)))=K10,ADDRESS(MATCH(K10,SL_CHARTS_2012!$V$1:$V$39999,1),$E$194,1),IF(INDIRECT(CONCATENATE($E$199,ADDRESS(MATCH(K10,SL_CHARTS_2012!$V$1:$V$39999,1),$E$194,1)))&gt;K10, ADDRESS(MATCH(K10,SL_CHARTS_2012!$V$1:$V$39999,1)-1,$E$194,1), ADDRESS(MATCH(K10,SL_CHARTS_2012!$V$1:$V$39999,1),$E$194,1)))</f>
        <v>$Q$513</v>
      </c>
      <c r="L192" s="80" t="str">
        <f ca="1">IF(INDIRECT(CONCATENATE($E$199,ADDRESS(MATCH(L10,SL_CHARTS_2012!$V$1:$V$39999,1),$E$194,1)))=L10,ADDRESS(MATCH(L10,SL_CHARTS_2012!$V$1:$V$39999,1),$E$194,1),IF(INDIRECT(CONCATENATE($E$199,ADDRESS(MATCH(L10,SL_CHARTS_2012!$V$1:$V$39999,1),$E$194,1)))&gt;L10, ADDRESS(MATCH(L10,SL_CHARTS_2012!$V$1:$V$39999,1)-1,$E$194,1), ADDRESS(MATCH(L10,SL_CHARTS_2012!$V$1:$V$39999,1),$E$194,1)))</f>
        <v>$Q$489</v>
      </c>
      <c r="M192" s="80" t="str">
        <f ca="1">IF(INDIRECT(CONCATENATE($E$199,ADDRESS(MATCH(M10,SL_CHARTS_2012!$V$1:$V$39999,1),$E$194,1)))=M10,ADDRESS(MATCH(M10,SL_CHARTS_2012!$V$1:$V$39999,1),$E$194,1),IF(INDIRECT(CONCATENATE($E$199,ADDRESS(MATCH(M10,SL_CHARTS_2012!$V$1:$V$39999,1),$E$194,1)))&gt;M10, ADDRESS(MATCH(M10,SL_CHARTS_2012!$V$1:$V$39999,1)-1,$E$194,1), ADDRESS(MATCH(M10,SL_CHARTS_2012!$V$1:$V$39999,1),$E$194,1)))</f>
        <v>$Q$460</v>
      </c>
      <c r="N192" s="80" t="str">
        <f ca="1">IF(INDIRECT(CONCATENATE($E$199,ADDRESS(MATCH(N10,SL_CHARTS_2012!$V$1:$V$39999,1),$E$194,1)))=N10,ADDRESS(MATCH(N10,SL_CHARTS_2012!$V$1:$V$39999,1),$E$194,1),IF(INDIRECT(CONCATENATE($E$199,ADDRESS(MATCH(N10,SL_CHARTS_2012!$V$1:$V$39999,1),$E$194,1)))&gt;N10, ADDRESS(MATCH(N10,SL_CHARTS_2012!$V$1:$V$39999,1)-1,$E$194,1), ADDRESS(MATCH(N10,SL_CHARTS_2012!$V$1:$V$39999,1),$E$194,1)))</f>
        <v>$Q$390</v>
      </c>
      <c r="O192" s="80" t="str">
        <f ca="1">IF(INDIRECT(CONCATENATE($E$199,ADDRESS(MATCH(O10,SL_CHARTS_2012!$V$1:$V$39999,1),$E$194,1)))=O10,ADDRESS(MATCH(O10,SL_CHARTS_2012!$V$1:$V$39999,1),$E$194,1),IF(INDIRECT(CONCATENATE($E$199,ADDRESS(MATCH(O10,SL_CHARTS_2012!$V$1:$V$39999,1),$E$194,1)))&gt;O10, ADDRESS(MATCH(O10,SL_CHARTS_2012!$V$1:$V$39999,1)-1,$E$194,1), ADDRESS(MATCH(O10,SL_CHARTS_2012!$V$1:$V$39999,1),$E$194,1)))</f>
        <v>$Q$323</v>
      </c>
      <c r="P192" s="80" t="str">
        <f ca="1">IF(INDIRECT(CONCATENATE($E$199,ADDRESS(MATCH(P10,SL_CHARTS_2012!$V$1:$V$39999,1),$E$194,1)))=P10,ADDRESS(MATCH(P10,SL_CHARTS_2012!$V$1:$V$39999,1),$E$194,1),IF(INDIRECT(CONCATENATE($E$199,ADDRESS(MATCH(P10,SL_CHARTS_2012!$V$1:$V$39999,1),$E$194,1)))&gt;P10, ADDRESS(MATCH(P10,SL_CHARTS_2012!$V$1:$V$39999,1)-1,$E$194,1), ADDRESS(MATCH(P10,SL_CHARTS_2012!$V$1:$V$39999,1),$E$194,1)))</f>
        <v>$Q$288</v>
      </c>
      <c r="Q192" s="80" t="str">
        <f ca="1">IF(INDIRECT(CONCATENATE($E$199,ADDRESS(MATCH(Q10,SL_CHARTS_2012!$V$1:$V$39999,1),$E$194,1)))=Q10,ADDRESS(MATCH(Q10,SL_CHARTS_2012!$V$1:$V$39999,1),$E$194,1),IF(INDIRECT(CONCATENATE($E$199,ADDRESS(MATCH(Q10,SL_CHARTS_2012!$V$1:$V$39999,1),$E$194,1)))&gt;Q10, ADDRESS(MATCH(Q10,SL_CHARTS_2012!$V$1:$V$39999,1)-1,$E$194,1), ADDRESS(MATCH(Q10,SL_CHARTS_2012!$V$1:$V$39999,1),$E$194,1)))</f>
        <v>$Q$246</v>
      </c>
      <c r="R192" s="80" t="str">
        <f ca="1">IF(INDIRECT(CONCATENATE($E$199,ADDRESS(MATCH(R10,SL_CHARTS_2012!$V$1:$V$39999,1),$E$194,1)))=R10,ADDRESS(MATCH(R10,SL_CHARTS_2012!$V$1:$V$39999,1),$E$194,1),IF(INDIRECT(CONCATENATE($E$199,ADDRESS(MATCH(R10,SL_CHARTS_2012!$V$1:$V$39999,1),$E$194,1)))&gt;R10, ADDRESS(MATCH(R10,SL_CHARTS_2012!$V$1:$V$39999,1)-1,$E$194,1), ADDRESS(MATCH(R10,SL_CHARTS_2012!$V$1:$V$39999,1),$E$194,1)))</f>
        <v>$Q$193</v>
      </c>
      <c r="S192" s="80" t="str">
        <f ca="1">IF(INDIRECT(CONCATENATE($E$199,ADDRESS(MATCH(S10,SL_CHARTS_2012!$V$1:$V$39999,1),$E$194,1)))=S10,ADDRESS(MATCH(S10,SL_CHARTS_2012!$V$1:$V$39999,1),$E$194,1),IF(INDIRECT(CONCATENATE($E$199,ADDRESS(MATCH(S10,SL_CHARTS_2012!$V$1:$V$39999,1),$E$194,1)))&gt;S10, ADDRESS(MATCH(S10,SL_CHARTS_2012!$V$1:$V$39999,1)-1,$E$194,1), ADDRESS(MATCH(S10,SL_CHARTS_2012!$V$1:$V$39999,1),$E$194,1)))</f>
        <v>$Q$145</v>
      </c>
      <c r="T192" s="80" t="str">
        <f ca="1">IF(INDIRECT(CONCATENATE($E$199,ADDRESS(MATCH(T10,SL_CHARTS_2012!$V$1:$V$39999,1),$E$194,1)))=T10,ADDRESS(MATCH(T10,SL_CHARTS_2012!$V$1:$V$39999,1),$E$194,1),IF(INDIRECT(CONCATENATE($E$199,ADDRESS(MATCH(T10,SL_CHARTS_2012!$V$1:$V$39999,1),$E$194,1)))&gt;T10, ADDRESS(MATCH(T10,SL_CHARTS_2012!$V$1:$V$39999,1)-1,$E$194,1), ADDRESS(MATCH(T10,SL_CHARTS_2012!$V$1:$V$39999,1),$E$194,1)))</f>
        <v>$Q$117</v>
      </c>
      <c r="U192" s="80" t="str">
        <f ca="1">IF(INDIRECT(CONCATENATE($E$199,ADDRESS(MATCH(U10,SL_CHARTS_2012!$V$1:$V$39999,1),$E$194,1)))=U10,ADDRESS(MATCH(U10,SL_CHARTS_2012!$V$1:$V$39999,1),$E$194,1),IF(INDIRECT(CONCATENATE($E$199,ADDRESS(MATCH(U10,SL_CHARTS_2012!$V$1:$V$39999,1),$E$194,1)))&gt;U10, ADDRESS(MATCH(U10,SL_CHARTS_2012!$V$1:$V$39999,1)-1,$E$194,1), ADDRESS(MATCH(U10,SL_CHARTS_2012!$V$1:$V$39999,1),$E$194,1)))</f>
        <v>$Q$68</v>
      </c>
      <c r="V192" s="80" t="str">
        <f ca="1">IF(INDIRECT(CONCATENATE($E$199,ADDRESS(MATCH(V10,SL_CHARTS_2012!$V$1:$V$39999,1),$E$194,1)))=V10,ADDRESS(MATCH(V10,SL_CHARTS_2012!$V$1:$V$39999,1),$E$194,1),IF(INDIRECT(CONCATENATE($E$199,ADDRESS(MATCH(V10,SL_CHARTS_2012!$V$1:$V$39999,1),$E$194,1)))&gt;V10, ADDRESS(MATCH(V10,SL_CHARTS_2012!$V$1:$V$39999,1)-1,$E$194,1), ADDRESS(MATCH(V10,SL_CHARTS_2012!$V$1:$V$39999,1),$E$194,1)))</f>
        <v>$Q$47</v>
      </c>
      <c r="W192" s="80" t="str">
        <f ca="1">IF(INDIRECT(CONCATENATE($E$199,ADDRESS(MATCH(W10,SL_CHARTS_2012!$V$1:$V$39999,1),$E$194,1)))=W10,ADDRESS(MATCH(W10,SL_CHARTS_2012!$V$1:$V$39999,1),$E$194,1),IF(INDIRECT(CONCATENATE($E$199,ADDRESS(MATCH(W10,SL_CHARTS_2012!$V$1:$V$39999,1),$E$194,1)))&gt;W10, ADDRESS(MATCH(W10,SL_CHARTS_2012!$V$1:$V$39999,1)-1,$E$194,1), ADDRESS(MATCH(W10,SL_CHARTS_2012!$V$1:$V$39999,1),$E$194,1)))</f>
        <v>$Q$25</v>
      </c>
      <c r="X192" s="179" t="e">
        <f ca="1">IF(INDIRECT(CONCATENATE($E$199,ADDRESS(MATCH(X10,SL_CHARTS_2012!$V$1:$V$39999,1),$E$194,1)))=X10,ADDRESS(MATCH(X10,SL_CHARTS_2012!$V$1:$V$39999,1),$E$194,1),IF(INDIRECT(CONCATENATE($E$199,ADDRESS(MATCH(X10,SL_CHARTS_2012!$V$1:$V$39999,1),$E$194,1)))&gt;X10, ADDRESS(MATCH(X10,SL_CHARTS_2012!$V$1:$V$39999,1)-1,$E$194,1), ADDRESS(MATCH(X10,SL_CHARTS_2012!$V$1:$V$39999,1),$E$194,1)))</f>
        <v>#N/A</v>
      </c>
      <c r="Y192" s="179" t="e">
        <f ca="1">IF(INDIRECT(CONCATENATE($E$199,ADDRESS(MATCH(Y10,SL_CHARTS_2012!$V$1:$V$39999,1),$E$194,1)))=Y10,ADDRESS(MATCH(Y10,SL_CHARTS_2012!$V$1:$V$39999,1),$E$194,1),IF(INDIRECT(CONCATENATE($E$199,ADDRESS(MATCH(Y10,SL_CHARTS_2012!$V$1:$V$39999,1),$E$194,1)))&gt;Y10, ADDRESS(MATCH(Y10,SL_CHARTS_2012!$V$1:$V$39999,1)-1,$E$194,1), ADDRESS(MATCH(Y10,SL_CHARTS_2012!$V$1:$V$39999,1),$E$194,1)))</f>
        <v>#N/A</v>
      </c>
      <c r="Z192" s="179" t="e">
        <f ca="1">IF(INDIRECT(CONCATENATE($E$199,ADDRESS(MATCH(Z10,SL_CHARTS_2012!$V$1:$V$39999,1),$E$194,1)))=Z10,ADDRESS(MATCH(Z10,SL_CHARTS_2012!$V$1:$V$39999,1),$E$194,1),IF(INDIRECT(CONCATENATE($E$199,ADDRESS(MATCH(Z10,SL_CHARTS_2012!$V$1:$V$39999,1),$E$194,1)))&gt;Z10, ADDRESS(MATCH(Z10,SL_CHARTS_2012!$V$1:$V$39999,1)-1,$E$194,1), ADDRESS(MATCH(Z10,SL_CHARTS_2012!$V$1:$V$39999,1),$E$194,1)))</f>
        <v>#N/A</v>
      </c>
      <c r="AA192" s="179" t="e">
        <f ca="1">IF(INDIRECT(CONCATENATE($E$199,ADDRESS(MATCH(AA10,SL_CHARTS_2012!$V$1:$V$39999,1),$E$194,1)))=AA10,ADDRESS(MATCH(AA10,SL_CHARTS_2012!$V$1:$V$39999,1),$E$194,1),IF(INDIRECT(CONCATENATE($E$199,ADDRESS(MATCH(AA10,SL_CHARTS_2012!$V$1:$V$39999,1),$E$194,1)))&gt;AA10, ADDRESS(MATCH(AA10,SL_CHARTS_2012!$V$1:$V$39999,1)-1,$E$194,1), ADDRESS(MATCH(AA10,SL_CHARTS_2012!$V$1:$V$39999,1),$E$194,1)))</f>
        <v>#N/A</v>
      </c>
      <c r="AB192" s="179" t="e">
        <f ca="1">IF(INDIRECT(CONCATENATE($E$199,ADDRESS(MATCH(AB10,SL_CHARTS_2012!$V$1:$V$39999,1),$E$194,1)))=AB10,ADDRESS(MATCH(AB10,SL_CHARTS_2012!$V$1:$V$39999,1),$E$194,1),IF(INDIRECT(CONCATENATE($E$199,ADDRESS(MATCH(AB10,SL_CHARTS_2012!$V$1:$V$39999,1),$E$194,1)))&gt;AB10, ADDRESS(MATCH(AB10,SL_CHARTS_2012!$V$1:$V$39999,1)-1,$E$194,1), ADDRESS(MATCH(AB10,SL_CHARTS_2012!$V$1:$V$39999,1),$E$194,1)))</f>
        <v>#N/A</v>
      </c>
      <c r="AC192" s="179" t="e">
        <f ca="1">IF(INDIRECT(CONCATENATE($E$199,ADDRESS(MATCH(AC10,SL_CHARTS_2012!$V$1:$V$39999,1),$E$194,1)))=AC10,ADDRESS(MATCH(AC10,SL_CHARTS_2012!$V$1:$V$39999,1),$E$194,1),IF(INDIRECT(CONCATENATE($E$199,ADDRESS(MATCH(AC10,SL_CHARTS_2012!$V$1:$V$39999,1),$E$194,1)))&gt;AC10, ADDRESS(MATCH(AC10,SL_CHARTS_2012!$V$1:$V$39999,1)-1,$E$194,1), ADDRESS(MATCH(AC10,SL_CHARTS_2012!$V$1:$V$39999,1),$E$194,1)))</f>
        <v>#N/A</v>
      </c>
    </row>
    <row r="193" spans="2:29" s="65" customFormat="1" ht="15" hidden="1" customHeight="1" thickBot="1">
      <c r="B193" s="735"/>
      <c r="C193" s="707"/>
      <c r="D193" s="85" t="s">
        <v>119</v>
      </c>
      <c r="E193" s="162">
        <f ca="1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93.5</v>
      </c>
      <c r="F193" s="162">
        <f ca="1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88.8</v>
      </c>
      <c r="G193" s="162">
        <f ca="1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85.3</v>
      </c>
      <c r="H193" s="162">
        <f ca="1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82.7</v>
      </c>
      <c r="I193" s="162">
        <f ca="1">INDIRECT(CONCATENATE($E$199,IF(INDIRECT(CONCATENATE($E$199,ADDRESS(MATCH(I10,SL_CHARTS_2012!$V$1:$V$39999,1),$E$194,1)))=I10,ADDRESS(MATCH(I10,SL_CHARTS_2012!$V$1:$V$39999,1),$E$194,1),IF(INDIRECT(CONCATENATE($E$199,ADDRESS(MATCH(I10,SL_CHARTS_2012!$V$1:$V$39999,1),$E$194,1)))&gt;I10,ADDRESS(MATCH(I10,SL_CHARTS_2012!$V$1:$V$39999,1)-1,$E$194,1),ADDRESS(MATCH(I10,SL_CHARTS_2012!$V$1:$V$39999,1),$E$194,1)))))</f>
        <v>71.400000000000006</v>
      </c>
      <c r="J193" s="162">
        <f ca="1">INDIRECT(CONCATENATE($E$199,IF(INDIRECT(CONCATENATE($E$199,ADDRESS(MATCH(J10,SL_CHARTS_2012!$V$1:$V$39999,1),$E$194,1)))=J10,ADDRESS(MATCH(J10,SL_CHARTS_2012!$V$1:$V$39999,1),$E$194,1),IF(INDIRECT(CONCATENATE($E$199,ADDRESS(MATCH(J10,SL_CHARTS_2012!$V$1:$V$39999,1),$E$194,1)))&gt;J10,ADDRESS(MATCH(J10,SL_CHARTS_2012!$V$1:$V$39999,1)-1,$E$194,1),ADDRESS(MATCH(J10,SL_CHARTS_2012!$V$1:$V$39999,1),$E$194,1)))))</f>
        <v>65.099999999999994</v>
      </c>
      <c r="K193" s="162">
        <f ca="1">INDIRECT(CONCATENATE($E$199,IF(INDIRECT(CONCATENATE($E$199,ADDRESS(MATCH(K10,SL_CHARTS_2012!$V$1:$V$39999,1),$E$194,1)))=K10,ADDRESS(MATCH(K10,SL_CHARTS_2012!$V$1:$V$39999,1),$E$194,1),IF(INDIRECT(CONCATENATE($E$199,ADDRESS(MATCH(K10,SL_CHARTS_2012!$V$1:$V$39999,1),$E$194,1)))&gt;K10,ADDRESS(MATCH(K10,SL_CHARTS_2012!$V$1:$V$39999,1)-1,$E$194,1),ADDRESS(MATCH(K10,SL_CHARTS_2012!$V$1:$V$39999,1),$E$194,1)))))</f>
        <v>60.4</v>
      </c>
      <c r="L193" s="162">
        <f ca="1">INDIRECT(CONCATENATE($E$199,IF(INDIRECT(CONCATENATE($E$199,ADDRESS(MATCH(L10,SL_CHARTS_2012!$V$1:$V$39999,1),$E$194,1)))=L10,ADDRESS(MATCH(L10,SL_CHARTS_2012!$V$1:$V$39999,1),$E$194,1),IF(INDIRECT(CONCATENATE($E$199,ADDRESS(MATCH(L10,SL_CHARTS_2012!$V$1:$V$39999,1),$E$194,1)))&gt;L10,ADDRESS(MATCH(L10,SL_CHARTS_2012!$V$1:$V$39999,1)-1,$E$194,1),ADDRESS(MATCH(L10,SL_CHARTS_2012!$V$1:$V$39999,1),$E$194,1)))))</f>
        <v>58</v>
      </c>
      <c r="M193" s="162">
        <f ca="1">INDIRECT(CONCATENATE($E$199,IF(INDIRECT(CONCATENATE($E$199,ADDRESS(MATCH(M10,SL_CHARTS_2012!$V$1:$V$39999,1),$E$194,1)))=M10,ADDRESS(MATCH(M10,SL_CHARTS_2012!$V$1:$V$39999,1),$E$194,1),IF(INDIRECT(CONCATENATE($E$199,ADDRESS(MATCH(M10,SL_CHARTS_2012!$V$1:$V$39999,1),$E$194,1)))&gt;M10,ADDRESS(MATCH(M10,SL_CHARTS_2012!$V$1:$V$39999,1)-1,$E$194,1),ADDRESS(MATCH(M10,SL_CHARTS_2012!$V$1:$V$39999,1),$E$194,1)))))</f>
        <v>55.1</v>
      </c>
      <c r="N193" s="162">
        <f ca="1">INDIRECT(CONCATENATE($E$199,IF(INDIRECT(CONCATENATE($E$199,ADDRESS(MATCH(N10,SL_CHARTS_2012!$V$1:$V$39999,1),$E$194,1)))=N10,ADDRESS(MATCH(N10,SL_CHARTS_2012!$V$1:$V$39999,1),$E$194,1),IF(INDIRECT(CONCATENATE($E$199,ADDRESS(MATCH(N10,SL_CHARTS_2012!$V$1:$V$39999,1),$E$194,1)))&gt;N10,ADDRESS(MATCH(N10,SL_CHARTS_2012!$V$1:$V$39999,1)-1,$E$194,1),ADDRESS(MATCH(N10,SL_CHARTS_2012!$V$1:$V$39999,1),$E$194,1)))))</f>
        <v>48.1</v>
      </c>
      <c r="O193" s="162">
        <f ca="1">INDIRECT(CONCATENATE($E$199,IF(INDIRECT(CONCATENATE($E$199,ADDRESS(MATCH(O10,SL_CHARTS_2012!$V$1:$V$39999,1),$E$194,1)))=O10,ADDRESS(MATCH(O10,SL_CHARTS_2012!$V$1:$V$39999,1),$E$194,1),IF(INDIRECT(CONCATENATE($E$199,ADDRESS(MATCH(O10,SL_CHARTS_2012!$V$1:$V$39999,1),$E$194,1)))&gt;O10,ADDRESS(MATCH(O10,SL_CHARTS_2012!$V$1:$V$39999,1)-1,$E$194,1),ADDRESS(MATCH(O10,SL_CHARTS_2012!$V$1:$V$39999,1),$E$194,1)))))</f>
        <v>41.4</v>
      </c>
      <c r="P193" s="162">
        <f ca="1">INDIRECT(CONCATENATE($E$199,IF(INDIRECT(CONCATENATE($E$199,ADDRESS(MATCH(P10,SL_CHARTS_2012!$V$1:$V$39999,1),$E$194,1)))=P10,ADDRESS(MATCH(P10,SL_CHARTS_2012!$V$1:$V$39999,1),$E$194,1),IF(INDIRECT(CONCATENATE($E$199,ADDRESS(MATCH(P10,SL_CHARTS_2012!$V$1:$V$39999,1),$E$194,1)))&gt;P10,ADDRESS(MATCH(P10,SL_CHARTS_2012!$V$1:$V$39999,1)-1,$E$194,1),ADDRESS(MATCH(P10,SL_CHARTS_2012!$V$1:$V$39999,1),$E$194,1)))))</f>
        <v>37.9</v>
      </c>
      <c r="Q193" s="162">
        <f ca="1">INDIRECT(CONCATENATE($E$199,IF(INDIRECT(CONCATENATE($E$199,ADDRESS(MATCH(Q10,SL_CHARTS_2012!$V$1:$V$39999,1),$E$194,1)))=Q10,ADDRESS(MATCH(Q10,SL_CHARTS_2012!$V$1:$V$39999,1),$E$194,1),IF(INDIRECT(CONCATENATE($E$199,ADDRESS(MATCH(Q10,SL_CHARTS_2012!$V$1:$V$39999,1),$E$194,1)))&gt;Q10,ADDRESS(MATCH(Q10,SL_CHARTS_2012!$V$1:$V$39999,1)-1,$E$194,1),ADDRESS(MATCH(Q10,SL_CHARTS_2012!$V$1:$V$39999,1),$E$194,1)))))</f>
        <v>33.700000000000003</v>
      </c>
      <c r="R193" s="162">
        <f ca="1">INDIRECT(CONCATENATE($E$199,IF(INDIRECT(CONCATENATE($E$199,ADDRESS(MATCH(R10,SL_CHARTS_2012!$V$1:$V$39999,1),$E$194,1)))=R10,ADDRESS(MATCH(R10,SL_CHARTS_2012!$V$1:$V$39999,1),$E$194,1),IF(INDIRECT(CONCATENATE($E$199,ADDRESS(MATCH(R10,SL_CHARTS_2012!$V$1:$V$39999,1),$E$194,1)))&gt;R10,ADDRESS(MATCH(R10,SL_CHARTS_2012!$V$1:$V$39999,1)-1,$E$194,1),ADDRESS(MATCH(R10,SL_CHARTS_2012!$V$1:$V$39999,1),$E$194,1)))))</f>
        <v>28.4</v>
      </c>
      <c r="S193" s="162">
        <f ca="1">INDIRECT(CONCATENATE($E$199,IF(INDIRECT(CONCATENATE($E$199,ADDRESS(MATCH(S10,SL_CHARTS_2012!$V$1:$V$39999,1),$E$194,1)))=S10,ADDRESS(MATCH(S10,SL_CHARTS_2012!$V$1:$V$39999,1),$E$194,1),IF(INDIRECT(CONCATENATE($E$199,ADDRESS(MATCH(S10,SL_CHARTS_2012!$V$1:$V$39999,1),$E$194,1)))&gt;S10,ADDRESS(MATCH(S10,SL_CHARTS_2012!$V$1:$V$39999,1)-1,$E$194,1),ADDRESS(MATCH(S10,SL_CHARTS_2012!$V$1:$V$39999,1),$E$194,1)))))</f>
        <v>23.6</v>
      </c>
      <c r="T193" s="162">
        <f ca="1">INDIRECT(CONCATENATE($E$199,IF(INDIRECT(CONCATENATE($E$199,ADDRESS(MATCH(T10,SL_CHARTS_2012!$V$1:$V$39999,1),$E$194,1)))=T10,ADDRESS(MATCH(T10,SL_CHARTS_2012!$V$1:$V$39999,1),$E$194,1),IF(INDIRECT(CONCATENATE($E$199,ADDRESS(MATCH(T10,SL_CHARTS_2012!$V$1:$V$39999,1),$E$194,1)))&gt;T10,ADDRESS(MATCH(T10,SL_CHARTS_2012!$V$1:$V$39999,1)-1,$E$194,1),ADDRESS(MATCH(T10,SL_CHARTS_2012!$V$1:$V$39999,1),$E$194,1)))))</f>
        <v>20.8</v>
      </c>
      <c r="U193" s="162">
        <f ca="1">INDIRECT(CONCATENATE($E$199,IF(INDIRECT(CONCATENATE($E$199,ADDRESS(MATCH(U10,SL_CHARTS_2012!$V$1:$V$39999,1),$E$194,1)))=U10,ADDRESS(MATCH(U10,SL_CHARTS_2012!$V$1:$V$39999,1),$E$194,1),IF(INDIRECT(CONCATENATE($E$199,ADDRESS(MATCH(U10,SL_CHARTS_2012!$V$1:$V$39999,1),$E$194,1)))&gt;U10,ADDRESS(MATCH(U10,SL_CHARTS_2012!$V$1:$V$39999,1)-1,$E$194,1),ADDRESS(MATCH(U10,SL_CHARTS_2012!$V$1:$V$39999,1),$E$194,1)))))</f>
        <v>15.9</v>
      </c>
      <c r="V193" s="162">
        <f ca="1">INDIRECT(CONCATENATE($E$199,IF(INDIRECT(CONCATENATE($E$199,ADDRESS(MATCH(V10,SL_CHARTS_2012!$V$1:$V$39999,1),$E$194,1)))=V10,ADDRESS(MATCH(V10,SL_CHARTS_2012!$V$1:$V$39999,1),$E$194,1),IF(INDIRECT(CONCATENATE($E$199,ADDRESS(MATCH(V10,SL_CHARTS_2012!$V$1:$V$39999,1),$E$194,1)))&gt;V10,ADDRESS(MATCH(V10,SL_CHARTS_2012!$V$1:$V$39999,1)-1,$E$194,1),ADDRESS(MATCH(V10,SL_CHARTS_2012!$V$1:$V$39999,1),$E$194,1)))))</f>
        <v>13.8</v>
      </c>
      <c r="W193" s="162">
        <f ca="1">INDIRECT(CONCATENATE($E$199,IF(INDIRECT(CONCATENATE($E$199,ADDRESS(MATCH(W10,SL_CHARTS_2012!$V$1:$V$39999,1),$E$194,1)))=W10,ADDRESS(MATCH(W10,SL_CHARTS_2012!$V$1:$V$39999,1),$E$194,1),IF(INDIRECT(CONCATENATE($E$199,ADDRESS(MATCH(W10,SL_CHARTS_2012!$V$1:$V$39999,1),$E$194,1)))&gt;W10,ADDRESS(MATCH(W10,SL_CHARTS_2012!$V$1:$V$39999,1)-1,$E$194,1),ADDRESS(MATCH(W10,SL_CHARTS_2012!$V$1:$V$39999,1),$E$194,1)))))</f>
        <v>11.6</v>
      </c>
      <c r="X193" s="180" t="e">
        <f ca="1">INDIRECT(CONCATENATE($E$199,IF(INDIRECT(CONCATENATE($E$199,ADDRESS(MATCH(X10,SL_CHARTS_2012!$V$1:$V$39999,1),$E$194,1)))=X10,ADDRESS(MATCH(X10,SL_CHARTS_2012!$V$1:$V$39999,1),$E$194,1),IF(INDIRECT(CONCATENATE($E$199,ADDRESS(MATCH(X10,SL_CHARTS_2012!$V$1:$V$39999,1),$E$194,1)))&gt;X10,ADDRESS(MATCH(X10,SL_CHARTS_2012!$V$1:$V$39999,1)-1,$E$194,1),ADDRESS(MATCH(X10,SL_CHARTS_2012!$V$1:$V$39999,1),$E$194,1)))))</f>
        <v>#N/A</v>
      </c>
      <c r="Y193" s="180" t="e">
        <f ca="1">INDIRECT(CONCATENATE($E$199,IF(INDIRECT(CONCATENATE($E$199,ADDRESS(MATCH(Y10,SL_CHARTS_2012!$V$1:$V$39999,1),$E$194,1)))=Y10,ADDRESS(MATCH(Y10,SL_CHARTS_2012!$V$1:$V$39999,1),$E$194,1),IF(INDIRECT(CONCATENATE($E$199,ADDRESS(MATCH(Y10,SL_CHARTS_2012!$V$1:$V$39999,1),$E$194,1)))&gt;Y10,ADDRESS(MATCH(Y10,SL_CHARTS_2012!$V$1:$V$39999,1)-1,$E$194,1),ADDRESS(MATCH(Y10,SL_CHARTS_2012!$V$1:$V$39999,1),$E$194,1)))))</f>
        <v>#N/A</v>
      </c>
      <c r="Z193" s="180" t="e">
        <f ca="1">INDIRECT(CONCATENATE($E$199,IF(INDIRECT(CONCATENATE($E$199,ADDRESS(MATCH(Z10,SL_CHARTS_2012!$V$1:$V$39999,1),$E$194,1)))=Z10,ADDRESS(MATCH(Z10,SL_CHARTS_2012!$V$1:$V$39999,1),$E$194,1),IF(INDIRECT(CONCATENATE($E$199,ADDRESS(MATCH(Z10,SL_CHARTS_2012!$V$1:$V$39999,1),$E$194,1)))&gt;Z10,ADDRESS(MATCH(Z10,SL_CHARTS_2012!$V$1:$V$39999,1)-1,$E$194,1),ADDRESS(MATCH(Z10,SL_CHARTS_2012!$V$1:$V$39999,1),$E$194,1)))))</f>
        <v>#N/A</v>
      </c>
      <c r="AA193" s="180" t="e">
        <f ca="1">INDIRECT(CONCATENATE($E$199,IF(INDIRECT(CONCATENATE($E$199,ADDRESS(MATCH(AA10,SL_CHARTS_2012!$V$1:$V$39999,1),$E$194,1)))=AA10,ADDRESS(MATCH(AA10,SL_CHARTS_2012!$V$1:$V$39999,1),$E$194,1),IF(INDIRECT(CONCATENATE($E$199,ADDRESS(MATCH(AA10,SL_CHARTS_2012!$V$1:$V$39999,1),$E$194,1)))&gt;AA10,ADDRESS(MATCH(AA10,SL_CHARTS_2012!$V$1:$V$39999,1)-1,$E$194,1),ADDRESS(MATCH(AA10,SL_CHARTS_2012!$V$1:$V$39999,1),$E$194,1)))))</f>
        <v>#N/A</v>
      </c>
      <c r="AB193" s="180" t="e">
        <f ca="1">INDIRECT(CONCATENATE($E$199,IF(INDIRECT(CONCATENATE($E$199,ADDRESS(MATCH(AB10,SL_CHARTS_2012!$V$1:$V$39999,1),$E$194,1)))=AB10,ADDRESS(MATCH(AB10,SL_CHARTS_2012!$V$1:$V$39999,1),$E$194,1),IF(INDIRECT(CONCATENATE($E$199,ADDRESS(MATCH(AB10,SL_CHARTS_2012!$V$1:$V$39999,1),$E$194,1)))&gt;AB10,ADDRESS(MATCH(AB10,SL_CHARTS_2012!$V$1:$V$39999,1)-1,$E$194,1),ADDRESS(MATCH(AB10,SL_CHARTS_2012!$V$1:$V$39999,1),$E$194,1)))))</f>
        <v>#N/A</v>
      </c>
      <c r="AC193" s="180" t="e">
        <f ca="1">INDIRECT(CONCATENATE($E$199,IF(INDIRECT(CONCATENATE($E$199,ADDRESS(MATCH(AC10,SL_CHARTS_2012!$V$1:$V$39999,1),$E$194,1)))=AC10,ADDRESS(MATCH(AC10,SL_CHARTS_2012!$V$1:$V$39999,1),$E$194,1),IF(INDIRECT(CONCATENATE($E$199,ADDRESS(MATCH(AC10,SL_CHARTS_2012!$V$1:$V$39999,1),$E$194,1)))&gt;AC10,ADDRESS(MATCH(AC10,SL_CHARTS_2012!$V$1:$V$39999,1)-1,$E$194,1),ADDRESS(MATCH(AC10,SL_CHARTS_2012!$V$1:$V$39999,1),$E$194,1)))))</f>
        <v>#N/A</v>
      </c>
    </row>
    <row r="194" spans="2:29" s="65" customFormat="1" ht="15" hidden="1" customHeight="1" thickBot="1">
      <c r="B194" s="735"/>
      <c r="C194" s="712" t="s">
        <v>125</v>
      </c>
      <c r="D194" s="712"/>
      <c r="E194" s="704">
        <v>17</v>
      </c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704"/>
      <c r="AB194" s="704"/>
      <c r="AC194" s="704"/>
    </row>
    <row r="195" spans="2:29" s="65" customFormat="1" ht="15" hidden="1" customHeight="1" thickBot="1">
      <c r="B195" s="735"/>
      <c r="C195" s="705" t="s">
        <v>120</v>
      </c>
      <c r="D195" s="133" t="s">
        <v>123</v>
      </c>
      <c r="E195" s="43" t="str">
        <f ca="1">ADDRESS(MATCH(E189,SL_CHARTS_2012!$Q$1:$Q$3999,1),$E194+4,1)</f>
        <v>$U$844</v>
      </c>
      <c r="F195" s="43" t="str">
        <f ca="1">ADDRESS(MATCH(F189,SL_CHARTS_2012!$Q$1:$Q$3999,1),$E194+4,1)</f>
        <v>$U$800</v>
      </c>
      <c r="G195" s="43" t="str">
        <f ca="1">ADDRESS(MATCH(G189,SL_CHARTS_2012!$Q$1:$Q$3999,1),$E194+4,1)</f>
        <v>$U$767</v>
      </c>
      <c r="H195" s="43" t="str">
        <f ca="1">ADDRESS(MATCH(H189,SL_CHARTS_2012!$Q$1:$Q$3999,1),$E194+4,1)</f>
        <v>$U$740</v>
      </c>
      <c r="I195" s="43" t="str">
        <f ca="1">ADDRESS(MATCH(I189,SL_CHARTS_2012!$Q$1:$Q$3999,1),$E194+4,1)</f>
        <v>$U$626</v>
      </c>
      <c r="J195" s="43" t="str">
        <f ca="1">ADDRESS(MATCH(J189,SL_CHARTS_2012!$Q$1:$Q$3999,1),$E194+4,1)</f>
        <v>$U$560</v>
      </c>
      <c r="K195" s="43" t="str">
        <f ca="1">ADDRESS(MATCH(K189,SL_CHARTS_2012!$Q$1:$Q$3999,1),$E194+4,1)</f>
        <v>$U$513</v>
      </c>
      <c r="L195" s="43" t="str">
        <f ca="1">ADDRESS(MATCH(L189,SL_CHARTS_2012!$Q$1:$Q$3999,1),$E194+4,1)</f>
        <v>$U$489</v>
      </c>
      <c r="M195" s="43" t="str">
        <f ca="1">ADDRESS(MATCH(M189,SL_CHARTS_2012!$Q$1:$Q$3999,1),$E194+4,1)</f>
        <v>$U$460</v>
      </c>
      <c r="N195" s="43" t="str">
        <f ca="1">ADDRESS(MATCH(N189,SL_CHARTS_2012!$Q$1:$Q$3999,1),$E194+4,1)</f>
        <v>$U$390</v>
      </c>
      <c r="O195" s="43" t="str">
        <f ca="1">ADDRESS(MATCH(O189,SL_CHARTS_2012!$Q$1:$Q$3999,1),$E194+4,1)</f>
        <v>$U$323</v>
      </c>
      <c r="P195" s="43" t="str">
        <f ca="1">ADDRESS(MATCH(P189,SL_CHARTS_2012!$Q$1:$Q$3999,1),$E194+4,1)</f>
        <v>$U$288</v>
      </c>
      <c r="Q195" s="43" t="str">
        <f ca="1">ADDRESS(MATCH(Q189,SL_CHARTS_2012!$Q$1:$Q$3999,1),$E194+4,1)</f>
        <v>$U$246</v>
      </c>
      <c r="R195" s="43" t="str">
        <f ca="1">ADDRESS(MATCH(R189,SL_CHARTS_2012!$Q$1:$Q$3999,1),$E194+4,1)</f>
        <v>$U$193</v>
      </c>
      <c r="S195" s="43" t="str">
        <f ca="1">ADDRESS(MATCH(S189,SL_CHARTS_2012!$Q$1:$Q$3999,1),$E194+4,1)</f>
        <v>$U$145</v>
      </c>
      <c r="T195" s="43" t="str">
        <f ca="1">ADDRESS(MATCH(T189,SL_CHARTS_2012!$Q$1:$Q$3999,1),$E194+4,1)</f>
        <v>$U$117</v>
      </c>
      <c r="U195" s="43" t="str">
        <f ca="1">ADDRESS(MATCH(U189,SL_CHARTS_2012!$Q$1:$Q$3999,1),$E194+4,1)</f>
        <v>$U$68</v>
      </c>
      <c r="V195" s="43" t="str">
        <f ca="1">ADDRESS(MATCH(V189,SL_CHARTS_2012!$Q$1:$Q$3999,1),$E194+4,1)</f>
        <v>$U$47</v>
      </c>
      <c r="W195" s="43" t="str">
        <f ca="1">ADDRESS(MATCH(W189,SL_CHARTS_2012!$Q$1:$Q$3999,1),$E194+4,1)</f>
        <v>$U$25</v>
      </c>
      <c r="X195" s="181" t="e">
        <f ca="1">ADDRESS(MATCH(X189,SL_CHARTS_2012!$Q$1:$Q$3999,1),$E194+4,1)</f>
        <v>#N/A</v>
      </c>
      <c r="Y195" s="181" t="e">
        <f ca="1">ADDRESS(MATCH(Y189,SL_CHARTS_2012!$Q$1:$Q$3999,1),$E194+4,1)</f>
        <v>#N/A</v>
      </c>
      <c r="Z195" s="181" t="e">
        <f ca="1">ADDRESS(MATCH(Z189,SL_CHARTS_2012!$Q$1:$Q$3999,1),$E194+4,1)</f>
        <v>#N/A</v>
      </c>
      <c r="AA195" s="181" t="e">
        <f ca="1">ADDRESS(MATCH(AA189,SL_CHARTS_2012!$Q$1:$Q$3999,1),$E194+4,1)</f>
        <v>#N/A</v>
      </c>
      <c r="AB195" s="181" t="e">
        <f ca="1">ADDRESS(MATCH(AB189,SL_CHARTS_2012!$Q$1:$Q$3999,1),$E194+4,1)</f>
        <v>#N/A</v>
      </c>
      <c r="AC195" s="181" t="e">
        <f ca="1">ADDRESS(MATCH(AC189,SL_CHARTS_2012!$Q$1:$Q$3999,1),$E194+4,1)</f>
        <v>#N/A</v>
      </c>
    </row>
    <row r="196" spans="2:29" s="65" customFormat="1" ht="15" hidden="1" customHeight="1" thickBot="1">
      <c r="B196" s="735"/>
      <c r="C196" s="706"/>
      <c r="D196" s="133" t="s">
        <v>122</v>
      </c>
      <c r="E196" s="43" t="str">
        <f ca="1">ADDRESS(MATCH(E187,SL_CHARTS_2012!$Q$1:$Q$3999,1),$E194+4,1)</f>
        <v>$U$914</v>
      </c>
      <c r="F196" s="43" t="str">
        <f ca="1">ADDRESS(MATCH(F187,SL_CHARTS_2012!$Q$1:$Q$3999,1),$E194+4,1)</f>
        <v>$U$848</v>
      </c>
      <c r="G196" s="43" t="str">
        <f ca="1">ADDRESS(MATCH(G187,SL_CHARTS_2012!$Q$1:$Q$3999,1),$E194+4,1)</f>
        <v>$U$807</v>
      </c>
      <c r="H196" s="43" t="str">
        <f ca="1">ADDRESS(MATCH(H187,SL_CHARTS_2012!$Q$1:$Q$3999,1),$E194+4,1)</f>
        <v>$U$772</v>
      </c>
      <c r="I196" s="43" t="str">
        <f ca="1">ADDRESS(MATCH(I187,SL_CHARTS_2012!$Q$1:$Q$3999,1),$E194+4,1)</f>
        <v>$U$745</v>
      </c>
      <c r="J196" s="43" t="str">
        <f ca="1">ADDRESS(MATCH(J187,SL_CHARTS_2012!$Q$1:$Q$3999,1),$E194+4,1)</f>
        <v>$U$630</v>
      </c>
      <c r="K196" s="43" t="str">
        <f ca="1">ADDRESS(MATCH(K187,SL_CHARTS_2012!$Q$1:$Q$3999,1),$E194+4,1)</f>
        <v>$U$569</v>
      </c>
      <c r="L196" s="43" t="str">
        <f ca="1">ADDRESS(MATCH(L187,SL_CHARTS_2012!$Q$1:$Q$3999,1),$E194+4,1)</f>
        <v>$U$525</v>
      </c>
      <c r="M196" s="43" t="str">
        <f ca="1">ADDRESS(MATCH(M187,SL_CHARTS_2012!$Q$1:$Q$3999,1),$E194+4,1)</f>
        <v>$U$501</v>
      </c>
      <c r="N196" s="43" t="str">
        <f ca="1">ADDRESS(MATCH(N187,SL_CHARTS_2012!$Q$1:$Q$3999,1),$E194+4,1)</f>
        <v>$U$469</v>
      </c>
      <c r="O196" s="43" t="str">
        <f ca="1">ADDRESS(MATCH(O187,SL_CHARTS_2012!$Q$1:$Q$3999,1),$E194+4,1)</f>
        <v>$U$387</v>
      </c>
      <c r="P196" s="43" t="str">
        <f ca="1">ADDRESS(MATCH(P187,SL_CHARTS_2012!$Q$1:$Q$3999,1),$E194+4,1)</f>
        <v>$U$322</v>
      </c>
      <c r="Q196" s="43" t="str">
        <f ca="1">ADDRESS(MATCH(Q187,SL_CHARTS_2012!$Q$1:$Q$3999,1),$E194+4,1)</f>
        <v>$U$289</v>
      </c>
      <c r="R196" s="43" t="str">
        <f ca="1">ADDRESS(MATCH(R187,SL_CHARTS_2012!$Q$1:$Q$3999,1),$E194+4,1)</f>
        <v>$U$248</v>
      </c>
      <c r="S196" s="43" t="str">
        <f ca="1">ADDRESS(MATCH(S187,SL_CHARTS_2012!$Q$1:$Q$3999,1),$E194+4,1)</f>
        <v>$U$190</v>
      </c>
      <c r="T196" s="43" t="str">
        <f ca="1">ADDRESS(MATCH(T187,SL_CHARTS_2012!$Q$1:$Q$3999,1),$E194+4,1)</f>
        <v>$U$140</v>
      </c>
      <c r="U196" s="43" t="str">
        <f ca="1">ADDRESS(MATCH(U187,SL_CHARTS_2012!$Q$1:$Q$3999,1),$E194+4,1)</f>
        <v>$U$114</v>
      </c>
      <c r="V196" s="43" t="str">
        <f ca="1">ADDRESS(MATCH(V187,SL_CHARTS_2012!$Q$1:$Q$3999,1),$E194+4,1)</f>
        <v>$U$69</v>
      </c>
      <c r="W196" s="43" t="str">
        <f ca="1">ADDRESS(MATCH(W187,SL_CHARTS_2012!$Q$1:$Q$3999,1),$E194+4,1)</f>
        <v>$U$48</v>
      </c>
      <c r="X196" s="181" t="str">
        <f ca="1">ADDRESS(MATCH(X187,SL_CHARTS_2012!$Q$1:$Q$3999,1),$E194+4,1)</f>
        <v>$U$26</v>
      </c>
      <c r="Y196" s="181" t="e">
        <f ca="1">ADDRESS(MATCH(Y187,SL_CHARTS_2012!$Q$1:$Q$3999,1),$E194+4,1)</f>
        <v>#N/A</v>
      </c>
      <c r="Z196" s="181" t="e">
        <f ca="1">ADDRESS(MATCH(Z187,SL_CHARTS_2012!$Q$1:$Q$3999,1),$E194+4,1)</f>
        <v>#N/A</v>
      </c>
      <c r="AA196" s="181" t="e">
        <f ca="1">ADDRESS(MATCH(AA187,SL_CHARTS_2012!$Q$1:$Q$3999,1),$E194+4,1)</f>
        <v>#N/A</v>
      </c>
      <c r="AB196" s="181" t="e">
        <f ca="1">ADDRESS(MATCH(AB187,SL_CHARTS_2012!$Q$1:$Q$3999,1),$E194+4,1)</f>
        <v>#N/A</v>
      </c>
      <c r="AC196" s="181" t="e">
        <f ca="1">ADDRESS(MATCH(AC187,SL_CHARTS_2012!$Q$1:$Q$3999,1),$E194+4,1)</f>
        <v>#N/A</v>
      </c>
    </row>
    <row r="197" spans="2:29" s="65" customFormat="1" ht="15" hidden="1" customHeight="1" thickBot="1">
      <c r="B197" s="735"/>
      <c r="C197" s="707" t="s">
        <v>121</v>
      </c>
      <c r="D197" s="134" t="s">
        <v>123</v>
      </c>
      <c r="E197" s="48" t="str">
        <f ca="1">ADDRESS(MATCH(E193,SL_CHARTS_2012!$Q$1:$Q$3999,1),$E194+4,1)</f>
        <v>$U$844</v>
      </c>
      <c r="F197" s="48" t="str">
        <f ca="1">ADDRESS(MATCH(F193,SL_CHARTS_2012!$Q$1:$Q$3999,1),$E194+4,1)</f>
        <v>$U$797</v>
      </c>
      <c r="G197" s="48" t="str">
        <f ca="1">ADDRESS(MATCH(G193,SL_CHARTS_2012!$Q$1:$Q$3999,1),$E194+4,1)</f>
        <v>$U$762</v>
      </c>
      <c r="H197" s="48" t="str">
        <f ca="1">ADDRESS(MATCH(H193,SL_CHARTS_2012!$Q$1:$Q$3999,1),$E194+4,1)</f>
        <v>$U$736</v>
      </c>
      <c r="I197" s="48" t="str">
        <f ca="1">ADDRESS(MATCH(I193,SL_CHARTS_2012!$Q$1:$Q$3999,1),$E194+4,1)</f>
        <v>$U$623</v>
      </c>
      <c r="J197" s="48" t="str">
        <f ca="1">ADDRESS(MATCH(J193,SL_CHARTS_2012!$Q$1:$Q$3999,1),$E194+4,1)</f>
        <v>$U$560</v>
      </c>
      <c r="K197" s="48" t="str">
        <f ca="1">ADDRESS(MATCH(K193,SL_CHARTS_2012!$Q$1:$Q$3999,1),$E194+4,1)</f>
        <v>$U$513</v>
      </c>
      <c r="L197" s="48" t="str">
        <f ca="1">ADDRESS(MATCH(L193,SL_CHARTS_2012!$Q$1:$Q$3999,1),$E194+4,1)</f>
        <v>$U$489</v>
      </c>
      <c r="M197" s="48" t="str">
        <f ca="1">ADDRESS(MATCH(M193,SL_CHARTS_2012!$Q$1:$Q$3999,1),$E194+4,1)</f>
        <v>$U$460</v>
      </c>
      <c r="N197" s="48" t="str">
        <f ca="1">ADDRESS(MATCH(N193,SL_CHARTS_2012!$Q$1:$Q$3999,1),$E194+4,1)</f>
        <v>$U$390</v>
      </c>
      <c r="O197" s="48" t="str">
        <f ca="1">ADDRESS(MATCH(O193,SL_CHARTS_2012!$Q$1:$Q$3999,1),$E194+4,1)</f>
        <v>$U$323</v>
      </c>
      <c r="P197" s="48" t="str">
        <f ca="1">ADDRESS(MATCH(P193,SL_CHARTS_2012!$Q$1:$Q$3999,1),$E194+4,1)</f>
        <v>$U$288</v>
      </c>
      <c r="Q197" s="48" t="str">
        <f ca="1">ADDRESS(MATCH(Q193,SL_CHARTS_2012!$Q$1:$Q$3999,1),$E194+4,1)</f>
        <v>$U$246</v>
      </c>
      <c r="R197" s="48" t="str">
        <f ca="1">ADDRESS(MATCH(R193,SL_CHARTS_2012!$Q$1:$Q$3999,1),$E194+4,1)</f>
        <v>$U$193</v>
      </c>
      <c r="S197" s="48" t="str">
        <f ca="1">ADDRESS(MATCH(S193,SL_CHARTS_2012!$Q$1:$Q$3999,1),$E194+4,1)</f>
        <v>$U$145</v>
      </c>
      <c r="T197" s="48" t="str">
        <f ca="1">ADDRESS(MATCH(T193,SL_CHARTS_2012!$Q$1:$Q$3999,1),$E194+4,1)</f>
        <v>$U$117</v>
      </c>
      <c r="U197" s="48" t="str">
        <f ca="1">ADDRESS(MATCH(U193,SL_CHARTS_2012!$Q$1:$Q$3999,1),$E194+4,1)</f>
        <v>$U$68</v>
      </c>
      <c r="V197" s="48" t="str">
        <f ca="1">ADDRESS(MATCH(V193,SL_CHARTS_2012!$Q$1:$Q$3999,1),$E194+4,1)</f>
        <v>$U$47</v>
      </c>
      <c r="W197" s="48" t="str">
        <f ca="1">ADDRESS(MATCH(W193,SL_CHARTS_2012!$Q$1:$Q$3999,1),$E194+4,1)</f>
        <v>$U$25</v>
      </c>
      <c r="X197" s="182" t="e">
        <f ca="1">ADDRESS(MATCH(X193,SL_CHARTS_2012!$Q$1:$Q$3999,1),$E194+4,1)</f>
        <v>#N/A</v>
      </c>
      <c r="Y197" s="182" t="e">
        <f ca="1">ADDRESS(MATCH(Y193,SL_CHARTS_2012!$Q$1:$Q$3999,1),$E194+4,1)</f>
        <v>#N/A</v>
      </c>
      <c r="Z197" s="182" t="e">
        <f ca="1">ADDRESS(MATCH(Z193,SL_CHARTS_2012!$Q$1:$Q$3999,1),$E194+4,1)</f>
        <v>#N/A</v>
      </c>
      <c r="AA197" s="182" t="e">
        <f ca="1">ADDRESS(MATCH(AA193,SL_CHARTS_2012!$Q$1:$Q$3999,1),$E194+4,1)</f>
        <v>#N/A</v>
      </c>
      <c r="AB197" s="182" t="e">
        <f ca="1">ADDRESS(MATCH(AB193,SL_CHARTS_2012!$Q$1:$Q$3999,1),$E194+4,1)</f>
        <v>#N/A</v>
      </c>
      <c r="AC197" s="182" t="e">
        <f ca="1">ADDRESS(MATCH(AC193,SL_CHARTS_2012!$Q$1:$Q$3999,1),$E194+4,1)</f>
        <v>#N/A</v>
      </c>
    </row>
    <row r="198" spans="2:29" s="65" customFormat="1" ht="15" hidden="1" customHeight="1" thickBot="1">
      <c r="B198" s="735"/>
      <c r="C198" s="708"/>
      <c r="D198" s="134" t="s">
        <v>122</v>
      </c>
      <c r="E198" s="48" t="str">
        <f ca="1">ADDRESS(MATCH(E191,SL_CHARTS_2012!$Q$1:$Q$3999,1),$E194+4,1)</f>
        <v>$U$914</v>
      </c>
      <c r="F198" s="48" t="str">
        <f ca="1">ADDRESS(MATCH(F191,SL_CHARTS_2012!$Q$1:$Q$3999,1),$E194+4,1)</f>
        <v>$U$848</v>
      </c>
      <c r="G198" s="48" t="str">
        <f ca="1">ADDRESS(MATCH(G191,SL_CHARTS_2012!$Q$1:$Q$3999,1),$E194+4,1)</f>
        <v>$U$810</v>
      </c>
      <c r="H198" s="48" t="str">
        <f ca="1">ADDRESS(MATCH(H191,SL_CHARTS_2012!$Q$1:$Q$3999,1),$E194+4,1)</f>
        <v>$U$777</v>
      </c>
      <c r="I198" s="48" t="str">
        <f ca="1">ADDRESS(MATCH(I191,SL_CHARTS_2012!$Q$1:$Q$3999,1),$E194+4,1)</f>
        <v>$U$747</v>
      </c>
      <c r="J198" s="48" t="str">
        <f ca="1">ADDRESS(MATCH(J191,SL_CHARTS_2012!$Q$1:$Q$3999,1),$E194+4,1)</f>
        <v>$U$632</v>
      </c>
      <c r="K198" s="48" t="str">
        <f ca="1">ADDRESS(MATCH(K191,SL_CHARTS_2012!$Q$1:$Q$3999,1),$E194+4,1)</f>
        <v>$U$569</v>
      </c>
      <c r="L198" s="48" t="str">
        <f ca="1">ADDRESS(MATCH(L191,SL_CHARTS_2012!$Q$1:$Q$3999,1),$E194+4,1)</f>
        <v>$U$525</v>
      </c>
      <c r="M198" s="48" t="str">
        <f ca="1">ADDRESS(MATCH(M191,SL_CHARTS_2012!$Q$1:$Q$3999,1),$E194+4,1)</f>
        <v>$U$501</v>
      </c>
      <c r="N198" s="48" t="str">
        <f ca="1">ADDRESS(MATCH(N191,SL_CHARTS_2012!$Q$1:$Q$3999,1),$E194+4,1)</f>
        <v>$U$469</v>
      </c>
      <c r="O198" s="48" t="str">
        <f ca="1">ADDRESS(MATCH(O191,SL_CHARTS_2012!$Q$1:$Q$3999,1),$E194+4,1)</f>
        <v>$U$387</v>
      </c>
      <c r="P198" s="48" t="str">
        <f ca="1">ADDRESS(MATCH(P191,SL_CHARTS_2012!$Q$1:$Q$3999,1),$E194+4,1)</f>
        <v>$U$322</v>
      </c>
      <c r="Q198" s="48" t="str">
        <f ca="1">ADDRESS(MATCH(Q191,SL_CHARTS_2012!$Q$1:$Q$3999,1),$E194+4,1)</f>
        <v>$U$289</v>
      </c>
      <c r="R198" s="48" t="str">
        <f ca="1">ADDRESS(MATCH(R191,SL_CHARTS_2012!$Q$1:$Q$3999,1),$E194+4,1)</f>
        <v>$U$248</v>
      </c>
      <c r="S198" s="48" t="str">
        <f ca="1">ADDRESS(MATCH(S191,SL_CHARTS_2012!$Q$1:$Q$3999,1),$E194+4,1)</f>
        <v>$U$190</v>
      </c>
      <c r="T198" s="48" t="str">
        <f ca="1">ADDRESS(MATCH(T191,SL_CHARTS_2012!$Q$1:$Q$3999,1),$E194+4,1)</f>
        <v>$U$140</v>
      </c>
      <c r="U198" s="48" t="str">
        <f ca="1">ADDRESS(MATCH(U191,SL_CHARTS_2012!$Q$1:$Q$3999,1),$E194+4,1)</f>
        <v>$U$114</v>
      </c>
      <c r="V198" s="48" t="str">
        <f ca="1">ADDRESS(MATCH(V191,SL_CHARTS_2012!$Q$1:$Q$3999,1),$E194+4,1)</f>
        <v>$U$69</v>
      </c>
      <c r="W198" s="48" t="str">
        <f ca="1">ADDRESS(MATCH(W191,SL_CHARTS_2012!$Q$1:$Q$3999,1),$E194+4,1)</f>
        <v>$U$48</v>
      </c>
      <c r="X198" s="182" t="str">
        <f ca="1">ADDRESS(MATCH(X191,SL_CHARTS_2012!$Q$1:$Q$3999,1),$E194+4,1)</f>
        <v>$U$26</v>
      </c>
      <c r="Y198" s="182" t="e">
        <f ca="1">ADDRESS(MATCH(Y191,SL_CHARTS_2012!$Q$1:$Q$3999,1),$E194+4,1)</f>
        <v>#N/A</v>
      </c>
      <c r="Z198" s="182" t="e">
        <f ca="1">ADDRESS(MATCH(Z191,SL_CHARTS_2012!$Q$1:$Q$3999,1),$E194+4,1)</f>
        <v>#N/A</v>
      </c>
      <c r="AA198" s="182" t="e">
        <f ca="1">ADDRESS(MATCH(AA191,SL_CHARTS_2012!$Q$1:$Q$3999,1),$E194+4,1)</f>
        <v>#N/A</v>
      </c>
      <c r="AB198" s="182" t="e">
        <f ca="1">ADDRESS(MATCH(AB191,SL_CHARTS_2012!$Q$1:$Q$3999,1),$E194+4,1)</f>
        <v>#N/A</v>
      </c>
      <c r="AC198" s="182" t="e">
        <f ca="1">ADDRESS(MATCH(AC191,SL_CHARTS_2012!$Q$1:$Q$3999,1),$E194+4,1)</f>
        <v>#N/A</v>
      </c>
    </row>
    <row r="199" spans="2:29" s="65" customFormat="1" ht="15" hidden="1" customHeight="1" thickBot="1">
      <c r="B199" s="735"/>
      <c r="C199" s="81"/>
      <c r="D199" s="734" t="s">
        <v>126</v>
      </c>
      <c r="E199" s="42" t="s">
        <v>147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83"/>
      <c r="Y199" s="183"/>
      <c r="Z199" s="183"/>
      <c r="AA199" s="183"/>
      <c r="AB199" s="183"/>
      <c r="AC199" s="183"/>
    </row>
    <row r="200" spans="2:29" s="65" customFormat="1" ht="15" hidden="1" customHeight="1" thickBot="1">
      <c r="B200" s="735"/>
      <c r="C200" s="81"/>
      <c r="D200" s="734"/>
      <c r="E200" s="42" t="s">
        <v>124</v>
      </c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</row>
    <row r="201" spans="2:29" s="65" customFormat="1" ht="15" hidden="1" customHeight="1" thickBot="1">
      <c r="B201" s="735"/>
      <c r="C201" s="714" t="s">
        <v>127</v>
      </c>
      <c r="D201" s="135" t="s">
        <v>106</v>
      </c>
      <c r="E201" s="14" t="str">
        <f ca="1">CONCATENATE(E187,E$7,E189)</f>
        <v>100,5-93,5</v>
      </c>
      <c r="F201" s="14" t="str">
        <f t="shared" ref="F201:AC201" ca="1" si="93">CONCATENATE(F187,F$7,F189)</f>
        <v>93,9-89,1</v>
      </c>
      <c r="G201" s="14" t="str">
        <f t="shared" ca="1" si="93"/>
        <v>89,8-85,8</v>
      </c>
      <c r="H201" s="14" t="str">
        <f t="shared" ca="1" si="93"/>
        <v>86,3-83,1</v>
      </c>
      <c r="I201" s="14" t="str">
        <f t="shared" ca="1" si="93"/>
        <v>83,6-71,7</v>
      </c>
      <c r="J201" s="14" t="str">
        <f t="shared" ca="1" si="93"/>
        <v>72,1-65,1</v>
      </c>
      <c r="K201" s="14" t="str">
        <f t="shared" ca="1" si="93"/>
        <v>66-60,4</v>
      </c>
      <c r="L201" s="14" t="str">
        <f t="shared" ca="1" si="93"/>
        <v>61,6-58</v>
      </c>
      <c r="M201" s="14" t="str">
        <f t="shared" ca="1" si="93"/>
        <v>59,2-55,1</v>
      </c>
      <c r="N201" s="14" t="str">
        <f t="shared" ca="1" si="93"/>
        <v>56-48,1</v>
      </c>
      <c r="O201" s="14" t="str">
        <f t="shared" ca="1" si="93"/>
        <v>47,8-41,4</v>
      </c>
      <c r="P201" s="14" t="str">
        <f t="shared" ca="1" si="93"/>
        <v>41,3-37,9</v>
      </c>
      <c r="Q201" s="14" t="str">
        <f t="shared" ca="1" si="93"/>
        <v>38-33,7</v>
      </c>
      <c r="R201" s="14" t="str">
        <f t="shared" ca="1" si="93"/>
        <v>33,9-28,4</v>
      </c>
      <c r="S201" s="14" t="str">
        <f t="shared" ca="1" si="93"/>
        <v>28,1-23,6</v>
      </c>
      <c r="T201" s="14" t="str">
        <f t="shared" ca="1" si="93"/>
        <v>23,1-20,8</v>
      </c>
      <c r="U201" s="14" t="str">
        <f t="shared" ca="1" si="93"/>
        <v>20,5-15,9</v>
      </c>
      <c r="V201" s="14" t="str">
        <f t="shared" ca="1" si="93"/>
        <v>16-13,8</v>
      </c>
      <c r="W201" s="14" t="str">
        <f t="shared" ca="1" si="93"/>
        <v>13,9-11,6</v>
      </c>
      <c r="X201" s="165" t="e">
        <f t="shared" ca="1" si="93"/>
        <v>#N/A</v>
      </c>
      <c r="Y201" s="165" t="e">
        <f t="shared" ca="1" si="93"/>
        <v>#N/A</v>
      </c>
      <c r="Z201" s="165" t="e">
        <f t="shared" ca="1" si="93"/>
        <v>#N/A</v>
      </c>
      <c r="AA201" s="165" t="e">
        <f t="shared" ca="1" si="93"/>
        <v>#N/A</v>
      </c>
      <c r="AB201" s="165" t="e">
        <f t="shared" ca="1" si="93"/>
        <v>#N/A</v>
      </c>
      <c r="AC201" s="165" t="e">
        <f t="shared" ca="1" si="93"/>
        <v>#N/A</v>
      </c>
    </row>
    <row r="202" spans="2:29" s="65" customFormat="1" ht="15" hidden="1" customHeight="1" thickBot="1">
      <c r="B202" s="735"/>
      <c r="C202" s="714"/>
      <c r="D202" s="136" t="s">
        <v>670</v>
      </c>
      <c r="E202" s="136">
        <f ca="1">AVERAGE(INDIRECT(CONCATENATE($E$199,E195,$E$200,E196),TRUE))</f>
        <v>58.742253521126756</v>
      </c>
      <c r="F202" s="136">
        <f ca="1">AVERAGE(INDIRECT(CONCATENATE($E$199,F195,$E$200,F196),TRUE))</f>
        <v>61.971428571428554</v>
      </c>
      <c r="G202" s="136">
        <f ca="1">AVERAGE(INDIRECT(CONCATENATE($E$199,G195,$E$200,G196),TRUE))</f>
        <v>49.021951219512204</v>
      </c>
      <c r="H202" s="136">
        <f t="shared" ref="H202:AC202" ca="1" si="94">AVERAGE(INDIRECT(CONCATENATE($E$199,H195,$E$200,H196),TRUE))</f>
        <v>65.48181818181817</v>
      </c>
      <c r="I202" s="136">
        <f t="shared" ca="1" si="94"/>
        <v>68.109166666666667</v>
      </c>
      <c r="J202" s="136">
        <f t="shared" ca="1" si="94"/>
        <v>72.867605633802796</v>
      </c>
      <c r="K202" s="136">
        <f t="shared" ca="1" si="94"/>
        <v>62.78070175438598</v>
      </c>
      <c r="L202" s="136">
        <f t="shared" ca="1" si="94"/>
        <v>66.781081081081084</v>
      </c>
      <c r="M202" s="136">
        <f t="shared" ca="1" si="94"/>
        <v>62.692857142857143</v>
      </c>
      <c r="N202" s="136">
        <f t="shared" ca="1" si="94"/>
        <v>100.28125</v>
      </c>
      <c r="O202" s="136">
        <f t="shared" ca="1" si="94"/>
        <v>78.038461538461519</v>
      </c>
      <c r="P202" s="136">
        <f t="shared" ca="1" si="94"/>
        <v>33.760000000000005</v>
      </c>
      <c r="Q202" s="136">
        <f t="shared" ca="1" si="94"/>
        <v>44.697727272727271</v>
      </c>
      <c r="R202" s="136">
        <f t="shared" ca="1" si="94"/>
        <v>10.573214285714284</v>
      </c>
      <c r="S202" s="136">
        <f t="shared" ca="1" si="94"/>
        <v>-1.7630434782608697</v>
      </c>
      <c r="T202" s="136">
        <f t="shared" ca="1" si="94"/>
        <v>-5.6791666666666663</v>
      </c>
      <c r="U202" s="136">
        <f t="shared" ca="1" si="94"/>
        <v>-1.629787234042553</v>
      </c>
      <c r="V202" s="136">
        <f t="shared" ca="1" si="94"/>
        <v>7.3652173913043466</v>
      </c>
      <c r="W202" s="136">
        <f ca="1">AVERAGE(INDIRECT(CONCATENATE($E$199,W195,$E$200,W196),TRUE))</f>
        <v>5.7791666666666677</v>
      </c>
      <c r="X202" s="166" t="e">
        <f t="shared" ca="1" si="94"/>
        <v>#N/A</v>
      </c>
      <c r="Y202" s="166" t="e">
        <f t="shared" ca="1" si="94"/>
        <v>#N/A</v>
      </c>
      <c r="Z202" s="166" t="e">
        <f t="shared" ca="1" si="94"/>
        <v>#N/A</v>
      </c>
      <c r="AA202" s="166" t="e">
        <f t="shared" ca="1" si="94"/>
        <v>#N/A</v>
      </c>
      <c r="AB202" s="166" t="e">
        <f t="shared" ca="1" si="94"/>
        <v>#N/A</v>
      </c>
      <c r="AC202" s="166" t="e">
        <f t="shared" ca="1" si="94"/>
        <v>#N/A</v>
      </c>
    </row>
    <row r="203" spans="2:29" s="65" customFormat="1" ht="15" hidden="1" customHeight="1" thickBot="1">
      <c r="B203" s="735"/>
      <c r="C203" s="714"/>
      <c r="D203" s="137" t="s">
        <v>671</v>
      </c>
      <c r="E203" s="137">
        <f ca="1">MIN(INDIRECT(CONCATENATE($E$199,E195,$E$200,E196),TRUE))</f>
        <v>28</v>
      </c>
      <c r="F203" s="137">
        <f ca="1">MIN(INDIRECT(CONCATENATE($E$199,F195,$E$200,F196),TRUE))</f>
        <v>40</v>
      </c>
      <c r="G203" s="137">
        <f ca="1">MIN(INDIRECT(CONCATENATE($E$199,G195,$E$200,G196),TRUE))</f>
        <v>43.4</v>
      </c>
      <c r="H203" s="137">
        <f t="shared" ref="H203:AC203" ca="1" si="95">MIN(INDIRECT(CONCATENATE($E$199,H195,$E$200,H196),TRUE))</f>
        <v>48</v>
      </c>
      <c r="I203" s="137">
        <f t="shared" ca="1" si="95"/>
        <v>38</v>
      </c>
      <c r="J203" s="137">
        <f t="shared" ca="1" si="95"/>
        <v>42</v>
      </c>
      <c r="K203" s="137">
        <f t="shared" ca="1" si="95"/>
        <v>34</v>
      </c>
      <c r="L203" s="137">
        <f t="shared" ca="1" si="95"/>
        <v>39</v>
      </c>
      <c r="M203" s="137">
        <f t="shared" ca="1" si="95"/>
        <v>30</v>
      </c>
      <c r="N203" s="137">
        <f t="shared" ca="1" si="95"/>
        <v>30</v>
      </c>
      <c r="O203" s="137">
        <f t="shared" ca="1" si="95"/>
        <v>38</v>
      </c>
      <c r="P203" s="137">
        <f t="shared" ca="1" si="95"/>
        <v>9</v>
      </c>
      <c r="Q203" s="137">
        <f t="shared" ca="1" si="95"/>
        <v>-8</v>
      </c>
      <c r="R203" s="137">
        <f t="shared" ca="1" si="95"/>
        <v>-18</v>
      </c>
      <c r="S203" s="137">
        <f t="shared" ca="1" si="95"/>
        <v>-36</v>
      </c>
      <c r="T203" s="137">
        <f t="shared" ca="1" si="95"/>
        <v>-30</v>
      </c>
      <c r="U203" s="137">
        <f t="shared" ca="1" si="95"/>
        <v>-25</v>
      </c>
      <c r="V203" s="137">
        <f t="shared" ca="1" si="95"/>
        <v>-16</v>
      </c>
      <c r="W203" s="137">
        <f t="shared" ca="1" si="95"/>
        <v>-20</v>
      </c>
      <c r="X203" s="167" t="e">
        <f t="shared" ca="1" si="95"/>
        <v>#N/A</v>
      </c>
      <c r="Y203" s="167" t="e">
        <f t="shared" ca="1" si="95"/>
        <v>#N/A</v>
      </c>
      <c r="Z203" s="167" t="e">
        <f t="shared" ca="1" si="95"/>
        <v>#N/A</v>
      </c>
      <c r="AA203" s="167" t="e">
        <f t="shared" ca="1" si="95"/>
        <v>#N/A</v>
      </c>
      <c r="AB203" s="167" t="e">
        <f t="shared" ca="1" si="95"/>
        <v>#N/A</v>
      </c>
      <c r="AC203" s="167" t="e">
        <f t="shared" ca="1" si="95"/>
        <v>#N/A</v>
      </c>
    </row>
    <row r="204" spans="2:29" s="65" customFormat="1" ht="15" hidden="1" customHeight="1" thickBot="1">
      <c r="B204" s="735"/>
      <c r="C204" s="714"/>
      <c r="D204" s="137" t="s">
        <v>672</v>
      </c>
      <c r="E204" s="137">
        <f ca="1">MAX(INDIRECT(CONCATENATE($E$199,E195,$E$200,E196),TRUE))</f>
        <v>80.400000000000006</v>
      </c>
      <c r="F204" s="137">
        <f ca="1">MAX(INDIRECT(CONCATENATE($E$199,F195,$E$200,F196),TRUE))</f>
        <v>90.1</v>
      </c>
      <c r="G204" s="137">
        <f ca="1">MAX(INDIRECT(CONCATENATE($E$199,G195,$E$200,G196),TRUE))</f>
        <v>62.1</v>
      </c>
      <c r="H204" s="137">
        <f t="shared" ref="H204:AC204" ca="1" si="96">MAX(INDIRECT(CONCATENATE($E$199,H195,$E$200,H196),TRUE))</f>
        <v>78.3</v>
      </c>
      <c r="I204" s="137">
        <f t="shared" ca="1" si="96"/>
        <v>92.4</v>
      </c>
      <c r="J204" s="137">
        <f t="shared" ca="1" si="96"/>
        <v>106.2</v>
      </c>
      <c r="K204" s="137">
        <f t="shared" ca="1" si="96"/>
        <v>91.6</v>
      </c>
      <c r="L204" s="137">
        <f t="shared" ca="1" si="96"/>
        <v>89</v>
      </c>
      <c r="M204" s="137">
        <f t="shared" ca="1" si="96"/>
        <v>103.8</v>
      </c>
      <c r="N204" s="137">
        <f t="shared" ca="1" si="96"/>
        <v>145.4</v>
      </c>
      <c r="O204" s="137">
        <f t="shared" ca="1" si="96"/>
        <v>124</v>
      </c>
      <c r="P204" s="137">
        <f t="shared" ca="1" si="96"/>
        <v>64.099999999999994</v>
      </c>
      <c r="Q204" s="137">
        <f t="shared" ca="1" si="96"/>
        <v>63.7</v>
      </c>
      <c r="R204" s="137">
        <f t="shared" ca="1" si="96"/>
        <v>61.9</v>
      </c>
      <c r="S204" s="137">
        <f t="shared" ca="1" si="96"/>
        <v>43.8</v>
      </c>
      <c r="T204" s="137">
        <f t="shared" ca="1" si="96"/>
        <v>38.700000000000003</v>
      </c>
      <c r="U204" s="137">
        <f t="shared" ca="1" si="96"/>
        <v>11.3</v>
      </c>
      <c r="V204" s="137">
        <f t="shared" ca="1" si="96"/>
        <v>24.2</v>
      </c>
      <c r="W204" s="137">
        <f t="shared" ca="1" si="96"/>
        <v>18.899999999999999</v>
      </c>
      <c r="X204" s="167" t="e">
        <f t="shared" ca="1" si="96"/>
        <v>#N/A</v>
      </c>
      <c r="Y204" s="167" t="e">
        <f t="shared" ca="1" si="96"/>
        <v>#N/A</v>
      </c>
      <c r="Z204" s="167" t="e">
        <f t="shared" ca="1" si="96"/>
        <v>#N/A</v>
      </c>
      <c r="AA204" s="167" t="e">
        <f t="shared" ca="1" si="96"/>
        <v>#N/A</v>
      </c>
      <c r="AB204" s="167" t="e">
        <f t="shared" ca="1" si="96"/>
        <v>#N/A</v>
      </c>
      <c r="AC204" s="167" t="e">
        <f t="shared" ca="1" si="96"/>
        <v>#N/A</v>
      </c>
    </row>
    <row r="205" spans="2:29" s="65" customFormat="1" ht="15" hidden="1" customHeight="1" thickBot="1">
      <c r="B205" s="735"/>
      <c r="C205" s="714"/>
      <c r="D205" s="138" t="s">
        <v>131</v>
      </c>
      <c r="E205" s="138" t="str">
        <f ca="1">CONCATENATE($E199,E196,$E200,E195)</f>
        <v>SL_CHARTS_2012!$U$914:$U$844</v>
      </c>
      <c r="F205" s="138" t="str">
        <f ca="1">CONCATENATE($E199,F196,$E200,F195)</f>
        <v>SL_CHARTS_2012!$U$848:$U$800</v>
      </c>
      <c r="G205" s="138" t="str">
        <f t="shared" ref="G205:AC205" ca="1" si="97">CONCATENATE($E199,G196,$E200,G195)</f>
        <v>SL_CHARTS_2012!$U$807:$U$767</v>
      </c>
      <c r="H205" s="138" t="str">
        <f t="shared" ca="1" si="97"/>
        <v>SL_CHARTS_2012!$U$772:$U$740</v>
      </c>
      <c r="I205" s="138" t="str">
        <f t="shared" ca="1" si="97"/>
        <v>SL_CHARTS_2012!$U$745:$U$626</v>
      </c>
      <c r="J205" s="138" t="str">
        <f t="shared" ca="1" si="97"/>
        <v>SL_CHARTS_2012!$U$630:$U$560</v>
      </c>
      <c r="K205" s="138" t="str">
        <f t="shared" ca="1" si="97"/>
        <v>SL_CHARTS_2012!$U$569:$U$513</v>
      </c>
      <c r="L205" s="138" t="str">
        <f t="shared" ca="1" si="97"/>
        <v>SL_CHARTS_2012!$U$525:$U$489</v>
      </c>
      <c r="M205" s="138" t="str">
        <f t="shared" ca="1" si="97"/>
        <v>SL_CHARTS_2012!$U$501:$U$460</v>
      </c>
      <c r="N205" s="138" t="str">
        <f t="shared" ca="1" si="97"/>
        <v>SL_CHARTS_2012!$U$469:$U$390</v>
      </c>
      <c r="O205" s="138" t="str">
        <f t="shared" ca="1" si="97"/>
        <v>SL_CHARTS_2012!$U$387:$U$323</v>
      </c>
      <c r="P205" s="138" t="str">
        <f t="shared" ca="1" si="97"/>
        <v>SL_CHARTS_2012!$U$322:$U$288</v>
      </c>
      <c r="Q205" s="138" t="str">
        <f t="shared" ca="1" si="97"/>
        <v>SL_CHARTS_2012!$U$289:$U$246</v>
      </c>
      <c r="R205" s="138" t="str">
        <f t="shared" ca="1" si="97"/>
        <v>SL_CHARTS_2012!$U$248:$U$193</v>
      </c>
      <c r="S205" s="138" t="str">
        <f t="shared" ca="1" si="97"/>
        <v>SL_CHARTS_2012!$U$190:$U$145</v>
      </c>
      <c r="T205" s="138" t="str">
        <f t="shared" ca="1" si="97"/>
        <v>SL_CHARTS_2012!$U$140:$U$117</v>
      </c>
      <c r="U205" s="138" t="str">
        <f t="shared" ca="1" si="97"/>
        <v>SL_CHARTS_2012!$U$114:$U$68</v>
      </c>
      <c r="V205" s="138" t="str">
        <f t="shared" ca="1" si="97"/>
        <v>SL_CHARTS_2012!$U$69:$U$47</v>
      </c>
      <c r="W205" s="138" t="str">
        <f t="shared" ca="1" si="97"/>
        <v>SL_CHARTS_2012!$U$48:$U$25</v>
      </c>
      <c r="X205" s="168" t="e">
        <f t="shared" ca="1" si="97"/>
        <v>#N/A</v>
      </c>
      <c r="Y205" s="168" t="e">
        <f t="shared" ca="1" si="97"/>
        <v>#N/A</v>
      </c>
      <c r="Z205" s="168" t="e">
        <f t="shared" ca="1" si="97"/>
        <v>#N/A</v>
      </c>
      <c r="AA205" s="168" t="e">
        <f t="shared" ca="1" si="97"/>
        <v>#N/A</v>
      </c>
      <c r="AB205" s="168" t="e">
        <f t="shared" ca="1" si="97"/>
        <v>#N/A</v>
      </c>
      <c r="AC205" s="168" t="e">
        <f t="shared" ca="1" si="97"/>
        <v>#N/A</v>
      </c>
    </row>
    <row r="206" spans="2:29" s="65" customFormat="1" ht="15" hidden="1" customHeight="1" thickBot="1">
      <c r="B206" s="735"/>
      <c r="C206" s="714"/>
      <c r="D206" s="138" t="s">
        <v>677</v>
      </c>
      <c r="E206" s="138" t="str">
        <f ca="1">ADDRESS(MATCH(E203,INDIRECT(E205,TRUE),0)+MATCH(E189,SL_CHARTS_2012!$Q$1:$Q$3999,1)-1,$E194+2,1,1)</f>
        <v>$S$903</v>
      </c>
      <c r="F206" s="138" t="str">
        <f ca="1">ADDRESS(MATCH(F203,INDIRECT(F205,TRUE),0)+MATCH(F189,SL_CHARTS_2012!$Q$1:$Q$3999,1)-1,$E194+2,1,1)</f>
        <v>$S$808</v>
      </c>
      <c r="G206" s="138" t="str">
        <f ca="1">ADDRESS(MATCH(G203,INDIRECT(G205,TRUE),0)+MATCH(G189,SL_CHARTS_2012!$Q$1:$Q$3999,1)-1,$E194+2,1,1)</f>
        <v>$S$803</v>
      </c>
      <c r="H206" s="138" t="str">
        <f ca="1">ADDRESS(MATCH(H203,INDIRECT(H205,TRUE),0)+MATCH(H189,SL_CHARTS_2012!$Q$1:$Q$3999,1)-1,$E194+2,1,1)</f>
        <v>$S$763</v>
      </c>
      <c r="I206" s="138" t="str">
        <f ca="1">ADDRESS(MATCH(I203,INDIRECT(I205,TRUE),0)+MATCH(I189,SL_CHARTS_2012!$Q$1:$Q$3999,1)-1,$E194+2,1,1)</f>
        <v>$S$690</v>
      </c>
      <c r="J206" s="138" t="str">
        <f ca="1">ADDRESS(MATCH(J203,INDIRECT(J205,TRUE),0)+MATCH(J189,SL_CHARTS_2012!$Q$1:$Q$3999,1)-1,$E194+2,1,1)</f>
        <v>$S$616</v>
      </c>
      <c r="K206" s="138" t="str">
        <f ca="1">ADDRESS(MATCH(K203,INDIRECT(K205,TRUE),0)+MATCH(K189,SL_CHARTS_2012!$Q$1:$Q$3999,1)-1,$E194+2,1,1)</f>
        <v>$S$547</v>
      </c>
      <c r="L206" s="138" t="str">
        <f ca="1">ADDRESS(MATCH(L203,INDIRECT(L205,TRUE),0)+MATCH(L189,SL_CHARTS_2012!$Q$1:$Q$3999,1)-1,$E194+2,1,1)</f>
        <v>$S$499</v>
      </c>
      <c r="M206" s="138" t="str">
        <f ca="1">ADDRESS(MATCH(M203,INDIRECT(M205,TRUE),0)+MATCH(M189,SL_CHARTS_2012!$Q$1:$Q$3999,1)-1,$E194+2,1,1)</f>
        <v>$S$466</v>
      </c>
      <c r="N206" s="138" t="str">
        <f ca="1">ADDRESS(MATCH(N203,INDIRECT(N205,TRUE),0)+MATCH(N189,SL_CHARTS_2012!$Q$1:$Q$3999,1)-1,$E194+2,1,1)</f>
        <v>$S$466</v>
      </c>
      <c r="O206" s="138" t="str">
        <f ca="1">ADDRESS(MATCH(O203,INDIRECT(O205,TRUE),0)+MATCH(O189,SL_CHARTS_2012!$Q$1:$Q$3999,1)-1,$E194+2,1,1)</f>
        <v>$S$335</v>
      </c>
      <c r="P206" s="138" t="str">
        <f ca="1">ADDRESS(MATCH(P203,INDIRECT(P205,TRUE),0)+MATCH(P189,SL_CHARTS_2012!$Q$1:$Q$3999,1)-1,$E194+2,1,1)</f>
        <v>$S$295</v>
      </c>
      <c r="Q206" s="138" t="str">
        <f ca="1">ADDRESS(MATCH(Q203,INDIRECT(Q205,TRUE),0)+MATCH(Q189,SL_CHARTS_2012!$Q$1:$Q$3999,1)-1,$E194+2,1,1)</f>
        <v>$S$246</v>
      </c>
      <c r="R206" s="138" t="str">
        <f ca="1">ADDRESS(MATCH(R203,INDIRECT(R205,TRUE),0)+MATCH(R189,SL_CHARTS_2012!$Q$1:$Q$3999,1)-1,$E194+2,1,1)</f>
        <v>$S$239</v>
      </c>
      <c r="S206" s="138" t="str">
        <f ca="1">ADDRESS(MATCH(S203,INDIRECT(S205,TRUE),0)+MATCH(S189,SL_CHARTS_2012!$Q$1:$Q$3999,1)-1,$E194+2,1,1)</f>
        <v>$S$189</v>
      </c>
      <c r="T206" s="138" t="str">
        <f ca="1">ADDRESS(MATCH(T203,INDIRECT(T205,TRUE),0)+MATCH(T189,SL_CHARTS_2012!$Q$1:$Q$3999,1)-1,$E194+2,1,1)</f>
        <v>$S$132</v>
      </c>
      <c r="U206" s="138" t="str">
        <f ca="1">ADDRESS(MATCH(U203,INDIRECT(U205,TRUE),0)+MATCH(U189,SL_CHARTS_2012!$Q$1:$Q$3999,1)-1,$E194+2,1,1)</f>
        <v>$S$89</v>
      </c>
      <c r="V206" s="138" t="str">
        <f ca="1">ADDRESS(MATCH(V203,INDIRECT(V205,TRUE),0)+MATCH(V189,SL_CHARTS_2012!$Q$1:$Q$3999,1)-1,$E194+2,1,1)</f>
        <v>$S$61</v>
      </c>
      <c r="W206" s="138" t="str">
        <f ca="1">ADDRESS(MATCH(W203,INDIRECT(W205,TRUE),0)+MATCH(W189,SL_CHARTS_2012!$Q$1:$Q$3999,1)-1,$E194+2,1,1)</f>
        <v>$S$35</v>
      </c>
      <c r="X206" s="168" t="e">
        <f ca="1">ADDRESS(MATCH(X203,INDIRECT(X205,TRUE),0)+MATCH(X189,SL_CHARTS_2012!$Q$1:$Q$3999,1)-1,$E194+2,1,1)</f>
        <v>#N/A</v>
      </c>
      <c r="Y206" s="168" t="e">
        <f ca="1">ADDRESS(MATCH(Y203,INDIRECT(Y205,TRUE),0)+MATCH(Y189,SL_CHARTS_2012!$Q$1:$Q$3999,1)-1,$E194+2,1,1)</f>
        <v>#N/A</v>
      </c>
      <c r="Z206" s="168" t="e">
        <f ca="1">ADDRESS(MATCH(Z203,INDIRECT(Z205,TRUE),0)+MATCH(Z189,SL_CHARTS_2012!$Q$1:$Q$3999,1)-1,$E194+2,1,1)</f>
        <v>#N/A</v>
      </c>
      <c r="AA206" s="168" t="e">
        <f ca="1">ADDRESS(MATCH(AA203,INDIRECT(AA205,TRUE),0)+MATCH(AA189,SL_CHARTS_2012!$Q$1:$Q$3999,1)-1,$E194+2,1,1)</f>
        <v>#N/A</v>
      </c>
      <c r="AB206" s="168" t="e">
        <f ca="1">ADDRESS(MATCH(AB203,INDIRECT(AB205,TRUE),0)+MATCH(AB189,SL_CHARTS_2012!$Q$1:$Q$3999,1)-1,$E194+2,1,1)</f>
        <v>#N/A</v>
      </c>
      <c r="AC206" s="168" t="e">
        <f ca="1">ADDRESS(MATCH(AC203,INDIRECT(AC205,TRUE),0)+MATCH(AC189,SL_CHARTS_2012!$Q$1:$Q$3999,1)-1,$E194+2,1,1)</f>
        <v>#N/A</v>
      </c>
    </row>
    <row r="207" spans="2:29" s="65" customFormat="1" ht="15" hidden="1" customHeight="1" thickBot="1">
      <c r="B207" s="735"/>
      <c r="C207" s="714"/>
      <c r="D207" s="138" t="s">
        <v>678</v>
      </c>
      <c r="E207" s="138" t="str">
        <f ca="1">ADDRESS(MATCH(E203,INDIRECT(E205,TRUE),0)+MATCH(E189,SL_CHARTS_2012!$Q$1:$Q$3999,1)-1,$E194+4-3,1,1)</f>
        <v>$R$903</v>
      </c>
      <c r="F207" s="138" t="str">
        <f ca="1">ADDRESS(MATCH(F203,INDIRECT(F205,TRUE),0)+MATCH(F189,SL_CHARTS_2012!$Q$1:$Q$3999,1)-1,$E194+4-3,1,1)</f>
        <v>$R$808</v>
      </c>
      <c r="G207" s="138" t="str">
        <f ca="1">ADDRESS(MATCH(G203,INDIRECT(G205,TRUE),0)+MATCH(G189,SL_CHARTS_2012!$Q$1:$Q$3999,1)-1,$E194+4-3,1,1)</f>
        <v>$R$803</v>
      </c>
      <c r="H207" s="138" t="str">
        <f ca="1">ADDRESS(MATCH(H203,INDIRECT(H205,TRUE),0)+MATCH(H189,SL_CHARTS_2012!$Q$1:$Q$3999,1)-1,$E194+4-3,1,1)</f>
        <v>$R$763</v>
      </c>
      <c r="I207" s="138" t="str">
        <f ca="1">ADDRESS(MATCH(I203,INDIRECT(I205,TRUE),0)+MATCH(I189,SL_CHARTS_2012!$Q$1:$Q$3999,1)-1,$E194+4-3,1,1)</f>
        <v>$R$690</v>
      </c>
      <c r="J207" s="138" t="str">
        <f ca="1">ADDRESS(MATCH(J203,INDIRECT(J205,TRUE),0)+MATCH(J189,SL_CHARTS_2012!$Q$1:$Q$3999,1)-1,$E194+4-3,1,1)</f>
        <v>$R$616</v>
      </c>
      <c r="K207" s="138" t="str">
        <f ca="1">ADDRESS(MATCH(K203,INDIRECT(K205,TRUE),0)+MATCH(K189,SL_CHARTS_2012!$Q$1:$Q$3999,1)-1,$E194+4-3,1,1)</f>
        <v>$R$547</v>
      </c>
      <c r="L207" s="138" t="str">
        <f ca="1">ADDRESS(MATCH(L203,INDIRECT(L205,TRUE),0)+MATCH(L189,SL_CHARTS_2012!$Q$1:$Q$3999,1)-1,$E194+4-3,1,1)</f>
        <v>$R$499</v>
      </c>
      <c r="M207" s="138" t="str">
        <f ca="1">ADDRESS(MATCH(M203,INDIRECT(M205,TRUE),0)+MATCH(M189,SL_CHARTS_2012!$Q$1:$Q$3999,1)-1,$E194+4-3,1,1)</f>
        <v>$R$466</v>
      </c>
      <c r="N207" s="138" t="str">
        <f ca="1">ADDRESS(MATCH(N203,INDIRECT(N205,TRUE),0)+MATCH(N189,SL_CHARTS_2012!$Q$1:$Q$3999,1)-1,$E194+4-3,1,1)</f>
        <v>$R$466</v>
      </c>
      <c r="O207" s="138" t="str">
        <f ca="1">ADDRESS(MATCH(O203,INDIRECT(O205,TRUE),0)+MATCH(O189,SL_CHARTS_2012!$Q$1:$Q$3999,1)-1,$E194+4-3,1,1)</f>
        <v>$R$335</v>
      </c>
      <c r="P207" s="138" t="str">
        <f ca="1">ADDRESS(MATCH(P203,INDIRECT(P205,TRUE),0)+MATCH(P189,SL_CHARTS_2012!$Q$1:$Q$3999,1)-1,$E194+4-3,1,1)</f>
        <v>$R$295</v>
      </c>
      <c r="Q207" s="138" t="str">
        <f ca="1">ADDRESS(MATCH(Q203,INDIRECT(Q205,TRUE),0)+MATCH(Q189,SL_CHARTS_2012!$Q$1:$Q$3999,1)-1,$E194+4-3,1,1)</f>
        <v>$R$246</v>
      </c>
      <c r="R207" s="138" t="str">
        <f ca="1">ADDRESS(MATCH(R203,INDIRECT(R205,TRUE),0)+MATCH(R189,SL_CHARTS_2012!$Q$1:$Q$3999,1)-1,$E194+4-3,1,1)</f>
        <v>$R$239</v>
      </c>
      <c r="S207" s="138" t="str">
        <f ca="1">ADDRESS(MATCH(S203,INDIRECT(S205,TRUE),0)+MATCH(S189,SL_CHARTS_2012!$Q$1:$Q$3999,1)-1,$E194+4-3,1,1)</f>
        <v>$R$189</v>
      </c>
      <c r="T207" s="138" t="str">
        <f ca="1">ADDRESS(MATCH(T203,INDIRECT(T205,TRUE),0)+MATCH(T189,SL_CHARTS_2012!$Q$1:$Q$3999,1)-1,$E194+4-3,1,1)</f>
        <v>$R$132</v>
      </c>
      <c r="U207" s="138" t="str">
        <f ca="1">ADDRESS(MATCH(U203,INDIRECT(U205,TRUE),0)+MATCH(U189,SL_CHARTS_2012!$Q$1:$Q$3999,1)-1,$E194+4-3,1,1)</f>
        <v>$R$89</v>
      </c>
      <c r="V207" s="138" t="str">
        <f ca="1">ADDRESS(MATCH(V203,INDIRECT(V205,TRUE),0)+MATCH(V189,SL_CHARTS_2012!$Q$1:$Q$3999,1)-1,$E194+4-3,1,1)</f>
        <v>$R$61</v>
      </c>
      <c r="W207" s="138" t="str">
        <f ca="1">ADDRESS(MATCH(W203,INDIRECT(W205,TRUE),0)+MATCH(W189,SL_CHARTS_2012!$Q$1:$Q$3999,1)-1,$E194+4-3,1,1)</f>
        <v>$R$35</v>
      </c>
      <c r="X207" s="168" t="e">
        <f ca="1">ADDRESS(MATCH(X203,INDIRECT(X205,TRUE),0)+MATCH(X189,SL_CHARTS_2012!$Q$1:$Q$3999,1)-1,$E194+4-3,1,1)</f>
        <v>#N/A</v>
      </c>
      <c r="Y207" s="168" t="e">
        <f ca="1">ADDRESS(MATCH(Y203,INDIRECT(Y205,TRUE),0)+MATCH(Y189,SL_CHARTS_2012!$Q$1:$Q$3999,1)-1,$E194+4-3,1,1)</f>
        <v>#N/A</v>
      </c>
      <c r="Z207" s="168" t="e">
        <f ca="1">ADDRESS(MATCH(Z203,INDIRECT(Z205,TRUE),0)+MATCH(Z189,SL_CHARTS_2012!$Q$1:$Q$3999,1)-1,$E194+4-3,1,1)</f>
        <v>#N/A</v>
      </c>
      <c r="AA207" s="168" t="e">
        <f ca="1">ADDRESS(MATCH(AA203,INDIRECT(AA205,TRUE),0)+MATCH(AA189,SL_CHARTS_2012!$Q$1:$Q$3999,1)-1,$E194+4-3,1,1)</f>
        <v>#N/A</v>
      </c>
      <c r="AB207" s="168" t="e">
        <f ca="1">ADDRESS(MATCH(AB203,INDIRECT(AB205,TRUE),0)+MATCH(AB189,SL_CHARTS_2012!$Q$1:$Q$3999,1)-1,$E194+4-3,1,1)</f>
        <v>#N/A</v>
      </c>
      <c r="AC207" s="168" t="e">
        <f ca="1">ADDRESS(MATCH(AC203,INDIRECT(AC205,TRUE),0)+MATCH(AC189,SL_CHARTS_2012!$Q$1:$Q$3999,1)-1,$E194+4-3,1,1)</f>
        <v>#N/A</v>
      </c>
    </row>
    <row r="208" spans="2:29" s="65" customFormat="1" ht="15" hidden="1" customHeight="1" thickBot="1">
      <c r="B208" s="735"/>
      <c r="C208" s="714"/>
      <c r="D208" s="138" t="s">
        <v>679</v>
      </c>
      <c r="E208" s="138" t="str">
        <f ca="1">ADDRESS(MATCH(E204,INDIRECT(E205,TRUE),0)+MATCH(E189,SL_CHARTS_2012!$Q$1:$Q$3999,1)-1,$E194+2,1,1)</f>
        <v>$S$867</v>
      </c>
      <c r="F208" s="138" t="str">
        <f ca="1">ADDRESS(MATCH(F204,INDIRECT(F205,TRUE),0)+MATCH(F189,SL_CHARTS_2012!$Q$1:$Q$3999,1)-1,$E194+2,1,1)</f>
        <v>$S$832</v>
      </c>
      <c r="G208" s="138" t="str">
        <f ca="1">ADDRESS(MATCH(G204,INDIRECT(G205,TRUE),0)+MATCH(G189,SL_CHARTS_2012!$Q$1:$Q$3999,1)-1,$E194+2,1,1)</f>
        <v>$S$770</v>
      </c>
      <c r="H208" s="138" t="str">
        <f ca="1">ADDRESS(MATCH(H204,INDIRECT(H205,TRUE),0)+MATCH(H189,SL_CHARTS_2012!$Q$1:$Q$3999,1)-1,$E194+2,1,1)</f>
        <v>$S$752</v>
      </c>
      <c r="I208" s="138" t="str">
        <f ca="1">ADDRESS(MATCH(I204,INDIRECT(I205,TRUE),0)+MATCH(I189,SL_CHARTS_2012!$Q$1:$Q$3999,1)-1,$E194+2,1,1)</f>
        <v>$S$662</v>
      </c>
      <c r="J208" s="138" t="str">
        <f ca="1">ADDRESS(MATCH(J204,INDIRECT(J205,TRUE),0)+MATCH(J189,SL_CHARTS_2012!$Q$1:$Q$3999,1)-1,$E194+2,1,1)</f>
        <v>$S$600</v>
      </c>
      <c r="K208" s="138" t="str">
        <f ca="1">ADDRESS(MATCH(K204,INDIRECT(K205,TRUE),0)+MATCH(K189,SL_CHARTS_2012!$Q$1:$Q$3999,1)-1,$E194+2,1,1)</f>
        <v>$S$526</v>
      </c>
      <c r="L208" s="138" t="str">
        <f ca="1">ADDRESS(MATCH(L204,INDIRECT(L205,TRUE),0)+MATCH(L189,SL_CHARTS_2012!$Q$1:$Q$3999,1)-1,$E194+2,1,1)</f>
        <v>$S$525</v>
      </c>
      <c r="M208" s="138" t="str">
        <f ca="1">ADDRESS(MATCH(M204,INDIRECT(M205,TRUE),0)+MATCH(M189,SL_CHARTS_2012!$Q$1:$Q$3999,1)-1,$E194+2,1,1)</f>
        <v>$S$465</v>
      </c>
      <c r="N208" s="138" t="str">
        <f ca="1">ADDRESS(MATCH(N204,INDIRECT(N205,TRUE),0)+MATCH(N189,SL_CHARTS_2012!$Q$1:$Q$3999,1)-1,$E194+2,1,1)</f>
        <v>$S$445</v>
      </c>
      <c r="O208" s="138" t="str">
        <f ca="1">ADDRESS(MATCH(O204,INDIRECT(O205,TRUE),0)+MATCH(O189,SL_CHARTS_2012!$Q$1:$Q$3999,1)-1,$E194+2,1,1)</f>
        <v>$S$356</v>
      </c>
      <c r="P208" s="138" t="str">
        <f ca="1">ADDRESS(MATCH(P204,INDIRECT(P205,TRUE),0)+MATCH(P189,SL_CHARTS_2012!$Q$1:$Q$3999,1)-1,$E194+2,1,1)</f>
        <v>$S$322</v>
      </c>
      <c r="Q208" s="138" t="str">
        <f ca="1">ADDRESS(MATCH(Q204,INDIRECT(Q205,TRUE),0)+MATCH(Q189,SL_CHARTS_2012!$Q$1:$Q$3999,1)-1,$E194+2,1,1)</f>
        <v>$S$254</v>
      </c>
      <c r="R208" s="138" t="str">
        <f ca="1">ADDRESS(MATCH(R204,INDIRECT(R205,TRUE),0)+MATCH(R189,SL_CHARTS_2012!$Q$1:$Q$3999,1)-1,$E194+2,1,1)</f>
        <v>$S$247</v>
      </c>
      <c r="S208" s="138" t="str">
        <f ca="1">ADDRESS(MATCH(S204,INDIRECT(S205,TRUE),0)+MATCH(S189,SL_CHARTS_2012!$Q$1:$Q$3999,1)-1,$E194+2,1,1)</f>
        <v>$S$175</v>
      </c>
      <c r="T208" s="138" t="str">
        <f ca="1">ADDRESS(MATCH(T204,INDIRECT(T205,TRUE),0)+MATCH(T189,SL_CHARTS_2012!$Q$1:$Q$3999,1)-1,$E194+2,1,1)</f>
        <v>$S$121</v>
      </c>
      <c r="U208" s="138" t="str">
        <f ca="1">ADDRESS(MATCH(U204,INDIRECT(U205,TRUE),0)+MATCH(U189,SL_CHARTS_2012!$Q$1:$Q$3999,1)-1,$E194+2,1,1)</f>
        <v>$S$113</v>
      </c>
      <c r="V208" s="138" t="str">
        <f ca="1">ADDRESS(MATCH(V204,INDIRECT(V205,TRUE),0)+MATCH(V189,SL_CHARTS_2012!$Q$1:$Q$3999,1)-1,$E194+2,1,1)</f>
        <v>$S$51</v>
      </c>
      <c r="W208" s="138" t="str">
        <f ca="1">ADDRESS(MATCH(W204,INDIRECT(W205,TRUE),0)+MATCH(W189,SL_CHARTS_2012!$Q$1:$Q$3999,1)-1,$E194+2,1,1)</f>
        <v>$S$48</v>
      </c>
      <c r="X208" s="168" t="e">
        <f ca="1">ADDRESS(MATCH(X204,INDIRECT(X205,TRUE),0)+MATCH(X189,SL_CHARTS_2012!$Q$1:$Q$3999,1)-1,$E194+2,1,1)</f>
        <v>#N/A</v>
      </c>
      <c r="Y208" s="168" t="e">
        <f ca="1">ADDRESS(MATCH(Y204,INDIRECT(Y205,TRUE),0)+MATCH(Y189,SL_CHARTS_2012!$Q$1:$Q$3999,1)-1,$E194+2,1,1)</f>
        <v>#N/A</v>
      </c>
      <c r="Z208" s="168" t="e">
        <f ca="1">ADDRESS(MATCH(Z204,INDIRECT(Z205,TRUE),0)+MATCH(Z189,SL_CHARTS_2012!$Q$1:$Q$3999,1)-1,$E194+2,1,1)</f>
        <v>#N/A</v>
      </c>
      <c r="AA208" s="168" t="e">
        <f ca="1">ADDRESS(MATCH(AA204,INDIRECT(AA205,TRUE),0)+MATCH(AA189,SL_CHARTS_2012!$Q$1:$Q$3999,1)-1,$E194+2,1,1)</f>
        <v>#N/A</v>
      </c>
      <c r="AB208" s="168" t="e">
        <f ca="1">ADDRESS(MATCH(AB204,INDIRECT(AB205,TRUE),0)+MATCH(AB189,SL_CHARTS_2012!$Q$1:$Q$3999,1)-1,$E194+2,1,1)</f>
        <v>#N/A</v>
      </c>
      <c r="AC208" s="168" t="e">
        <f ca="1">ADDRESS(MATCH(AC204,INDIRECT(AC205,TRUE),0)+MATCH(AC189,SL_CHARTS_2012!$Q$1:$Q$3999,1)-1,$E194+2,1,1)</f>
        <v>#N/A</v>
      </c>
    </row>
    <row r="209" spans="2:29" s="65" customFormat="1" ht="15" hidden="1" customHeight="1" thickBot="1">
      <c r="B209" s="735"/>
      <c r="C209" s="714"/>
      <c r="D209" s="138" t="s">
        <v>680</v>
      </c>
      <c r="E209" s="138" t="str">
        <f ca="1">ADDRESS(MATCH(E204,INDIRECT(E205,TRUE),0)+MATCH(E189,SL_CHARTS_2012!$Q$1:$Q$3999,1)-1,$E194+3,1,1)</f>
        <v>$T$867</v>
      </c>
      <c r="F209" s="138" t="str">
        <f ca="1">ADDRESS(MATCH(F204,INDIRECT(F205,TRUE),0)+MATCH(F189,SL_CHARTS_2012!$Q$1:$Q$3999,1)-1,$E194+3,1,1)</f>
        <v>$T$832</v>
      </c>
      <c r="G209" s="138" t="str">
        <f ca="1">ADDRESS(MATCH(G204,INDIRECT(G205,TRUE),0)+MATCH(G189,SL_CHARTS_2012!$Q$1:$Q$3999,1)-1,$E194+3,1,1)</f>
        <v>$T$770</v>
      </c>
      <c r="H209" s="138" t="str">
        <f ca="1">ADDRESS(MATCH(H204,INDIRECT(H205,TRUE),0)+MATCH(H189,SL_CHARTS_2012!$Q$1:$Q$3999,1)-1,$E194+3,1,1)</f>
        <v>$T$752</v>
      </c>
      <c r="I209" s="138" t="str">
        <f ca="1">ADDRESS(MATCH(I204,INDIRECT(I205,TRUE),0)+MATCH(I189,SL_CHARTS_2012!$Q$1:$Q$3999,1)-1,$E194+3,1,1)</f>
        <v>$T$662</v>
      </c>
      <c r="J209" s="138" t="str">
        <f ca="1">ADDRESS(MATCH(J204,INDIRECT(J205,TRUE),0)+MATCH(J189,SL_CHARTS_2012!$Q$1:$Q$3999,1)-1,$E194+3,1,1)</f>
        <v>$T$600</v>
      </c>
      <c r="K209" s="138" t="str">
        <f ca="1">ADDRESS(MATCH(K204,INDIRECT(K205,TRUE),0)+MATCH(K189,SL_CHARTS_2012!$Q$1:$Q$3999,1)-1,$E194+3,1,1)</f>
        <v>$T$526</v>
      </c>
      <c r="L209" s="138" t="str">
        <f ca="1">ADDRESS(MATCH(L204,INDIRECT(L205,TRUE),0)+MATCH(L189,SL_CHARTS_2012!$Q$1:$Q$3999,1)-1,$E194+3,1,1)</f>
        <v>$T$525</v>
      </c>
      <c r="M209" s="138" t="str">
        <f ca="1">ADDRESS(MATCH(M204,INDIRECT(M205,TRUE),0)+MATCH(M189,SL_CHARTS_2012!$Q$1:$Q$3999,1)-1,$E194+3,1,1)</f>
        <v>$T$465</v>
      </c>
      <c r="N209" s="138" t="str">
        <f ca="1">ADDRESS(MATCH(N204,INDIRECT(N205,TRUE),0)+MATCH(N189,SL_CHARTS_2012!$Q$1:$Q$3999,1)-1,$E194+3,1,1)</f>
        <v>$T$445</v>
      </c>
      <c r="O209" s="138" t="str">
        <f ca="1">ADDRESS(MATCH(O204,INDIRECT(O205,TRUE),0)+MATCH(O189,SL_CHARTS_2012!$Q$1:$Q$3999,1)-1,$E194+3,1,1)</f>
        <v>$T$356</v>
      </c>
      <c r="P209" s="138" t="str">
        <f ca="1">ADDRESS(MATCH(P204,INDIRECT(P205,TRUE),0)+MATCH(P189,SL_CHARTS_2012!$Q$1:$Q$3999,1)-1,$E194+3,1,1)</f>
        <v>$T$322</v>
      </c>
      <c r="Q209" s="138" t="str">
        <f ca="1">ADDRESS(MATCH(Q204,INDIRECT(Q205,TRUE),0)+MATCH(Q189,SL_CHARTS_2012!$Q$1:$Q$3999,1)-1,$E194+3,1,1)</f>
        <v>$T$254</v>
      </c>
      <c r="R209" s="138" t="str">
        <f ca="1">ADDRESS(MATCH(R204,INDIRECT(R205,TRUE),0)+MATCH(R189,SL_CHARTS_2012!$Q$1:$Q$3999,1)-1,$E194+3,1,1)</f>
        <v>$T$247</v>
      </c>
      <c r="S209" s="138" t="str">
        <f ca="1">ADDRESS(MATCH(S204,INDIRECT(S205,TRUE),0)+MATCH(S189,SL_CHARTS_2012!$Q$1:$Q$3999,1)-1,$E194+3,1,1)</f>
        <v>$T$175</v>
      </c>
      <c r="T209" s="138" t="str">
        <f ca="1">ADDRESS(MATCH(T204,INDIRECT(T205,TRUE),0)+MATCH(T189,SL_CHARTS_2012!$Q$1:$Q$3999,1)-1,$E194+3,1,1)</f>
        <v>$T$121</v>
      </c>
      <c r="U209" s="138" t="str">
        <f ca="1">ADDRESS(MATCH(U204,INDIRECT(U205,TRUE),0)+MATCH(U189,SL_CHARTS_2012!$Q$1:$Q$3999,1)-1,$E194+3,1,1)</f>
        <v>$T$113</v>
      </c>
      <c r="V209" s="138" t="str">
        <f ca="1">ADDRESS(MATCH(V204,INDIRECT(V205,TRUE),0)+MATCH(V189,SL_CHARTS_2012!$Q$1:$Q$3999,1)-1,$E194+3,1,1)</f>
        <v>$T$51</v>
      </c>
      <c r="W209" s="138" t="str">
        <f ca="1">ADDRESS(MATCH(W204,INDIRECT(W205,TRUE),0)+MATCH(W189,SL_CHARTS_2012!$Q$1:$Q$3999,1)-1,$E194+3,1,1)</f>
        <v>$T$48</v>
      </c>
      <c r="X209" s="168" t="e">
        <f ca="1">ADDRESS(MATCH(X204,INDIRECT(X205,TRUE),0)+MATCH(X189,SL_CHARTS_2012!$Q$1:$Q$3999,1)-1,$E194+3,1,1)</f>
        <v>#N/A</v>
      </c>
      <c r="Y209" s="168" t="e">
        <f ca="1">ADDRESS(MATCH(Y204,INDIRECT(Y205,TRUE),0)+MATCH(Y189,SL_CHARTS_2012!$Q$1:$Q$3999,1)-1,$E194+3,1,1)</f>
        <v>#N/A</v>
      </c>
      <c r="Z209" s="168" t="e">
        <f ca="1">ADDRESS(MATCH(Z204,INDIRECT(Z205,TRUE),0)+MATCH(Z189,SL_CHARTS_2012!$Q$1:$Q$3999,1)-1,$E194+3,1,1)</f>
        <v>#N/A</v>
      </c>
      <c r="AA209" s="168" t="e">
        <f ca="1">ADDRESS(MATCH(AA204,INDIRECT(AA205,TRUE),0)+MATCH(AA189,SL_CHARTS_2012!$Q$1:$Q$3999,1)-1,$E194+3,1,1)</f>
        <v>#N/A</v>
      </c>
      <c r="AB209" s="168" t="e">
        <f ca="1">ADDRESS(MATCH(AB204,INDIRECT(AB205,TRUE),0)+MATCH(AB189,SL_CHARTS_2012!$Q$1:$Q$3999,1)-1,$E194+3,1,1)</f>
        <v>#N/A</v>
      </c>
      <c r="AC209" s="168" t="e">
        <f ca="1">ADDRESS(MATCH(AC204,INDIRECT(AC205,TRUE),0)+MATCH(AC189,SL_CHARTS_2012!$Q$1:$Q$3999,1)-1,$E194+3,1,1)</f>
        <v>#N/A</v>
      </c>
    </row>
    <row r="210" spans="2:29" s="65" customFormat="1" ht="15" hidden="1" customHeight="1" thickBot="1">
      <c r="B210" s="735"/>
      <c r="C210" s="714"/>
      <c r="D210" s="138" t="s">
        <v>673</v>
      </c>
      <c r="E210" s="138">
        <f ca="1">IF((-(INDIRECT(CONCATENATE($E199,E206))-INDIRECT(CONCATENATE($E199,E207))))&lt;0, (-(INDIRECT(CONCATENATE($E199,E206))-INDIRECT(CONCATENATE($E199,E207)))), -15)</f>
        <v>-15</v>
      </c>
      <c r="F210" s="138">
        <f t="shared" ref="F210:AC210" ca="1" si="98">IF((-(INDIRECT(CONCATENATE($E199,F206))-INDIRECT(CONCATENATE($E199,F207))))&lt;0, (-(INDIRECT(CONCATENATE($E199,F206))-INDIRECT(CONCATENATE($E199,F207)))), -15)</f>
        <v>-15</v>
      </c>
      <c r="G210" s="138">
        <f t="shared" ca="1" si="98"/>
        <v>-7.2999999999999972</v>
      </c>
      <c r="H210" s="138">
        <f t="shared" ca="1" si="98"/>
        <v>-15</v>
      </c>
      <c r="I210" s="138">
        <f t="shared" ca="1" si="98"/>
        <v>-15</v>
      </c>
      <c r="J210" s="138">
        <f t="shared" ca="1" si="98"/>
        <v>-15</v>
      </c>
      <c r="K210" s="138">
        <f t="shared" ca="1" si="98"/>
        <v>-15</v>
      </c>
      <c r="L210" s="138">
        <f t="shared" ca="1" si="98"/>
        <v>-15</v>
      </c>
      <c r="M210" s="138">
        <f t="shared" ca="1" si="98"/>
        <v>-15</v>
      </c>
      <c r="N210" s="138">
        <f t="shared" ca="1" si="98"/>
        <v>-15</v>
      </c>
      <c r="O210" s="138">
        <f t="shared" ca="1" si="98"/>
        <v>-15</v>
      </c>
      <c r="P210" s="138">
        <f t="shared" ca="1" si="98"/>
        <v>-15</v>
      </c>
      <c r="Q210" s="138">
        <f t="shared" ca="1" si="98"/>
        <v>-15</v>
      </c>
      <c r="R210" s="138">
        <f t="shared" ca="1" si="98"/>
        <v>-15</v>
      </c>
      <c r="S210" s="138">
        <f t="shared" ca="1" si="98"/>
        <v>-15</v>
      </c>
      <c r="T210" s="138">
        <f t="shared" ca="1" si="98"/>
        <v>-15</v>
      </c>
      <c r="U210" s="138">
        <f t="shared" ca="1" si="98"/>
        <v>-15</v>
      </c>
      <c r="V210" s="138">
        <f t="shared" ca="1" si="98"/>
        <v>-15</v>
      </c>
      <c r="W210" s="138">
        <f t="shared" ca="1" si="98"/>
        <v>-15</v>
      </c>
      <c r="X210" s="168" t="e">
        <f t="shared" ca="1" si="98"/>
        <v>#N/A</v>
      </c>
      <c r="Y210" s="168" t="e">
        <f t="shared" ca="1" si="98"/>
        <v>#N/A</v>
      </c>
      <c r="Z210" s="168" t="e">
        <f t="shared" ca="1" si="98"/>
        <v>#N/A</v>
      </c>
      <c r="AA210" s="168" t="e">
        <f t="shared" ca="1" si="98"/>
        <v>#N/A</v>
      </c>
      <c r="AB210" s="168" t="e">
        <f t="shared" ca="1" si="98"/>
        <v>#N/A</v>
      </c>
      <c r="AC210" s="168" t="e">
        <f t="shared" ca="1" si="98"/>
        <v>#N/A</v>
      </c>
    </row>
    <row r="211" spans="2:29" s="65" customFormat="1" ht="15" hidden="1" customHeight="1" thickBot="1">
      <c r="B211" s="735"/>
      <c r="C211" s="714"/>
      <c r="D211" s="138" t="s">
        <v>674</v>
      </c>
      <c r="E211" s="138">
        <f ca="1">IF(INDIRECT(CONCATENATE($E199,E208))-INDIRECT(CONCATENATE($E199,E209))&lt;0, ABS(INDIRECT(CONCATENATE($E199,E208))-INDIRECT(CONCATENATE($E199,E209))), 15)</f>
        <v>6.0999999999999943</v>
      </c>
      <c r="F211" s="138">
        <f t="shared" ref="F211:AC211" ca="1" si="99">IF(INDIRECT(CONCATENATE($E199,F208))-INDIRECT(CONCATENATE($E199,F209))&lt;0, ABS(INDIRECT(CONCATENATE($E199,F208))-INDIRECT(CONCATENATE($E199,F209))), 15)</f>
        <v>13.5</v>
      </c>
      <c r="G211" s="138">
        <f t="shared" ca="1" si="99"/>
        <v>18.999999999999993</v>
      </c>
      <c r="H211" s="138">
        <f t="shared" ca="1" si="99"/>
        <v>13.299999999999997</v>
      </c>
      <c r="I211" s="138">
        <f t="shared" ca="1" si="99"/>
        <v>23.199999999999989</v>
      </c>
      <c r="J211" s="138">
        <f t="shared" ca="1" si="99"/>
        <v>33.999999999999986</v>
      </c>
      <c r="K211" s="138">
        <f t="shared" ca="1" si="99"/>
        <v>30.5</v>
      </c>
      <c r="L211" s="138">
        <f t="shared" ca="1" si="99"/>
        <v>29.099999999999994</v>
      </c>
      <c r="M211" s="138">
        <f t="shared" ca="1" si="99"/>
        <v>38.200000000000003</v>
      </c>
      <c r="N211" s="138">
        <f t="shared" ca="1" si="99"/>
        <v>57.900000000000006</v>
      </c>
      <c r="O211" s="138">
        <f t="shared" ca="1" si="99"/>
        <v>49.900000000000006</v>
      </c>
      <c r="P211" s="138">
        <f t="shared" ca="1" si="99"/>
        <v>19.400000000000006</v>
      </c>
      <c r="Q211" s="138">
        <f t="shared" ca="1" si="99"/>
        <v>33.899999999999991</v>
      </c>
      <c r="R211" s="138">
        <f t="shared" ca="1" si="99"/>
        <v>15</v>
      </c>
      <c r="S211" s="138">
        <f t="shared" ca="1" si="99"/>
        <v>20.5</v>
      </c>
      <c r="T211" s="138">
        <f t="shared" ca="1" si="99"/>
        <v>13.399999999999999</v>
      </c>
      <c r="U211" s="138">
        <f t="shared" ca="1" si="99"/>
        <v>28.3</v>
      </c>
      <c r="V211" s="138">
        <f t="shared" ca="1" si="99"/>
        <v>14.7</v>
      </c>
      <c r="W211" s="138">
        <f t="shared" ca="1" si="99"/>
        <v>11.700000000000003</v>
      </c>
      <c r="X211" s="168" t="e">
        <f t="shared" ca="1" si="99"/>
        <v>#N/A</v>
      </c>
      <c r="Y211" s="168" t="e">
        <f t="shared" ca="1" si="99"/>
        <v>#N/A</v>
      </c>
      <c r="Z211" s="168" t="e">
        <f t="shared" ca="1" si="99"/>
        <v>#N/A</v>
      </c>
      <c r="AA211" s="168" t="e">
        <f t="shared" ca="1" si="99"/>
        <v>#N/A</v>
      </c>
      <c r="AB211" s="168" t="e">
        <f t="shared" ca="1" si="99"/>
        <v>#N/A</v>
      </c>
      <c r="AC211" s="168" t="e">
        <f t="shared" ca="1" si="99"/>
        <v>#N/A</v>
      </c>
    </row>
    <row r="212" spans="2:29" s="65" customFormat="1" ht="15" hidden="1" customHeight="1" thickBot="1">
      <c r="B212" s="735"/>
      <c r="C212" s="714"/>
      <c r="D212" s="138" t="s">
        <v>675</v>
      </c>
      <c r="E212" s="140">
        <f ca="1">E203+E210</f>
        <v>13</v>
      </c>
      <c r="F212" s="140">
        <f t="shared" ref="F212:AC212" ca="1" si="100">F203+F210</f>
        <v>25</v>
      </c>
      <c r="G212" s="140">
        <f t="shared" ca="1" si="100"/>
        <v>36.1</v>
      </c>
      <c r="H212" s="140">
        <f t="shared" ca="1" si="100"/>
        <v>33</v>
      </c>
      <c r="I212" s="140">
        <f t="shared" ca="1" si="100"/>
        <v>23</v>
      </c>
      <c r="J212" s="140">
        <f t="shared" ca="1" si="100"/>
        <v>27</v>
      </c>
      <c r="K212" s="140">
        <f t="shared" ca="1" si="100"/>
        <v>19</v>
      </c>
      <c r="L212" s="140">
        <f t="shared" ca="1" si="100"/>
        <v>24</v>
      </c>
      <c r="M212" s="140">
        <f t="shared" ca="1" si="100"/>
        <v>15</v>
      </c>
      <c r="N212" s="140">
        <f t="shared" ca="1" si="100"/>
        <v>15</v>
      </c>
      <c r="O212" s="140">
        <f t="shared" ca="1" si="100"/>
        <v>23</v>
      </c>
      <c r="P212" s="140">
        <f t="shared" ca="1" si="100"/>
        <v>-6</v>
      </c>
      <c r="Q212" s="140">
        <f t="shared" ca="1" si="100"/>
        <v>-23</v>
      </c>
      <c r="R212" s="140">
        <f t="shared" ca="1" si="100"/>
        <v>-33</v>
      </c>
      <c r="S212" s="140">
        <f t="shared" ca="1" si="100"/>
        <v>-51</v>
      </c>
      <c r="T212" s="140">
        <f t="shared" ca="1" si="100"/>
        <v>-45</v>
      </c>
      <c r="U212" s="140">
        <f t="shared" ca="1" si="100"/>
        <v>-40</v>
      </c>
      <c r="V212" s="140">
        <f t="shared" ca="1" si="100"/>
        <v>-31</v>
      </c>
      <c r="W212" s="140">
        <f ca="1">W203+W210</f>
        <v>-35</v>
      </c>
      <c r="X212" s="169" t="e">
        <f t="shared" ca="1" si="100"/>
        <v>#N/A</v>
      </c>
      <c r="Y212" s="169" t="e">
        <f t="shared" ca="1" si="100"/>
        <v>#N/A</v>
      </c>
      <c r="Z212" s="169" t="e">
        <f t="shared" ca="1" si="100"/>
        <v>#N/A</v>
      </c>
      <c r="AA212" s="169" t="e">
        <f t="shared" ca="1" si="100"/>
        <v>#N/A</v>
      </c>
      <c r="AB212" s="169" t="e">
        <f t="shared" ca="1" si="100"/>
        <v>#N/A</v>
      </c>
      <c r="AC212" s="169" t="e">
        <f t="shared" ca="1" si="100"/>
        <v>#N/A</v>
      </c>
    </row>
    <row r="213" spans="2:29" s="65" customFormat="1" ht="15" hidden="1" customHeight="1" thickBot="1">
      <c r="B213" s="735"/>
      <c r="C213" s="714"/>
      <c r="D213" s="138" t="s">
        <v>676</v>
      </c>
      <c r="E213" s="140">
        <f ca="1">E204+E211</f>
        <v>86.5</v>
      </c>
      <c r="F213" s="140">
        <f t="shared" ref="F213:AC213" ca="1" si="101">F204+F211</f>
        <v>103.6</v>
      </c>
      <c r="G213" s="140">
        <f t="shared" ca="1" si="101"/>
        <v>81.099999999999994</v>
      </c>
      <c r="H213" s="140">
        <f t="shared" ca="1" si="101"/>
        <v>91.6</v>
      </c>
      <c r="I213" s="140">
        <f t="shared" ca="1" si="101"/>
        <v>115.6</v>
      </c>
      <c r="J213" s="140">
        <f t="shared" ca="1" si="101"/>
        <v>140.19999999999999</v>
      </c>
      <c r="K213" s="140">
        <f t="shared" ca="1" si="101"/>
        <v>122.1</v>
      </c>
      <c r="L213" s="140">
        <f t="shared" ca="1" si="101"/>
        <v>118.1</v>
      </c>
      <c r="M213" s="140">
        <f t="shared" ca="1" si="101"/>
        <v>142</v>
      </c>
      <c r="N213" s="140">
        <f t="shared" ca="1" si="101"/>
        <v>203.3</v>
      </c>
      <c r="O213" s="140">
        <f t="shared" ca="1" si="101"/>
        <v>173.9</v>
      </c>
      <c r="P213" s="140">
        <f t="shared" ca="1" si="101"/>
        <v>83.5</v>
      </c>
      <c r="Q213" s="140">
        <f t="shared" ca="1" si="101"/>
        <v>97.6</v>
      </c>
      <c r="R213" s="140">
        <f t="shared" ca="1" si="101"/>
        <v>76.900000000000006</v>
      </c>
      <c r="S213" s="140">
        <f t="shared" ca="1" si="101"/>
        <v>64.3</v>
      </c>
      <c r="T213" s="140">
        <f t="shared" ca="1" si="101"/>
        <v>52.1</v>
      </c>
      <c r="U213" s="140">
        <f t="shared" ca="1" si="101"/>
        <v>39.6</v>
      </c>
      <c r="V213" s="140">
        <f t="shared" ca="1" si="101"/>
        <v>38.9</v>
      </c>
      <c r="W213" s="140">
        <f ca="1">W204+W211</f>
        <v>30.6</v>
      </c>
      <c r="X213" s="169" t="e">
        <f t="shared" ca="1" si="101"/>
        <v>#N/A</v>
      </c>
      <c r="Y213" s="169" t="e">
        <f t="shared" ca="1" si="101"/>
        <v>#N/A</v>
      </c>
      <c r="Z213" s="169" t="e">
        <f t="shared" ca="1" si="101"/>
        <v>#N/A</v>
      </c>
      <c r="AA213" s="169" t="e">
        <f t="shared" ca="1" si="101"/>
        <v>#N/A</v>
      </c>
      <c r="AB213" s="169" t="e">
        <f t="shared" ca="1" si="101"/>
        <v>#N/A</v>
      </c>
      <c r="AC213" s="169" t="e">
        <f t="shared" ca="1" si="101"/>
        <v>#N/A</v>
      </c>
    </row>
    <row r="214" spans="2:29" s="65" customFormat="1" ht="15" hidden="1" customHeight="1" thickBot="1">
      <c r="B214" s="735"/>
      <c r="C214" s="722" t="s">
        <v>128</v>
      </c>
      <c r="D214" s="141" t="s">
        <v>106</v>
      </c>
      <c r="E214" s="142" t="str">
        <f t="shared" ref="E214:AC214" ca="1" si="102">CONCATENATE(E191,E$7,E193)</f>
        <v>100,5-93,5</v>
      </c>
      <c r="F214" s="142" t="str">
        <f t="shared" ca="1" si="102"/>
        <v>93,9-88,8</v>
      </c>
      <c r="G214" s="142" t="str">
        <f t="shared" ca="1" si="102"/>
        <v>90,1-85,3</v>
      </c>
      <c r="H214" s="142" t="str">
        <f t="shared" ca="1" si="102"/>
        <v>86,8-82,7</v>
      </c>
      <c r="I214" s="142" t="str">
        <f t="shared" ca="1" si="102"/>
        <v>83,8-71,4</v>
      </c>
      <c r="J214" s="142" t="str">
        <f t="shared" ca="1" si="102"/>
        <v>72,3-65,1</v>
      </c>
      <c r="K214" s="142" t="str">
        <f t="shared" ca="1" si="102"/>
        <v>66-60,4</v>
      </c>
      <c r="L214" s="142" t="str">
        <f t="shared" ca="1" si="102"/>
        <v>61,6-58</v>
      </c>
      <c r="M214" s="142" t="str">
        <f t="shared" ca="1" si="102"/>
        <v>59,2-55,1</v>
      </c>
      <c r="N214" s="142" t="str">
        <f t="shared" ca="1" si="102"/>
        <v>56-48,1</v>
      </c>
      <c r="O214" s="142" t="str">
        <f t="shared" ca="1" si="102"/>
        <v>47,8-41,4</v>
      </c>
      <c r="P214" s="142" t="str">
        <f t="shared" ca="1" si="102"/>
        <v>41,3-37,9</v>
      </c>
      <c r="Q214" s="142" t="str">
        <f t="shared" ca="1" si="102"/>
        <v>38-33,7</v>
      </c>
      <c r="R214" s="142" t="str">
        <f t="shared" ca="1" si="102"/>
        <v>33,9-28,4</v>
      </c>
      <c r="S214" s="142" t="str">
        <f t="shared" ca="1" si="102"/>
        <v>28,1-23,6</v>
      </c>
      <c r="T214" s="142" t="str">
        <f t="shared" ca="1" si="102"/>
        <v>23,1-20,8</v>
      </c>
      <c r="U214" s="142" t="str">
        <f t="shared" ca="1" si="102"/>
        <v>20,5-15,9</v>
      </c>
      <c r="V214" s="142" t="str">
        <f t="shared" ca="1" si="102"/>
        <v>16-13,8</v>
      </c>
      <c r="W214" s="142" t="str">
        <f t="shared" ca="1" si="102"/>
        <v>13,9-11,6</v>
      </c>
      <c r="X214" s="170" t="e">
        <f t="shared" ca="1" si="102"/>
        <v>#N/A</v>
      </c>
      <c r="Y214" s="170" t="e">
        <f t="shared" ca="1" si="102"/>
        <v>#N/A</v>
      </c>
      <c r="Z214" s="170" t="e">
        <f t="shared" ca="1" si="102"/>
        <v>#N/A</v>
      </c>
      <c r="AA214" s="170" t="e">
        <f t="shared" ca="1" si="102"/>
        <v>#N/A</v>
      </c>
      <c r="AB214" s="170" t="e">
        <f t="shared" ca="1" si="102"/>
        <v>#N/A</v>
      </c>
      <c r="AC214" s="170" t="e">
        <f t="shared" ca="1" si="102"/>
        <v>#N/A</v>
      </c>
    </row>
    <row r="215" spans="2:29" s="65" customFormat="1" ht="15" hidden="1" customHeight="1" thickBot="1">
      <c r="B215" s="735"/>
      <c r="C215" s="722"/>
      <c r="D215" s="143" t="s">
        <v>670</v>
      </c>
      <c r="E215" s="143">
        <f t="shared" ref="E215:AC215" ca="1" si="103">AVERAGE(INDIRECT(CONCATENATE($E199,E197,$E200,E198),TRUE))</f>
        <v>58.742253521126756</v>
      </c>
      <c r="F215" s="143">
        <f t="shared" ca="1" si="103"/>
        <v>60.919230769230737</v>
      </c>
      <c r="G215" s="143">
        <f t="shared" ca="1" si="103"/>
        <v>49.953061224489808</v>
      </c>
      <c r="H215" s="143">
        <f t="shared" ca="1" si="103"/>
        <v>63.514285714285712</v>
      </c>
      <c r="I215" s="143">
        <f t="shared" ca="1" si="103"/>
        <v>68.187199999999976</v>
      </c>
      <c r="J215" s="143">
        <f t="shared" ca="1" si="103"/>
        <v>72.823287671232862</v>
      </c>
      <c r="K215" s="143">
        <f t="shared" ca="1" si="103"/>
        <v>62.78070175438598</v>
      </c>
      <c r="L215" s="143">
        <f t="shared" ca="1" si="103"/>
        <v>66.781081081081084</v>
      </c>
      <c r="M215" s="143">
        <f t="shared" ca="1" si="103"/>
        <v>62.692857142857143</v>
      </c>
      <c r="N215" s="143">
        <f t="shared" ca="1" si="103"/>
        <v>100.28125</v>
      </c>
      <c r="O215" s="143">
        <f t="shared" ca="1" si="103"/>
        <v>78.038461538461519</v>
      </c>
      <c r="P215" s="143">
        <f t="shared" ca="1" si="103"/>
        <v>33.760000000000005</v>
      </c>
      <c r="Q215" s="143">
        <f t="shared" ca="1" si="103"/>
        <v>44.697727272727271</v>
      </c>
      <c r="R215" s="143">
        <f t="shared" ca="1" si="103"/>
        <v>10.573214285714284</v>
      </c>
      <c r="S215" s="143">
        <f t="shared" ca="1" si="103"/>
        <v>-1.7630434782608697</v>
      </c>
      <c r="T215" s="143">
        <f t="shared" ca="1" si="103"/>
        <v>-5.6791666666666663</v>
      </c>
      <c r="U215" s="143">
        <f t="shared" ca="1" si="103"/>
        <v>-1.629787234042553</v>
      </c>
      <c r="V215" s="143">
        <f t="shared" ca="1" si="103"/>
        <v>7.3652173913043466</v>
      </c>
      <c r="W215" s="143">
        <f t="shared" ca="1" si="103"/>
        <v>5.7791666666666677</v>
      </c>
      <c r="X215" s="171" t="e">
        <f t="shared" ca="1" si="103"/>
        <v>#N/A</v>
      </c>
      <c r="Y215" s="171" t="e">
        <f t="shared" ca="1" si="103"/>
        <v>#N/A</v>
      </c>
      <c r="Z215" s="171" t="e">
        <f t="shared" ca="1" si="103"/>
        <v>#N/A</v>
      </c>
      <c r="AA215" s="171" t="e">
        <f t="shared" ca="1" si="103"/>
        <v>#N/A</v>
      </c>
      <c r="AB215" s="171" t="e">
        <f t="shared" ca="1" si="103"/>
        <v>#N/A</v>
      </c>
      <c r="AC215" s="171" t="e">
        <f t="shared" ca="1" si="103"/>
        <v>#N/A</v>
      </c>
    </row>
    <row r="216" spans="2:29" s="65" customFormat="1" ht="15" hidden="1" customHeight="1" thickBot="1">
      <c r="B216" s="735"/>
      <c r="C216" s="722"/>
      <c r="D216" s="144" t="s">
        <v>671</v>
      </c>
      <c r="E216" s="144">
        <f t="shared" ref="E216:AC216" ca="1" si="104">MIN(INDIRECT(CONCATENATE($E199,E197,$E200,E198),TRUE))</f>
        <v>28</v>
      </c>
      <c r="F216" s="144">
        <f t="shared" ca="1" si="104"/>
        <v>40</v>
      </c>
      <c r="G216" s="144">
        <f t="shared" ca="1" si="104"/>
        <v>40</v>
      </c>
      <c r="H216" s="144">
        <f t="shared" ca="1" si="104"/>
        <v>43.5</v>
      </c>
      <c r="I216" s="144">
        <f t="shared" ca="1" si="104"/>
        <v>38</v>
      </c>
      <c r="J216" s="144">
        <f t="shared" ca="1" si="104"/>
        <v>42</v>
      </c>
      <c r="K216" s="144">
        <f t="shared" ca="1" si="104"/>
        <v>34</v>
      </c>
      <c r="L216" s="144">
        <f t="shared" ca="1" si="104"/>
        <v>39</v>
      </c>
      <c r="M216" s="144">
        <f t="shared" ca="1" si="104"/>
        <v>30</v>
      </c>
      <c r="N216" s="144">
        <f t="shared" ca="1" si="104"/>
        <v>30</v>
      </c>
      <c r="O216" s="144">
        <f t="shared" ca="1" si="104"/>
        <v>38</v>
      </c>
      <c r="P216" s="144">
        <f t="shared" ca="1" si="104"/>
        <v>9</v>
      </c>
      <c r="Q216" s="144">
        <f t="shared" ca="1" si="104"/>
        <v>-8</v>
      </c>
      <c r="R216" s="144">
        <f t="shared" ca="1" si="104"/>
        <v>-18</v>
      </c>
      <c r="S216" s="144">
        <f t="shared" ca="1" si="104"/>
        <v>-36</v>
      </c>
      <c r="T216" s="144">
        <f t="shared" ca="1" si="104"/>
        <v>-30</v>
      </c>
      <c r="U216" s="144">
        <f t="shared" ca="1" si="104"/>
        <v>-25</v>
      </c>
      <c r="V216" s="144">
        <f t="shared" ca="1" si="104"/>
        <v>-16</v>
      </c>
      <c r="W216" s="144">
        <f t="shared" ca="1" si="104"/>
        <v>-20</v>
      </c>
      <c r="X216" s="172" t="e">
        <f t="shared" ca="1" si="104"/>
        <v>#N/A</v>
      </c>
      <c r="Y216" s="172" t="e">
        <f t="shared" ca="1" si="104"/>
        <v>#N/A</v>
      </c>
      <c r="Z216" s="172" t="e">
        <f t="shared" ca="1" si="104"/>
        <v>#N/A</v>
      </c>
      <c r="AA216" s="172" t="e">
        <f t="shared" ca="1" si="104"/>
        <v>#N/A</v>
      </c>
      <c r="AB216" s="172" t="e">
        <f t="shared" ca="1" si="104"/>
        <v>#N/A</v>
      </c>
      <c r="AC216" s="172" t="e">
        <f t="shared" ca="1" si="104"/>
        <v>#N/A</v>
      </c>
    </row>
    <row r="217" spans="2:29" s="65" customFormat="1" ht="15" hidden="1" customHeight="1" thickBot="1">
      <c r="B217" s="735"/>
      <c r="C217" s="722"/>
      <c r="D217" s="144" t="s">
        <v>672</v>
      </c>
      <c r="E217" s="144">
        <f t="shared" ref="E217:AC217" ca="1" si="105">MAX(INDIRECT(CONCATENATE($E199,E197,$E200,E198),TRUE))</f>
        <v>80.400000000000006</v>
      </c>
      <c r="F217" s="144">
        <f t="shared" ca="1" si="105"/>
        <v>90.1</v>
      </c>
      <c r="G217" s="144">
        <f t="shared" ca="1" si="105"/>
        <v>62.1</v>
      </c>
      <c r="H217" s="144">
        <f t="shared" ca="1" si="105"/>
        <v>78.3</v>
      </c>
      <c r="I217" s="144">
        <f t="shared" ca="1" si="105"/>
        <v>92.4</v>
      </c>
      <c r="J217" s="144">
        <f t="shared" ca="1" si="105"/>
        <v>106.2</v>
      </c>
      <c r="K217" s="144">
        <f t="shared" ca="1" si="105"/>
        <v>91.6</v>
      </c>
      <c r="L217" s="144">
        <f t="shared" ca="1" si="105"/>
        <v>89</v>
      </c>
      <c r="M217" s="144">
        <f t="shared" ca="1" si="105"/>
        <v>103.8</v>
      </c>
      <c r="N217" s="144">
        <f t="shared" ca="1" si="105"/>
        <v>145.4</v>
      </c>
      <c r="O217" s="144">
        <f t="shared" ca="1" si="105"/>
        <v>124</v>
      </c>
      <c r="P217" s="144">
        <f t="shared" ca="1" si="105"/>
        <v>64.099999999999994</v>
      </c>
      <c r="Q217" s="144">
        <f t="shared" ca="1" si="105"/>
        <v>63.7</v>
      </c>
      <c r="R217" s="144">
        <f t="shared" ca="1" si="105"/>
        <v>61.9</v>
      </c>
      <c r="S217" s="144">
        <f t="shared" ca="1" si="105"/>
        <v>43.8</v>
      </c>
      <c r="T217" s="144">
        <f t="shared" ca="1" si="105"/>
        <v>38.700000000000003</v>
      </c>
      <c r="U217" s="144">
        <f t="shared" ca="1" si="105"/>
        <v>11.3</v>
      </c>
      <c r="V217" s="144">
        <f t="shared" ca="1" si="105"/>
        <v>24.2</v>
      </c>
      <c r="W217" s="144">
        <f t="shared" ca="1" si="105"/>
        <v>18.899999999999999</v>
      </c>
      <c r="X217" s="172" t="e">
        <f t="shared" ca="1" si="105"/>
        <v>#N/A</v>
      </c>
      <c r="Y217" s="172" t="e">
        <f t="shared" ca="1" si="105"/>
        <v>#N/A</v>
      </c>
      <c r="Z217" s="172" t="e">
        <f t="shared" ca="1" si="105"/>
        <v>#N/A</v>
      </c>
      <c r="AA217" s="172" t="e">
        <f t="shared" ca="1" si="105"/>
        <v>#N/A</v>
      </c>
      <c r="AB217" s="172" t="e">
        <f t="shared" ca="1" si="105"/>
        <v>#N/A</v>
      </c>
      <c r="AC217" s="172" t="e">
        <f t="shared" ca="1" si="105"/>
        <v>#N/A</v>
      </c>
    </row>
    <row r="218" spans="2:29" s="65" customFormat="1" ht="15" hidden="1" customHeight="1" thickBot="1">
      <c r="B218" s="735"/>
      <c r="C218" s="722"/>
      <c r="D218" s="145" t="s">
        <v>131</v>
      </c>
      <c r="E218" s="145" t="str">
        <f ca="1">CONCATENATE($E199,E198,$E200,E197)</f>
        <v>SL_CHARTS_2012!$U$914:$U$844</v>
      </c>
      <c r="F218" s="145" t="str">
        <f t="shared" ref="F218:AC218" ca="1" si="106">CONCATENATE($E199,F198,$E200,F197)</f>
        <v>SL_CHARTS_2012!$U$848:$U$797</v>
      </c>
      <c r="G218" s="145" t="str">
        <f t="shared" ca="1" si="106"/>
        <v>SL_CHARTS_2012!$U$810:$U$762</v>
      </c>
      <c r="H218" s="145" t="str">
        <f t="shared" ca="1" si="106"/>
        <v>SL_CHARTS_2012!$U$777:$U$736</v>
      </c>
      <c r="I218" s="145" t="str">
        <f t="shared" ca="1" si="106"/>
        <v>SL_CHARTS_2012!$U$747:$U$623</v>
      </c>
      <c r="J218" s="145" t="str">
        <f t="shared" ca="1" si="106"/>
        <v>SL_CHARTS_2012!$U$632:$U$560</v>
      </c>
      <c r="K218" s="145" t="str">
        <f t="shared" ca="1" si="106"/>
        <v>SL_CHARTS_2012!$U$569:$U$513</v>
      </c>
      <c r="L218" s="145" t="str">
        <f t="shared" ca="1" si="106"/>
        <v>SL_CHARTS_2012!$U$525:$U$489</v>
      </c>
      <c r="M218" s="145" t="str">
        <f t="shared" ca="1" si="106"/>
        <v>SL_CHARTS_2012!$U$501:$U$460</v>
      </c>
      <c r="N218" s="145" t="str">
        <f t="shared" ca="1" si="106"/>
        <v>SL_CHARTS_2012!$U$469:$U$390</v>
      </c>
      <c r="O218" s="145" t="str">
        <f t="shared" ca="1" si="106"/>
        <v>SL_CHARTS_2012!$U$387:$U$323</v>
      </c>
      <c r="P218" s="145" t="str">
        <f t="shared" ca="1" si="106"/>
        <v>SL_CHARTS_2012!$U$322:$U$288</v>
      </c>
      <c r="Q218" s="145" t="str">
        <f t="shared" ca="1" si="106"/>
        <v>SL_CHARTS_2012!$U$289:$U$246</v>
      </c>
      <c r="R218" s="145" t="str">
        <f t="shared" ca="1" si="106"/>
        <v>SL_CHARTS_2012!$U$248:$U$193</v>
      </c>
      <c r="S218" s="145" t="str">
        <f t="shared" ca="1" si="106"/>
        <v>SL_CHARTS_2012!$U$190:$U$145</v>
      </c>
      <c r="T218" s="145" t="str">
        <f t="shared" ca="1" si="106"/>
        <v>SL_CHARTS_2012!$U$140:$U$117</v>
      </c>
      <c r="U218" s="145" t="str">
        <f t="shared" ca="1" si="106"/>
        <v>SL_CHARTS_2012!$U$114:$U$68</v>
      </c>
      <c r="V218" s="145" t="str">
        <f t="shared" ca="1" si="106"/>
        <v>SL_CHARTS_2012!$U$69:$U$47</v>
      </c>
      <c r="W218" s="145" t="str">
        <f t="shared" ca="1" si="106"/>
        <v>SL_CHARTS_2012!$U$48:$U$25</v>
      </c>
      <c r="X218" s="173" t="e">
        <f t="shared" ca="1" si="106"/>
        <v>#N/A</v>
      </c>
      <c r="Y218" s="173" t="e">
        <f t="shared" ca="1" si="106"/>
        <v>#N/A</v>
      </c>
      <c r="Z218" s="173" t="e">
        <f t="shared" ca="1" si="106"/>
        <v>#N/A</v>
      </c>
      <c r="AA218" s="173" t="e">
        <f t="shared" ca="1" si="106"/>
        <v>#N/A</v>
      </c>
      <c r="AB218" s="173" t="e">
        <f t="shared" ca="1" si="106"/>
        <v>#N/A</v>
      </c>
      <c r="AC218" s="173" t="e">
        <f t="shared" ca="1" si="106"/>
        <v>#N/A</v>
      </c>
    </row>
    <row r="219" spans="2:29" s="65" customFormat="1" ht="15" hidden="1" customHeight="1" thickBot="1">
      <c r="B219" s="735"/>
      <c r="C219" s="722"/>
      <c r="D219" s="145" t="s">
        <v>677</v>
      </c>
      <c r="E219" s="145" t="str">
        <f ca="1">ADDRESS(MATCH(E216,INDIRECT(E218,TRUE),0)+MATCH(E193,SL_CHARTS_2012!$Q$1:$Q$3999,1)-1,$E194+2,1,1)</f>
        <v>$S$903</v>
      </c>
      <c r="F219" s="145" t="str">
        <f ca="1">ADDRESS(MATCH(F216,INDIRECT(F218,TRUE),0)+MATCH(F193,SL_CHARTS_2012!$Q$1:$Q$3999,1)-1,$E194+2,1,1)</f>
        <v>$S$808</v>
      </c>
      <c r="G219" s="145" t="str">
        <f ca="1">ADDRESS(MATCH(G216,INDIRECT(G218,TRUE),0)+MATCH(G193,SL_CHARTS_2012!$Q$1:$Q$3999,1)-1,$E194+2,1,1)</f>
        <v>$S$808</v>
      </c>
      <c r="H219" s="145" t="str">
        <f ca="1">ADDRESS(MATCH(H216,INDIRECT(H218,TRUE),0)+MATCH(H193,SL_CHARTS_2012!$Q$1:$Q$3999,1)-1,$E194+2,1,1)</f>
        <v>$S$775</v>
      </c>
      <c r="I219" s="145" t="str">
        <f ca="1">ADDRESS(MATCH(I216,INDIRECT(I218,TRUE),0)+MATCH(I193,SL_CHARTS_2012!$Q$1:$Q$3999,1)-1,$E194+2,1,1)</f>
        <v>$S$690</v>
      </c>
      <c r="J219" s="145" t="str">
        <f ca="1">ADDRESS(MATCH(J216,INDIRECT(J218,TRUE),0)+MATCH(J193,SL_CHARTS_2012!$Q$1:$Q$3999,1)-1,$E194+2,1,1)</f>
        <v>$S$616</v>
      </c>
      <c r="K219" s="145" t="str">
        <f ca="1">ADDRESS(MATCH(K216,INDIRECT(K218,TRUE),0)+MATCH(K193,SL_CHARTS_2012!$Q$1:$Q$3999,1)-1,$E194+2,1,1)</f>
        <v>$S$547</v>
      </c>
      <c r="L219" s="145" t="str">
        <f ca="1">ADDRESS(MATCH(L216,INDIRECT(L218,TRUE),0)+MATCH(L193,SL_CHARTS_2012!$Q$1:$Q$3999,1)-1,$E194+2,1,1)</f>
        <v>$S$499</v>
      </c>
      <c r="M219" s="145" t="str">
        <f ca="1">ADDRESS(MATCH(M216,INDIRECT(M218,TRUE),0)+MATCH(M193,SL_CHARTS_2012!$Q$1:$Q$3999,1)-1,$E194+2,1,1)</f>
        <v>$S$466</v>
      </c>
      <c r="N219" s="145" t="str">
        <f ca="1">ADDRESS(MATCH(N216,INDIRECT(N218,TRUE),0)+MATCH(N193,SL_CHARTS_2012!$Q$1:$Q$3999,1)-1,$E194+2,1,1)</f>
        <v>$S$466</v>
      </c>
      <c r="O219" s="145" t="str">
        <f ca="1">ADDRESS(MATCH(O216,INDIRECT(O218,TRUE),0)+MATCH(O193,SL_CHARTS_2012!$Q$1:$Q$3999,1)-1,$E194+2,1,1)</f>
        <v>$S$335</v>
      </c>
      <c r="P219" s="145" t="str">
        <f ca="1">ADDRESS(MATCH(P216,INDIRECT(P218,TRUE),0)+MATCH(P193,SL_CHARTS_2012!$Q$1:$Q$3999,1)-1,$E194+2,1,1)</f>
        <v>$S$295</v>
      </c>
      <c r="Q219" s="145" t="str">
        <f ca="1">ADDRESS(MATCH(Q216,INDIRECT(Q218,TRUE),0)+MATCH(Q193,SL_CHARTS_2012!$Q$1:$Q$3999,1)-1,$E194+2,1,1)</f>
        <v>$S$246</v>
      </c>
      <c r="R219" s="145" t="str">
        <f ca="1">ADDRESS(MATCH(R216,INDIRECT(R218,TRUE),0)+MATCH(R193,SL_CHARTS_2012!$Q$1:$Q$3999,1)-1,$E194+2,1,1)</f>
        <v>$S$239</v>
      </c>
      <c r="S219" s="145" t="str">
        <f ca="1">ADDRESS(MATCH(S216,INDIRECT(S218,TRUE),0)+MATCH(S193,SL_CHARTS_2012!$Q$1:$Q$3999,1)-1,$E194+2,1,1)</f>
        <v>$S$189</v>
      </c>
      <c r="T219" s="145" t="str">
        <f ca="1">ADDRESS(MATCH(T216,INDIRECT(T218,TRUE),0)+MATCH(T193,SL_CHARTS_2012!$Q$1:$Q$3999,1)-1,$E194+2,1,1)</f>
        <v>$S$132</v>
      </c>
      <c r="U219" s="145" t="str">
        <f ca="1">ADDRESS(MATCH(U216,INDIRECT(U218,TRUE),0)+MATCH(U193,SL_CHARTS_2012!$Q$1:$Q$3999,1)-1,$E194+2,1,1)</f>
        <v>$S$89</v>
      </c>
      <c r="V219" s="145" t="str">
        <f ca="1">ADDRESS(MATCH(V216,INDIRECT(V218,TRUE),0)+MATCH(V193,SL_CHARTS_2012!$Q$1:$Q$3999,1)-1,$E194+2,1,1)</f>
        <v>$S$61</v>
      </c>
      <c r="W219" s="145" t="str">
        <f ca="1">ADDRESS(MATCH(W216,INDIRECT(W218,TRUE),0)+MATCH(W193,SL_CHARTS_2012!$Q$1:$Q$3999,1)-1,$E194+2,1,1)</f>
        <v>$S$35</v>
      </c>
      <c r="X219" s="173" t="e">
        <f ca="1">ADDRESS(MATCH(X216,INDIRECT(X218,TRUE),0)+MATCH(X193,SL_CHARTS_2012!$Q$1:$Q$3999,1)-1,$E194+2,1,1)</f>
        <v>#N/A</v>
      </c>
      <c r="Y219" s="173" t="e">
        <f ca="1">ADDRESS(MATCH(Y216,INDIRECT(Y218,TRUE),0)+MATCH(Y193,SL_CHARTS_2012!$Q$1:$Q$3999,1)-1,$E194+2,1,1)</f>
        <v>#N/A</v>
      </c>
      <c r="Z219" s="173" t="e">
        <f ca="1">ADDRESS(MATCH(Z216,INDIRECT(Z218,TRUE),0)+MATCH(Z193,SL_CHARTS_2012!$Q$1:$Q$3999,1)-1,$E194+2,1,1)</f>
        <v>#N/A</v>
      </c>
      <c r="AA219" s="173" t="e">
        <f ca="1">ADDRESS(MATCH(AA216,INDIRECT(AA218,TRUE),0)+MATCH(AA193,SL_CHARTS_2012!$Q$1:$Q$3999,1)-1,$E194+2,1,1)</f>
        <v>#N/A</v>
      </c>
      <c r="AB219" s="173" t="e">
        <f ca="1">ADDRESS(MATCH(AB216,INDIRECT(AB218,TRUE),0)+MATCH(AB193,SL_CHARTS_2012!$Q$1:$Q$3999,1)-1,$E194+2,1,1)</f>
        <v>#N/A</v>
      </c>
      <c r="AC219" s="173" t="e">
        <f ca="1">ADDRESS(MATCH(AC216,INDIRECT(AC218,TRUE),0)+MATCH(AC193,SL_CHARTS_2012!$Q$1:$Q$3999,1)-1,$E194+2,1,1)</f>
        <v>#N/A</v>
      </c>
    </row>
    <row r="220" spans="2:29" s="65" customFormat="1" ht="15" hidden="1" customHeight="1" thickBot="1">
      <c r="B220" s="735"/>
      <c r="C220" s="722"/>
      <c r="D220" s="145" t="s">
        <v>678</v>
      </c>
      <c r="E220" s="145" t="str">
        <f ca="1">ADDRESS(MATCH(E216,INDIRECT(E218,TRUE),0)+MATCH(E193,SL_CHARTS_2012!$Q$1:$Q$3999,1)-1,$E194+1,1,1)</f>
        <v>$R$903</v>
      </c>
      <c r="F220" s="145" t="str">
        <f ca="1">ADDRESS(MATCH(F216,INDIRECT(F218,TRUE),0)+MATCH(F193,SL_CHARTS_2012!$Q$1:$Q$3999,1)-1,$E194+1,1,1)</f>
        <v>$R$808</v>
      </c>
      <c r="G220" s="145" t="str">
        <f ca="1">ADDRESS(MATCH(G216,INDIRECT(G218,TRUE),0)+MATCH(G193,SL_CHARTS_2012!$Q$1:$Q$3999,1)-1,$E194+1,1,1)</f>
        <v>$R$808</v>
      </c>
      <c r="H220" s="145" t="str">
        <f ca="1">ADDRESS(MATCH(H216,INDIRECT(H218,TRUE),0)+MATCH(H193,SL_CHARTS_2012!$Q$1:$Q$3999,1)-1,$E194+1,1,1)</f>
        <v>$R$775</v>
      </c>
      <c r="I220" s="145" t="str">
        <f ca="1">ADDRESS(MATCH(I216,INDIRECT(I218,TRUE),0)+MATCH(I193,SL_CHARTS_2012!$Q$1:$Q$3999,1)-1,$E194+1,1,1)</f>
        <v>$R$690</v>
      </c>
      <c r="J220" s="145" t="str">
        <f ca="1">ADDRESS(MATCH(J216,INDIRECT(J218,TRUE),0)+MATCH(J193,SL_CHARTS_2012!$Q$1:$Q$3999,1)-1,$E194+1,1,1)</f>
        <v>$R$616</v>
      </c>
      <c r="K220" s="145" t="str">
        <f ca="1">ADDRESS(MATCH(K216,INDIRECT(K218,TRUE),0)+MATCH(K193,SL_CHARTS_2012!$Q$1:$Q$3999,1)-1,$E194+1,1,1)</f>
        <v>$R$547</v>
      </c>
      <c r="L220" s="145" t="str">
        <f ca="1">ADDRESS(MATCH(L216,INDIRECT(L218,TRUE),0)+MATCH(L193,SL_CHARTS_2012!$Q$1:$Q$3999,1)-1,$E194+1,1,1)</f>
        <v>$R$499</v>
      </c>
      <c r="M220" s="145" t="str">
        <f ca="1">ADDRESS(MATCH(M216,INDIRECT(M218,TRUE),0)+MATCH(M193,SL_CHARTS_2012!$Q$1:$Q$3999,1)-1,$E194+1,1,1)</f>
        <v>$R$466</v>
      </c>
      <c r="N220" s="145" t="str">
        <f ca="1">ADDRESS(MATCH(N216,INDIRECT(N218,TRUE),0)+MATCH(N193,SL_CHARTS_2012!$Q$1:$Q$3999,1)-1,$E194+1,1,1)</f>
        <v>$R$466</v>
      </c>
      <c r="O220" s="145" t="str">
        <f ca="1">ADDRESS(MATCH(O216,INDIRECT(O218,TRUE),0)+MATCH(O193,SL_CHARTS_2012!$Q$1:$Q$3999,1)-1,$E194+1,1,1)</f>
        <v>$R$335</v>
      </c>
      <c r="P220" s="145" t="str">
        <f ca="1">ADDRESS(MATCH(P216,INDIRECT(P218,TRUE),0)+MATCH(P193,SL_CHARTS_2012!$Q$1:$Q$3999,1)-1,$E194+1,1,1)</f>
        <v>$R$295</v>
      </c>
      <c r="Q220" s="145" t="str">
        <f ca="1">ADDRESS(MATCH(Q216,INDIRECT(Q218,TRUE),0)+MATCH(Q193,SL_CHARTS_2012!$Q$1:$Q$3999,1)-1,$E194+1,1,1)</f>
        <v>$R$246</v>
      </c>
      <c r="R220" s="145" t="str">
        <f ca="1">ADDRESS(MATCH(R216,INDIRECT(R218,TRUE),0)+MATCH(R193,SL_CHARTS_2012!$Q$1:$Q$3999,1)-1,$E194+1,1,1)</f>
        <v>$R$239</v>
      </c>
      <c r="S220" s="145" t="str">
        <f ca="1">ADDRESS(MATCH(S216,INDIRECT(S218,TRUE),0)+MATCH(S193,SL_CHARTS_2012!$Q$1:$Q$3999,1)-1,$E194+1,1,1)</f>
        <v>$R$189</v>
      </c>
      <c r="T220" s="145" t="str">
        <f ca="1">ADDRESS(MATCH(T216,INDIRECT(T218,TRUE),0)+MATCH(T193,SL_CHARTS_2012!$Q$1:$Q$3999,1)-1,$E194+1,1,1)</f>
        <v>$R$132</v>
      </c>
      <c r="U220" s="145" t="str">
        <f ca="1">ADDRESS(MATCH(U216,INDIRECT(U218,TRUE),0)+MATCH(U193,SL_CHARTS_2012!$Q$1:$Q$3999,1)-1,$E194+1,1,1)</f>
        <v>$R$89</v>
      </c>
      <c r="V220" s="145" t="str">
        <f ca="1">ADDRESS(MATCH(V216,INDIRECT(V218,TRUE),0)+MATCH(V193,SL_CHARTS_2012!$Q$1:$Q$3999,1)-1,$E194+1,1,1)</f>
        <v>$R$61</v>
      </c>
      <c r="W220" s="145" t="str">
        <f ca="1">ADDRESS(MATCH(W216,INDIRECT(W218,TRUE),0)+MATCH(W193,SL_CHARTS_2012!$Q$1:$Q$3999,1)-1,$E194+1,1,1)</f>
        <v>$R$35</v>
      </c>
      <c r="X220" s="173" t="e">
        <f ca="1">ADDRESS(MATCH(X216,INDIRECT(X218,TRUE),0)+MATCH(X193,SL_CHARTS_2012!$Q$1:$Q$3999,1)-1,$E194+1,1,1)</f>
        <v>#N/A</v>
      </c>
      <c r="Y220" s="173" t="e">
        <f ca="1">ADDRESS(MATCH(Y216,INDIRECT(Y218,TRUE),0)+MATCH(Y193,SL_CHARTS_2012!$Q$1:$Q$3999,1)-1,$E194+1,1,1)</f>
        <v>#N/A</v>
      </c>
      <c r="Z220" s="173" t="e">
        <f ca="1">ADDRESS(MATCH(Z216,INDIRECT(Z218,TRUE),0)+MATCH(Z193,SL_CHARTS_2012!$Q$1:$Q$3999,1)-1,$E194+1,1,1)</f>
        <v>#N/A</v>
      </c>
      <c r="AA220" s="173" t="e">
        <f ca="1">ADDRESS(MATCH(AA216,INDIRECT(AA218,TRUE),0)+MATCH(AA193,SL_CHARTS_2012!$Q$1:$Q$3999,1)-1,$E194+1,1,1)</f>
        <v>#N/A</v>
      </c>
      <c r="AB220" s="173" t="e">
        <f ca="1">ADDRESS(MATCH(AB216,INDIRECT(AB218,TRUE),0)+MATCH(AB193,SL_CHARTS_2012!$Q$1:$Q$3999,1)-1,$E194+1,1,1)</f>
        <v>#N/A</v>
      </c>
      <c r="AC220" s="173" t="e">
        <f ca="1">ADDRESS(MATCH(AC216,INDIRECT(AC218,TRUE),0)+MATCH(AC193,SL_CHARTS_2012!$Q$1:$Q$3999,1)-1,$E194+1,1,1)</f>
        <v>#N/A</v>
      </c>
    </row>
    <row r="221" spans="2:29" s="65" customFormat="1" ht="15" hidden="1" customHeight="1" thickBot="1">
      <c r="B221" s="735"/>
      <c r="C221" s="722"/>
      <c r="D221" s="145" t="s">
        <v>679</v>
      </c>
      <c r="E221" s="145" t="str">
        <f ca="1">ADDRESS(MATCH(E217,INDIRECT(E218,TRUE),0)+MATCH(E193,SL_CHARTS_2012!$Q$1:$Q$3999,1)-1,$E194+2,1,1)</f>
        <v>$S$867</v>
      </c>
      <c r="F221" s="145" t="str">
        <f ca="1">ADDRESS(MATCH(F217,INDIRECT(F218,TRUE),0)+MATCH(F193,SL_CHARTS_2012!$Q$1:$Q$3999,1)-1,$E194+2,1,1)</f>
        <v>$S$832</v>
      </c>
      <c r="G221" s="145" t="str">
        <f ca="1">ADDRESS(MATCH(G217,INDIRECT(G218,TRUE),0)+MATCH(G193,SL_CHARTS_2012!$Q$1:$Q$3999,1)-1,$E194+2,1,1)</f>
        <v>$S$770</v>
      </c>
      <c r="H221" s="145" t="str">
        <f ca="1">ADDRESS(MATCH(H217,INDIRECT(H218,TRUE),0)+MATCH(H193,SL_CHARTS_2012!$Q$1:$Q$3999,1)-1,$E194+2,1,1)</f>
        <v>$S$752</v>
      </c>
      <c r="I221" s="145" t="str">
        <f ca="1">ADDRESS(MATCH(I217,INDIRECT(I218,TRUE),0)+MATCH(I193,SL_CHARTS_2012!$Q$1:$Q$3999,1)-1,$E194+2,1,1)</f>
        <v>$S$662</v>
      </c>
      <c r="J221" s="145" t="str">
        <f ca="1">ADDRESS(MATCH(J217,INDIRECT(J218,TRUE),0)+MATCH(J193,SL_CHARTS_2012!$Q$1:$Q$3999,1)-1,$E194+2,1,1)</f>
        <v>$S$600</v>
      </c>
      <c r="K221" s="145" t="str">
        <f ca="1">ADDRESS(MATCH(K217,INDIRECT(K218,TRUE),0)+MATCH(K193,SL_CHARTS_2012!$Q$1:$Q$3999,1)-1,$E194+2,1,1)</f>
        <v>$S$526</v>
      </c>
      <c r="L221" s="145" t="str">
        <f ca="1">ADDRESS(MATCH(L217,INDIRECT(L218,TRUE),0)+MATCH(L193,SL_CHARTS_2012!$Q$1:$Q$3999,1)-1,$E194+2,1,1)</f>
        <v>$S$525</v>
      </c>
      <c r="M221" s="145" t="str">
        <f ca="1">ADDRESS(MATCH(M217,INDIRECT(M218,TRUE),0)+MATCH(M193,SL_CHARTS_2012!$Q$1:$Q$3999,1)-1,$E194+2,1,1)</f>
        <v>$S$465</v>
      </c>
      <c r="N221" s="145" t="str">
        <f ca="1">ADDRESS(MATCH(N217,INDIRECT(N218,TRUE),0)+MATCH(N193,SL_CHARTS_2012!$Q$1:$Q$3999,1)-1,$E194+2,1,1)</f>
        <v>$S$445</v>
      </c>
      <c r="O221" s="145" t="str">
        <f ca="1">ADDRESS(MATCH(O217,INDIRECT(O218,TRUE),0)+MATCH(O193,SL_CHARTS_2012!$Q$1:$Q$3999,1)-1,$E194+2,1,1)</f>
        <v>$S$356</v>
      </c>
      <c r="P221" s="145" t="str">
        <f ca="1">ADDRESS(MATCH(P217,INDIRECT(P218,TRUE),0)+MATCH(P193,SL_CHARTS_2012!$Q$1:$Q$3999,1)-1,$E194+2,1,1)</f>
        <v>$S$322</v>
      </c>
      <c r="Q221" s="145" t="str">
        <f ca="1">ADDRESS(MATCH(Q217,INDIRECT(Q218,TRUE),0)+MATCH(Q193,SL_CHARTS_2012!$Q$1:$Q$3999,1)-1,$E194+2,1,1)</f>
        <v>$S$254</v>
      </c>
      <c r="R221" s="145" t="str">
        <f ca="1">ADDRESS(MATCH(R217,INDIRECT(R218,TRUE),0)+MATCH(R193,SL_CHARTS_2012!$Q$1:$Q$3999,1)-1,$E194+2,1,1)</f>
        <v>$S$247</v>
      </c>
      <c r="S221" s="145" t="str">
        <f ca="1">ADDRESS(MATCH(S217,INDIRECT(S218,TRUE),0)+MATCH(S193,SL_CHARTS_2012!$Q$1:$Q$3999,1)-1,$E194+2,1,1)</f>
        <v>$S$175</v>
      </c>
      <c r="T221" s="145" t="str">
        <f ca="1">ADDRESS(MATCH(T217,INDIRECT(T218,TRUE),0)+MATCH(T193,SL_CHARTS_2012!$Q$1:$Q$3999,1)-1,$E194+2,1,1)</f>
        <v>$S$121</v>
      </c>
      <c r="U221" s="145" t="str">
        <f ca="1">ADDRESS(MATCH(U217,INDIRECT(U218,TRUE),0)+MATCH(U193,SL_CHARTS_2012!$Q$1:$Q$3999,1)-1,$E194+2,1,1)</f>
        <v>$S$113</v>
      </c>
      <c r="V221" s="145" t="str">
        <f ca="1">ADDRESS(MATCH(V217,INDIRECT(V218,TRUE),0)+MATCH(V193,SL_CHARTS_2012!$Q$1:$Q$3999,1)-1,$E194+2,1,1)</f>
        <v>$S$51</v>
      </c>
      <c r="W221" s="145" t="str">
        <f ca="1">ADDRESS(MATCH(W217,INDIRECT(W218,TRUE),0)+MATCH(W193,SL_CHARTS_2012!$Q$1:$Q$3999,1)-1,$E194+2,1,1)</f>
        <v>$S$48</v>
      </c>
      <c r="X221" s="173" t="e">
        <f ca="1">ADDRESS(MATCH(X217,INDIRECT(X218,TRUE),0)+MATCH(X193,SL_CHARTS_2012!$Q$1:$Q$3999,1)-1,$E194+2,1,1)</f>
        <v>#N/A</v>
      </c>
      <c r="Y221" s="173" t="e">
        <f ca="1">ADDRESS(MATCH(Y217,INDIRECT(Y218,TRUE),0)+MATCH(Y193,SL_CHARTS_2012!$Q$1:$Q$3999,1)-1,$E194+2,1,1)</f>
        <v>#N/A</v>
      </c>
      <c r="Z221" s="173" t="e">
        <f ca="1">ADDRESS(MATCH(Z217,INDIRECT(Z218,TRUE),0)+MATCH(Z193,SL_CHARTS_2012!$Q$1:$Q$3999,1)-1,$E194+2,1,1)</f>
        <v>#N/A</v>
      </c>
      <c r="AA221" s="173" t="e">
        <f ca="1">ADDRESS(MATCH(AA217,INDIRECT(AA218,TRUE),0)+MATCH(AA193,SL_CHARTS_2012!$Q$1:$Q$3999,1)-1,$E194+2,1,1)</f>
        <v>#N/A</v>
      </c>
      <c r="AB221" s="173" t="e">
        <f ca="1">ADDRESS(MATCH(AB217,INDIRECT(AB218,TRUE),0)+MATCH(AB193,SL_CHARTS_2012!$Q$1:$Q$3999,1)-1,$E194+2,1,1)</f>
        <v>#N/A</v>
      </c>
      <c r="AC221" s="173" t="e">
        <f ca="1">ADDRESS(MATCH(AC217,INDIRECT(AC218,TRUE),0)+MATCH(AC193,SL_CHARTS_2012!$Q$1:$Q$3999,1)-1,$E194+2,1,1)</f>
        <v>#N/A</v>
      </c>
    </row>
    <row r="222" spans="2:29" s="65" customFormat="1" ht="15" hidden="1" customHeight="1" thickBot="1">
      <c r="B222" s="735"/>
      <c r="C222" s="722"/>
      <c r="D222" s="145" t="s">
        <v>680</v>
      </c>
      <c r="E222" s="145" t="str">
        <f ca="1">ADDRESS(MATCH(E217,INDIRECT(E218,TRUE),0)+MATCH(E193,SL_CHARTS_2012!$Q$1:$Q$3999,1)-1,$E194+3,1,1)</f>
        <v>$T$867</v>
      </c>
      <c r="F222" s="145" t="str">
        <f ca="1">ADDRESS(MATCH(F217,INDIRECT(F218,TRUE),0)+MATCH(F193,SL_CHARTS_2012!$Q$1:$Q$3999,1)-1,$E194+3,1,1)</f>
        <v>$T$832</v>
      </c>
      <c r="G222" s="145" t="str">
        <f ca="1">ADDRESS(MATCH(G217,INDIRECT(G218,TRUE),0)+MATCH(G193,SL_CHARTS_2012!$Q$1:$Q$3999,1)-1,$E194+3,1,1)</f>
        <v>$T$770</v>
      </c>
      <c r="H222" s="145" t="str">
        <f ca="1">ADDRESS(MATCH(H217,INDIRECT(H218,TRUE),0)+MATCH(H193,SL_CHARTS_2012!$Q$1:$Q$3999,1)-1,$E194+3,1,1)</f>
        <v>$T$752</v>
      </c>
      <c r="I222" s="145" t="str">
        <f ca="1">ADDRESS(MATCH(I217,INDIRECT(I218,TRUE),0)+MATCH(I193,SL_CHARTS_2012!$Q$1:$Q$3999,1)-1,$E194+3,1,1)</f>
        <v>$T$662</v>
      </c>
      <c r="J222" s="145" t="str">
        <f ca="1">ADDRESS(MATCH(J217,INDIRECT(J218,TRUE),0)+MATCH(J193,SL_CHARTS_2012!$Q$1:$Q$3999,1)-1,$E194+3,1,1)</f>
        <v>$T$600</v>
      </c>
      <c r="K222" s="145" t="str">
        <f ca="1">ADDRESS(MATCH(K217,INDIRECT(K218,TRUE),0)+MATCH(K193,SL_CHARTS_2012!$Q$1:$Q$3999,1)-1,$E194+3,1,1)</f>
        <v>$T$526</v>
      </c>
      <c r="L222" s="145" t="str">
        <f ca="1">ADDRESS(MATCH(L217,INDIRECT(L218,TRUE),0)+MATCH(L193,SL_CHARTS_2012!$Q$1:$Q$3999,1)-1,$E194+3,1,1)</f>
        <v>$T$525</v>
      </c>
      <c r="M222" s="145" t="str">
        <f ca="1">ADDRESS(MATCH(M217,INDIRECT(M218,TRUE),0)+MATCH(M193,SL_CHARTS_2012!$Q$1:$Q$3999,1)-1,$E194+3,1,1)</f>
        <v>$T$465</v>
      </c>
      <c r="N222" s="145" t="str">
        <f ca="1">ADDRESS(MATCH(N217,INDIRECT(N218,TRUE),0)+MATCH(N193,SL_CHARTS_2012!$Q$1:$Q$3999,1)-1,$E194+3,1,1)</f>
        <v>$T$445</v>
      </c>
      <c r="O222" s="145" t="str">
        <f ca="1">ADDRESS(MATCH(O217,INDIRECT(O218,TRUE),0)+MATCH(O193,SL_CHARTS_2012!$Q$1:$Q$3999,1)-1,$E194+3,1,1)</f>
        <v>$T$356</v>
      </c>
      <c r="P222" s="145" t="str">
        <f ca="1">ADDRESS(MATCH(P217,INDIRECT(P218,TRUE),0)+MATCH(P193,SL_CHARTS_2012!$Q$1:$Q$3999,1)-1,$E194+3,1,1)</f>
        <v>$T$322</v>
      </c>
      <c r="Q222" s="145" t="str">
        <f ca="1">ADDRESS(MATCH(Q217,INDIRECT(Q218,TRUE),0)+MATCH(Q193,SL_CHARTS_2012!$Q$1:$Q$3999,1)-1,$E194+3,1,1)</f>
        <v>$T$254</v>
      </c>
      <c r="R222" s="145" t="str">
        <f ca="1">ADDRESS(MATCH(R217,INDIRECT(R218,TRUE),0)+MATCH(R193,SL_CHARTS_2012!$Q$1:$Q$3999,1)-1,$E194+3,1,1)</f>
        <v>$T$247</v>
      </c>
      <c r="S222" s="145" t="str">
        <f ca="1">ADDRESS(MATCH(S217,INDIRECT(S218,TRUE),0)+MATCH(S193,SL_CHARTS_2012!$Q$1:$Q$3999,1)-1,$E194+3,1,1)</f>
        <v>$T$175</v>
      </c>
      <c r="T222" s="145" t="str">
        <f ca="1">ADDRESS(MATCH(T217,INDIRECT(T218,TRUE),0)+MATCH(T193,SL_CHARTS_2012!$Q$1:$Q$3999,1)-1,$E194+3,1,1)</f>
        <v>$T$121</v>
      </c>
      <c r="U222" s="145" t="str">
        <f ca="1">ADDRESS(MATCH(U217,INDIRECT(U218,TRUE),0)+MATCH(U193,SL_CHARTS_2012!$Q$1:$Q$3999,1)-1,$E194+3,1,1)</f>
        <v>$T$113</v>
      </c>
      <c r="V222" s="145" t="str">
        <f ca="1">ADDRESS(MATCH(V217,INDIRECT(V218,TRUE),0)+MATCH(V193,SL_CHARTS_2012!$Q$1:$Q$3999,1)-1,$E194+3,1,1)</f>
        <v>$T$51</v>
      </c>
      <c r="W222" s="145" t="str">
        <f ca="1">ADDRESS(MATCH(W217,INDIRECT(W218,TRUE),0)+MATCH(W193,SL_CHARTS_2012!$Q$1:$Q$3999,1)-1,$E194+3,1,1)</f>
        <v>$T$48</v>
      </c>
      <c r="X222" s="173" t="e">
        <f ca="1">ADDRESS(MATCH(X217,INDIRECT(X218,TRUE),0)+MATCH(X193,SL_CHARTS_2012!$Q$1:$Q$3999,1)-1,$E194+3,1,1)</f>
        <v>#N/A</v>
      </c>
      <c r="Y222" s="173" t="e">
        <f ca="1">ADDRESS(MATCH(Y217,INDIRECT(Y218,TRUE),0)+MATCH(Y193,SL_CHARTS_2012!$Q$1:$Q$3999,1)-1,$E194+3,1,1)</f>
        <v>#N/A</v>
      </c>
      <c r="Z222" s="173" t="e">
        <f ca="1">ADDRESS(MATCH(Z217,INDIRECT(Z218,TRUE),0)+MATCH(Z193,SL_CHARTS_2012!$Q$1:$Q$3999,1)-1,$E194+3,1,1)</f>
        <v>#N/A</v>
      </c>
      <c r="AA222" s="173" t="e">
        <f ca="1">ADDRESS(MATCH(AA217,INDIRECT(AA218,TRUE),0)+MATCH(AA193,SL_CHARTS_2012!$Q$1:$Q$3999,1)-1,$E194+3,1,1)</f>
        <v>#N/A</v>
      </c>
      <c r="AB222" s="173" t="e">
        <f ca="1">ADDRESS(MATCH(AB217,INDIRECT(AB218,TRUE),0)+MATCH(AB193,SL_CHARTS_2012!$Q$1:$Q$3999,1)-1,$E194+3,1,1)</f>
        <v>#N/A</v>
      </c>
      <c r="AC222" s="173" t="e">
        <f ca="1">ADDRESS(MATCH(AC217,INDIRECT(AC218,TRUE),0)+MATCH(AC193,SL_CHARTS_2012!$Q$1:$Q$3999,1)-1,$E194+3,1,1)</f>
        <v>#N/A</v>
      </c>
    </row>
    <row r="223" spans="2:29" s="65" customFormat="1" ht="15" hidden="1" customHeight="1" thickBot="1">
      <c r="B223" s="735"/>
      <c r="C223" s="722"/>
      <c r="D223" s="145" t="s">
        <v>673</v>
      </c>
      <c r="E223" s="146">
        <f ca="1">IF((-(INDIRECT(CONCATENATE($E199,E219))-INDIRECT(CONCATENATE($E199,E220))))&lt;0, (-(INDIRECT(CONCATENATE($E199,E219))-INDIRECT(CONCATENATE($E199,E220)))), -15)</f>
        <v>-15</v>
      </c>
      <c r="F223" s="146">
        <f t="shared" ref="F223:AC223" ca="1" si="107">IF((-(INDIRECT(CONCATENATE($E199,F219))-INDIRECT(CONCATENATE($E199,F220))))&lt;0, (-(INDIRECT(CONCATENATE($E199,F219))-INDIRECT(CONCATENATE($E199,F220)))), -15)</f>
        <v>-15</v>
      </c>
      <c r="G223" s="146">
        <f t="shared" ca="1" si="107"/>
        <v>-15</v>
      </c>
      <c r="H223" s="146">
        <f t="shared" ca="1" si="107"/>
        <v>-11.5</v>
      </c>
      <c r="I223" s="146">
        <f t="shared" ca="1" si="107"/>
        <v>-15</v>
      </c>
      <c r="J223" s="146">
        <f t="shared" ca="1" si="107"/>
        <v>-15</v>
      </c>
      <c r="K223" s="146">
        <f t="shared" ca="1" si="107"/>
        <v>-15</v>
      </c>
      <c r="L223" s="146">
        <f t="shared" ca="1" si="107"/>
        <v>-15</v>
      </c>
      <c r="M223" s="146">
        <f t="shared" ca="1" si="107"/>
        <v>-15</v>
      </c>
      <c r="N223" s="146">
        <f t="shared" ca="1" si="107"/>
        <v>-15</v>
      </c>
      <c r="O223" s="146">
        <f t="shared" ca="1" si="107"/>
        <v>-15</v>
      </c>
      <c r="P223" s="146">
        <f t="shared" ca="1" si="107"/>
        <v>-15</v>
      </c>
      <c r="Q223" s="146">
        <f t="shared" ca="1" si="107"/>
        <v>-15</v>
      </c>
      <c r="R223" s="146">
        <f t="shared" ca="1" si="107"/>
        <v>-15</v>
      </c>
      <c r="S223" s="146">
        <f t="shared" ca="1" si="107"/>
        <v>-15</v>
      </c>
      <c r="T223" s="146">
        <f t="shared" ca="1" si="107"/>
        <v>-15</v>
      </c>
      <c r="U223" s="146">
        <f t="shared" ca="1" si="107"/>
        <v>-15</v>
      </c>
      <c r="V223" s="146">
        <f t="shared" ca="1" si="107"/>
        <v>-15</v>
      </c>
      <c r="W223" s="146">
        <f t="shared" ca="1" si="107"/>
        <v>-15</v>
      </c>
      <c r="X223" s="174" t="e">
        <f t="shared" ca="1" si="107"/>
        <v>#N/A</v>
      </c>
      <c r="Y223" s="174" t="e">
        <f t="shared" ca="1" si="107"/>
        <v>#N/A</v>
      </c>
      <c r="Z223" s="174" t="e">
        <f t="shared" ca="1" si="107"/>
        <v>#N/A</v>
      </c>
      <c r="AA223" s="174" t="e">
        <f t="shared" ca="1" si="107"/>
        <v>#N/A</v>
      </c>
      <c r="AB223" s="174" t="e">
        <f t="shared" ca="1" si="107"/>
        <v>#N/A</v>
      </c>
      <c r="AC223" s="174" t="e">
        <f t="shared" ca="1" si="107"/>
        <v>#N/A</v>
      </c>
    </row>
    <row r="224" spans="2:29" s="65" customFormat="1" ht="15" hidden="1" customHeight="1" thickBot="1">
      <c r="B224" s="735"/>
      <c r="C224" s="722"/>
      <c r="D224" s="145" t="s">
        <v>674</v>
      </c>
      <c r="E224" s="146">
        <f ca="1">IF(INDIRECT(CONCATENATE($E199,E221))-INDIRECT(CONCATENATE($E199,E222))&lt;0, ABS(INDIRECT(CONCATENATE($E199,E221))-INDIRECT(CONCATENATE($E199,E222))), 15)</f>
        <v>6.0999999999999943</v>
      </c>
      <c r="F224" s="146">
        <f t="shared" ref="F224:AC224" ca="1" si="108">IF(INDIRECT(CONCATENATE($E199,F221))-INDIRECT(CONCATENATE($E199,F222))&lt;0, ABS(INDIRECT(CONCATENATE($E199,F221))-INDIRECT(CONCATENATE($E199,F222))), 15)</f>
        <v>13.5</v>
      </c>
      <c r="G224" s="146">
        <f t="shared" ca="1" si="108"/>
        <v>18.999999999999993</v>
      </c>
      <c r="H224" s="146">
        <f t="shared" ca="1" si="108"/>
        <v>13.299999999999997</v>
      </c>
      <c r="I224" s="146">
        <f t="shared" ca="1" si="108"/>
        <v>23.199999999999989</v>
      </c>
      <c r="J224" s="146">
        <f t="shared" ca="1" si="108"/>
        <v>33.999999999999986</v>
      </c>
      <c r="K224" s="146">
        <f t="shared" ca="1" si="108"/>
        <v>30.5</v>
      </c>
      <c r="L224" s="146">
        <f t="shared" ca="1" si="108"/>
        <v>29.099999999999994</v>
      </c>
      <c r="M224" s="146">
        <f t="shared" ca="1" si="108"/>
        <v>38.200000000000003</v>
      </c>
      <c r="N224" s="146">
        <f t="shared" ca="1" si="108"/>
        <v>57.900000000000006</v>
      </c>
      <c r="O224" s="146">
        <f t="shared" ca="1" si="108"/>
        <v>49.900000000000006</v>
      </c>
      <c r="P224" s="146">
        <f t="shared" ca="1" si="108"/>
        <v>19.400000000000006</v>
      </c>
      <c r="Q224" s="146">
        <f t="shared" ca="1" si="108"/>
        <v>33.899999999999991</v>
      </c>
      <c r="R224" s="146">
        <f t="shared" ca="1" si="108"/>
        <v>15</v>
      </c>
      <c r="S224" s="146">
        <f t="shared" ca="1" si="108"/>
        <v>20.5</v>
      </c>
      <c r="T224" s="146">
        <f t="shared" ca="1" si="108"/>
        <v>13.399999999999999</v>
      </c>
      <c r="U224" s="146">
        <f t="shared" ca="1" si="108"/>
        <v>28.3</v>
      </c>
      <c r="V224" s="146">
        <f t="shared" ca="1" si="108"/>
        <v>14.7</v>
      </c>
      <c r="W224" s="146">
        <f ca="1">IF(INDIRECT(CONCATENATE($E199,W221))-INDIRECT(CONCATENATE($E199,W222))&lt;0, ABS(INDIRECT(CONCATENATE($E199,W221))-INDIRECT(CONCATENATE($E199,W222))), 15)</f>
        <v>11.700000000000003</v>
      </c>
      <c r="X224" s="174" t="e">
        <f t="shared" ca="1" si="108"/>
        <v>#N/A</v>
      </c>
      <c r="Y224" s="174" t="e">
        <f t="shared" ca="1" si="108"/>
        <v>#N/A</v>
      </c>
      <c r="Z224" s="174" t="e">
        <f t="shared" ca="1" si="108"/>
        <v>#N/A</v>
      </c>
      <c r="AA224" s="174" t="e">
        <f t="shared" ca="1" si="108"/>
        <v>#N/A</v>
      </c>
      <c r="AB224" s="174" t="e">
        <f t="shared" ca="1" si="108"/>
        <v>#N/A</v>
      </c>
      <c r="AC224" s="174" t="e">
        <f t="shared" ca="1" si="108"/>
        <v>#N/A</v>
      </c>
    </row>
    <row r="225" spans="2:29" s="65" customFormat="1" ht="15" hidden="1" customHeight="1" thickBot="1">
      <c r="B225" s="735"/>
      <c r="C225" s="722"/>
      <c r="D225" s="145" t="s">
        <v>675</v>
      </c>
      <c r="E225" s="147">
        <f ca="1">E216+E223</f>
        <v>13</v>
      </c>
      <c r="F225" s="147">
        <f t="shared" ref="F225:AC225" ca="1" si="109">F216+F223</f>
        <v>25</v>
      </c>
      <c r="G225" s="147">
        <f t="shared" ca="1" si="109"/>
        <v>25</v>
      </c>
      <c r="H225" s="147">
        <f t="shared" ca="1" si="109"/>
        <v>32</v>
      </c>
      <c r="I225" s="147">
        <f t="shared" ca="1" si="109"/>
        <v>23</v>
      </c>
      <c r="J225" s="147">
        <f t="shared" ca="1" si="109"/>
        <v>27</v>
      </c>
      <c r="K225" s="147">
        <f t="shared" ca="1" si="109"/>
        <v>19</v>
      </c>
      <c r="L225" s="147">
        <f t="shared" ca="1" si="109"/>
        <v>24</v>
      </c>
      <c r="M225" s="147">
        <f t="shared" ca="1" si="109"/>
        <v>15</v>
      </c>
      <c r="N225" s="147">
        <f t="shared" ca="1" si="109"/>
        <v>15</v>
      </c>
      <c r="O225" s="147">
        <f t="shared" ca="1" si="109"/>
        <v>23</v>
      </c>
      <c r="P225" s="147">
        <f t="shared" ca="1" si="109"/>
        <v>-6</v>
      </c>
      <c r="Q225" s="147">
        <f t="shared" ca="1" si="109"/>
        <v>-23</v>
      </c>
      <c r="R225" s="147">
        <f t="shared" ca="1" si="109"/>
        <v>-33</v>
      </c>
      <c r="S225" s="147">
        <f t="shared" ca="1" si="109"/>
        <v>-51</v>
      </c>
      <c r="T225" s="147">
        <f t="shared" ca="1" si="109"/>
        <v>-45</v>
      </c>
      <c r="U225" s="147">
        <f t="shared" ca="1" si="109"/>
        <v>-40</v>
      </c>
      <c r="V225" s="147">
        <f t="shared" ca="1" si="109"/>
        <v>-31</v>
      </c>
      <c r="W225" s="147">
        <f t="shared" ca="1" si="109"/>
        <v>-35</v>
      </c>
      <c r="X225" s="175" t="e">
        <f t="shared" ca="1" si="109"/>
        <v>#N/A</v>
      </c>
      <c r="Y225" s="175" t="e">
        <f t="shared" ca="1" si="109"/>
        <v>#N/A</v>
      </c>
      <c r="Z225" s="175" t="e">
        <f t="shared" ca="1" si="109"/>
        <v>#N/A</v>
      </c>
      <c r="AA225" s="175" t="e">
        <f t="shared" ca="1" si="109"/>
        <v>#N/A</v>
      </c>
      <c r="AB225" s="175" t="e">
        <f t="shared" ca="1" si="109"/>
        <v>#N/A</v>
      </c>
      <c r="AC225" s="175" t="e">
        <f t="shared" ca="1" si="109"/>
        <v>#N/A</v>
      </c>
    </row>
    <row r="226" spans="2:29" s="65" customFormat="1" ht="15" hidden="1" customHeight="1" thickBot="1">
      <c r="B226" s="735"/>
      <c r="C226" s="723"/>
      <c r="D226" s="148" t="s">
        <v>676</v>
      </c>
      <c r="E226" s="149">
        <f ca="1">E217+E224</f>
        <v>86.5</v>
      </c>
      <c r="F226" s="149">
        <f t="shared" ref="F226:AC226" ca="1" si="110">F217+F224</f>
        <v>103.6</v>
      </c>
      <c r="G226" s="149">
        <f t="shared" ca="1" si="110"/>
        <v>81.099999999999994</v>
      </c>
      <c r="H226" s="149">
        <f t="shared" ca="1" si="110"/>
        <v>91.6</v>
      </c>
      <c r="I226" s="149">
        <f t="shared" ca="1" si="110"/>
        <v>115.6</v>
      </c>
      <c r="J226" s="149">
        <f t="shared" ca="1" si="110"/>
        <v>140.19999999999999</v>
      </c>
      <c r="K226" s="149">
        <f t="shared" ca="1" si="110"/>
        <v>122.1</v>
      </c>
      <c r="L226" s="149">
        <f t="shared" ca="1" si="110"/>
        <v>118.1</v>
      </c>
      <c r="M226" s="149">
        <f t="shared" ca="1" si="110"/>
        <v>142</v>
      </c>
      <c r="N226" s="149">
        <f t="shared" ca="1" si="110"/>
        <v>203.3</v>
      </c>
      <c r="O226" s="149">
        <f t="shared" ca="1" si="110"/>
        <v>173.9</v>
      </c>
      <c r="P226" s="149">
        <f t="shared" ca="1" si="110"/>
        <v>83.5</v>
      </c>
      <c r="Q226" s="149">
        <f t="shared" ca="1" si="110"/>
        <v>97.6</v>
      </c>
      <c r="R226" s="149">
        <f t="shared" ca="1" si="110"/>
        <v>76.900000000000006</v>
      </c>
      <c r="S226" s="149">
        <f t="shared" ca="1" si="110"/>
        <v>64.3</v>
      </c>
      <c r="T226" s="149">
        <f t="shared" ca="1" si="110"/>
        <v>52.1</v>
      </c>
      <c r="U226" s="149">
        <f t="shared" ca="1" si="110"/>
        <v>39.6</v>
      </c>
      <c r="V226" s="149">
        <f t="shared" ca="1" si="110"/>
        <v>38.9</v>
      </c>
      <c r="W226" s="149">
        <f t="shared" ca="1" si="110"/>
        <v>30.6</v>
      </c>
      <c r="X226" s="176" t="e">
        <f t="shared" ca="1" si="110"/>
        <v>#N/A</v>
      </c>
      <c r="Y226" s="176" t="e">
        <f t="shared" ca="1" si="110"/>
        <v>#N/A</v>
      </c>
      <c r="Z226" s="176" t="e">
        <f t="shared" ca="1" si="110"/>
        <v>#N/A</v>
      </c>
      <c r="AA226" s="176" t="e">
        <f t="shared" ca="1" si="110"/>
        <v>#N/A</v>
      </c>
      <c r="AB226" s="176" t="e">
        <f t="shared" ca="1" si="110"/>
        <v>#N/A</v>
      </c>
      <c r="AC226" s="176" t="e">
        <f t="shared" ca="1" si="110"/>
        <v>#N/A</v>
      </c>
    </row>
    <row r="227" spans="2:29" s="65" customFormat="1" ht="15" hidden="1" customHeight="1">
      <c r="B227" s="691" t="s">
        <v>562</v>
      </c>
      <c r="C227" s="691" t="s">
        <v>120</v>
      </c>
      <c r="D227" s="30" t="s">
        <v>148</v>
      </c>
      <c r="E227" s="107" t="str">
        <f ca="1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$Y$31</v>
      </c>
      <c r="F227" s="107" t="str">
        <f ca="1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$Y$28</v>
      </c>
      <c r="G227" s="107" t="str">
        <f ca="1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$Y$26</v>
      </c>
      <c r="H227" s="107" t="str">
        <f ca="1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$Y$26</v>
      </c>
      <c r="I227" s="107" t="str">
        <f ca="1">IF(INDIRECT(CONCATENATE($E$232,ADDRESS(MATCH(I4,SL_CHARTS_2012!$Y$1:$Y$39999,1),$E$231,1)))=I4,ADDRESS(MATCH(I4,SL_CHARTS_2012!$Y$1:$Y$39999,1),$E$231,1), IF(INDIRECT(CONCATENATE($E$232,ADDRESS(MATCH(I4,SL_CHARTS_2012!$Y$1:$Y$39999,1),$E$231,1)))&lt;I4, ADDRESS(MATCH(I4,SL_CHARTS_2012!$Y$1:$Y$39999,1)+1,$E$231,1), ADDRESS(MATCH(I4,SL_CHARTS_2012!$Y$1:$Y$39999,1),$E$231,1)))</f>
        <v>$Y$25</v>
      </c>
      <c r="J227" s="107" t="str">
        <f ca="1">IF(INDIRECT(CONCATENATE($E$232,ADDRESS(MATCH(J4,SL_CHARTS_2012!$Y$1:$Y$39999,1),$E$231,1)))=J4,ADDRESS(MATCH(J4,SL_CHARTS_2012!$Y$1:$Y$39999,1),$E$231,1), IF(INDIRECT(CONCATENATE($E$232,ADDRESS(MATCH(J4,SL_CHARTS_2012!$Y$1:$Y$39999,1),$E$231,1)))&lt;J4, ADDRESS(MATCH(J4,SL_CHARTS_2012!$Y$1:$Y$39999,1)+1,$E$231,1), ADDRESS(MATCH(J4,SL_CHARTS_2012!$Y$1:$Y$39999,1),$E$231,1)))</f>
        <v>$Y$21</v>
      </c>
      <c r="K227" s="107" t="str">
        <f ca="1">IF(INDIRECT(CONCATENATE($E$232,ADDRESS(MATCH(K4,SL_CHARTS_2012!$Y$1:$Y$39999,1),$E$231,1)))=K4,ADDRESS(MATCH(K4,SL_CHARTS_2012!$Y$1:$Y$39999,1),$E$231,1), IF(INDIRECT(CONCATENATE($E$232,ADDRESS(MATCH(K4,SL_CHARTS_2012!$Y$1:$Y$39999,1),$E$231,1)))&lt;K4, ADDRESS(MATCH(K4,SL_CHARTS_2012!$Y$1:$Y$39999,1)+1,$E$231,1), ADDRESS(MATCH(K4,SL_CHARTS_2012!$Y$1:$Y$39999,1),$E$231,1)))</f>
        <v>$Y$20</v>
      </c>
      <c r="L227" s="107" t="str">
        <f ca="1">IF(INDIRECT(CONCATENATE($E$232,ADDRESS(MATCH(L4,SL_CHARTS_2012!$Y$1:$Y$39999,1),$E$231,1)))=L4,ADDRESS(MATCH(L4,SL_CHARTS_2012!$Y$1:$Y$39999,1),$E$231,1), IF(INDIRECT(CONCATENATE($E$232,ADDRESS(MATCH(L4,SL_CHARTS_2012!$Y$1:$Y$39999,1),$E$231,1)))&lt;L4, ADDRESS(MATCH(L4,SL_CHARTS_2012!$Y$1:$Y$39999,1)+1,$E$231,1), ADDRESS(MATCH(L4,SL_CHARTS_2012!$Y$1:$Y$39999,1),$E$231,1)))</f>
        <v>$Y$20</v>
      </c>
      <c r="M227" s="107" t="str">
        <f ca="1">IF(INDIRECT(CONCATENATE($E$232,ADDRESS(MATCH(M4,SL_CHARTS_2012!$Y$1:$Y$39999,1),$E$231,1)))=M4,ADDRESS(MATCH(M4,SL_CHARTS_2012!$Y$1:$Y$39999,1),$E$231,1), IF(INDIRECT(CONCATENATE($E$232,ADDRESS(MATCH(M4,SL_CHARTS_2012!$Y$1:$Y$39999,1),$E$231,1)))&lt;M4, ADDRESS(MATCH(M4,SL_CHARTS_2012!$Y$1:$Y$39999,1)+1,$E$231,1), ADDRESS(MATCH(M4,SL_CHARTS_2012!$Y$1:$Y$39999,1),$E$231,1)))</f>
        <v>$Y$19</v>
      </c>
      <c r="N227" s="107" t="str">
        <f ca="1">IF(INDIRECT(CONCATENATE($E$232,ADDRESS(MATCH(N4,SL_CHARTS_2012!$Y$1:$Y$39999,1),$E$231,1)))=N4,ADDRESS(MATCH(N4,SL_CHARTS_2012!$Y$1:$Y$39999,1),$E$231,1), IF(INDIRECT(CONCATENATE($E$232,ADDRESS(MATCH(N4,SL_CHARTS_2012!$Y$1:$Y$39999,1),$E$231,1)))&lt;N4, ADDRESS(MATCH(N4,SL_CHARTS_2012!$Y$1:$Y$39999,1)+1,$E$231,1), ADDRESS(MATCH(N4,SL_CHARTS_2012!$Y$1:$Y$39999,1),$E$231,1)))</f>
        <v>$Y$19</v>
      </c>
      <c r="O227" s="107" t="str">
        <f ca="1">IF(INDIRECT(CONCATENATE($E$232,ADDRESS(MATCH(O4,SL_CHARTS_2012!$Y$1:$Y$39999,1),$E$231,1)))=O4,ADDRESS(MATCH(O4,SL_CHARTS_2012!$Y$1:$Y$39999,1),$E$231,1), IF(INDIRECT(CONCATENATE($E$232,ADDRESS(MATCH(O4,SL_CHARTS_2012!$Y$1:$Y$39999,1),$E$231,1)))&lt;O4, ADDRESS(MATCH(O4,SL_CHARTS_2012!$Y$1:$Y$39999,1)+1,$E$231,1), ADDRESS(MATCH(O4,SL_CHARTS_2012!$Y$1:$Y$39999,1),$E$231,1)))</f>
        <v>$Y$16</v>
      </c>
      <c r="P227" s="107" t="str">
        <f ca="1">IF(INDIRECT(CONCATENATE($E$232,ADDRESS(MATCH(P4,SL_CHARTS_2012!$Y$1:$Y$39999,1),$E$231,1)))=P4,ADDRESS(MATCH(P4,SL_CHARTS_2012!$Y$1:$Y$39999,1),$E$231,1), IF(INDIRECT(CONCATENATE($E$232,ADDRESS(MATCH(P4,SL_CHARTS_2012!$Y$1:$Y$39999,1),$E$231,1)))&lt;P4, ADDRESS(MATCH(P4,SL_CHARTS_2012!$Y$1:$Y$39999,1)+1,$E$231,1), ADDRESS(MATCH(P4,SL_CHARTS_2012!$Y$1:$Y$39999,1),$E$231,1)))</f>
        <v>$Y$14</v>
      </c>
      <c r="Q227" s="107" t="str">
        <f ca="1">IF(INDIRECT(CONCATENATE($E$232,ADDRESS(MATCH(Q4,SL_CHARTS_2012!$Y$1:$Y$39999,1),$E$231,1)))=Q4,ADDRESS(MATCH(Q4,SL_CHARTS_2012!$Y$1:$Y$39999,1),$E$231,1), IF(INDIRECT(CONCATENATE($E$232,ADDRESS(MATCH(Q4,SL_CHARTS_2012!$Y$1:$Y$39999,1),$E$231,1)))&lt;Q4, ADDRESS(MATCH(Q4,SL_CHARTS_2012!$Y$1:$Y$39999,1)+1,$E$231,1), ADDRESS(MATCH(Q4,SL_CHARTS_2012!$Y$1:$Y$39999,1),$E$231,1)))</f>
        <v>$Y$14</v>
      </c>
      <c r="R227" s="107" t="str">
        <f ca="1">IF(INDIRECT(CONCATENATE($E$232,ADDRESS(MATCH(R4,SL_CHARTS_2012!$Y$1:$Y$39999,1),$E$231,1)))=R4,ADDRESS(MATCH(R4,SL_CHARTS_2012!$Y$1:$Y$39999,1),$E$231,1), IF(INDIRECT(CONCATENATE($E$232,ADDRESS(MATCH(R4,SL_CHARTS_2012!$Y$1:$Y$39999,1),$E$231,1)))&lt;R4, ADDRESS(MATCH(R4,SL_CHARTS_2012!$Y$1:$Y$39999,1)+1,$E$231,1), ADDRESS(MATCH(R4,SL_CHARTS_2012!$Y$1:$Y$39999,1),$E$231,1)))</f>
        <v>$Y$12</v>
      </c>
      <c r="S227" s="107" t="str">
        <f ca="1">IF(INDIRECT(CONCATENATE($E$232,ADDRESS(MATCH(S4,SL_CHARTS_2012!$Y$1:$Y$39999,1),$E$231,1)))=S4,ADDRESS(MATCH(S4,SL_CHARTS_2012!$Y$1:$Y$39999,1),$E$231,1), IF(INDIRECT(CONCATENATE($E$232,ADDRESS(MATCH(S4,SL_CHARTS_2012!$Y$1:$Y$39999,1),$E$231,1)))&lt;S4, ADDRESS(MATCH(S4,SL_CHARTS_2012!$Y$1:$Y$39999,1)+1,$E$231,1), ADDRESS(MATCH(S4,SL_CHARTS_2012!$Y$1:$Y$39999,1),$E$231,1)))</f>
        <v>$Y$11</v>
      </c>
      <c r="T227" s="107" t="str">
        <f ca="1">IF(INDIRECT(CONCATENATE($E$232,ADDRESS(MATCH(T4,SL_CHARTS_2012!$Y$1:$Y$39999,1),$E$231,1)))=T4,ADDRESS(MATCH(T4,SL_CHARTS_2012!$Y$1:$Y$39999,1),$E$231,1), IF(INDIRECT(CONCATENATE($E$232,ADDRESS(MATCH(T4,SL_CHARTS_2012!$Y$1:$Y$39999,1),$E$231,1)))&lt;T4, ADDRESS(MATCH(T4,SL_CHARTS_2012!$Y$1:$Y$39999,1)+1,$E$231,1), ADDRESS(MATCH(T4,SL_CHARTS_2012!$Y$1:$Y$39999,1),$E$231,1)))</f>
        <v>$Y$9</v>
      </c>
      <c r="U227" s="107" t="str">
        <f ca="1">IF(INDIRECT(CONCATENATE($E$232,ADDRESS(MATCH(U4,SL_CHARTS_2012!$Y$1:$Y$39999,1),$E$231,1)))=U4,ADDRESS(MATCH(U4,SL_CHARTS_2012!$Y$1:$Y$39999,1),$E$231,1), IF(INDIRECT(CONCATENATE($E$232,ADDRESS(MATCH(U4,SL_CHARTS_2012!$Y$1:$Y$39999,1),$E$231,1)))&lt;U4, ADDRESS(MATCH(U4,SL_CHARTS_2012!$Y$1:$Y$39999,1)+1,$E$231,1), ADDRESS(MATCH(U4,SL_CHARTS_2012!$Y$1:$Y$39999,1),$E$231,1)))</f>
        <v>$Y$8</v>
      </c>
      <c r="V227" s="107" t="str">
        <f ca="1">IF(INDIRECT(CONCATENATE($E$232,ADDRESS(MATCH(V4,SL_CHARTS_2012!$Y$1:$Y$39999,1),$E$231,1)))=V4,ADDRESS(MATCH(V4,SL_CHARTS_2012!$Y$1:$Y$39999,1),$E$231,1), IF(INDIRECT(CONCATENATE($E$232,ADDRESS(MATCH(V4,SL_CHARTS_2012!$Y$1:$Y$39999,1),$E$231,1)))&lt;V4, ADDRESS(MATCH(V4,SL_CHARTS_2012!$Y$1:$Y$39999,1)+1,$E$231,1), ADDRESS(MATCH(V4,SL_CHARTS_2012!$Y$1:$Y$39999,1),$E$231,1)))</f>
        <v>$Y$7</v>
      </c>
      <c r="W227" s="107" t="str">
        <f ca="1">IF(INDIRECT(CONCATENATE($E$232,ADDRESS(MATCH(W4,SL_CHARTS_2012!$Y$1:$Y$39999,1),$E$231,1)))=W4,ADDRESS(MATCH(W4,SL_CHARTS_2012!$Y$1:$Y$39999,1),$E$231,1), IF(INDIRECT(CONCATENATE($E$232,ADDRESS(MATCH(W4,SL_CHARTS_2012!$Y$1:$Y$39999,1),$E$231,1)))&lt;W4, ADDRESS(MATCH(W4,SL_CHARTS_2012!$Y$1:$Y$39999,1)+1,$E$231,1), ADDRESS(MATCH(W4,SL_CHARTS_2012!$Y$1:$Y$39999,1),$E$231,1)))</f>
        <v>$Y$6</v>
      </c>
      <c r="X227" s="84" t="str">
        <f ca="1">IF(INDIRECT(CONCATENATE($E$232,ADDRESS(MATCH(X4,SL_CHARTS_2012!$Y$1:$Y$39999,1),$E$231,1)))=X4,ADDRESS(MATCH(X4,SL_CHARTS_2012!$Y$1:$Y$39999,1),$E$231,1), IF(INDIRECT(CONCATENATE($E$232,ADDRESS(MATCH(X4,SL_CHARTS_2012!$Y$1:$Y$39999,1),$E$231,1)))&lt;X4, ADDRESS(MATCH(X4,SL_CHARTS_2012!$Y$1:$Y$39999,1)+1,$E$231,1), ADDRESS(MATCH(X4,SL_CHARTS_2012!$Y$1:$Y$39999,1),$E$231,1)))</f>
        <v>$Y$5</v>
      </c>
      <c r="Y227" s="84" t="e">
        <f ca="1">IF(INDIRECT(CONCATENATE($E$232,ADDRESS(MATCH(Y4,SL_CHARTS_2012!$Y$1:$Y$39999,1),$E$231,1)))=Y4,ADDRESS(MATCH(Y4,SL_CHARTS_2012!$Y$1:$Y$39999,1),$E$231,1), IF(INDIRECT(CONCATENATE($E$232,ADDRESS(MATCH(Y4,SL_CHARTS_2012!$Y$1:$Y$39999,1),$E$231,1)))&lt;Y4, ADDRESS(MATCH(Y4,SL_CHARTS_2012!$Y$1:$Y$39999,1)+1,$E$231,1), ADDRESS(MATCH(Y4,SL_CHARTS_2012!$Y$1:$Y$39999,1),$E$231,1)))</f>
        <v>#N/A</v>
      </c>
      <c r="Z227" s="84" t="e">
        <f ca="1">IF(INDIRECT(CONCATENATE($E$232,ADDRESS(MATCH(Z4,SL_CHARTS_2012!$Y$1:$Y$39999,1),$E$231,1)))=Z4,ADDRESS(MATCH(Z4,SL_CHARTS_2012!$Y$1:$Y$39999,1),$E$231,1), IF(INDIRECT(CONCATENATE($E$232,ADDRESS(MATCH(Z4,SL_CHARTS_2012!$Y$1:$Y$39999,1),$E$231,1)))&lt;Z4, ADDRESS(MATCH(Z4,SL_CHARTS_2012!$Y$1:$Y$39999,1)+1,$E$231,1), ADDRESS(MATCH(Z4,SL_CHARTS_2012!$Y$1:$Y$39999,1),$E$231,1)))</f>
        <v>#N/A</v>
      </c>
      <c r="AA227" s="84" t="e">
        <f ca="1">IF(INDIRECT(CONCATENATE($E$232,ADDRESS(MATCH(AA4,SL_CHARTS_2012!$Y$1:$Y$39999,1),$E$231,1)))=AA4,ADDRESS(MATCH(AA4,SL_CHARTS_2012!$Y$1:$Y$39999,1),$E$231,1), IF(INDIRECT(CONCATENATE($E$232,ADDRESS(MATCH(AA4,SL_CHARTS_2012!$Y$1:$Y$39999,1),$E$231,1)))&lt;AA4, ADDRESS(MATCH(AA4,SL_CHARTS_2012!$Y$1:$Y$39999,1)+1,$E$231,1), ADDRESS(MATCH(AA4,SL_CHARTS_2012!$Y$1:$Y$39999,1),$E$231,1)))</f>
        <v>#N/A</v>
      </c>
      <c r="AB227" s="84" t="e">
        <f ca="1">IF(INDIRECT(CONCATENATE($E$232,ADDRESS(MATCH(AB4,SL_CHARTS_2012!$Y$1:$Y$39999,1),$E$231,1)))=AB4,ADDRESS(MATCH(AB4,SL_CHARTS_2012!$Y$1:$Y$39999,1),$E$231,1), IF(INDIRECT(CONCATENATE($E$232,ADDRESS(MATCH(AB4,SL_CHARTS_2012!$Y$1:$Y$39999,1),$E$231,1)))&lt;AB4, ADDRESS(MATCH(AB4,SL_CHARTS_2012!$Y$1:$Y$39999,1)+1,$E$231,1), ADDRESS(MATCH(AB4,SL_CHARTS_2012!$Y$1:$Y$39999,1),$E$231,1)))</f>
        <v>#N/A</v>
      </c>
      <c r="AC227" s="84" t="e">
        <f ca="1">IF(INDIRECT(CONCATENATE($E$232,ADDRESS(MATCH(AC4,SL_CHARTS_2012!$Y$1:$Y$39999,1),$E$231,1)))=AC4,ADDRESS(MATCH(AC4,SL_CHARTS_2012!$Y$1:$Y$39999,1),$E$231,1), IF(INDIRECT(CONCATENATE($E$232,ADDRESS(MATCH(AC4,SL_CHARTS_2012!$Y$1:$Y$39999,1),$E$231,1)))&lt;AC4, ADDRESS(MATCH(AC4,SL_CHARTS_2012!$Y$1:$Y$39999,1)+1,$E$231,1), ADDRESS(MATCH(AC4,SL_CHARTS_2012!$Y$1:$Y$39999,1),$E$231,1)))</f>
        <v>#N/A</v>
      </c>
    </row>
    <row r="228" spans="2:29" s="65" customFormat="1" ht="15" customHeight="1">
      <c r="B228" s="692"/>
      <c r="C228" s="691"/>
      <c r="D228" s="66" t="s">
        <v>129</v>
      </c>
      <c r="E228" s="241">
        <f ca="1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103</v>
      </c>
      <c r="F228" s="163">
        <f ca="1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95</v>
      </c>
      <c r="G228" s="163">
        <f ca="1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90</v>
      </c>
      <c r="H228" s="163">
        <f ca="1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90</v>
      </c>
      <c r="I228" s="163">
        <f ca="1">INDIRECT(CONCATENATE($E$232,IF(INDIRECT(CONCATENATE($E$232,ADDRESS(MATCH(I4,SL_CHARTS_2012!$Y$1:$Y$39999,1),$E$231,1)))=I4,ADDRESS(MATCH(I4,SL_CHARTS_2012!$Y$1:$Y$39999,1),$E$231,1),IF(INDIRECT(CONCATENATE($E$232,ADDRESS(MATCH(I4,SL_CHARTS_2012!$Y$1:$Y$39999,1),$E$231,1)))&lt;I4,ADDRESS(MATCH(I4,SL_CHARTS_2012!$Y$1:$Y$39999,1)+1,$E$231,1),ADDRESS(MATCH(I4,SL_CHARTS_2012!$Y$1:$Y$39999,1),$E$231,1)))))</f>
        <v>86</v>
      </c>
      <c r="J228" s="163">
        <f ca="1">INDIRECT(CONCATENATE($E$232,IF(INDIRECT(CONCATENATE($E$232,ADDRESS(MATCH(J4,SL_CHARTS_2012!$Y$1:$Y$39999,1),$E$231,1)))=J4,ADDRESS(MATCH(J4,SL_CHARTS_2012!$Y$1:$Y$39999,1),$E$231,1),IF(INDIRECT(CONCATENATE($E$232,ADDRESS(MATCH(J4,SL_CHARTS_2012!$Y$1:$Y$39999,1),$E$231,1)))&lt;J4,ADDRESS(MATCH(J4,SL_CHARTS_2012!$Y$1:$Y$39999,1)+1,$E$231,1),ADDRESS(MATCH(J4,SL_CHARTS_2012!$Y$1:$Y$39999,1),$E$231,1)))))</f>
        <v>75</v>
      </c>
      <c r="K228" s="163">
        <f ca="1">INDIRECT(CONCATENATE($E$232,IF(INDIRECT(CONCATENATE($E$232,ADDRESS(MATCH(K4,SL_CHARTS_2012!$Y$1:$Y$39999,1),$E$231,1)))=K4,ADDRESS(MATCH(K4,SL_CHARTS_2012!$Y$1:$Y$39999,1),$E$231,1),IF(INDIRECT(CONCATENATE($E$232,ADDRESS(MATCH(K4,SL_CHARTS_2012!$Y$1:$Y$39999,1),$E$231,1)))&lt;K4,ADDRESS(MATCH(K4,SL_CHARTS_2012!$Y$1:$Y$39999,1)+1,$E$231,1),ADDRESS(MATCH(K4,SL_CHARTS_2012!$Y$1:$Y$39999,1),$E$231,1)))))</f>
        <v>69</v>
      </c>
      <c r="L228" s="163">
        <f ca="1">INDIRECT(CONCATENATE($E$232,IF(INDIRECT(CONCATENATE($E$232,ADDRESS(MATCH(L4,SL_CHARTS_2012!$Y$1:$Y$39999,1),$E$231,1)))=L4,ADDRESS(MATCH(L4,SL_CHARTS_2012!$Y$1:$Y$39999,1),$E$231,1),IF(INDIRECT(CONCATENATE($E$232,ADDRESS(MATCH(L4,SL_CHARTS_2012!$Y$1:$Y$39999,1),$E$231,1)))&lt;L4,ADDRESS(MATCH(L4,SL_CHARTS_2012!$Y$1:$Y$39999,1)+1,$E$231,1),ADDRESS(MATCH(L4,SL_CHARTS_2012!$Y$1:$Y$39999,1),$E$231,1)))))</f>
        <v>69</v>
      </c>
      <c r="M228" s="163">
        <f ca="1">INDIRECT(CONCATENATE($E$232,IF(INDIRECT(CONCATENATE($E$232,ADDRESS(MATCH(M4,SL_CHARTS_2012!$Y$1:$Y$39999,1),$E$231,1)))=M4,ADDRESS(MATCH(M4,SL_CHARTS_2012!$Y$1:$Y$39999,1),$E$231,1),IF(INDIRECT(CONCATENATE($E$232,ADDRESS(MATCH(M4,SL_CHARTS_2012!$Y$1:$Y$39999,1),$E$231,1)))&lt;M4,ADDRESS(MATCH(M4,SL_CHARTS_2012!$Y$1:$Y$39999,1)+1,$E$231,1),ADDRESS(MATCH(M4,SL_CHARTS_2012!$Y$1:$Y$39999,1),$E$231,1)))))</f>
        <v>61.5</v>
      </c>
      <c r="N228" s="163">
        <f ca="1">INDIRECT(CONCATENATE($E$232,IF(INDIRECT(CONCATENATE($E$232,ADDRESS(MATCH(N4,SL_CHARTS_2012!$Y$1:$Y$39999,1),$E$231,1)))=N4,ADDRESS(MATCH(N4,SL_CHARTS_2012!$Y$1:$Y$39999,1),$E$231,1),IF(INDIRECT(CONCATENATE($E$232,ADDRESS(MATCH(N4,SL_CHARTS_2012!$Y$1:$Y$39999,1),$E$231,1)))&lt;N4,ADDRESS(MATCH(N4,SL_CHARTS_2012!$Y$1:$Y$39999,1)+1,$E$231,1),ADDRESS(MATCH(N4,SL_CHARTS_2012!$Y$1:$Y$39999,1),$E$231,1)))))</f>
        <v>61.5</v>
      </c>
      <c r="O228" s="163">
        <f ca="1">INDIRECT(CONCATENATE($E$232,IF(INDIRECT(CONCATENATE($E$232,ADDRESS(MATCH(O4,SL_CHARTS_2012!$Y$1:$Y$39999,1),$E$231,1)))=O4,ADDRESS(MATCH(O4,SL_CHARTS_2012!$Y$1:$Y$39999,1),$E$231,1),IF(INDIRECT(CONCATENATE($E$232,ADDRESS(MATCH(O4,SL_CHARTS_2012!$Y$1:$Y$39999,1),$E$231,1)))&lt;O4,ADDRESS(MATCH(O4,SL_CHARTS_2012!$Y$1:$Y$39999,1)+1,$E$231,1),ADDRESS(MATCH(O4,SL_CHARTS_2012!$Y$1:$Y$39999,1),$E$231,1)))))</f>
        <v>48</v>
      </c>
      <c r="P228" s="163">
        <f ca="1">INDIRECT(CONCATENATE($E$232,IF(INDIRECT(CONCATENATE($E$232,ADDRESS(MATCH(P4,SL_CHARTS_2012!$Y$1:$Y$39999,1),$E$231,1)))=P4,ADDRESS(MATCH(P4,SL_CHARTS_2012!$Y$1:$Y$39999,1),$E$231,1),IF(INDIRECT(CONCATENATE($E$232,ADDRESS(MATCH(P4,SL_CHARTS_2012!$Y$1:$Y$39999,1),$E$231,1)))&lt;P4,ADDRESS(MATCH(P4,SL_CHARTS_2012!$Y$1:$Y$39999,1)+1,$E$231,1),ADDRESS(MATCH(P4,SL_CHARTS_2012!$Y$1:$Y$39999,1),$E$231,1)))))</f>
        <v>42</v>
      </c>
      <c r="Q228" s="163">
        <f ca="1">INDIRECT(CONCATENATE($E$232,IF(INDIRECT(CONCATENATE($E$232,ADDRESS(MATCH(Q4,SL_CHARTS_2012!$Y$1:$Y$39999,1),$E$231,1)))=Q4,ADDRESS(MATCH(Q4,SL_CHARTS_2012!$Y$1:$Y$39999,1),$E$231,1),IF(INDIRECT(CONCATENATE($E$232,ADDRESS(MATCH(Q4,SL_CHARTS_2012!$Y$1:$Y$39999,1),$E$231,1)))&lt;Q4,ADDRESS(MATCH(Q4,SL_CHARTS_2012!$Y$1:$Y$39999,1)+1,$E$231,1),ADDRESS(MATCH(Q4,SL_CHARTS_2012!$Y$1:$Y$39999,1),$E$231,1)))))</f>
        <v>42</v>
      </c>
      <c r="R228" s="163">
        <f ca="1">INDIRECT(CONCATENATE($E$232,IF(INDIRECT(CONCATENATE($E$232,ADDRESS(MATCH(R4,SL_CHARTS_2012!$Y$1:$Y$39999,1),$E$231,1)))=R4,ADDRESS(MATCH(R4,SL_CHARTS_2012!$Y$1:$Y$39999,1),$E$231,1),IF(INDIRECT(CONCATENATE($E$232,ADDRESS(MATCH(R4,SL_CHARTS_2012!$Y$1:$Y$39999,1),$E$231,1)))&lt;R4,ADDRESS(MATCH(R4,SL_CHARTS_2012!$Y$1:$Y$39999,1)+1,$E$231,1),ADDRESS(MATCH(R4,SL_CHARTS_2012!$Y$1:$Y$39999,1),$E$231,1)))))</f>
        <v>34</v>
      </c>
      <c r="S228" s="163">
        <f ca="1">INDIRECT(CONCATENATE($E$232,IF(INDIRECT(CONCATENATE($E$232,ADDRESS(MATCH(S4,SL_CHARTS_2012!$Y$1:$Y$39999,1),$E$231,1)))=S4,ADDRESS(MATCH(S4,SL_CHARTS_2012!$Y$1:$Y$39999,1),$E$231,1),IF(INDIRECT(CONCATENATE($E$232,ADDRESS(MATCH(S4,SL_CHARTS_2012!$Y$1:$Y$39999,1),$E$231,1)))&lt;S4,ADDRESS(MATCH(S4,SL_CHARTS_2012!$Y$1:$Y$39999,1)+1,$E$231,1),ADDRESS(MATCH(S4,SL_CHARTS_2012!$Y$1:$Y$39999,1),$E$231,1)))))</f>
        <v>28.5</v>
      </c>
      <c r="T228" s="163">
        <f ca="1">INDIRECT(CONCATENATE($E$232,IF(INDIRECT(CONCATENATE($E$232,ADDRESS(MATCH(T4,SL_CHARTS_2012!$Y$1:$Y$39999,1),$E$231,1)))=T4,ADDRESS(MATCH(T4,SL_CHARTS_2012!$Y$1:$Y$39999,1),$E$231,1),IF(INDIRECT(CONCATENATE($E$232,ADDRESS(MATCH(T4,SL_CHARTS_2012!$Y$1:$Y$39999,1),$E$231,1)))&lt;T4,ADDRESS(MATCH(T4,SL_CHARTS_2012!$Y$1:$Y$39999,1)+1,$E$231,1),ADDRESS(MATCH(T4,SL_CHARTS_2012!$Y$1:$Y$39999,1),$E$231,1)))))</f>
        <v>24.8</v>
      </c>
      <c r="U228" s="163">
        <f ca="1">INDIRECT(CONCATENATE($E$232,IF(INDIRECT(CONCATENATE($E$232,ADDRESS(MATCH(U4,SL_CHARTS_2012!$Y$1:$Y$39999,1),$E$231,1)))=U4,ADDRESS(MATCH(U4,SL_CHARTS_2012!$Y$1:$Y$39999,1),$E$231,1),IF(INDIRECT(CONCATENATE($E$232,ADDRESS(MATCH(U4,SL_CHARTS_2012!$Y$1:$Y$39999,1),$E$231,1)))&lt;U4,ADDRESS(MATCH(U4,SL_CHARTS_2012!$Y$1:$Y$39999,1)+1,$E$231,1),ADDRESS(MATCH(U4,SL_CHARTS_2012!$Y$1:$Y$39999,1),$E$231,1)))))</f>
        <v>21</v>
      </c>
      <c r="V228" s="163">
        <f ca="1">INDIRECT(CONCATENATE($E$232,IF(INDIRECT(CONCATENATE($E$232,ADDRESS(MATCH(V4,SL_CHARTS_2012!$Y$1:$Y$39999,1),$E$231,1)))=V4,ADDRESS(MATCH(V4,SL_CHARTS_2012!$Y$1:$Y$39999,1),$E$231,1),IF(INDIRECT(CONCATENATE($E$232,ADDRESS(MATCH(V4,SL_CHARTS_2012!$Y$1:$Y$39999,1),$E$231,1)))&lt;V4,ADDRESS(MATCH(V4,SL_CHARTS_2012!$Y$1:$Y$39999,1)+1,$E$231,1),ADDRESS(MATCH(V4,SL_CHARTS_2012!$Y$1:$Y$39999,1),$E$231,1)))))</f>
        <v>16</v>
      </c>
      <c r="W228" s="163">
        <f ca="1">INDIRECT(CONCATENATE($E$232,IF(INDIRECT(CONCATENATE($E$232,ADDRESS(MATCH(W4,SL_CHARTS_2012!$Y$1:$Y$39999,1),$E$231,1)))=W4,ADDRESS(MATCH(W4,SL_CHARTS_2012!$Y$1:$Y$39999,1),$E$231,1),IF(INDIRECT(CONCATENATE($E$232,ADDRESS(MATCH(W4,SL_CHARTS_2012!$Y$1:$Y$39999,1),$E$231,1)))&lt;W4,ADDRESS(MATCH(W4,SL_CHARTS_2012!$Y$1:$Y$39999,1)+1,$E$231,1),ADDRESS(MATCH(W4,SL_CHARTS_2012!$Y$1:$Y$39999,1),$E$231,1)))))</f>
        <v>14</v>
      </c>
      <c r="X228" s="163">
        <f ca="1">INDIRECT(CONCATENATE($E$232,IF(INDIRECT(CONCATENATE($E$232,ADDRESS(MATCH(X4,SL_CHARTS_2012!$Y$1:$Y$39999,1),$E$231,1)))=X4,ADDRESS(MATCH(X4,SL_CHARTS_2012!$Y$1:$Y$39999,1),$E$231,1),IF(INDIRECT(CONCATENATE($E$232,ADDRESS(MATCH(X4,SL_CHARTS_2012!$Y$1:$Y$39999,1),$E$231,1)))&lt;X4,ADDRESS(MATCH(X4,SL_CHARTS_2012!$Y$1:$Y$39999,1)+1,$E$231,1),ADDRESS(MATCH(X4,SL_CHARTS_2012!$Y$1:$Y$39999,1),$E$231,1)))))</f>
        <v>12</v>
      </c>
      <c r="Y228" s="163" t="e">
        <f ca="1">INDIRECT(CONCATENATE($E$232,IF(INDIRECT(CONCATENATE($E$232,ADDRESS(MATCH(Y4,SL_CHARTS_2012!$Y$1:$Y$39999,1),$E$231,1)))=Y4,ADDRESS(MATCH(Y4,SL_CHARTS_2012!$Y$1:$Y$39999,1),$E$231,1),IF(INDIRECT(CONCATENATE($E$232,ADDRESS(MATCH(Y4,SL_CHARTS_2012!$Y$1:$Y$39999,1),$E$231,1)))&lt;Y4,ADDRESS(MATCH(Y4,SL_CHARTS_2012!$Y$1:$Y$39999,1)+1,$E$231,1),ADDRESS(MATCH(Y4,SL_CHARTS_2012!$Y$1:$Y$39999,1),$E$231,1)))))</f>
        <v>#N/A</v>
      </c>
      <c r="Z228" s="163" t="e">
        <f ca="1">INDIRECT(CONCATENATE($E$232,IF(INDIRECT(CONCATENATE($E$232,ADDRESS(MATCH(Z4,SL_CHARTS_2012!$Y$1:$Y$39999,1),$E$231,1)))=Z4,ADDRESS(MATCH(Z4,SL_CHARTS_2012!$Y$1:$Y$39999,1),$E$231,1),IF(INDIRECT(CONCATENATE($E$232,ADDRESS(MATCH(Z4,SL_CHARTS_2012!$Y$1:$Y$39999,1),$E$231,1)))&lt;Z4,ADDRESS(MATCH(Z4,SL_CHARTS_2012!$Y$1:$Y$39999,1)+1,$E$231,1),ADDRESS(MATCH(Z4,SL_CHARTS_2012!$Y$1:$Y$39999,1),$E$231,1)))))</f>
        <v>#N/A</v>
      </c>
      <c r="AA228" s="163" t="e">
        <f ca="1">INDIRECT(CONCATENATE($E$232,IF(INDIRECT(CONCATENATE($E$232,ADDRESS(MATCH(AA4,SL_CHARTS_2012!$Y$1:$Y$39999,1),$E$231,1)))=AA4,ADDRESS(MATCH(AA4,SL_CHARTS_2012!$Y$1:$Y$39999,1),$E$231,1),IF(INDIRECT(CONCATENATE($E$232,ADDRESS(MATCH(AA4,SL_CHARTS_2012!$Y$1:$Y$39999,1),$E$231,1)))&lt;AA4,ADDRESS(MATCH(AA4,SL_CHARTS_2012!$Y$1:$Y$39999,1)+1,$E$231,1),ADDRESS(MATCH(AA4,SL_CHARTS_2012!$Y$1:$Y$39999,1),$E$231,1)))))</f>
        <v>#N/A</v>
      </c>
      <c r="AB228" s="163" t="e">
        <f ca="1">INDIRECT(CONCATENATE($E$232,IF(INDIRECT(CONCATENATE($E$232,ADDRESS(MATCH(AB4,SL_CHARTS_2012!$Y$1:$Y$39999,1),$E$231,1)))=AB4,ADDRESS(MATCH(AB4,SL_CHARTS_2012!$Y$1:$Y$39999,1),$E$231,1),IF(INDIRECT(CONCATENATE($E$232,ADDRESS(MATCH(AB4,SL_CHARTS_2012!$Y$1:$Y$39999,1),$E$231,1)))&lt;AB4,ADDRESS(MATCH(AB4,SL_CHARTS_2012!$Y$1:$Y$39999,1)+1,$E$231,1),ADDRESS(MATCH(AB4,SL_CHARTS_2012!$Y$1:$Y$39999,1),$E$231,1)))))</f>
        <v>#N/A</v>
      </c>
      <c r="AC228" s="163" t="e">
        <f ca="1">INDIRECT(CONCATENATE($E$232,IF(INDIRECT(CONCATENATE($E$232,ADDRESS(MATCH(AC4,SL_CHARTS_2012!$Y$1:$Y$39999,1),$E$231,1)))=AC4,ADDRESS(MATCH(AC4,SL_CHARTS_2012!$Y$1:$Y$39999,1),$E$231,1),IF(INDIRECT(CONCATENATE($E$232,ADDRESS(MATCH(AC4,SL_CHARTS_2012!$Y$1:$Y$39999,1),$E$231,1)))&lt;AC4,ADDRESS(MATCH(AC4,SL_CHARTS_2012!$Y$1:$Y$39999,1)+1,$E$231,1),ADDRESS(MATCH(AC4,SL_CHARTS_2012!$Y$1:$Y$39999,1),$E$231,1)))))</f>
        <v>#N/A</v>
      </c>
    </row>
    <row r="229" spans="2:29" s="65" customFormat="1" ht="15" hidden="1" customHeight="1">
      <c r="B229" s="692"/>
      <c r="C229" s="691"/>
      <c r="D229" s="30" t="s">
        <v>149</v>
      </c>
      <c r="E229" s="31" t="str">
        <f ca="1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$Y$26</v>
      </c>
      <c r="F229" s="31" t="str">
        <f ca="1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$Y$24</v>
      </c>
      <c r="G229" s="31" t="str">
        <f ca="1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$Y$24</v>
      </c>
      <c r="H229" s="31" t="str">
        <f ca="1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$Y$23</v>
      </c>
      <c r="I229" s="31" t="str">
        <f ca="1">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-1,$E$231,1),ADDRESS(MATCH(I8,SL_CHARTS_2012!$Y$1:$Y$39999,1),$E$231,1)))</f>
        <v>$Y$19</v>
      </c>
      <c r="J229" s="31" t="str">
        <f ca="1">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-1,$E$231,1),ADDRESS(MATCH(J8,SL_CHARTS_2012!$Y$1:$Y$39999,1),$E$231,1)))</f>
        <v>$Y$18</v>
      </c>
      <c r="K229" s="31" t="str">
        <f ca="1">IF(INDIRECT(CONCATENATE($E$232,ADDRESS(MATCH(K8,SL_CHARTS_2012!$Y$1:$Y$39999,1),$E$231,1)))=K8,ADDRESS(MATCH(K8,SL_CHARTS_2012!$Y$1:$Y$39999,1),$E$231,1),IF(INDIRECT(CONCATENATE($E$232,ADDRESS(MATCH(K8,SL_CHARTS_2012!$Y$1:$Y$39999,1),$E$231,1)))&lt;K8,ADDRESS(MATCH(K8,SL_CHARTS_2012!$Y$1:$Y$39999,1)-1,$E$231,1),ADDRESS(MATCH(K8,SL_CHARTS_2012!$Y$1:$Y$39999,1),$E$231,1)))</f>
        <v>$Y$18</v>
      </c>
      <c r="L229" s="31" t="str">
        <f ca="1">IF(INDIRECT(CONCATENATE($E$232,ADDRESS(MATCH(L8,SL_CHARTS_2012!$Y$1:$Y$39999,1),$E$231,1)))=L8,ADDRESS(MATCH(L8,SL_CHARTS_2012!$Y$1:$Y$39999,1),$E$231,1),IF(INDIRECT(CONCATENATE($E$232,ADDRESS(MATCH(L8,SL_CHARTS_2012!$Y$1:$Y$39999,1),$E$231,1)))&lt;L8,ADDRESS(MATCH(L8,SL_CHARTS_2012!$Y$1:$Y$39999,1)-1,$E$231,1),ADDRESS(MATCH(L8,SL_CHARTS_2012!$Y$1:$Y$39999,1),$E$231,1)))</f>
        <v>$Y$17</v>
      </c>
      <c r="M229" s="31" t="str">
        <f ca="1">IF(INDIRECT(CONCATENATE($E$232,ADDRESS(MATCH(M8,SL_CHARTS_2012!$Y$1:$Y$39999,1),$E$231,1)))=M8,ADDRESS(MATCH(M8,SL_CHARTS_2012!$Y$1:$Y$39999,1),$E$231,1),IF(INDIRECT(CONCATENATE($E$232,ADDRESS(MATCH(M8,SL_CHARTS_2012!$Y$1:$Y$39999,1),$E$231,1)))&lt;M8,ADDRESS(MATCH(M8,SL_CHARTS_2012!$Y$1:$Y$39999,1)-1,$E$231,1),ADDRESS(MATCH(M8,SL_CHARTS_2012!$Y$1:$Y$39999,1),$E$231,1)))</f>
        <v>$Y$17</v>
      </c>
      <c r="N229" s="31" t="str">
        <f ca="1">IF(INDIRECT(CONCATENATE($E$232,ADDRESS(MATCH(N8,SL_CHARTS_2012!$Y$1:$Y$39999,1),$E$231,1)))=N8,ADDRESS(MATCH(N8,SL_CHARTS_2012!$Y$1:$Y$39999,1),$E$231,1),IF(INDIRECT(CONCATENATE($E$232,ADDRESS(MATCH(N8,SL_CHARTS_2012!$Y$1:$Y$39999,1),$E$231,1)))&lt;N8,ADDRESS(MATCH(N8,SL_CHARTS_2012!$Y$1:$Y$39999,1)-1,$E$231,1),ADDRESS(MATCH(N8,SL_CHARTS_2012!$Y$1:$Y$39999,1),$E$231,1)))</f>
        <v>$Y$14</v>
      </c>
      <c r="O229" s="31" t="str">
        <f ca="1">IF(INDIRECT(CONCATENATE($E$232,ADDRESS(MATCH(O8,SL_CHARTS_2012!$Y$1:$Y$39999,1),$E$231,1)))=O8,ADDRESS(MATCH(O8,SL_CHARTS_2012!$Y$1:$Y$39999,1),$E$231,1),IF(INDIRECT(CONCATENATE($E$232,ADDRESS(MATCH(O8,SL_CHARTS_2012!$Y$1:$Y$39999,1),$E$231,1)))&lt;O8,ADDRESS(MATCH(O8,SL_CHARTS_2012!$Y$1:$Y$39999,1)-1,$E$231,1),ADDRESS(MATCH(O8,SL_CHARTS_2012!$Y$1:$Y$39999,1),$E$231,1)))</f>
        <v>$Y$12</v>
      </c>
      <c r="P229" s="31" t="str">
        <f ca="1">IF(INDIRECT(CONCATENATE($E$232,ADDRESS(MATCH(P8,SL_CHARTS_2012!$Y$1:$Y$39999,1),$E$231,1)))=P8,ADDRESS(MATCH(P8,SL_CHARTS_2012!$Y$1:$Y$39999,1),$E$231,1),IF(INDIRECT(CONCATENATE($E$232,ADDRESS(MATCH(P8,SL_CHARTS_2012!$Y$1:$Y$39999,1),$E$231,1)))&lt;P8,ADDRESS(MATCH(P8,SL_CHARTS_2012!$Y$1:$Y$39999,1)-1,$E$231,1),ADDRESS(MATCH(P8,SL_CHARTS_2012!$Y$1:$Y$39999,1),$E$231,1)))</f>
        <v>$Y$12</v>
      </c>
      <c r="Q229" s="31" t="str">
        <f ca="1">IF(INDIRECT(CONCATENATE($E$232,ADDRESS(MATCH(Q8,SL_CHARTS_2012!$Y$1:$Y$39999,1),$E$231,1)))=Q8,ADDRESS(MATCH(Q8,SL_CHARTS_2012!$Y$1:$Y$39999,1),$E$231,1),IF(INDIRECT(CONCATENATE($E$232,ADDRESS(MATCH(Q8,SL_CHARTS_2012!$Y$1:$Y$39999,1),$E$231,1)))&lt;Q8,ADDRESS(MATCH(Q8,SL_CHARTS_2012!$Y$1:$Y$39999,1)-1,$E$231,1),ADDRESS(MATCH(Q8,SL_CHARTS_2012!$Y$1:$Y$39999,1),$E$231,1)))</f>
        <v>$Y$10</v>
      </c>
      <c r="R229" s="31" t="str">
        <f ca="1">IF(INDIRECT(CONCATENATE($E$232,ADDRESS(MATCH(R8,SL_CHARTS_2012!$Y$1:$Y$39999,1),$E$231,1)))=R8,ADDRESS(MATCH(R8,SL_CHARTS_2012!$Y$1:$Y$39999,1),$E$231,1),IF(INDIRECT(CONCATENATE($E$232,ADDRESS(MATCH(R8,SL_CHARTS_2012!$Y$1:$Y$39999,1),$E$231,1)))&lt;R8,ADDRESS(MATCH(R8,SL_CHARTS_2012!$Y$1:$Y$39999,1)-1,$E$231,1),ADDRESS(MATCH(R8,SL_CHARTS_2012!$Y$1:$Y$39999,1),$E$231,1)))</f>
        <v>$Y$9</v>
      </c>
      <c r="S229" s="31" t="str">
        <f ca="1">IF(INDIRECT(CONCATENATE($E$232,ADDRESS(MATCH(S8,SL_CHARTS_2012!$Y$1:$Y$39999,1),$E$231,1)))=S8,ADDRESS(MATCH(S8,SL_CHARTS_2012!$Y$1:$Y$39999,1),$E$231,1),IF(INDIRECT(CONCATENATE($E$232,ADDRESS(MATCH(S8,SL_CHARTS_2012!$Y$1:$Y$39999,1),$E$231,1)))&lt;S8,ADDRESS(MATCH(S8,SL_CHARTS_2012!$Y$1:$Y$39999,1)-1,$E$231,1),ADDRESS(MATCH(S8,SL_CHARTS_2012!$Y$1:$Y$39999,1),$E$231,1)))</f>
        <v>$Y$7</v>
      </c>
      <c r="T229" s="31" t="str">
        <f ca="1">IF(INDIRECT(CONCATENATE($E$232,ADDRESS(MATCH(T8,SL_CHARTS_2012!$Y$1:$Y$39999,1),$E$231,1)))=T8,ADDRESS(MATCH(T8,SL_CHARTS_2012!$Y$1:$Y$39999,1),$E$231,1),IF(INDIRECT(CONCATENATE($E$232,ADDRESS(MATCH(T8,SL_CHARTS_2012!$Y$1:$Y$39999,1),$E$231,1)))&lt;T8,ADDRESS(MATCH(T8,SL_CHARTS_2012!$Y$1:$Y$39999,1)-1,$E$231,1),ADDRESS(MATCH(T8,SL_CHARTS_2012!$Y$1:$Y$39999,1),$E$231,1)))</f>
        <v>$Y$6</v>
      </c>
      <c r="U229" s="31" t="str">
        <f ca="1">IF(INDIRECT(CONCATENATE($E$232,ADDRESS(MATCH(U8,SL_CHARTS_2012!$Y$1:$Y$39999,1),$E$231,1)))=U8,ADDRESS(MATCH(U8,SL_CHARTS_2012!$Y$1:$Y$39999,1),$E$231,1),IF(INDIRECT(CONCATENATE($E$232,ADDRESS(MATCH(U8,SL_CHARTS_2012!$Y$1:$Y$39999,1),$E$231,1)))&lt;U8,ADDRESS(MATCH(U8,SL_CHARTS_2012!$Y$1:$Y$39999,1),$E$231,1),ADDRESS(MATCH(U8,SL_CHARTS_2012!$Y$1:$Y$39999,1),$E$231,1)))</f>
        <v>$Y$6</v>
      </c>
      <c r="V229" s="31" t="str">
        <f ca="1">IF(INDIRECT(CONCATENATE($E$232,ADDRESS(MATCH(V8,SL_CHARTS_2012!$Y$1:$Y$39999,1),$E$231,1)))=V8,ADDRESS(MATCH(V8,SL_CHARTS_2012!$Y$1:$Y$39999,1),$E$231,1),IF(INDIRECT(CONCATENATE($E$232,ADDRESS(MATCH(V8,SL_CHARTS_2012!$Y$1:$Y$39999,1),$E$231,1)))&lt;V8,ADDRESS(MATCH(V8,SL_CHARTS_2012!$Y$1:$Y$39999,1)-1,$E$231,1),ADDRESS(MATCH(V8,SL_CHARTS_2012!$Y$1:$Y$39999,1),$E$231,1)))</f>
        <v>$Y$4</v>
      </c>
      <c r="W229" s="31" t="str">
        <f ca="1">IF(INDIRECT(CONCATENATE($E$232,ADDRESS(MATCH(W8,SL_CHARTS_2012!$Y$1:$Y$39999,1),$E$231,1)))=W8,ADDRESS(MATCH(W8,SL_CHARTS_2012!$Y$1:$Y$39999,1),$E$231,1),IF(INDIRECT(CONCATENATE($E$232,ADDRESS(MATCH(W8,SL_CHARTS_2012!$Y$1:$Y$39999,1),$E$231,1)))&lt;W8,ADDRESS(MATCH(W8,SL_CHARTS_2012!$Y$1:$Y$39999,1)-1,$E$231,1),ADDRESS(MATCH(W8,SL_CHARTS_2012!$Y$1:$Y$39999,1),$E$231,1)))</f>
        <v>$Y$3</v>
      </c>
      <c r="X229" s="31" t="e">
        <f ca="1">IF(INDIRECT(CONCATENATE($E$232,ADDRESS(MATCH(X8,SL_CHARTS_2012!$Y$1:$Y$39999,1),$E$231,1)))=X8,ADDRESS(MATCH(X8,SL_CHARTS_2012!$Y$1:$Y$39999,1),$E$231,1),IF(INDIRECT(CONCATENATE($E$232,ADDRESS(MATCH(X8,SL_CHARTS_2012!$Y$1:$Y$39999,1),$E$231,1)))&lt;X8,ADDRESS(MATCH(X8,SL_CHARTS_2012!$Y$1:$Y$39999,1)-1,$E$231,1),ADDRESS(MATCH(X8,SL_CHARTS_2012!$Y$1:$Y$39999,1),$E$231,1)))</f>
        <v>#N/A</v>
      </c>
      <c r="Y229" s="31" t="e">
        <f ca="1">IF(INDIRECT(CONCATENATE($E$232,ADDRESS(MATCH(Y8,SL_CHARTS_2012!$Y$1:$Y$39999,1),$E$231,1)))=Y8,ADDRESS(MATCH(Y8,SL_CHARTS_2012!$Y$1:$Y$39999,1),$E$231,1),IF(INDIRECT(CONCATENATE($E$232,ADDRESS(MATCH(Y8,SL_CHARTS_2012!$Y$1:$Y$39999,1),$E$231,1)))&lt;Y8,ADDRESS(MATCH(Y8,SL_CHARTS_2012!$Y$1:$Y$39999,1)-1,$E$231,1),ADDRESS(MATCH(Y8,SL_CHARTS_2012!$Y$1:$Y$39999,1),$E$231,1)))</f>
        <v>#N/A</v>
      </c>
      <c r="Z229" s="31" t="e">
        <f ca="1">IF(INDIRECT(CONCATENATE($E$232,ADDRESS(MATCH(Z8,SL_CHARTS_2012!$Y$1:$Y$39999,1),$E$231,1)))=Z8,ADDRESS(MATCH(Z8,SL_CHARTS_2012!$Y$1:$Y$39999,1),$E$231,1),IF(INDIRECT(CONCATENATE($E$232,ADDRESS(MATCH(Z8,SL_CHARTS_2012!$Y$1:$Y$39999,1),$E$231,1)))&lt;Z8,ADDRESS(MATCH(Z8,SL_CHARTS_2012!$Y$1:$Y$39999,1)-1,$E$231,1),ADDRESS(MATCH(Z8,SL_CHARTS_2012!$Y$1:$Y$39999,1),$E$231,1)))</f>
        <v>#N/A</v>
      </c>
      <c r="AA229" s="31" t="e">
        <f ca="1">IF(INDIRECT(CONCATENATE($E$232,ADDRESS(MATCH(AA8,SL_CHARTS_2012!$Y$1:$Y$39999,1),$E$231,1)))=AA8,ADDRESS(MATCH(AA8,SL_CHARTS_2012!$Y$1:$Y$39999,1),$E$231,1),IF(INDIRECT(CONCATENATE($E$232,ADDRESS(MATCH(AA8,SL_CHARTS_2012!$Y$1:$Y$39999,1),$E$231,1)))&lt;AA8,ADDRESS(MATCH(AA8,SL_CHARTS_2012!$Y$1:$Y$39999,1)-1,$E$231,1),ADDRESS(MATCH(AA8,SL_CHARTS_2012!$Y$1:$Y$39999,1),$E$231,1)))</f>
        <v>#N/A</v>
      </c>
      <c r="AB229" s="31" t="e">
        <f ca="1">IF(INDIRECT(CONCATENATE($E$232,ADDRESS(MATCH(AB8,SL_CHARTS_2012!$Y$1:$Y$39999,1),$E$231,1)))=AB8,ADDRESS(MATCH(AB8,SL_CHARTS_2012!$Y$1:$Y$39999,1),$E$231,1),IF(INDIRECT(CONCATENATE($E$232,ADDRESS(MATCH(AB8,SL_CHARTS_2012!$Y$1:$Y$39999,1),$E$231,1)))&lt;AB8,ADDRESS(MATCH(AB8,SL_CHARTS_2012!$Y$1:$Y$39999,1)-1,$E$231,1),ADDRESS(MATCH(AB8,SL_CHARTS_2012!$Y$1:$Y$39999,1),$E$231,1)))</f>
        <v>#N/A</v>
      </c>
      <c r="AC229" s="31" t="e">
        <f ca="1">IF(INDIRECT(CONCATENATE($E$232,ADDRESS(MATCH(AC8,SL_CHARTS_2012!$Y$1:$Y$39999,1),$E$231,1)))=AC8,ADDRESS(MATCH(AC8,SL_CHARTS_2012!$Y$1:$Y$39999,1),$E$231,1),IF(INDIRECT(CONCATENATE($E$232,ADDRESS(MATCH(AC8,SL_CHARTS_2012!$Y$1:$Y$39999,1),$E$231,1)))&lt;AC8,ADDRESS(MATCH(AC8,SL_CHARTS_2012!$Y$1:$Y$39999,1)-1,$E$231,1),ADDRESS(MATCH(AC8,SL_CHARTS_2012!$Y$1:$Y$39999,1),$E$231,1)))</f>
        <v>#N/A</v>
      </c>
    </row>
    <row r="230" spans="2:29" s="65" customFormat="1" ht="15" customHeight="1">
      <c r="B230" s="692"/>
      <c r="C230" s="691"/>
      <c r="D230" s="66" t="s">
        <v>130</v>
      </c>
      <c r="E230" s="241">
        <f ca="1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92.3</v>
      </c>
      <c r="F230" s="163">
        <f ca="1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86</v>
      </c>
      <c r="G230" s="163">
        <f ca="1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86</v>
      </c>
      <c r="H230" s="163">
        <f ca="1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83</v>
      </c>
      <c r="I230" s="163">
        <f ca="1">INDIRECT(CONCATENATE($E$232,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,$E$231,1),ADDRESS(MATCH(I8,SL_CHARTS_2012!$Y$1:$Y$39999,1),$E$231,1)))))</f>
        <v>69</v>
      </c>
      <c r="J230" s="163">
        <f ca="1">INDIRECT(CONCATENATE($E$232,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,$E$231,1),ADDRESS(MATCH(J8,SL_CHARTS_2012!$Y$1:$Y$39999,1),$E$231,1)))))</f>
        <v>61.5</v>
      </c>
      <c r="K230" s="163">
        <f ca="1">INDIRECT(CONCATENATE($E$232,IF(INDIRECT(CONCATENATE($E$232,ADDRESS(MATCH(K8,SL_CHARTS_2012!$Y$1:$Y$39999,1),$E$231,1)))=K8,ADDRESS(MATCH(K8,SL_CHARTS_2012!$Y$1:$Y$39999,1),$E$231,1),IF(INDIRECT(CONCATENATE($E$232,ADDRESS(MATCH(K8,SL_CHARTS_2012!$Y$1:$Y$39999,1),$E$231,1)))&lt;K8,ADDRESS(MATCH(K8,SL_CHARTS_2012!$Y$1:$Y$39999,1),$E$231,1),ADDRESS(MATCH(K8,SL_CHARTS_2012!$Y$1:$Y$39999,1),$E$231,1)))))</f>
        <v>61.5</v>
      </c>
      <c r="L230" s="163">
        <f ca="1">INDIRECT(CONCATENATE($E$232,IF(INDIRECT(CONCATENATE($E$232,ADDRESS(MATCH(L8,SL_CHARTS_2012!$Y$1:$Y$39999,1),$E$231,1)))=L8,ADDRESS(MATCH(L8,SL_CHARTS_2012!$Y$1:$Y$39999,1),$E$231,1),IF(INDIRECT(CONCATENATE($E$232,ADDRESS(MATCH(L8,SL_CHARTS_2012!$Y$1:$Y$39999,1),$E$231,1)))&lt;L8,ADDRESS(MATCH(L8,SL_CHARTS_2012!$Y$1:$Y$39999,1),$E$231,1),ADDRESS(MATCH(L8,SL_CHARTS_2012!$Y$1:$Y$39999,1),$E$231,1)))))</f>
        <v>55.6</v>
      </c>
      <c r="M230" s="163">
        <f ca="1">INDIRECT(CONCATENATE($E$232,IF(INDIRECT(CONCATENATE($E$232,ADDRESS(MATCH(M8,SL_CHARTS_2012!$Y$1:$Y$39999,1),$E$231,1)))=M8,ADDRESS(MATCH(M8,SL_CHARTS_2012!$Y$1:$Y$39999,1),$E$231,1),IF(INDIRECT(CONCATENATE($E$232,ADDRESS(MATCH(M8,SL_CHARTS_2012!$Y$1:$Y$39999,1),$E$231,1)))&lt;M8,ADDRESS(MATCH(M8,SL_CHARTS_2012!$Y$1:$Y$39999,1),$E$231,1),ADDRESS(MATCH(M8,SL_CHARTS_2012!$Y$1:$Y$39999,1),$E$231,1)))))</f>
        <v>55.6</v>
      </c>
      <c r="N230" s="163">
        <f ca="1">INDIRECT(CONCATENATE($E$232,IF(INDIRECT(CONCATENATE($E$232,ADDRESS(MATCH(N8,SL_CHARTS_2012!$Y$1:$Y$39999,1),$E$231,1)))=N8,ADDRESS(MATCH(N8,SL_CHARTS_2012!$Y$1:$Y$39999,1),$E$231,1),IF(INDIRECT(CONCATENATE($E$232,ADDRESS(MATCH(N8,SL_CHARTS_2012!$Y$1:$Y$39999,1),$E$231,1)))&lt;N8,ADDRESS(MATCH(N8,SL_CHARTS_2012!$Y$1:$Y$39999,1),$E$231,1),ADDRESS(MATCH(N8,SL_CHARTS_2012!$Y$1:$Y$39999,1),$E$231,1)))))</f>
        <v>44</v>
      </c>
      <c r="O230" s="163">
        <f ca="1">INDIRECT(CONCATENATE($E$232,IF(INDIRECT(CONCATENATE($E$232,ADDRESS(MATCH(O8,SL_CHARTS_2012!$Y$1:$Y$39999,1),$E$231,1)))=O8,ADDRESS(MATCH(O8,SL_CHARTS_2012!$Y$1:$Y$39999,1),$E$231,1),IF(INDIRECT(CONCATENATE($E$232,ADDRESS(MATCH(O8,SL_CHARTS_2012!$Y$1:$Y$39999,1),$E$231,1)))&lt;O8,ADDRESS(MATCH(O8,SL_CHARTS_2012!$Y$1:$Y$39999,1),$E$231,1),ADDRESS(MATCH(O8,SL_CHARTS_2012!$Y$1:$Y$39999,1),$E$231,1)))))</f>
        <v>37.200000000000003</v>
      </c>
      <c r="P230" s="163">
        <f ca="1">INDIRECT(CONCATENATE($E$232,IF(INDIRECT(CONCATENATE($E$232,ADDRESS(MATCH(P8,SL_CHARTS_2012!$Y$1:$Y$39999,1),$E$231,1)))=P8,ADDRESS(MATCH(P8,SL_CHARTS_2012!$Y$1:$Y$39999,1),$E$231,1),IF(INDIRECT(CONCATENATE($E$232,ADDRESS(MATCH(P8,SL_CHARTS_2012!$Y$1:$Y$39999,1),$E$231,1)))&lt;P8,ADDRESS(MATCH(P8,SL_CHARTS_2012!$Y$1:$Y$39999,1),$E$231,1),ADDRESS(MATCH(P8,SL_CHARTS_2012!$Y$1:$Y$39999,1),$E$231,1)))))</f>
        <v>37.200000000000003</v>
      </c>
      <c r="Q230" s="163">
        <f ca="1">INDIRECT(CONCATENATE($E$232,IF(INDIRECT(CONCATENATE($E$232,ADDRESS(MATCH(Q8,SL_CHARTS_2012!$Y$1:$Y$39999,1),$E$231,1)))=Q8,ADDRESS(MATCH(Q8,SL_CHARTS_2012!$Y$1:$Y$39999,1),$E$231,1),IF(INDIRECT(CONCATENATE($E$232,ADDRESS(MATCH(Q8,SL_CHARTS_2012!$Y$1:$Y$39999,1),$E$231,1)))&lt;Q8,ADDRESS(MATCH(Q8,SL_CHARTS_2012!$Y$1:$Y$39999,1),$E$231,1),ADDRESS(MATCH(Q8,SL_CHARTS_2012!$Y$1:$Y$39999,1),$E$231,1)))))</f>
        <v>28.5</v>
      </c>
      <c r="R230" s="163">
        <f ca="1">INDIRECT(CONCATENATE($E$232,IF(INDIRECT(CONCATENATE($E$232,ADDRESS(MATCH(R8,SL_CHARTS_2012!$Y$1:$Y$39999,1),$E$231,1)))=R8,ADDRESS(MATCH(R8,SL_CHARTS_2012!$Y$1:$Y$39999,1),$E$231,1),IF(INDIRECT(CONCATENATE($E$232,ADDRESS(MATCH(R8,SL_CHARTS_2012!$Y$1:$Y$39999,1),$E$231,1)))&lt;R8,ADDRESS(MATCH(R8,SL_CHARTS_2012!$Y$1:$Y$39999,1),$E$231,1),ADDRESS(MATCH(R8,SL_CHARTS_2012!$Y$1:$Y$39999,1),$E$231,1)))))</f>
        <v>26.3</v>
      </c>
      <c r="S230" s="163">
        <f ca="1">INDIRECT(CONCATENATE($E$232,IF(INDIRECT(CONCATENATE($E$232,ADDRESS(MATCH(S8,SL_CHARTS_2012!$Y$1:$Y$39999,1),$E$231,1)))=S8,ADDRESS(MATCH(S8,SL_CHARTS_2012!$Y$1:$Y$39999,1),$E$231,1),IF(INDIRECT(CONCATENATE($E$232,ADDRESS(MATCH(S8,SL_CHARTS_2012!$Y$1:$Y$39999,1),$E$231,1)))&lt;S8,ADDRESS(MATCH(S8,SL_CHARTS_2012!$Y$1:$Y$39999,1),$E$231,1),ADDRESS(MATCH(S8,SL_CHARTS_2012!$Y$1:$Y$39999,1),$E$231,1)))))</f>
        <v>21</v>
      </c>
      <c r="T230" s="163">
        <f ca="1">INDIRECT(CONCATENATE($E$232,IF(INDIRECT(CONCATENATE($E$232,ADDRESS(MATCH(T8,SL_CHARTS_2012!$Y$1:$Y$39999,1),$E$231,1)))=T8,ADDRESS(MATCH(T8,SL_CHARTS_2012!$Y$1:$Y$39999,1),$E$231,1),IF(INDIRECT(CONCATENATE($E$232,ADDRESS(MATCH(T8,SL_CHARTS_2012!$Y$1:$Y$39999,1),$E$231,1)))&lt;T8,ADDRESS(MATCH(T8,SL_CHARTS_2012!$Y$1:$Y$39999,1),$E$231,1),ADDRESS(MATCH(T8,SL_CHARTS_2012!$Y$1:$Y$39999,1),$E$231,1)))))</f>
        <v>16</v>
      </c>
      <c r="U230" s="163">
        <f ca="1">INDIRECT(CONCATENATE($E$232,IF(INDIRECT(CONCATENATE($E$232,ADDRESS(MATCH(U8,SL_CHARTS_2012!$Y$1:$Y$39999,1),$E$231,1)))=U8,ADDRESS(MATCH(U8,SL_CHARTS_2012!$Y$1:$Y$39999,1),$E$231,1),IF(INDIRECT(CONCATENATE($E$232,ADDRESS(MATCH(U8,SL_CHARTS_2012!$Y$1:$Y$39999,1),$E$231,1)))&lt;U8,ADDRESS(MATCH(U8,SL_CHARTS_2012!$Y$1:$Y$39999,1),$E$231,1),ADDRESS(MATCH(U8,SL_CHARTS_2012!$Y$1:$Y$39999,1),$E$231,1)))))</f>
        <v>14</v>
      </c>
      <c r="V230" s="163">
        <f ca="1">INDIRECT(CONCATENATE($E$232,IF(INDIRECT(CONCATENATE($E$232,ADDRESS(MATCH(V8,SL_CHARTS_2012!$Y$1:$Y$39999,1),$E$231,1)))=V8,ADDRESS(MATCH(V8,SL_CHARTS_2012!$Y$1:$Y$39999,1),$E$231,1),IF(INDIRECT(CONCATENATE($E$232,ADDRESS(MATCH(V8,SL_CHARTS_2012!$Y$1:$Y$39999,1),$E$231,1)))&lt;V8,ADDRESS(MATCH(V8,SL_CHARTS_2012!$Y$1:$Y$39999,1),$E$231,1),ADDRESS(MATCH(V8,SL_CHARTS_2012!$Y$1:$Y$39999,1),$E$231,1)))))</f>
        <v>12</v>
      </c>
      <c r="W230" s="163">
        <f ca="1">INDIRECT(CONCATENATE($E$232,IF(INDIRECT(CONCATENATE($E$232,ADDRESS(MATCH(W8,SL_CHARTS_2012!$Y$1:$Y$39999,1),$E$231,1)))=W8,ADDRESS(MATCH(W8,SL_CHARTS_2012!$Y$1:$Y$39999,1),$E$231,1),IF(INDIRECT(CONCATENATE($E$232,ADDRESS(MATCH(W8,SL_CHARTS_2012!$Y$1:$Y$39999,1),$E$231,1)))&lt;W8,ADDRESS(MATCH(W8,SL_CHARTS_2012!$Y$1:$Y$39999,1),$E$231,1),ADDRESS(MATCH(W8,SL_CHARTS_2012!$Y$1:$Y$39999,1),$E$231,1)))))</f>
        <v>10</v>
      </c>
      <c r="X230" s="163" t="e">
        <f ca="1">INDIRECT(CONCATENATE($E$232,IF(INDIRECT(CONCATENATE($E$232,ADDRESS(MATCH(X8,SL_CHARTS_2012!$Y$1:$Y$39999,1),$E$231,1)))=X8,ADDRESS(MATCH(X8,SL_CHARTS_2012!$Y$1:$Y$39999,1),$E$231,1),IF(INDIRECT(CONCATENATE($E$232,ADDRESS(MATCH(X8,SL_CHARTS_2012!$Y$1:$Y$39999,1),$E$231,1)))&lt;X8,ADDRESS(MATCH(X8,SL_CHARTS_2012!$Y$1:$Y$39999,1),$E$231,1),ADDRESS(MATCH(X8,SL_CHARTS_2012!$Y$1:$Y$39999,1),$E$231,1)))))</f>
        <v>#N/A</v>
      </c>
      <c r="Y230" s="163" t="e">
        <f ca="1">INDIRECT(CONCATENATE($E$232,IF(INDIRECT(CONCATENATE($E$232,ADDRESS(MATCH(Y8,SL_CHARTS_2012!$Y$1:$Y$39999,1),$E$231,1)))=Y8,ADDRESS(MATCH(Y8,SL_CHARTS_2012!$Y$1:$Y$39999,1),$E$231,1),IF(INDIRECT(CONCATENATE($E$232,ADDRESS(MATCH(Y8,SL_CHARTS_2012!$Y$1:$Y$39999,1),$E$231,1)))&lt;Y8,ADDRESS(MATCH(Y8,SL_CHARTS_2012!$Y$1:$Y$39999,1),$E$231,1),ADDRESS(MATCH(Y8,SL_CHARTS_2012!$Y$1:$Y$39999,1),$E$231,1)))))</f>
        <v>#N/A</v>
      </c>
      <c r="Z230" s="163" t="e">
        <f ca="1">INDIRECT(CONCATENATE($E$232,IF(INDIRECT(CONCATENATE($E$232,ADDRESS(MATCH(Z8,SL_CHARTS_2012!$Y$1:$Y$39999,1),$E$231,1)))=Z8,ADDRESS(MATCH(Z8,SL_CHARTS_2012!$Y$1:$Y$39999,1),$E$231,1),IF(INDIRECT(CONCATENATE($E$232,ADDRESS(MATCH(Z8,SL_CHARTS_2012!$Y$1:$Y$39999,1),$E$231,1)))&lt;Z8,ADDRESS(MATCH(Z8,SL_CHARTS_2012!$Y$1:$Y$39999,1),$E$231,1),ADDRESS(MATCH(Z8,SL_CHARTS_2012!$Y$1:$Y$39999,1),$E$231,1)))))</f>
        <v>#N/A</v>
      </c>
      <c r="AA230" s="163" t="e">
        <f ca="1">INDIRECT(CONCATENATE($E$232,IF(INDIRECT(CONCATENATE($E$232,ADDRESS(MATCH(AA8,SL_CHARTS_2012!$Y$1:$Y$39999,1),$E$231,1)))=AA8,ADDRESS(MATCH(AA8,SL_CHARTS_2012!$Y$1:$Y$39999,1),$E$231,1),IF(INDIRECT(CONCATENATE($E$232,ADDRESS(MATCH(AA8,SL_CHARTS_2012!$Y$1:$Y$39999,1),$E$231,1)))&lt;AA8,ADDRESS(MATCH(AA8,SL_CHARTS_2012!$Y$1:$Y$39999,1),$E$231,1),ADDRESS(MATCH(AA8,SL_CHARTS_2012!$Y$1:$Y$39999,1),$E$231,1)))))</f>
        <v>#N/A</v>
      </c>
      <c r="AB230" s="163" t="e">
        <f ca="1">INDIRECT(CONCATENATE($E$232,IF(INDIRECT(CONCATENATE($E$232,ADDRESS(MATCH(AB8,SL_CHARTS_2012!$Y$1:$Y$39999,1),$E$231,1)))=AB8,ADDRESS(MATCH(AB8,SL_CHARTS_2012!$Y$1:$Y$39999,1),$E$231,1),IF(INDIRECT(CONCATENATE($E$232,ADDRESS(MATCH(AB8,SL_CHARTS_2012!$Y$1:$Y$39999,1),$E$231,1)))&lt;AB8,ADDRESS(MATCH(AB8,SL_CHARTS_2012!$Y$1:$Y$39999,1),$E$231,1),ADDRESS(MATCH(AB8,SL_CHARTS_2012!$Y$1:$Y$39999,1),$E$231,1)))))</f>
        <v>#N/A</v>
      </c>
      <c r="AC230" s="163" t="e">
        <f ca="1">INDIRECT(CONCATENATE($E$232,IF(INDIRECT(CONCATENATE($E$232,ADDRESS(MATCH(AC8,SL_CHARTS_2012!$Y$1:$Y$39999,1),$E$231,1)))=AC8,ADDRESS(MATCH(AC8,SL_CHARTS_2012!$Y$1:$Y$39999,1),$E$231,1),IF(INDIRECT(CONCATENATE($E$232,ADDRESS(MATCH(AC8,SL_CHARTS_2012!$Y$1:$Y$39999,1),$E$231,1)))&lt;AC8,ADDRESS(MATCH(AC8,SL_CHARTS_2012!$Y$1:$Y$39999,1),$E$231,1),ADDRESS(MATCH(AC8,SL_CHARTS_2012!$Y$1:$Y$39999,1),$E$231,1)))))</f>
        <v>#N/A</v>
      </c>
    </row>
    <row r="231" spans="2:29" s="65" customFormat="1" ht="15" hidden="1" customHeight="1">
      <c r="B231" s="692"/>
      <c r="C231" s="694" t="s">
        <v>125</v>
      </c>
      <c r="D231" s="694"/>
      <c r="E231" s="695">
        <v>25</v>
      </c>
      <c r="F231" s="695"/>
      <c r="G231" s="695"/>
      <c r="H231" s="695"/>
      <c r="I231" s="695"/>
      <c r="J231" s="695"/>
      <c r="K231" s="695"/>
      <c r="L231" s="695"/>
      <c r="M231" s="695"/>
      <c r="N231" s="695"/>
      <c r="O231" s="695"/>
      <c r="P231" s="695"/>
      <c r="Q231" s="695"/>
      <c r="R231" s="695"/>
      <c r="S231" s="695"/>
      <c r="T231" s="695"/>
      <c r="U231" s="695"/>
      <c r="V231" s="695"/>
      <c r="W231" s="695"/>
      <c r="X231" s="695"/>
      <c r="Y231" s="695"/>
      <c r="Z231" s="695"/>
      <c r="AA231" s="695"/>
      <c r="AB231" s="695"/>
      <c r="AC231" s="695"/>
    </row>
    <row r="232" spans="2:29" s="65" customFormat="1" ht="15" hidden="1" customHeight="1">
      <c r="B232" s="692"/>
      <c r="C232" s="79"/>
      <c r="D232" s="702" t="s">
        <v>126</v>
      </c>
      <c r="E232" s="72" t="s">
        <v>147</v>
      </c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</row>
    <row r="233" spans="2:29" s="65" customFormat="1" ht="15" hidden="1" customHeight="1">
      <c r="B233" s="692"/>
      <c r="C233" s="79"/>
      <c r="D233" s="702"/>
      <c r="E233" s="72" t="s">
        <v>124</v>
      </c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</row>
    <row r="234" spans="2:29" s="65" customFormat="1" ht="15" hidden="1" customHeight="1">
      <c r="B234" s="692"/>
      <c r="C234" s="696" t="s">
        <v>120</v>
      </c>
      <c r="D234" s="68" t="s">
        <v>123</v>
      </c>
      <c r="E234" s="69" t="str">
        <f ca="1">ADDRESS(MATCH(E230,SL_CHARTS_2012!$Y$1:$Y$3999,1),$E$231+2,1)</f>
        <v>$AA$27</v>
      </c>
      <c r="F234" s="69" t="str">
        <f ca="1">ADDRESS(MATCH(F230,SL_CHARTS_2012!$Y$1:$Y$3999,1),$E$231+2,1)</f>
        <v>$AA$25</v>
      </c>
      <c r="G234" s="69" t="str">
        <f ca="1">ADDRESS(MATCH(G230,SL_CHARTS_2012!$Y$1:$Y$3999,1),$E$231+2,1)</f>
        <v>$AA$25</v>
      </c>
      <c r="H234" s="69" t="str">
        <f ca="1">ADDRESS(MATCH(H230,SL_CHARTS_2012!$Y$1:$Y$3999,1),$E$231+2,1)</f>
        <v>$AA$24</v>
      </c>
      <c r="I234" s="69" t="str">
        <f ca="1">ADDRESS(MATCH(I230,SL_CHARTS_2012!$Y$1:$Y$3999,1),$E$231+2,1)</f>
        <v>$AA$20</v>
      </c>
      <c r="J234" s="69" t="str">
        <f ca="1">ADDRESS(MATCH(J230,SL_CHARTS_2012!$Y$1:$Y$3999,1),$E$231+2,1)</f>
        <v>$AA$19</v>
      </c>
      <c r="K234" s="69" t="str">
        <f ca="1">ADDRESS(MATCH(K230,SL_CHARTS_2012!$Y$1:$Y$3999,1),$E$231+2,1)</f>
        <v>$AA$19</v>
      </c>
      <c r="L234" s="69" t="str">
        <f ca="1">ADDRESS(MATCH(L230,SL_CHARTS_2012!$Y$1:$Y$3999,1),$E$231+2,1)</f>
        <v>$AA$18</v>
      </c>
      <c r="M234" s="69" t="str">
        <f ca="1">ADDRESS(MATCH(M230,SL_CHARTS_2012!$Y$1:$Y$3999,1),$E$231+2,1)</f>
        <v>$AA$18</v>
      </c>
      <c r="N234" s="69" t="str">
        <f ca="1">ADDRESS(MATCH(N230,SL_CHARTS_2012!$Y$1:$Y$3999,1),$E$231+2,1)</f>
        <v>$AA$15</v>
      </c>
      <c r="O234" s="69" t="str">
        <f ca="1">ADDRESS(MATCH(O230,SL_CHARTS_2012!$Y$1:$Y$3999,1),$E$231+2,1)</f>
        <v>$AA$13</v>
      </c>
      <c r="P234" s="69" t="str">
        <f ca="1">ADDRESS(MATCH(P230,SL_CHARTS_2012!$Y$1:$Y$3999,1),$E$231+2,1)</f>
        <v>$AA$13</v>
      </c>
      <c r="Q234" s="69" t="str">
        <f ca="1">ADDRESS(MATCH(Q230,SL_CHARTS_2012!$Y$1:$Y$3999,1),$E$231+2,1)</f>
        <v>$AA$11</v>
      </c>
      <c r="R234" s="69" t="str">
        <f ca="1">ADDRESS(MATCH(R230,SL_CHARTS_2012!$Y$1:$Y$3999,1),$E$231+2,1)</f>
        <v>$AA$10</v>
      </c>
      <c r="S234" s="69" t="str">
        <f ca="1">ADDRESS(MATCH(S230,SL_CHARTS_2012!$Y$1:$Y$3999,1),$E$231+2,1)</f>
        <v>$AA$8</v>
      </c>
      <c r="T234" s="69" t="str">
        <f ca="1">ADDRESS(MATCH(T230,SL_CHARTS_2012!$Y$1:$Y$3999,1),$E$231+2,1)</f>
        <v>$AA$7</v>
      </c>
      <c r="U234" s="69" t="str">
        <f ca="1">ADDRESS(MATCH(U230,SL_CHARTS_2012!$Y$1:$Y$3999,1),$E$231+2,1)</f>
        <v>$AA$6</v>
      </c>
      <c r="V234" s="69" t="str">
        <f ca="1">ADDRESS(MATCH(V230,SL_CHARTS_2012!$Y$1:$Y$3999,1),$E$231+2,1)</f>
        <v>$AA$5</v>
      </c>
      <c r="W234" s="69" t="str">
        <f ca="1">ADDRESS(MATCH(W230,SL_CHARTS_2012!$Y$1:$Y$3999,1),$E$231+2,1)</f>
        <v>$AA$4</v>
      </c>
      <c r="X234" s="69" t="e">
        <f ca="1">ADDRESS(MATCH(X230,SL_CHARTS_2012!$Y$1:$Y$3999,1),$E$231+2,1)</f>
        <v>#N/A</v>
      </c>
      <c r="Y234" s="69" t="e">
        <f ca="1">ADDRESS(MATCH(Y230,SL_CHARTS_2012!$Y$1:$Y$3999,1),$E$231+2,1)</f>
        <v>#N/A</v>
      </c>
      <c r="Z234" s="69" t="e">
        <f ca="1">ADDRESS(MATCH(Z230,SL_CHARTS_2012!$Y$1:$Y$3999,1),$E$231+2,1)</f>
        <v>#N/A</v>
      </c>
      <c r="AA234" s="69" t="e">
        <f ca="1">ADDRESS(MATCH(AA230,SL_CHARTS_2012!$Y$1:$Y$3999,1),$E$231+2,1)</f>
        <v>#N/A</v>
      </c>
      <c r="AB234" s="69" t="e">
        <f ca="1">ADDRESS(MATCH(AB230,SL_CHARTS_2012!$Y$1:$Y$3999,1),$E$231+2,1)</f>
        <v>#N/A</v>
      </c>
      <c r="AC234" s="69" t="e">
        <f ca="1">ADDRESS(MATCH(AC230,SL_CHARTS_2012!$Y$1:$Y$3999,1),$E$231+2,1)</f>
        <v>#N/A</v>
      </c>
    </row>
    <row r="235" spans="2:29" s="65" customFormat="1" ht="15" hidden="1" customHeight="1">
      <c r="B235" s="692"/>
      <c r="C235" s="703"/>
      <c r="D235" s="68" t="s">
        <v>122</v>
      </c>
      <c r="E235" s="69" t="str">
        <f ca="1">ADDRESS(MATCH(E228,SL_CHARTS_2012!$Y$1:$Y$3999,1),$E$231+2,1)</f>
        <v>$AA$31</v>
      </c>
      <c r="F235" s="69" t="str">
        <f ca="1">ADDRESS(MATCH(F228,SL_CHARTS_2012!$Y$1:$Y$3999,1),$E$231+2,1)</f>
        <v>$AA$28</v>
      </c>
      <c r="G235" s="69" t="str">
        <f ca="1">ADDRESS(MATCH(G228,SL_CHARTS_2012!$Y$1:$Y$3999,1),$E$231+2,1)</f>
        <v>$AA$26</v>
      </c>
      <c r="H235" s="69" t="str">
        <f ca="1">ADDRESS(MATCH(H228,SL_CHARTS_2012!$Y$1:$Y$3999,1),$E$231+2,1)</f>
        <v>$AA$26</v>
      </c>
      <c r="I235" s="69" t="str">
        <f ca="1">ADDRESS(MATCH(I228,SL_CHARTS_2012!$Y$1:$Y$3999,1),$E$231+2,1)</f>
        <v>$AA$25</v>
      </c>
      <c r="J235" s="69" t="str">
        <f ca="1">ADDRESS(MATCH(J228,SL_CHARTS_2012!$Y$1:$Y$3999,1),$E$231+2,1)</f>
        <v>$AA$21</v>
      </c>
      <c r="K235" s="69" t="str">
        <f ca="1">ADDRESS(MATCH(K228,SL_CHARTS_2012!$Y$1:$Y$3999,1),$E$231+2,1)</f>
        <v>$AA$20</v>
      </c>
      <c r="L235" s="69" t="str">
        <f ca="1">ADDRESS(MATCH(L228,SL_CHARTS_2012!$Y$1:$Y$3999,1),$E$231+2,1)</f>
        <v>$AA$20</v>
      </c>
      <c r="M235" s="69" t="str">
        <f ca="1">ADDRESS(MATCH(M228,SL_CHARTS_2012!$Y$1:$Y$3999,1),$E$231+2,1)</f>
        <v>$AA$19</v>
      </c>
      <c r="N235" s="69" t="str">
        <f ca="1">ADDRESS(MATCH(N228,SL_CHARTS_2012!$Y$1:$Y$3999,1),$E$231+2,1)</f>
        <v>$AA$19</v>
      </c>
      <c r="O235" s="69" t="str">
        <f ca="1">ADDRESS(MATCH(O228,SL_CHARTS_2012!$Y$1:$Y$3999,1),$E$231+2,1)</f>
        <v>$AA$16</v>
      </c>
      <c r="P235" s="69" t="str">
        <f ca="1">ADDRESS(MATCH(P228,SL_CHARTS_2012!$Y$1:$Y$3999,1),$E$231+2,1)</f>
        <v>$AA$14</v>
      </c>
      <c r="Q235" s="69" t="str">
        <f ca="1">ADDRESS(MATCH(Q228,SL_CHARTS_2012!$Y$1:$Y$3999,1),$E$231+2,1)</f>
        <v>$AA$14</v>
      </c>
      <c r="R235" s="69" t="str">
        <f ca="1">ADDRESS(MATCH(R228,SL_CHARTS_2012!$Y$1:$Y$3999,1),$E$231+2,1)</f>
        <v>$AA$12</v>
      </c>
      <c r="S235" s="69" t="str">
        <f ca="1">ADDRESS(MATCH(S228,SL_CHARTS_2012!$Y$1:$Y$3999,1),$E$231+2,1)</f>
        <v>$AA$11</v>
      </c>
      <c r="T235" s="69" t="str">
        <f ca="1">ADDRESS(MATCH(T228,SL_CHARTS_2012!$Y$1:$Y$3999,1),$E$231+2,1)</f>
        <v>$AA$9</v>
      </c>
      <c r="U235" s="69" t="str">
        <f ca="1">ADDRESS(MATCH(U228,SL_CHARTS_2012!$Y$1:$Y$3999,1),$E$231+2,1)</f>
        <v>$AA$8</v>
      </c>
      <c r="V235" s="69" t="str">
        <f ca="1">ADDRESS(MATCH(V228,SL_CHARTS_2012!$Y$1:$Y$3999,1),$E$231+2,1)</f>
        <v>$AA$7</v>
      </c>
      <c r="W235" s="69" t="str">
        <f ca="1">ADDRESS(MATCH(W228,SL_CHARTS_2012!$Y$1:$Y$3999,1),$E$231+2,1)</f>
        <v>$AA$6</v>
      </c>
      <c r="X235" s="69" t="str">
        <f ca="1">ADDRESS(MATCH(X228,SL_CHARTS_2012!$Y$1:$Y$3999,1),$E$231+2,1)</f>
        <v>$AA$5</v>
      </c>
      <c r="Y235" s="69" t="e">
        <f ca="1">ADDRESS(MATCH(Y228,SL_CHARTS_2012!$Y$1:$Y$3999,1),$E$231+2,1)</f>
        <v>#N/A</v>
      </c>
      <c r="Z235" s="69" t="e">
        <f ca="1">ADDRESS(MATCH(Z228,SL_CHARTS_2012!$Y$1:$Y$3999,1),$E$231+2,1)</f>
        <v>#N/A</v>
      </c>
      <c r="AA235" s="69" t="e">
        <f ca="1">ADDRESS(MATCH(AA228,SL_CHARTS_2012!$Y$1:$Y$3999,1),$E$231+2,1)</f>
        <v>#N/A</v>
      </c>
      <c r="AB235" s="69" t="e">
        <f ca="1">ADDRESS(MATCH(AB228,SL_CHARTS_2012!$Y$1:$Y$3999,1),$E$231+2,1)</f>
        <v>#N/A</v>
      </c>
      <c r="AC235" s="69" t="e">
        <f ca="1">ADDRESS(MATCH(AC228,SL_CHARTS_2012!$Y$1:$Y$3999,1),$E$231+2,1)</f>
        <v>#N/A</v>
      </c>
    </row>
    <row r="236" spans="2:29" s="65" customFormat="1" ht="15" hidden="1" customHeight="1">
      <c r="B236" s="692"/>
      <c r="C236" s="698" t="s">
        <v>127</v>
      </c>
      <c r="D236" s="27" t="s">
        <v>106</v>
      </c>
      <c r="E236" s="206" t="str">
        <f t="shared" ref="E236:AC236" ca="1" si="111">CONCATENATE(ROUND(E228,1),E$7,ROUND(E230,1))</f>
        <v>103-92,3</v>
      </c>
      <c r="F236" s="206" t="str">
        <f t="shared" ca="1" si="111"/>
        <v>95-86</v>
      </c>
      <c r="G236" s="206" t="str">
        <f t="shared" ca="1" si="111"/>
        <v>90-86</v>
      </c>
      <c r="H236" s="206" t="str">
        <f t="shared" ca="1" si="111"/>
        <v>90-83</v>
      </c>
      <c r="I236" s="206" t="str">
        <f t="shared" ca="1" si="111"/>
        <v>86-69</v>
      </c>
      <c r="J236" s="206" t="str">
        <f t="shared" ca="1" si="111"/>
        <v>75-61,5</v>
      </c>
      <c r="K236" s="206" t="str">
        <f t="shared" ca="1" si="111"/>
        <v>69-61,5</v>
      </c>
      <c r="L236" s="206" t="str">
        <f t="shared" ca="1" si="111"/>
        <v>69-55,6</v>
      </c>
      <c r="M236" s="206" t="str">
        <f t="shared" ca="1" si="111"/>
        <v>61,5-55,6</v>
      </c>
      <c r="N236" s="206" t="str">
        <f t="shared" ca="1" si="111"/>
        <v>61,5-44</v>
      </c>
      <c r="O236" s="206" t="str">
        <f t="shared" ca="1" si="111"/>
        <v>48-37,2</v>
      </c>
      <c r="P236" s="206" t="str">
        <f t="shared" ca="1" si="111"/>
        <v>42-37,2</v>
      </c>
      <c r="Q236" s="206" t="str">
        <f t="shared" ca="1" si="111"/>
        <v>42-28,5</v>
      </c>
      <c r="R236" s="206" t="str">
        <f t="shared" ca="1" si="111"/>
        <v>34-26,3</v>
      </c>
      <c r="S236" s="206" t="str">
        <f t="shared" ca="1" si="111"/>
        <v>28,5-21</v>
      </c>
      <c r="T236" s="206" t="str">
        <f t="shared" ca="1" si="111"/>
        <v>24,8-16</v>
      </c>
      <c r="U236" s="206" t="str">
        <f t="shared" ca="1" si="111"/>
        <v>21-14</v>
      </c>
      <c r="V236" s="206" t="str">
        <f t="shared" ca="1" si="111"/>
        <v>16-12</v>
      </c>
      <c r="W236" s="206" t="str">
        <f t="shared" ca="1" si="111"/>
        <v>14-10</v>
      </c>
      <c r="X236" s="207" t="e">
        <f t="shared" ca="1" si="111"/>
        <v>#N/A</v>
      </c>
      <c r="Y236" s="207" t="e">
        <f t="shared" ca="1" si="111"/>
        <v>#N/A</v>
      </c>
      <c r="Z236" s="207" t="e">
        <f t="shared" ca="1" si="111"/>
        <v>#N/A</v>
      </c>
      <c r="AA236" s="207" t="e">
        <f t="shared" ca="1" si="111"/>
        <v>#N/A</v>
      </c>
      <c r="AB236" s="207" t="e">
        <f t="shared" ca="1" si="111"/>
        <v>#N/A</v>
      </c>
      <c r="AC236" s="207" t="e">
        <f t="shared" ca="1" si="111"/>
        <v>#N/A</v>
      </c>
    </row>
    <row r="237" spans="2:29" s="65" customFormat="1" ht="15" customHeight="1">
      <c r="B237" s="692"/>
      <c r="C237" s="698"/>
      <c r="D237" s="28" t="s">
        <v>670</v>
      </c>
      <c r="E237" s="28">
        <f ca="1">AVERAGE(INDIRECT(CONCATENATE($E$232,E234,$E$233,E235),TRUE))</f>
        <v>152.67999999999998</v>
      </c>
      <c r="F237" s="28">
        <f t="shared" ref="F237:AC237" ca="1" si="112">AVERAGE(INDIRECT(CONCATENATE($E$232,F234,$E$233,F235),TRUE))</f>
        <v>160.375</v>
      </c>
      <c r="G237" s="28">
        <f t="shared" ca="1" si="112"/>
        <v>148.85</v>
      </c>
      <c r="H237" s="28">
        <f t="shared" ca="1" si="112"/>
        <v>153.26666666666665</v>
      </c>
      <c r="I237" s="28">
        <f t="shared" ca="1" si="112"/>
        <v>164.86666666666667</v>
      </c>
      <c r="J237" s="28">
        <f t="shared" ca="1" si="112"/>
        <v>176.93333333333331</v>
      </c>
      <c r="K237" s="28">
        <f t="shared" ca="1" si="112"/>
        <v>180.7</v>
      </c>
      <c r="L237" s="28">
        <f t="shared" ca="1" si="112"/>
        <v>188.76666666666665</v>
      </c>
      <c r="M237" s="28">
        <f t="shared" ca="1" si="112"/>
        <v>188.55</v>
      </c>
      <c r="N237" s="28">
        <f t="shared" ca="1" si="112"/>
        <v>199.3</v>
      </c>
      <c r="O237" s="28">
        <f t="shared" ca="1" si="112"/>
        <v>163.17500000000001</v>
      </c>
      <c r="P237" s="28">
        <f t="shared" ca="1" si="112"/>
        <v>134.5</v>
      </c>
      <c r="Q237" s="28">
        <f t="shared" ca="1" si="112"/>
        <v>109.7</v>
      </c>
      <c r="R237" s="28">
        <f t="shared" ca="1" si="112"/>
        <v>77.166666666666671</v>
      </c>
      <c r="S237" s="28">
        <f t="shared" ca="1" si="112"/>
        <v>49.800000000000004</v>
      </c>
      <c r="T237" s="28">
        <f t="shared" ca="1" si="112"/>
        <v>33.800000000000004</v>
      </c>
      <c r="U237" s="28">
        <f t="shared" ca="1" si="112"/>
        <v>30.2</v>
      </c>
      <c r="V237" s="28">
        <f t="shared" ca="1" si="112"/>
        <v>25.599999999999998</v>
      </c>
      <c r="W237" s="28">
        <f t="shared" ca="1" si="112"/>
        <v>19.333333333333332</v>
      </c>
      <c r="X237" s="28" t="e">
        <f t="shared" ca="1" si="112"/>
        <v>#N/A</v>
      </c>
      <c r="Y237" s="28" t="e">
        <f t="shared" ca="1" si="112"/>
        <v>#N/A</v>
      </c>
      <c r="Z237" s="28" t="e">
        <f t="shared" ca="1" si="112"/>
        <v>#N/A</v>
      </c>
      <c r="AA237" s="28" t="e">
        <f t="shared" ca="1" si="112"/>
        <v>#N/A</v>
      </c>
      <c r="AB237" s="28" t="e">
        <f t="shared" ca="1" si="112"/>
        <v>#N/A</v>
      </c>
      <c r="AC237" s="28" t="e">
        <f t="shared" ca="1" si="112"/>
        <v>#N/A</v>
      </c>
    </row>
    <row r="238" spans="2:29" s="65" customFormat="1" ht="15" customHeight="1">
      <c r="B238" s="692"/>
      <c r="C238" s="698"/>
      <c r="D238" s="29" t="s">
        <v>671</v>
      </c>
      <c r="E238" s="29">
        <f ca="1">MIN(INDIRECT(CONCATENATE($E$232,E234,$E$233,E235),TRUE))</f>
        <v>137.69999999999999</v>
      </c>
      <c r="F238" s="29">
        <f t="shared" ref="F238:AC238" ca="1" si="113">MIN(INDIRECT(CONCATENATE($E$232,F234,$E$233,F235),TRUE))</f>
        <v>148.1</v>
      </c>
      <c r="G238" s="29">
        <f t="shared" ca="1" si="113"/>
        <v>148.1</v>
      </c>
      <c r="H238" s="29">
        <f t="shared" ca="1" si="113"/>
        <v>148.1</v>
      </c>
      <c r="I238" s="29">
        <f t="shared" ca="1" si="113"/>
        <v>148.1</v>
      </c>
      <c r="J238" s="29">
        <f t="shared" ca="1" si="113"/>
        <v>169.4</v>
      </c>
      <c r="K238" s="29">
        <f t="shared" ca="1" si="113"/>
        <v>172.2</v>
      </c>
      <c r="L238" s="29">
        <f t="shared" ca="1" si="113"/>
        <v>172.2</v>
      </c>
      <c r="M238" s="29">
        <f t="shared" ca="1" si="113"/>
        <v>172.2</v>
      </c>
      <c r="N238" s="29">
        <f t="shared" ca="1" si="113"/>
        <v>172.2</v>
      </c>
      <c r="O238" s="29">
        <f t="shared" ca="1" si="113"/>
        <v>119.8</v>
      </c>
      <c r="P238" s="29">
        <f t="shared" ca="1" si="113"/>
        <v>119.8</v>
      </c>
      <c r="Q238" s="29">
        <f t="shared" ca="1" si="113"/>
        <v>58.9</v>
      </c>
      <c r="R238" s="29">
        <f t="shared" ca="1" si="113"/>
        <v>58.9</v>
      </c>
      <c r="S238" s="29">
        <f t="shared" ca="1" si="113"/>
        <v>32.6</v>
      </c>
      <c r="T238" s="29">
        <f t="shared" ca="1" si="113"/>
        <v>22.8</v>
      </c>
      <c r="U238" s="29">
        <f t="shared" ca="1" si="113"/>
        <v>22.8</v>
      </c>
      <c r="V238" s="29">
        <f t="shared" ca="1" si="113"/>
        <v>18.8</v>
      </c>
      <c r="W238" s="29">
        <f t="shared" ca="1" si="113"/>
        <v>4</v>
      </c>
      <c r="X238" s="29" t="e">
        <f t="shared" ca="1" si="113"/>
        <v>#N/A</v>
      </c>
      <c r="Y238" s="29" t="e">
        <f t="shared" ca="1" si="113"/>
        <v>#N/A</v>
      </c>
      <c r="Z238" s="29" t="e">
        <f t="shared" ca="1" si="113"/>
        <v>#N/A</v>
      </c>
      <c r="AA238" s="29" t="e">
        <f t="shared" ca="1" si="113"/>
        <v>#N/A</v>
      </c>
      <c r="AB238" s="29" t="e">
        <f t="shared" ca="1" si="113"/>
        <v>#N/A</v>
      </c>
      <c r="AC238" s="29" t="e">
        <f t="shared" ca="1" si="113"/>
        <v>#N/A</v>
      </c>
    </row>
    <row r="239" spans="2:29" s="65" customFormat="1" ht="15" customHeight="1" thickBot="1">
      <c r="B239" s="692"/>
      <c r="C239" s="698"/>
      <c r="D239" s="513" t="s">
        <v>672</v>
      </c>
      <c r="E239" s="513">
        <f ca="1">MAX(INDIRECT(CONCATENATE($E$232,E234,$E$233,E235),TRUE))</f>
        <v>179.7</v>
      </c>
      <c r="F239" s="513">
        <f t="shared" ref="F239:AC239" ca="1" si="114">MAX(INDIRECT(CONCATENATE($E$232,F234,$E$233,F235),TRUE))</f>
        <v>179.7</v>
      </c>
      <c r="G239" s="513">
        <f t="shared" ca="1" si="114"/>
        <v>149.6</v>
      </c>
      <c r="H239" s="513">
        <f t="shared" ca="1" si="114"/>
        <v>162.1</v>
      </c>
      <c r="I239" s="513">
        <f t="shared" ca="1" si="114"/>
        <v>189.2</v>
      </c>
      <c r="J239" s="513">
        <f t="shared" ca="1" si="114"/>
        <v>189.2</v>
      </c>
      <c r="K239" s="513">
        <f t="shared" ca="1" si="114"/>
        <v>189.2</v>
      </c>
      <c r="L239" s="513">
        <f t="shared" ca="1" si="114"/>
        <v>204.9</v>
      </c>
      <c r="M239" s="513">
        <f t="shared" ca="1" si="114"/>
        <v>204.9</v>
      </c>
      <c r="N239" s="513">
        <f t="shared" ca="1" si="114"/>
        <v>235.7</v>
      </c>
      <c r="O239" s="513">
        <f t="shared" ca="1" si="114"/>
        <v>207.3</v>
      </c>
      <c r="P239" s="513">
        <f t="shared" ca="1" si="114"/>
        <v>149.19999999999999</v>
      </c>
      <c r="Q239" s="513">
        <f t="shared" ca="1" si="114"/>
        <v>149.19999999999999</v>
      </c>
      <c r="R239" s="513">
        <f t="shared" ca="1" si="114"/>
        <v>110.9</v>
      </c>
      <c r="S239" s="513">
        <f t="shared" ca="1" si="114"/>
        <v>61.7</v>
      </c>
      <c r="T239" s="513">
        <f t="shared" ca="1" si="114"/>
        <v>46</v>
      </c>
      <c r="U239" s="513">
        <f t="shared" ca="1" si="114"/>
        <v>35.200000000000003</v>
      </c>
      <c r="V239" s="513">
        <f t="shared" ca="1" si="114"/>
        <v>35.200000000000003</v>
      </c>
      <c r="W239" s="513">
        <f t="shared" ca="1" si="114"/>
        <v>35.200000000000003</v>
      </c>
      <c r="X239" s="513" t="e">
        <f t="shared" ca="1" si="114"/>
        <v>#N/A</v>
      </c>
      <c r="Y239" s="513" t="e">
        <f t="shared" ca="1" si="114"/>
        <v>#N/A</v>
      </c>
      <c r="Z239" s="513" t="e">
        <f t="shared" ca="1" si="114"/>
        <v>#N/A</v>
      </c>
      <c r="AA239" s="513" t="e">
        <f t="shared" ca="1" si="114"/>
        <v>#N/A</v>
      </c>
      <c r="AB239" s="513" t="e">
        <f t="shared" ca="1" si="114"/>
        <v>#N/A</v>
      </c>
      <c r="AC239" s="513" t="e">
        <f t="shared" ca="1" si="114"/>
        <v>#N/A</v>
      </c>
    </row>
    <row r="240" spans="2:29" s="65" customFormat="1" ht="15" hidden="1" customHeight="1">
      <c r="B240" s="692"/>
      <c r="C240" s="698"/>
      <c r="D240" s="30" t="s">
        <v>673</v>
      </c>
      <c r="E240" s="112">
        <v>-15</v>
      </c>
      <c r="F240" s="112">
        <v>-15</v>
      </c>
      <c r="G240" s="112">
        <v>-15</v>
      </c>
      <c r="H240" s="112">
        <v>-15</v>
      </c>
      <c r="I240" s="112">
        <v>-15</v>
      </c>
      <c r="J240" s="112">
        <v>-15</v>
      </c>
      <c r="K240" s="112">
        <v>-15</v>
      </c>
      <c r="L240" s="112">
        <v>-15</v>
      </c>
      <c r="M240" s="112">
        <v>-15</v>
      </c>
      <c r="N240" s="112">
        <v>-15</v>
      </c>
      <c r="O240" s="112">
        <v>-15</v>
      </c>
      <c r="P240" s="112">
        <v>-15</v>
      </c>
      <c r="Q240" s="112">
        <v>-15</v>
      </c>
      <c r="R240" s="112">
        <v>-15</v>
      </c>
      <c r="S240" s="112">
        <v>-15</v>
      </c>
      <c r="T240" s="112">
        <v>-15</v>
      </c>
      <c r="U240" s="112">
        <v>-15</v>
      </c>
      <c r="V240" s="112">
        <v>-15</v>
      </c>
      <c r="W240" s="112">
        <v>-15</v>
      </c>
      <c r="X240" s="114">
        <v>-15</v>
      </c>
      <c r="Y240" s="114">
        <v>-15</v>
      </c>
      <c r="Z240" s="114">
        <v>-15</v>
      </c>
      <c r="AA240" s="114">
        <v>-15</v>
      </c>
      <c r="AB240" s="114">
        <v>-15</v>
      </c>
      <c r="AC240" s="114">
        <v>-15</v>
      </c>
    </row>
    <row r="241" spans="2:29" s="65" customFormat="1" ht="15" hidden="1" customHeight="1">
      <c r="B241" s="692"/>
      <c r="C241" s="698"/>
      <c r="D241" s="30" t="s">
        <v>674</v>
      </c>
      <c r="E241" s="112">
        <v>15</v>
      </c>
      <c r="F241" s="112">
        <v>15</v>
      </c>
      <c r="G241" s="112">
        <v>15</v>
      </c>
      <c r="H241" s="112">
        <v>15</v>
      </c>
      <c r="I241" s="112">
        <v>15</v>
      </c>
      <c r="J241" s="112">
        <v>15</v>
      </c>
      <c r="K241" s="112">
        <v>15</v>
      </c>
      <c r="L241" s="112">
        <v>15</v>
      </c>
      <c r="M241" s="112">
        <v>15</v>
      </c>
      <c r="N241" s="112">
        <v>15</v>
      </c>
      <c r="O241" s="112">
        <v>15</v>
      </c>
      <c r="P241" s="112">
        <v>15</v>
      </c>
      <c r="Q241" s="112">
        <v>15</v>
      </c>
      <c r="R241" s="112">
        <v>15</v>
      </c>
      <c r="S241" s="112">
        <v>15</v>
      </c>
      <c r="T241" s="112">
        <v>15</v>
      </c>
      <c r="U241" s="112">
        <v>15</v>
      </c>
      <c r="V241" s="112">
        <v>15</v>
      </c>
      <c r="W241" s="112">
        <v>15</v>
      </c>
      <c r="X241" s="114">
        <v>15</v>
      </c>
      <c r="Y241" s="114">
        <v>15</v>
      </c>
      <c r="Z241" s="114">
        <v>15</v>
      </c>
      <c r="AA241" s="114">
        <v>15</v>
      </c>
      <c r="AB241" s="114">
        <v>15</v>
      </c>
      <c r="AC241" s="114">
        <v>15</v>
      </c>
    </row>
    <row r="242" spans="2:29" s="65" customFormat="1" ht="15" hidden="1" customHeight="1">
      <c r="B242" s="692"/>
      <c r="C242" s="698"/>
      <c r="D242" s="30" t="s">
        <v>675</v>
      </c>
      <c r="E242" s="107">
        <f ca="1">E238+E240</f>
        <v>122.69999999999999</v>
      </c>
      <c r="F242" s="107">
        <f ca="1">F238+F240</f>
        <v>133.1</v>
      </c>
      <c r="G242" s="107">
        <f t="shared" ref="G242:AC242" ca="1" si="115">G238+G240</f>
        <v>133.1</v>
      </c>
      <c r="H242" s="107">
        <f t="shared" ca="1" si="115"/>
        <v>133.1</v>
      </c>
      <c r="I242" s="107">
        <f t="shared" ca="1" si="115"/>
        <v>133.1</v>
      </c>
      <c r="J242" s="107">
        <f t="shared" ca="1" si="115"/>
        <v>154.4</v>
      </c>
      <c r="K242" s="107">
        <f t="shared" ca="1" si="115"/>
        <v>157.19999999999999</v>
      </c>
      <c r="L242" s="107">
        <f t="shared" ca="1" si="115"/>
        <v>157.19999999999999</v>
      </c>
      <c r="M242" s="107">
        <f t="shared" ca="1" si="115"/>
        <v>157.19999999999999</v>
      </c>
      <c r="N242" s="107">
        <f t="shared" ca="1" si="115"/>
        <v>157.19999999999999</v>
      </c>
      <c r="O242" s="107">
        <f t="shared" ca="1" si="115"/>
        <v>104.8</v>
      </c>
      <c r="P242" s="107">
        <f t="shared" ca="1" si="115"/>
        <v>104.8</v>
      </c>
      <c r="Q242" s="107">
        <f t="shared" ca="1" si="115"/>
        <v>43.9</v>
      </c>
      <c r="R242" s="107">
        <f t="shared" ca="1" si="115"/>
        <v>43.9</v>
      </c>
      <c r="S242" s="107">
        <f t="shared" ca="1" si="115"/>
        <v>17.600000000000001</v>
      </c>
      <c r="T242" s="107">
        <f t="shared" ca="1" si="115"/>
        <v>7.8000000000000007</v>
      </c>
      <c r="U242" s="107">
        <f t="shared" ca="1" si="115"/>
        <v>7.8000000000000007</v>
      </c>
      <c r="V242" s="107">
        <f t="shared" ca="1" si="115"/>
        <v>3.8000000000000007</v>
      </c>
      <c r="W242" s="107">
        <f t="shared" ca="1" si="115"/>
        <v>-11</v>
      </c>
      <c r="X242" s="115" t="e">
        <f t="shared" ca="1" si="115"/>
        <v>#N/A</v>
      </c>
      <c r="Y242" s="115" t="e">
        <f t="shared" ca="1" si="115"/>
        <v>#N/A</v>
      </c>
      <c r="Z242" s="115" t="e">
        <f t="shared" ca="1" si="115"/>
        <v>#N/A</v>
      </c>
      <c r="AA242" s="115" t="e">
        <f t="shared" ca="1" si="115"/>
        <v>#N/A</v>
      </c>
      <c r="AB242" s="115" t="e">
        <f t="shared" ca="1" si="115"/>
        <v>#N/A</v>
      </c>
      <c r="AC242" s="115" t="e">
        <f t="shared" ca="1" si="115"/>
        <v>#N/A</v>
      </c>
    </row>
    <row r="243" spans="2:29" s="65" customFormat="1" ht="15" hidden="1" customHeight="1" thickBot="1">
      <c r="B243" s="692"/>
      <c r="C243" s="698"/>
      <c r="D243" s="106" t="s">
        <v>676</v>
      </c>
      <c r="E243" s="160">
        <f ca="1">E239+E241</f>
        <v>194.7</v>
      </c>
      <c r="F243" s="160">
        <f t="shared" ref="F243:AC243" ca="1" si="116">F239+F241</f>
        <v>194.7</v>
      </c>
      <c r="G243" s="160">
        <f t="shared" ca="1" si="116"/>
        <v>164.6</v>
      </c>
      <c r="H243" s="160">
        <f t="shared" ca="1" si="116"/>
        <v>177.1</v>
      </c>
      <c r="I243" s="160">
        <f t="shared" ca="1" si="116"/>
        <v>204.2</v>
      </c>
      <c r="J243" s="160">
        <f t="shared" ca="1" si="116"/>
        <v>204.2</v>
      </c>
      <c r="K243" s="160">
        <f t="shared" ca="1" si="116"/>
        <v>204.2</v>
      </c>
      <c r="L243" s="160">
        <f t="shared" ca="1" si="116"/>
        <v>219.9</v>
      </c>
      <c r="M243" s="160">
        <f t="shared" ca="1" si="116"/>
        <v>219.9</v>
      </c>
      <c r="N243" s="160">
        <f t="shared" ca="1" si="116"/>
        <v>250.7</v>
      </c>
      <c r="O243" s="160">
        <f t="shared" ca="1" si="116"/>
        <v>222.3</v>
      </c>
      <c r="P243" s="160">
        <f t="shared" ca="1" si="116"/>
        <v>164.2</v>
      </c>
      <c r="Q243" s="160">
        <f t="shared" ca="1" si="116"/>
        <v>164.2</v>
      </c>
      <c r="R243" s="160">
        <f t="shared" ca="1" si="116"/>
        <v>125.9</v>
      </c>
      <c r="S243" s="160">
        <f t="shared" ca="1" si="116"/>
        <v>76.7</v>
      </c>
      <c r="T243" s="160">
        <f t="shared" ca="1" si="116"/>
        <v>61</v>
      </c>
      <c r="U243" s="160">
        <f t="shared" ca="1" si="116"/>
        <v>50.2</v>
      </c>
      <c r="V243" s="160">
        <f t="shared" ca="1" si="116"/>
        <v>50.2</v>
      </c>
      <c r="W243" s="160">
        <f t="shared" ca="1" si="116"/>
        <v>50.2</v>
      </c>
      <c r="X243" s="161" t="e">
        <f t="shared" ca="1" si="116"/>
        <v>#N/A</v>
      </c>
      <c r="Y243" s="161" t="e">
        <f t="shared" ca="1" si="116"/>
        <v>#N/A</v>
      </c>
      <c r="Z243" s="161" t="e">
        <f t="shared" ca="1" si="116"/>
        <v>#N/A</v>
      </c>
      <c r="AA243" s="161" t="e">
        <f t="shared" ca="1" si="116"/>
        <v>#N/A</v>
      </c>
      <c r="AB243" s="161" t="e">
        <f t="shared" ca="1" si="116"/>
        <v>#N/A</v>
      </c>
      <c r="AC243" s="161" t="e">
        <f t="shared" ca="1" si="116"/>
        <v>#N/A</v>
      </c>
    </row>
    <row r="244" spans="2:29" s="65" customFormat="1" ht="15" hidden="1" customHeight="1">
      <c r="B244" s="736" t="s">
        <v>42</v>
      </c>
      <c r="C244" s="736" t="s">
        <v>120</v>
      </c>
      <c r="D244" s="25" t="s">
        <v>148</v>
      </c>
      <c r="E244" s="26" t="str">
        <f ca="1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$V$898</v>
      </c>
      <c r="F244" s="26" t="str">
        <f ca="1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$V$844</v>
      </c>
      <c r="G244" s="26" t="str">
        <f ca="1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$V$800</v>
      </c>
      <c r="H244" s="26" t="str">
        <f ca="1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$V$767</v>
      </c>
      <c r="I244" s="26" t="str">
        <f ca="1">IF(INDIRECT(CONCATENATE($E$253,ADDRESS(MATCH(I4,SL_CHARTS_2012!$V$1:$V$39999,1),$E$252,1)))=I4,ADDRESS(MATCH(I4,SL_CHARTS_2012!$V$1:$V$39999,1),$E$252,1), IF(INDIRECT(CONCATENATE($E$253,ADDRESS(MATCH(I4,SL_CHARTS_2012!$V$1:$V$39999,1),$E$252,1)))&lt;I4, ADDRESS(MATCH(I4,SL_CHARTS_2012!$V$1:$V$39999,1)+1,$E$252,1), ADDRESS(MATCH(I4,SL_CHARTS_2012!$V$1:$V$39999,1),$E$252,1)))</f>
        <v>$V$740</v>
      </c>
      <c r="J244" s="26" t="str">
        <f ca="1">IF(INDIRECT(CONCATENATE($E$253,ADDRESS(MATCH(J4,SL_CHARTS_2012!$V$1:$V$39999,1),$E$252,1)))=J4,ADDRESS(MATCH(J4,SL_CHARTS_2012!$V$1:$V$39999,1),$E$252,1), IF(INDIRECT(CONCATENATE($E$253,ADDRESS(MATCH(J4,SL_CHARTS_2012!$V$1:$V$39999,1),$E$252,1)))&lt;J4, ADDRESS(MATCH(J4,SL_CHARTS_2012!$V$1:$V$39999,1)+1,$E$252,1), ADDRESS(MATCH(J4,SL_CHARTS_2012!$V$1:$V$39999,1),$E$252,1)))</f>
        <v>$V$626</v>
      </c>
      <c r="K244" s="26" t="str">
        <f ca="1">IF(INDIRECT(CONCATENATE($E$253,ADDRESS(MATCH(K4,SL_CHARTS_2012!$V$1:$V$39999,1),$E$252,1)))=K4,ADDRESS(MATCH(K4,SL_CHARTS_2012!$V$1:$V$39999,1),$E$252,1), IF(INDIRECT(CONCATENATE($E$253,ADDRESS(MATCH(K4,SL_CHARTS_2012!$V$1:$V$39999,1),$E$252,1)))&lt;K4, ADDRESS(MATCH(K4,SL_CHARTS_2012!$V$1:$V$39999,1)+1,$E$252,1), ADDRESS(MATCH(K4,SL_CHARTS_2012!$V$1:$V$39999,1),$E$252,1)))</f>
        <v>$V$560</v>
      </c>
      <c r="L244" s="26" t="str">
        <f ca="1">IF(INDIRECT(CONCATENATE($E$253,ADDRESS(MATCH(L4,SL_CHARTS_2012!$V$1:$V$39999,1),$E$252,1)))=L4,ADDRESS(MATCH(L4,SL_CHARTS_2012!$V$1:$V$39999,1),$E$252,1), IF(INDIRECT(CONCATENATE($E$253,ADDRESS(MATCH(L4,SL_CHARTS_2012!$V$1:$V$39999,1),$E$252,1)))&lt;L4, ADDRESS(MATCH(L4,SL_CHARTS_2012!$V$1:$V$39999,1)+1,$E$252,1), ADDRESS(MATCH(L4,SL_CHARTS_2012!$V$1:$V$39999,1),$E$252,1)))</f>
        <v>$V$513</v>
      </c>
      <c r="M244" s="26" t="str">
        <f ca="1">IF(INDIRECT(CONCATENATE($E$253,ADDRESS(MATCH(M4,SL_CHARTS_2012!$V$1:$V$39999,1),$E$252,1)))=M4,ADDRESS(MATCH(M4,SL_CHARTS_2012!$V$1:$V$39999,1),$E$252,1), IF(INDIRECT(CONCATENATE($E$253,ADDRESS(MATCH(M4,SL_CHARTS_2012!$V$1:$V$39999,1),$E$252,1)))&lt;M4, ADDRESS(MATCH(M4,SL_CHARTS_2012!$V$1:$V$39999,1)+1,$E$252,1), ADDRESS(MATCH(M4,SL_CHARTS_2012!$V$1:$V$39999,1),$E$252,1)))</f>
        <v>$V$489</v>
      </c>
      <c r="N244" s="26" t="str">
        <f ca="1">IF(INDIRECT(CONCATENATE($E$253,ADDRESS(MATCH(N4,SL_CHARTS_2012!$V$1:$V$39999,1),$E$252,1)))=N4,ADDRESS(MATCH(N4,SL_CHARTS_2012!$V$1:$V$39999,1),$E$252,1), IF(INDIRECT(CONCATENATE($E$253,ADDRESS(MATCH(N4,SL_CHARTS_2012!$V$1:$V$39999,1),$E$252,1)))&lt;N4, ADDRESS(MATCH(N4,SL_CHARTS_2012!$V$1:$V$39999,1)+1,$E$252,1), ADDRESS(MATCH(N4,SL_CHARTS_2012!$V$1:$V$39999,1),$E$252,1)))</f>
        <v>$V$460</v>
      </c>
      <c r="O244" s="26" t="str">
        <f ca="1">IF(INDIRECT(CONCATENATE($E$253,ADDRESS(MATCH(O4,SL_CHARTS_2012!$V$1:$V$39999,1),$E$252,1)))=O4,ADDRESS(MATCH(O4,SL_CHARTS_2012!$V$1:$V$39999,1),$E$252,1), IF(INDIRECT(CONCATENATE($E$253,ADDRESS(MATCH(O4,SL_CHARTS_2012!$V$1:$V$39999,1),$E$252,1)))&lt;O4, ADDRESS(MATCH(O4,SL_CHARTS_2012!$V$1:$V$39999,1)+1,$E$252,1), ADDRESS(MATCH(O4,SL_CHARTS_2012!$V$1:$V$39999,1),$E$252,1)))</f>
        <v>$V$391</v>
      </c>
      <c r="P244" s="26" t="str">
        <f ca="1">IF(INDIRECT(CONCATENATE($E$253,ADDRESS(MATCH(P4,SL_CHARTS_2012!$V$1:$V$39999,1),$E$252,1)))=P4,ADDRESS(MATCH(P4,SL_CHARTS_2012!$V$1:$V$39999,1),$E$252,1), IF(INDIRECT(CONCATENATE($E$253,ADDRESS(MATCH(P4,SL_CHARTS_2012!$V$1:$V$39999,1),$E$252,1)))&lt;P4, ADDRESS(MATCH(P4,SL_CHARTS_2012!$V$1:$V$39999,1)+1,$E$252,1), ADDRESS(MATCH(P4,SL_CHARTS_2012!$V$1:$V$39999,1),$E$252,1)))</f>
        <v>$V$324</v>
      </c>
      <c r="Q244" s="26" t="str">
        <f ca="1">IF(INDIRECT(CONCATENATE($E$253,ADDRESS(MATCH(Q4,SL_CHARTS_2012!$V$1:$V$39999,1),$E$252,1)))=Q4,ADDRESS(MATCH(Q4,SL_CHARTS_2012!$V$1:$V$39999,1),$E$252,1), IF(INDIRECT(CONCATENATE($E$253,ADDRESS(MATCH(Q4,SL_CHARTS_2012!$V$1:$V$39999,1),$E$252,1)))&lt;Q4, ADDRESS(MATCH(Q4,SL_CHARTS_2012!$V$1:$V$39999,1)+1,$E$252,1), ADDRESS(MATCH(Q4,SL_CHARTS_2012!$V$1:$V$39999,1),$E$252,1)))</f>
        <v>$V$288</v>
      </c>
      <c r="R244" s="26" t="str">
        <f ca="1">IF(INDIRECT(CONCATENATE($E$253,ADDRESS(MATCH(R4,SL_CHARTS_2012!$V$1:$V$39999,1),$E$252,1)))=R4,ADDRESS(MATCH(R4,SL_CHARTS_2012!$V$1:$V$39999,1),$E$252,1), IF(INDIRECT(CONCATENATE($E$253,ADDRESS(MATCH(R4,SL_CHARTS_2012!$V$1:$V$39999,1),$E$252,1)))&lt;R4, ADDRESS(MATCH(R4,SL_CHARTS_2012!$V$1:$V$39999,1)+1,$E$252,1), ADDRESS(MATCH(R4,SL_CHARTS_2012!$V$1:$V$39999,1),$E$252,1)))</f>
        <v>$V$246</v>
      </c>
      <c r="S244" s="26" t="str">
        <f ca="1">IF(INDIRECT(CONCATENATE($E$253,ADDRESS(MATCH(S4,SL_CHARTS_2012!$V$1:$V$39999,1),$E$252,1)))=S4,ADDRESS(MATCH(S4,SL_CHARTS_2012!$V$1:$V$39999,1),$E$252,1), IF(INDIRECT(CONCATENATE($E$253,ADDRESS(MATCH(S4,SL_CHARTS_2012!$V$1:$V$39999,1),$E$252,1)))&lt;S4, ADDRESS(MATCH(S4,SL_CHARTS_2012!$V$1:$V$39999,1)+1,$E$252,1), ADDRESS(MATCH(S4,SL_CHARTS_2012!$V$1:$V$39999,1),$E$252,1)))</f>
        <v>$V$194</v>
      </c>
      <c r="T244" s="26" t="str">
        <f ca="1">IF(INDIRECT(CONCATENATE($E$253,ADDRESS(MATCH(T4,SL_CHARTS_2012!$V$1:$V$39999,1),$E$252,1)))=T4,ADDRESS(MATCH(T4,SL_CHARTS_2012!$V$1:$V$39999,1),$E$252,1), IF(INDIRECT(CONCATENATE($E$253,ADDRESS(MATCH(T4,SL_CHARTS_2012!$V$1:$V$39999,1),$E$252,1)))&lt;T4, ADDRESS(MATCH(T4,SL_CHARTS_2012!$V$1:$V$39999,1)+1,$E$252,1), ADDRESS(MATCH(T4,SL_CHARTS_2012!$V$1:$V$39999,1),$E$252,1)))</f>
        <v>$V$147</v>
      </c>
      <c r="U244" s="26" t="str">
        <f ca="1">IF(INDIRECT(CONCATENATE($E$253,ADDRESS(MATCH(U4,SL_CHARTS_2012!$V$1:$V$39999,1),$E$252,1)))=U4,ADDRESS(MATCH(U4,SL_CHARTS_2012!$V$1:$V$39999,1),$E$252,1), IF(INDIRECT(CONCATENATE($E$253,ADDRESS(MATCH(U4,SL_CHARTS_2012!$V$1:$V$39999,1),$E$252,1)))&lt;U4, ADDRESS(MATCH(U4,SL_CHARTS_2012!$V$1:$V$39999,1)+1,$E$252,1), ADDRESS(MATCH(U4,SL_CHARTS_2012!$V$1:$V$39999,1),$E$252,1)))</f>
        <v>$V$119</v>
      </c>
      <c r="V244" s="26" t="str">
        <f ca="1">IF(INDIRECT(CONCATENATE($E$253,ADDRESS(MATCH(V4,SL_CHARTS_2012!$V$1:$V$39999,1),$E$252,1)))=V4,ADDRESS(MATCH(V4,SL_CHARTS_2012!$V$1:$V$39999,1),$E$252,1), IF(INDIRECT(CONCATENATE($E$253,ADDRESS(MATCH(V4,SL_CHARTS_2012!$V$1:$V$39999,1),$E$252,1)))&lt;V4, ADDRESS(MATCH(V4,SL_CHARTS_2012!$V$1:$V$39999,1)+1,$E$252,1), ADDRESS(MATCH(V4,SL_CHARTS_2012!$V$1:$V$39999,1),$E$252,1)))</f>
        <v>$V$70</v>
      </c>
      <c r="W244" s="26" t="str">
        <f ca="1">IF(INDIRECT(CONCATENATE($E$253,ADDRESS(MATCH(W4,SL_CHARTS_2012!$V$1:$V$39999,1),$E$252,1)))=W4,ADDRESS(MATCH(W4,SL_CHARTS_2012!$V$1:$V$39999,1),$E$252,1), IF(INDIRECT(CONCATENATE($E$253,ADDRESS(MATCH(W4,SL_CHARTS_2012!$V$1:$V$39999,1),$E$252,1)))&lt;W4, ADDRESS(MATCH(W4,SL_CHARTS_2012!$V$1:$V$39999,1)+1,$E$252,1), ADDRESS(MATCH(W4,SL_CHARTS_2012!$V$1:$V$39999,1),$E$252,1)))</f>
        <v>$V$48</v>
      </c>
      <c r="X244" s="150" t="str">
        <f ca="1">IF(INDIRECT(CONCATENATE($E$253,ADDRESS(MATCH(X4,SL_CHARTS_2012!$V$1:$V$39999,1),$E$252,1)))=X4,ADDRESS(MATCH(X4,SL_CHARTS_2012!$V$1:$V$39999,1),$E$252,1), IF(INDIRECT(CONCATENATE($E$253,ADDRESS(MATCH(X4,SL_CHARTS_2012!$V$1:$V$39999,1),$E$252,1)))&lt;X4, ADDRESS(MATCH(X4,SL_CHARTS_2012!$V$1:$V$39999,1)+1,$E$252,1), ADDRESS(MATCH(X4,SL_CHARTS_2012!$V$1:$V$39999,1),$E$252,1)))</f>
        <v>$V$26</v>
      </c>
      <c r="Y244" s="150" t="e">
        <f ca="1">IF(INDIRECT(CONCATENATE($E$253,ADDRESS(MATCH(Y4,SL_CHARTS_2012!$V$1:$V$39999,1),$E$252,1)))=Y4,ADDRESS(MATCH(Y4,SL_CHARTS_2012!$V$1:$V$39999,1),$E$252,1), IF(INDIRECT(CONCATENATE($E$253,ADDRESS(MATCH(Y4,SL_CHARTS_2012!$V$1:$V$39999,1),$E$252,1)))&lt;Y4, ADDRESS(MATCH(Y4,SL_CHARTS_2012!$V$1:$V$39999,1)+1,$E$252,1), ADDRESS(MATCH(Y4,SL_CHARTS_2012!$V$1:$V$39999,1),$E$252,1)))</f>
        <v>#N/A</v>
      </c>
      <c r="Z244" s="150" t="e">
        <f ca="1">IF(INDIRECT(CONCATENATE($E$253,ADDRESS(MATCH(Z4,SL_CHARTS_2012!$V$1:$V$39999,1),$E$252,1)))=Z4,ADDRESS(MATCH(Z4,SL_CHARTS_2012!$V$1:$V$39999,1),$E$252,1), IF(INDIRECT(CONCATENATE($E$253,ADDRESS(MATCH(Z4,SL_CHARTS_2012!$V$1:$V$39999,1),$E$252,1)))&lt;Z4, ADDRESS(MATCH(Z4,SL_CHARTS_2012!$V$1:$V$39999,1)+1,$E$252,1), ADDRESS(MATCH(Z4,SL_CHARTS_2012!$V$1:$V$39999,1),$E$252,1)))</f>
        <v>#N/A</v>
      </c>
      <c r="AA244" s="150" t="e">
        <f ca="1">IF(INDIRECT(CONCATENATE($E$253,ADDRESS(MATCH(AA4,SL_CHARTS_2012!$V$1:$V$39999,1),$E$252,1)))=AA4,ADDRESS(MATCH(AA4,SL_CHARTS_2012!$V$1:$V$39999,1),$E$252,1), IF(INDIRECT(CONCATENATE($E$253,ADDRESS(MATCH(AA4,SL_CHARTS_2012!$V$1:$V$39999,1),$E$252,1)))&lt;AA4, ADDRESS(MATCH(AA4,SL_CHARTS_2012!$V$1:$V$39999,1)+1,$E$252,1), ADDRESS(MATCH(AA4,SL_CHARTS_2012!$V$1:$V$39999,1),$E$252,1)))</f>
        <v>#N/A</v>
      </c>
      <c r="AB244" s="150" t="e">
        <f ca="1">IF(INDIRECT(CONCATENATE($E$253,ADDRESS(MATCH(AB4,SL_CHARTS_2012!$V$1:$V$39999,1),$E$252,1)))=AB4,ADDRESS(MATCH(AB4,SL_CHARTS_2012!$V$1:$V$39999,1),$E$252,1), IF(INDIRECT(CONCATENATE($E$253,ADDRESS(MATCH(AB4,SL_CHARTS_2012!$V$1:$V$39999,1),$E$252,1)))&lt;AB4, ADDRESS(MATCH(AB4,SL_CHARTS_2012!$V$1:$V$39999,1)+1,$E$252,1), ADDRESS(MATCH(AB4,SL_CHARTS_2012!$V$1:$V$39999,1),$E$252,1)))</f>
        <v>#N/A</v>
      </c>
      <c r="AC244" s="150" t="e">
        <f ca="1">IF(INDIRECT(CONCATENATE($E$253,ADDRESS(MATCH(AC4,SL_CHARTS_2012!$V$1:$V$39999,1),$E$252,1)))=AC4,ADDRESS(MATCH(AC4,SL_CHARTS_2012!$V$1:$V$39999,1),$E$252,1), IF(INDIRECT(CONCATENATE($E$253,ADDRESS(MATCH(AC4,SL_CHARTS_2012!$V$1:$V$39999,1),$E$252,1)))&lt;AC4, ADDRESS(MATCH(AC4,SL_CHARTS_2012!$V$1:$V$39999,1)+1,$E$252,1), ADDRESS(MATCH(AC4,SL_CHARTS_2012!$V$1:$V$39999,1),$E$252,1)))</f>
        <v>#N/A</v>
      </c>
    </row>
    <row r="245" spans="2:29" s="65" customFormat="1" ht="15" customHeight="1">
      <c r="B245" s="701"/>
      <c r="C245" s="701"/>
      <c r="D245" s="24" t="s">
        <v>129</v>
      </c>
      <c r="E245" s="119">
        <f ca="1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100.5</v>
      </c>
      <c r="F245" s="83">
        <f ca="1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93.9</v>
      </c>
      <c r="G245" s="83">
        <f ca="1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89.8</v>
      </c>
      <c r="H245" s="83">
        <f ca="1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86.3</v>
      </c>
      <c r="I245" s="83">
        <f ca="1">INDIRECT(CONCATENATE($E$253,IF(INDIRECT(CONCATENATE($E$253,ADDRESS(MATCH(I4,SL_CHARTS_2012!$V$1:$V$39999,1),$E$252,1)))=I4,ADDRESS(MATCH(I4,SL_CHARTS_2012!$V$1:$V$39999,1),$E$252,1),IF(INDIRECT(CONCATENATE($E$253,ADDRESS(MATCH(I4,SL_CHARTS_2012!$V$1:$V$39999,1),$E$252,1)))&lt;I4,ADDRESS(MATCH(I4,SL_CHARTS_2012!$V$1:$V$39999,1)+1,$E$252,1),ADDRESS(MATCH(I4,SL_CHARTS_2012!$V$1:$V$39999,1),$E$252,1)))))</f>
        <v>83.6</v>
      </c>
      <c r="J245" s="83">
        <f ca="1">INDIRECT(CONCATENATE($E$253,IF(INDIRECT(CONCATENATE($E$253,ADDRESS(MATCH(J4,SL_CHARTS_2012!$V$1:$V$39999,1),$E$252,1)))=J4,ADDRESS(MATCH(J4,SL_CHARTS_2012!$V$1:$V$39999,1),$E$252,1),IF(INDIRECT(CONCATENATE($E$253,ADDRESS(MATCH(J4,SL_CHARTS_2012!$V$1:$V$39999,1),$E$252,1)))&lt;J4,ADDRESS(MATCH(J4,SL_CHARTS_2012!$V$1:$V$39999,1)+1,$E$252,1),ADDRESS(MATCH(J4,SL_CHARTS_2012!$V$1:$V$39999,1),$E$252,1)))))</f>
        <v>72.099999999999994</v>
      </c>
      <c r="K245" s="83">
        <f ca="1">INDIRECT(CONCATENATE($E$253,IF(INDIRECT(CONCATENATE($E$253,ADDRESS(MATCH(K4,SL_CHARTS_2012!$V$1:$V$39999,1),$E$252,1)))=K4,ADDRESS(MATCH(K4,SL_CHARTS_2012!$V$1:$V$39999,1),$E$252,1),IF(INDIRECT(CONCATENATE($E$253,ADDRESS(MATCH(K4,SL_CHARTS_2012!$V$1:$V$39999,1),$E$252,1)))&lt;K4,ADDRESS(MATCH(K4,SL_CHARTS_2012!$V$1:$V$39999,1)+1,$E$252,1),ADDRESS(MATCH(K4,SL_CHARTS_2012!$V$1:$V$39999,1),$E$252,1)))))</f>
        <v>66</v>
      </c>
      <c r="L245" s="83">
        <f ca="1">INDIRECT(CONCATENATE($E$253,IF(INDIRECT(CONCATENATE($E$253,ADDRESS(MATCH(L4,SL_CHARTS_2012!$V$1:$V$39999,1),$E$252,1)))=L4,ADDRESS(MATCH(L4,SL_CHARTS_2012!$V$1:$V$39999,1),$E$252,1),IF(INDIRECT(CONCATENATE($E$253,ADDRESS(MATCH(L4,SL_CHARTS_2012!$V$1:$V$39999,1),$E$252,1)))&lt;L4,ADDRESS(MATCH(L4,SL_CHARTS_2012!$V$1:$V$39999,1)+1,$E$252,1),ADDRESS(MATCH(L4,SL_CHARTS_2012!$V$1:$V$39999,1),$E$252,1)))))</f>
        <v>61.6</v>
      </c>
      <c r="M245" s="83">
        <f ca="1">INDIRECT(CONCATENATE($E$253,IF(INDIRECT(CONCATENATE($E$253,ADDRESS(MATCH(M4,SL_CHARTS_2012!$V$1:$V$39999,1),$E$252,1)))=M4,ADDRESS(MATCH(M4,SL_CHARTS_2012!$V$1:$V$39999,1),$E$252,1),IF(INDIRECT(CONCATENATE($E$253,ADDRESS(MATCH(M4,SL_CHARTS_2012!$V$1:$V$39999,1),$E$252,1)))&lt;M4,ADDRESS(MATCH(M4,SL_CHARTS_2012!$V$1:$V$39999,1)+1,$E$252,1),ADDRESS(MATCH(M4,SL_CHARTS_2012!$V$1:$V$39999,1),$E$252,1)))))</f>
        <v>59.2</v>
      </c>
      <c r="N245" s="83">
        <f ca="1">INDIRECT(CONCATENATE($E$253,IF(INDIRECT(CONCATENATE($E$253,ADDRESS(MATCH(N4,SL_CHARTS_2012!$V$1:$V$39999,1),$E$252,1)))=N4,ADDRESS(MATCH(N4,SL_CHARTS_2012!$V$1:$V$39999,1),$E$252,1),IF(INDIRECT(CONCATENATE($E$253,ADDRESS(MATCH(N4,SL_CHARTS_2012!$V$1:$V$39999,1),$E$252,1)))&lt;N4,ADDRESS(MATCH(N4,SL_CHARTS_2012!$V$1:$V$39999,1)+1,$E$252,1),ADDRESS(MATCH(N4,SL_CHARTS_2012!$V$1:$V$39999,1),$E$252,1)))))</f>
        <v>56</v>
      </c>
      <c r="O245" s="83">
        <f ca="1">INDIRECT(CONCATENATE($E$253,IF(INDIRECT(CONCATENATE($E$253,ADDRESS(MATCH(O4,SL_CHARTS_2012!$V$1:$V$39999,1),$E$252,1)))=O4,ADDRESS(MATCH(O4,SL_CHARTS_2012!$V$1:$V$39999,1),$E$252,1),IF(INDIRECT(CONCATENATE($E$253,ADDRESS(MATCH(O4,SL_CHARTS_2012!$V$1:$V$39999,1),$E$252,1)))&lt;O4,ADDRESS(MATCH(O4,SL_CHARTS_2012!$V$1:$V$39999,1)+1,$E$252,1),ADDRESS(MATCH(O4,SL_CHARTS_2012!$V$1:$V$39999,1),$E$252,1)))))</f>
        <v>47.8</v>
      </c>
      <c r="P245" s="83">
        <f ca="1">INDIRECT(CONCATENATE($E$253,IF(INDIRECT(CONCATENATE($E$253,ADDRESS(MATCH(P4,SL_CHARTS_2012!$V$1:$V$39999,1),$E$252,1)))=P4,ADDRESS(MATCH(P4,SL_CHARTS_2012!$V$1:$V$39999,1),$E$252,1),IF(INDIRECT(CONCATENATE($E$253,ADDRESS(MATCH(P4,SL_CHARTS_2012!$V$1:$V$39999,1),$E$252,1)))&lt;P4,ADDRESS(MATCH(P4,SL_CHARTS_2012!$V$1:$V$39999,1)+1,$E$252,1),ADDRESS(MATCH(P4,SL_CHARTS_2012!$V$1:$V$39999,1),$E$252,1)))))</f>
        <v>41.3</v>
      </c>
      <c r="Q245" s="83">
        <f ca="1">INDIRECT(CONCATENATE($E$253,IF(INDIRECT(CONCATENATE($E$253,ADDRESS(MATCH(Q4,SL_CHARTS_2012!$V$1:$V$39999,1),$E$252,1)))=Q4,ADDRESS(MATCH(Q4,SL_CHARTS_2012!$V$1:$V$39999,1),$E$252,1),IF(INDIRECT(CONCATENATE($E$253,ADDRESS(MATCH(Q4,SL_CHARTS_2012!$V$1:$V$39999,1),$E$252,1)))&lt;Q4,ADDRESS(MATCH(Q4,SL_CHARTS_2012!$V$1:$V$39999,1)+1,$E$252,1),ADDRESS(MATCH(Q4,SL_CHARTS_2012!$V$1:$V$39999,1),$E$252,1)))))</f>
        <v>38</v>
      </c>
      <c r="R245" s="83">
        <f ca="1">INDIRECT(CONCATENATE($E$253,IF(INDIRECT(CONCATENATE($E$253,ADDRESS(MATCH(R4,SL_CHARTS_2012!$V$1:$V$39999,1),$E$252,1)))=R4,ADDRESS(MATCH(R4,SL_CHARTS_2012!$V$1:$V$39999,1),$E$252,1),IF(INDIRECT(CONCATENATE($E$253,ADDRESS(MATCH(R4,SL_CHARTS_2012!$V$1:$V$39999,1),$E$252,1)))&lt;R4,ADDRESS(MATCH(R4,SL_CHARTS_2012!$V$1:$V$39999,1)+1,$E$252,1),ADDRESS(MATCH(R4,SL_CHARTS_2012!$V$1:$V$39999,1),$E$252,1)))))</f>
        <v>33.9</v>
      </c>
      <c r="S245" s="83">
        <f ca="1">INDIRECT(CONCATENATE($E$253,IF(INDIRECT(CONCATENATE($E$253,ADDRESS(MATCH(S4,SL_CHARTS_2012!$V$1:$V$39999,1),$E$252,1)))=S4,ADDRESS(MATCH(S4,SL_CHARTS_2012!$V$1:$V$39999,1),$E$252,1),IF(INDIRECT(CONCATENATE($E$253,ADDRESS(MATCH(S4,SL_CHARTS_2012!$V$1:$V$39999,1),$E$252,1)))&lt;S4,ADDRESS(MATCH(S4,SL_CHARTS_2012!$V$1:$V$39999,1)+1,$E$252,1),ADDRESS(MATCH(S4,SL_CHARTS_2012!$V$1:$V$39999,1),$E$252,1)))))</f>
        <v>28.1</v>
      </c>
      <c r="T245" s="83">
        <f ca="1">INDIRECT(CONCATENATE($E$253,IF(INDIRECT(CONCATENATE($E$253,ADDRESS(MATCH(T4,SL_CHARTS_2012!$V$1:$V$39999,1),$E$252,1)))=T4,ADDRESS(MATCH(T4,SL_CHARTS_2012!$V$1:$V$39999,1),$E$252,1),IF(INDIRECT(CONCATENATE($E$253,ADDRESS(MATCH(T4,SL_CHARTS_2012!$V$1:$V$39999,1),$E$252,1)))&lt;T4,ADDRESS(MATCH(T4,SL_CHARTS_2012!$V$1:$V$39999,1)+1,$E$252,1),ADDRESS(MATCH(T4,SL_CHARTS_2012!$V$1:$V$39999,1),$E$252,1)))))</f>
        <v>23.1</v>
      </c>
      <c r="U245" s="83">
        <f ca="1">INDIRECT(CONCATENATE($E$253,IF(INDIRECT(CONCATENATE($E$253,ADDRESS(MATCH(U4,SL_CHARTS_2012!$V$1:$V$39999,1),$E$252,1)))=U4,ADDRESS(MATCH(U4,SL_CHARTS_2012!$V$1:$V$39999,1),$E$252,1),IF(INDIRECT(CONCATENATE($E$253,ADDRESS(MATCH(U4,SL_CHARTS_2012!$V$1:$V$39999,1),$E$252,1)))&lt;U4,ADDRESS(MATCH(U4,SL_CHARTS_2012!$V$1:$V$39999,1)+1,$E$252,1),ADDRESS(MATCH(U4,SL_CHARTS_2012!$V$1:$V$39999,1),$E$252,1)))))</f>
        <v>20.5</v>
      </c>
      <c r="V245" s="83">
        <f ca="1">INDIRECT(CONCATENATE($E$253,IF(INDIRECT(CONCATENATE($E$253,ADDRESS(MATCH(V4,SL_CHARTS_2012!$V$1:$V$39999,1),$E$252,1)))=V4,ADDRESS(MATCH(V4,SL_CHARTS_2012!$V$1:$V$39999,1),$E$252,1),IF(INDIRECT(CONCATENATE($E$253,ADDRESS(MATCH(V4,SL_CHARTS_2012!$V$1:$V$39999,1),$E$252,1)))&lt;V4,ADDRESS(MATCH(V4,SL_CHARTS_2012!$V$1:$V$39999,1)+1,$E$252,1),ADDRESS(MATCH(V4,SL_CHARTS_2012!$V$1:$V$39999,1),$E$252,1)))))</f>
        <v>16</v>
      </c>
      <c r="W245" s="83">
        <f ca="1">INDIRECT(CONCATENATE($E$253,IF(INDIRECT(CONCATENATE($E$253,ADDRESS(MATCH(W4,SL_CHARTS_2012!$V$1:$V$39999,1),$E$252,1)))=W4,ADDRESS(MATCH(W4,SL_CHARTS_2012!$V$1:$V$39999,1),$E$252,1),IF(INDIRECT(CONCATENATE($E$253,ADDRESS(MATCH(W4,SL_CHARTS_2012!$V$1:$V$39999,1),$E$252,1)))&lt;W4,ADDRESS(MATCH(W4,SL_CHARTS_2012!$V$1:$V$39999,1)+1,$E$252,1),ADDRESS(MATCH(W4,SL_CHARTS_2012!$V$1:$V$39999,1),$E$252,1)))))</f>
        <v>13.9</v>
      </c>
      <c r="X245" s="117">
        <f ca="1">INDIRECT(CONCATENATE($E$253,IF(INDIRECT(CONCATENATE($E$253,ADDRESS(MATCH(X4,SL_CHARTS_2012!$V$1:$V$39999,1),$E$252,1)))=X4,ADDRESS(MATCH(X4,SL_CHARTS_2012!$V$1:$V$39999,1),$E$252,1),IF(INDIRECT(CONCATENATE($E$253,ADDRESS(MATCH(X4,SL_CHARTS_2012!$V$1:$V$39999,1),$E$252,1)))&lt;X4,ADDRESS(MATCH(X4,SL_CHARTS_2012!$V$1:$V$39999,1)+1,$E$252,1),ADDRESS(MATCH(X4,SL_CHARTS_2012!$V$1:$V$39999,1),$E$252,1)))))</f>
        <v>11.7</v>
      </c>
      <c r="Y245" s="117" t="e">
        <f ca="1">INDIRECT(CONCATENATE($E$253,IF(INDIRECT(CONCATENATE($E$253,ADDRESS(MATCH(Y4,SL_CHARTS_2012!$V$1:$V$39999,1),$E$252,1)))=Y4,ADDRESS(MATCH(Y4,SL_CHARTS_2012!$V$1:$V$39999,1),$E$252,1),IF(INDIRECT(CONCATENATE($E$253,ADDRESS(MATCH(Y4,SL_CHARTS_2012!$V$1:$V$39999,1),$E$252,1)))&lt;Y4,ADDRESS(MATCH(Y4,SL_CHARTS_2012!$V$1:$V$39999,1)+1,$E$252,1),ADDRESS(MATCH(Y4,SL_CHARTS_2012!$V$1:$V$39999,1),$E$252,1)))))</f>
        <v>#N/A</v>
      </c>
      <c r="Z245" s="117" t="e">
        <f ca="1">INDIRECT(CONCATENATE($E$253,IF(INDIRECT(CONCATENATE($E$253,ADDRESS(MATCH(Z4,SL_CHARTS_2012!$V$1:$V$39999,1),$E$252,1)))=Z4,ADDRESS(MATCH(Z4,SL_CHARTS_2012!$V$1:$V$39999,1),$E$252,1),IF(INDIRECT(CONCATENATE($E$253,ADDRESS(MATCH(Z4,SL_CHARTS_2012!$V$1:$V$39999,1),$E$252,1)))&lt;Z4,ADDRESS(MATCH(Z4,SL_CHARTS_2012!$V$1:$V$39999,1)+1,$E$252,1),ADDRESS(MATCH(Z4,SL_CHARTS_2012!$V$1:$V$39999,1),$E$252,1)))))</f>
        <v>#N/A</v>
      </c>
      <c r="AA245" s="117" t="e">
        <f ca="1">INDIRECT(CONCATENATE($E$253,IF(INDIRECT(CONCATENATE($E$253,ADDRESS(MATCH(AA4,SL_CHARTS_2012!$V$1:$V$39999,1),$E$252,1)))=AA4,ADDRESS(MATCH(AA4,SL_CHARTS_2012!$V$1:$V$39999,1),$E$252,1),IF(INDIRECT(CONCATENATE($E$253,ADDRESS(MATCH(AA4,SL_CHARTS_2012!$V$1:$V$39999,1),$E$252,1)))&lt;AA4,ADDRESS(MATCH(AA4,SL_CHARTS_2012!$V$1:$V$39999,1)+1,$E$252,1),ADDRESS(MATCH(AA4,SL_CHARTS_2012!$V$1:$V$39999,1),$E$252,1)))))</f>
        <v>#N/A</v>
      </c>
      <c r="AB245" s="117" t="e">
        <f ca="1">INDIRECT(CONCATENATE($E$253,IF(INDIRECT(CONCATENATE($E$253,ADDRESS(MATCH(AB4,SL_CHARTS_2012!$V$1:$V$39999,1),$E$252,1)))=AB4,ADDRESS(MATCH(AB4,SL_CHARTS_2012!$V$1:$V$39999,1),$E$252,1),IF(INDIRECT(CONCATENATE($E$253,ADDRESS(MATCH(AB4,SL_CHARTS_2012!$V$1:$V$39999,1),$E$252,1)))&lt;AB4,ADDRESS(MATCH(AB4,SL_CHARTS_2012!$V$1:$V$39999,1)+1,$E$252,1),ADDRESS(MATCH(AB4,SL_CHARTS_2012!$V$1:$V$39999,1),$E$252,1)))))</f>
        <v>#N/A</v>
      </c>
      <c r="AC245" s="117" t="e">
        <f ca="1">INDIRECT(CONCATENATE($E$253,IF(INDIRECT(CONCATENATE($E$253,ADDRESS(MATCH(AC4,SL_CHARTS_2012!$V$1:$V$39999,1),$E$252,1)))=AC4,ADDRESS(MATCH(AC4,SL_CHARTS_2012!$V$1:$V$39999,1),$E$252,1),IF(INDIRECT(CONCATENATE($E$253,ADDRESS(MATCH(AC4,SL_CHARTS_2012!$V$1:$V$39999,1),$E$252,1)))&lt;AC4,ADDRESS(MATCH(AC4,SL_CHARTS_2012!$V$1:$V$39999,1)+1,$E$252,1),ADDRESS(MATCH(AC4,SL_CHARTS_2012!$V$1:$V$39999,1),$E$252,1)))))</f>
        <v>#N/A</v>
      </c>
    </row>
    <row r="246" spans="2:29" s="65" customFormat="1" ht="15" hidden="1" customHeight="1">
      <c r="B246" s="701"/>
      <c r="C246" s="701"/>
      <c r="D246" s="25" t="s">
        <v>149</v>
      </c>
      <c r="E246" s="26" t="str">
        <f ca="1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$V$844</v>
      </c>
      <c r="F246" s="26" t="str">
        <f ca="1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$V$800</v>
      </c>
      <c r="G246" s="26" t="str">
        <f ca="1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$V$767</v>
      </c>
      <c r="H246" s="26" t="str">
        <f ca="1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$V$740</v>
      </c>
      <c r="I246" s="26" t="str">
        <f ca="1">IF(INDIRECT(CONCATENATE($E$253,ADDRESS(MATCH(I8,SL_CHARTS_2012!$V$1:$V$39999,1),$E$252,1)))=I8,ADDRESS(MATCH(I8,SL_CHARTS_2012!$V$1:$V$39999,1),$E$252,1),IF(INDIRECT(CONCATENATE($E$253,ADDRESS(MATCH(I8,SL_CHARTS_2012!$V$1:$V$39999,1),$E$252,1)))&gt;I8, ADDRESS(MATCH(I8,SL_CHARTS_2012!$V$1:$V$39999,1)-1,$E$252,1), ADDRESS(MATCH(I8,SL_CHARTS_2012!$V$1:$V$39999,1),$E$252,1)))</f>
        <v>$V$626</v>
      </c>
      <c r="J246" s="26" t="str">
        <f ca="1">IF(INDIRECT(CONCATENATE($E$253,ADDRESS(MATCH(J8,SL_CHARTS_2012!$V$1:$V$39999,1),$E$252,1)))=J8,ADDRESS(MATCH(J8,SL_CHARTS_2012!$V$1:$V$39999,1),$E$252,1),IF(INDIRECT(CONCATENATE($E$253,ADDRESS(MATCH(J8,SL_CHARTS_2012!$V$1:$V$39999,1),$E$252,1)))&gt;J8, ADDRESS(MATCH(J8,SL_CHARTS_2012!$V$1:$V$39999,1)-1,$E$252,1), ADDRESS(MATCH(J8,SL_CHARTS_2012!$V$1:$V$39999,1),$E$252,1)))</f>
        <v>$V$560</v>
      </c>
      <c r="K246" s="26" t="str">
        <f ca="1">IF(INDIRECT(CONCATENATE($E$253,ADDRESS(MATCH(K8,SL_CHARTS_2012!$V$1:$V$39999,1),$E$252,1)))=K8,ADDRESS(MATCH(K8,SL_CHARTS_2012!$V$1:$V$39999,1),$E$252,1),IF(INDIRECT(CONCATENATE($E$253,ADDRESS(MATCH(K8,SL_CHARTS_2012!$V$1:$V$39999,1),$E$252,1)))&gt;K8, ADDRESS(MATCH(K8,SL_CHARTS_2012!$V$1:$V$39999,1)-1,$E$252,1), ADDRESS(MATCH(K8,SL_CHARTS_2012!$V$1:$V$39999,1),$E$252,1)))</f>
        <v>$V$513</v>
      </c>
      <c r="L246" s="26" t="str">
        <f ca="1">IF(INDIRECT(CONCATENATE($E$253,ADDRESS(MATCH(L8,SL_CHARTS_2012!$V$1:$V$39999,1),$E$252,1)))=L8,ADDRESS(MATCH(L8,SL_CHARTS_2012!$V$1:$V$39999,1),$E$252,1),IF(INDIRECT(CONCATENATE($E$253,ADDRESS(MATCH(L8,SL_CHARTS_2012!$V$1:$V$39999,1),$E$252,1)))&gt;L8, ADDRESS(MATCH(L8,SL_CHARTS_2012!$V$1:$V$39999,1)-1,$E$252,1), ADDRESS(MATCH(L8,SL_CHARTS_2012!$V$1:$V$39999,1),$E$252,1)))</f>
        <v>$V$489</v>
      </c>
      <c r="M246" s="26" t="str">
        <f ca="1">IF(INDIRECT(CONCATENATE($E$253,ADDRESS(MATCH(M8,SL_CHARTS_2012!$V$1:$V$39999,1),$E$252,1)))=M8,ADDRESS(MATCH(M8,SL_CHARTS_2012!$V$1:$V$39999,1),$E$252,1),IF(INDIRECT(CONCATENATE($E$253,ADDRESS(MATCH(M8,SL_CHARTS_2012!$V$1:$V$39999,1),$E$252,1)))&gt;M8, ADDRESS(MATCH(M8,SL_CHARTS_2012!$V$1:$V$39999,1)-1,$E$252,1), ADDRESS(MATCH(M8,SL_CHARTS_2012!$V$1:$V$39999,1),$E$252,1)))</f>
        <v>$V$460</v>
      </c>
      <c r="N246" s="26" t="str">
        <f ca="1">IF(INDIRECT(CONCATENATE($E$253,ADDRESS(MATCH(N8,SL_CHARTS_2012!$V$1:$V$39999,1),$E$252,1)))=N8,ADDRESS(MATCH(N8,SL_CHARTS_2012!$V$1:$V$39999,1),$E$252,1),IF(INDIRECT(CONCATENATE($E$253,ADDRESS(MATCH(N8,SL_CHARTS_2012!$V$1:$V$39999,1),$E$252,1)))&gt;N8, ADDRESS(MATCH(N8,SL_CHARTS_2012!$V$1:$V$39999,1)-1,$E$252,1), ADDRESS(MATCH(N8,SL_CHARTS_2012!$V$1:$V$39999,1),$E$252,1)))</f>
        <v>$V$391</v>
      </c>
      <c r="O246" s="26" t="str">
        <f ca="1">IF(INDIRECT(CONCATENATE($E$253,ADDRESS(MATCH(O8,SL_CHARTS_2012!$V$1:$V$39999,1),$E$252,1)))=O8,ADDRESS(MATCH(O8,SL_CHARTS_2012!$V$1:$V$39999,1),$E$252,1),IF(INDIRECT(CONCATENATE($E$253,ADDRESS(MATCH(O8,SL_CHARTS_2012!$V$1:$V$39999,1),$E$252,1)))&gt;O8, ADDRESS(MATCH(O8,SL_CHARTS_2012!$V$1:$V$39999,1)-1,$E$252,1), ADDRESS(MATCH(O8,SL_CHARTS_2012!$V$1:$V$39999,1),$E$252,1)))</f>
        <v>$V$324</v>
      </c>
      <c r="P246" s="26" t="str">
        <f ca="1">IF(INDIRECT(CONCATENATE($E$253,ADDRESS(MATCH(P8,SL_CHARTS_2012!$V$1:$V$39999,1),$E$252,1)))=P8,ADDRESS(MATCH(P8,SL_CHARTS_2012!$V$1:$V$39999,1),$E$252,1),IF(INDIRECT(CONCATENATE($E$253,ADDRESS(MATCH(P8,SL_CHARTS_2012!$V$1:$V$39999,1),$E$252,1)))&gt;P8, ADDRESS(MATCH(P8,SL_CHARTS_2012!$V$1:$V$39999,1)-1,$E$252,1), ADDRESS(MATCH(P8,SL_CHARTS_2012!$V$1:$V$39999,1),$E$252,1)))</f>
        <v>$V$288</v>
      </c>
      <c r="Q246" s="26" t="str">
        <f ca="1">IF(INDIRECT(CONCATENATE($E$253,ADDRESS(MATCH(Q8,SL_CHARTS_2012!$V$1:$V$39999,1),$E$252,1)))=Q8,ADDRESS(MATCH(Q8,SL_CHARTS_2012!$V$1:$V$39999,1),$E$252,1),IF(INDIRECT(CONCATENATE($E$253,ADDRESS(MATCH(Q8,SL_CHARTS_2012!$V$1:$V$39999,1),$E$252,1)))&gt;Q8, ADDRESS(MATCH(Q8,SL_CHARTS_2012!$V$1:$V$39999,1)-1,$E$252,1), ADDRESS(MATCH(Q8,SL_CHARTS_2012!$V$1:$V$39999,1),$E$252,1)))</f>
        <v>$V$246</v>
      </c>
      <c r="R246" s="26" t="str">
        <f ca="1">IF(INDIRECT(CONCATENATE($E$253,ADDRESS(MATCH(R8,SL_CHARTS_2012!$V$1:$V$39999,1),$E$252,1)))=R8,ADDRESS(MATCH(R8,SL_CHARTS_2012!$V$1:$V$39999,1),$E$252,1),IF(INDIRECT(CONCATENATE($E$253,ADDRESS(MATCH(R8,SL_CHARTS_2012!$V$1:$V$39999,1),$E$252,1)))&gt;R8, ADDRESS(MATCH(R8,SL_CHARTS_2012!$V$1:$V$39999,1)-1,$E$252,1), ADDRESS(MATCH(R8,SL_CHARTS_2012!$V$1:$V$39999,1),$E$252,1)))</f>
        <v>$V$194</v>
      </c>
      <c r="S246" s="26" t="str">
        <f ca="1">IF(INDIRECT(CONCATENATE($E$253,ADDRESS(MATCH(S8,SL_CHARTS_2012!$V$1:$V$39999,1),$E$252,1)))=S8,ADDRESS(MATCH(S8,SL_CHARTS_2012!$V$1:$V$39999,1),$E$252,1),IF(INDIRECT(CONCATENATE($E$253,ADDRESS(MATCH(S8,SL_CHARTS_2012!$V$1:$V$39999,1),$E$252,1)))&gt;S8, ADDRESS(MATCH(S8,SL_CHARTS_2012!$V$1:$V$39999,1)-1,$E$252,1), ADDRESS(MATCH(S8,SL_CHARTS_2012!$V$1:$V$39999,1),$E$252,1)))</f>
        <v>$V$146</v>
      </c>
      <c r="T246" s="26" t="str">
        <f ca="1">IF(INDIRECT(CONCATENATE($E$253,ADDRESS(MATCH(T8,SL_CHARTS_2012!$V$1:$V$39999,1),$E$252,1)))=T8,ADDRESS(MATCH(T8,SL_CHARTS_2012!$V$1:$V$39999,1),$E$252,1),IF(INDIRECT(CONCATENATE($E$253,ADDRESS(MATCH(T8,SL_CHARTS_2012!$V$1:$V$39999,1),$E$252,1)))&gt;T8, ADDRESS(MATCH(T8,SL_CHARTS_2012!$V$1:$V$39999,1)-1,$E$252,1), ADDRESS(MATCH(T8,SL_CHARTS_2012!$V$1:$V$39999,1),$E$252,1)))</f>
        <v>$V$118</v>
      </c>
      <c r="U246" s="26" t="str">
        <f ca="1">IF(INDIRECT(CONCATENATE($E$253,ADDRESS(MATCH(U8,SL_CHARTS_2012!$V$1:$V$39999,1),$E$252,1)))=U8,ADDRESS(MATCH(U8,SL_CHARTS_2012!$V$1:$V$39999,1),$E$252,1),IF(INDIRECT(CONCATENATE($E$253,ADDRESS(MATCH(U8,SL_CHARTS_2012!$V$1:$V$39999,1),$E$252,1)))&gt;U8, ADDRESS(MATCH(U8,SL_CHARTS_2012!$V$1:$V$39999,1)-1,$E$252,1), ADDRESS(MATCH(U8,SL_CHARTS_2012!$V$1:$V$39999,1),$E$252,1)))</f>
        <v>$V$69</v>
      </c>
      <c r="V246" s="26" t="str">
        <f ca="1">IF(INDIRECT(CONCATENATE($E$253,ADDRESS(MATCH(V8,SL_CHARTS_2012!$V$1:$V$39999,1),$E$252,1)))=V8,ADDRESS(MATCH(V8,SL_CHARTS_2012!$V$1:$V$39999,1),$E$252,1),IF(INDIRECT(CONCATENATE($E$253,ADDRESS(MATCH(V8,SL_CHARTS_2012!$V$1:$V$39999,1),$E$252,1)))&gt;V8, ADDRESS(MATCH(V8,SL_CHARTS_2012!$V$1:$V$39999,1)-1,$E$252,1), ADDRESS(MATCH(V8,SL_CHARTS_2012!$V$1:$V$39999,1),$E$252,1)))</f>
        <v>$V$47</v>
      </c>
      <c r="W246" s="26" t="str">
        <f ca="1">IF(INDIRECT(CONCATENATE($E$253,ADDRESS(MATCH(W8,SL_CHARTS_2012!$V$1:$V$39999,1),$E$252,1)))=W8,ADDRESS(MATCH(W8,SL_CHARTS_2012!$V$1:$V$39999,1),$E$252,1),IF(INDIRECT(CONCATENATE($E$253,ADDRESS(MATCH(W8,SL_CHARTS_2012!$V$1:$V$39999,1),$E$252,1)))&gt;W8, ADDRESS(MATCH(W8,SL_CHARTS_2012!$V$1:$V$39999,1)-1,$E$252,1), ADDRESS(MATCH(W8,SL_CHARTS_2012!$V$1:$V$39999,1),$E$252,1)))</f>
        <v>$V$25</v>
      </c>
      <c r="X246" s="150" t="e">
        <f ca="1">IF(INDIRECT(CONCATENATE($E$253,ADDRESS(MATCH(X8,SL_CHARTS_2012!$V$1:$V$39999,1),$E$252,1)))=X8,ADDRESS(MATCH(X8,SL_CHARTS_2012!$V$1:$V$39999,1),$E$252,1),IF(INDIRECT(CONCATENATE($E$253,ADDRESS(MATCH(X8,SL_CHARTS_2012!$V$1:$V$39999,1),$E$252,1)))&gt;X8, ADDRESS(MATCH(X8,SL_CHARTS_2012!$V$1:$V$39999,1)-1,$E$252,1), ADDRESS(MATCH(X8,SL_CHARTS_2012!$V$1:$V$39999,1),$E$252,1)))</f>
        <v>#N/A</v>
      </c>
      <c r="Y246" s="150" t="e">
        <f ca="1">IF(INDIRECT(CONCATENATE($E$253,ADDRESS(MATCH(Y8,SL_CHARTS_2012!$V$1:$V$39999,1),$E$252,1)))=Y8,ADDRESS(MATCH(Y8,SL_CHARTS_2012!$V$1:$V$39999,1),$E$252,1),IF(INDIRECT(CONCATENATE($E$253,ADDRESS(MATCH(Y8,SL_CHARTS_2012!$V$1:$V$39999,1),$E$252,1)))&gt;Y8, ADDRESS(MATCH(Y8,SL_CHARTS_2012!$V$1:$V$39999,1)-1,$E$252,1), ADDRESS(MATCH(Y8,SL_CHARTS_2012!$V$1:$V$39999,1),$E$252,1)))</f>
        <v>#N/A</v>
      </c>
      <c r="Z246" s="150" t="e">
        <f ca="1">IF(INDIRECT(CONCATENATE($E$253,ADDRESS(MATCH(Z8,SL_CHARTS_2012!$V$1:$V$39999,1),$E$252,1)))=Z8,ADDRESS(MATCH(Z8,SL_CHARTS_2012!$V$1:$V$39999,1),$E$252,1),IF(INDIRECT(CONCATENATE($E$253,ADDRESS(MATCH(Z8,SL_CHARTS_2012!$V$1:$V$39999,1),$E$252,1)))&gt;Z8, ADDRESS(MATCH(Z8,SL_CHARTS_2012!$V$1:$V$39999,1)-1,$E$252,1), ADDRESS(MATCH(Z8,SL_CHARTS_2012!$V$1:$V$39999,1),$E$252,1)))</f>
        <v>#N/A</v>
      </c>
      <c r="AA246" s="150" t="e">
        <f ca="1">IF(INDIRECT(CONCATENATE($E$253,ADDRESS(MATCH(AA8,SL_CHARTS_2012!$V$1:$V$39999,1),$E$252,1)))=AA8,ADDRESS(MATCH(AA8,SL_CHARTS_2012!$V$1:$V$39999,1),$E$252,1),IF(INDIRECT(CONCATENATE($E$253,ADDRESS(MATCH(AA8,SL_CHARTS_2012!$V$1:$V$39999,1),$E$252,1)))&gt;AA8, ADDRESS(MATCH(AA8,SL_CHARTS_2012!$V$1:$V$39999,1)-1,$E$252,1), ADDRESS(MATCH(AA8,SL_CHARTS_2012!$V$1:$V$39999,1),$E$252,1)))</f>
        <v>#N/A</v>
      </c>
      <c r="AB246" s="150" t="e">
        <f ca="1">IF(INDIRECT(CONCATENATE($E$253,ADDRESS(MATCH(AB8,SL_CHARTS_2012!$V$1:$V$39999,1),$E$252,1)))=AB8,ADDRESS(MATCH(AB8,SL_CHARTS_2012!$V$1:$V$39999,1),$E$252,1),IF(INDIRECT(CONCATENATE($E$253,ADDRESS(MATCH(AB8,SL_CHARTS_2012!$V$1:$V$39999,1),$E$252,1)))&gt;AB8, ADDRESS(MATCH(AB8,SL_CHARTS_2012!$V$1:$V$39999,1)-1,$E$252,1), ADDRESS(MATCH(AB8,SL_CHARTS_2012!$V$1:$V$39999,1),$E$252,1)))</f>
        <v>#N/A</v>
      </c>
      <c r="AC246" s="150" t="e">
        <f ca="1">IF(INDIRECT(CONCATENATE($E$253,ADDRESS(MATCH(AC8,SL_CHARTS_2012!$V$1:$V$39999,1),$E$252,1)))=AC8,ADDRESS(MATCH(AC8,SL_CHARTS_2012!$V$1:$V$39999,1),$E$252,1),IF(INDIRECT(CONCATENATE($E$253,ADDRESS(MATCH(AC8,SL_CHARTS_2012!$V$1:$V$39999,1),$E$252,1)))&gt;AC8, ADDRESS(MATCH(AC8,SL_CHARTS_2012!$V$1:$V$39999,1)-1,$E$252,1), ADDRESS(MATCH(AC8,SL_CHARTS_2012!$V$1:$V$39999,1),$E$252,1)))</f>
        <v>#N/A</v>
      </c>
    </row>
    <row r="247" spans="2:29" s="65" customFormat="1" ht="15" customHeight="1">
      <c r="B247" s="701"/>
      <c r="C247" s="701"/>
      <c r="D247" s="24" t="s">
        <v>130</v>
      </c>
      <c r="E247" s="119">
        <f ca="1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93.9</v>
      </c>
      <c r="F247" s="83">
        <f ca="1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89.8</v>
      </c>
      <c r="G247" s="83">
        <f ca="1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86.3</v>
      </c>
      <c r="H247" s="83">
        <f ca="1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83.6</v>
      </c>
      <c r="I247" s="83">
        <f ca="1">INDIRECT(CONCATENATE($E$253,IF(INDIRECT(CONCATENATE($E$253,ADDRESS(MATCH(I8,SL_CHARTS_2012!$V$1:$V$39999,1),$E$252,1)))=I8,ADDRESS(MATCH(I8,SL_CHARTS_2012!$V$1:$V$39999,1),$E$252,1),IF(INDIRECT(CONCATENATE($E$253,ADDRESS(MATCH(I8,SL_CHARTS_2012!$V$1:$V$39999,1),$E$252,1)))&gt;I8,ADDRESS(MATCH(I8,SL_CHARTS_2012!$V$1:$V$39999,1)-1,$E$252,1),ADDRESS(MATCH(I8,SL_CHARTS_2012!$V$1:$V$39999,1),$E$252,1)))))</f>
        <v>72.099999999999994</v>
      </c>
      <c r="J247" s="83">
        <f ca="1">INDIRECT(CONCATENATE($E$253,IF(INDIRECT(CONCATENATE($E$253,ADDRESS(MATCH(J8,SL_CHARTS_2012!$V$1:$V$39999,1),$E$252,1)))=J8,ADDRESS(MATCH(J8,SL_CHARTS_2012!$V$1:$V$39999,1),$E$252,1),IF(INDIRECT(CONCATENATE($E$253,ADDRESS(MATCH(J8,SL_CHARTS_2012!$V$1:$V$39999,1),$E$252,1)))&gt;J8,ADDRESS(MATCH(J8,SL_CHARTS_2012!$V$1:$V$39999,1)-1,$E$252,1),ADDRESS(MATCH(J8,SL_CHARTS_2012!$V$1:$V$39999,1),$E$252,1)))))</f>
        <v>66</v>
      </c>
      <c r="K247" s="83">
        <f ca="1">INDIRECT(CONCATENATE($E$253,IF(INDIRECT(CONCATENATE($E$253,ADDRESS(MATCH(K8,SL_CHARTS_2012!$V$1:$V$39999,1),$E$252,1)))=K8,ADDRESS(MATCH(K8,SL_CHARTS_2012!$V$1:$V$39999,1),$E$252,1),IF(INDIRECT(CONCATENATE($E$253,ADDRESS(MATCH(K8,SL_CHARTS_2012!$V$1:$V$39999,1),$E$252,1)))&gt;K8,ADDRESS(MATCH(K8,SL_CHARTS_2012!$V$1:$V$39999,1)-1,$E$252,1),ADDRESS(MATCH(K8,SL_CHARTS_2012!$V$1:$V$39999,1),$E$252,1)))))</f>
        <v>61.6</v>
      </c>
      <c r="L247" s="83">
        <f ca="1">INDIRECT(CONCATENATE($E$253,IF(INDIRECT(CONCATENATE($E$253,ADDRESS(MATCH(L8,SL_CHARTS_2012!$V$1:$V$39999,1),$E$252,1)))=L8,ADDRESS(MATCH(L8,SL_CHARTS_2012!$V$1:$V$39999,1),$E$252,1),IF(INDIRECT(CONCATENATE($E$253,ADDRESS(MATCH(L8,SL_CHARTS_2012!$V$1:$V$39999,1),$E$252,1)))&gt;L8,ADDRESS(MATCH(L8,SL_CHARTS_2012!$V$1:$V$39999,1)-1,$E$252,1),ADDRESS(MATCH(L8,SL_CHARTS_2012!$V$1:$V$39999,1),$E$252,1)))))</f>
        <v>59.2</v>
      </c>
      <c r="M247" s="83">
        <f ca="1">INDIRECT(CONCATENATE($E$253,IF(INDIRECT(CONCATENATE($E$253,ADDRESS(MATCH(M8,SL_CHARTS_2012!$V$1:$V$39999,1),$E$252,1)))=M8,ADDRESS(MATCH(M8,SL_CHARTS_2012!$V$1:$V$39999,1),$E$252,1),IF(INDIRECT(CONCATENATE($E$253,ADDRESS(MATCH(M8,SL_CHARTS_2012!$V$1:$V$39999,1),$E$252,1)))&gt;M8,ADDRESS(MATCH(M8,SL_CHARTS_2012!$V$1:$V$39999,1)-1,$E$252,1),ADDRESS(MATCH(M8,SL_CHARTS_2012!$V$1:$V$39999,1),$E$252,1)))))</f>
        <v>56</v>
      </c>
      <c r="N247" s="83">
        <f ca="1">INDIRECT(CONCATENATE($E$253,IF(INDIRECT(CONCATENATE($E$253,ADDRESS(MATCH(N8,SL_CHARTS_2012!$V$1:$V$39999,1),$E$252,1)))=N8,ADDRESS(MATCH(N8,SL_CHARTS_2012!$V$1:$V$39999,1),$E$252,1),IF(INDIRECT(CONCATENATE($E$253,ADDRESS(MATCH(N8,SL_CHARTS_2012!$V$1:$V$39999,1),$E$252,1)))&gt;N8,ADDRESS(MATCH(N8,SL_CHARTS_2012!$V$1:$V$39999,1)-1,$E$252,1),ADDRESS(MATCH(N8,SL_CHARTS_2012!$V$1:$V$39999,1),$E$252,1)))))</f>
        <v>47.8</v>
      </c>
      <c r="O247" s="83">
        <f ca="1">INDIRECT(CONCATENATE($E$253,IF(INDIRECT(CONCATENATE($E$253,ADDRESS(MATCH(O8,SL_CHARTS_2012!$V$1:$V$39999,1),$E$252,1)))=O8,ADDRESS(MATCH(O8,SL_CHARTS_2012!$V$1:$V$39999,1),$E$252,1),IF(INDIRECT(CONCATENATE($E$253,ADDRESS(MATCH(O8,SL_CHARTS_2012!$V$1:$V$39999,1),$E$252,1)))&gt;O8,ADDRESS(MATCH(O8,SL_CHARTS_2012!$V$1:$V$39999,1)-1,$E$252,1),ADDRESS(MATCH(O8,SL_CHARTS_2012!$V$1:$V$39999,1),$E$252,1)))))</f>
        <v>41.3</v>
      </c>
      <c r="P247" s="83">
        <f ca="1">INDIRECT(CONCATENATE($E$253,IF(INDIRECT(CONCATENATE($E$253,ADDRESS(MATCH(P8,SL_CHARTS_2012!$V$1:$V$39999,1),$E$252,1)))=P8,ADDRESS(MATCH(P8,SL_CHARTS_2012!$V$1:$V$39999,1),$E$252,1),IF(INDIRECT(CONCATENATE($E$253,ADDRESS(MATCH(P8,SL_CHARTS_2012!$V$1:$V$39999,1),$E$252,1)))&gt;P8,ADDRESS(MATCH(P8,SL_CHARTS_2012!$V$1:$V$39999,1)-1,$E$252,1),ADDRESS(MATCH(P8,SL_CHARTS_2012!$V$1:$V$39999,1),$E$252,1)))))</f>
        <v>38</v>
      </c>
      <c r="Q247" s="83">
        <f ca="1">INDIRECT(CONCATENATE($E$253,IF(INDIRECT(CONCATENATE($E$253,ADDRESS(MATCH(Q8,SL_CHARTS_2012!$V$1:$V$39999,1),$E$252,1)))=Q8,ADDRESS(MATCH(Q8,SL_CHARTS_2012!$V$1:$V$39999,1),$E$252,1),IF(INDIRECT(CONCATENATE($E$253,ADDRESS(MATCH(Q8,SL_CHARTS_2012!$V$1:$V$39999,1),$E$252,1)))&gt;Q8,ADDRESS(MATCH(Q8,SL_CHARTS_2012!$V$1:$V$39999,1)-1,$E$252,1),ADDRESS(MATCH(Q8,SL_CHARTS_2012!$V$1:$V$39999,1),$E$252,1)))))</f>
        <v>33.9</v>
      </c>
      <c r="R247" s="83">
        <f ca="1">INDIRECT(CONCATENATE($E$253,IF(INDIRECT(CONCATENATE($E$253,ADDRESS(MATCH(R8,SL_CHARTS_2012!$V$1:$V$39999,1),$E$252,1)))=R8,ADDRESS(MATCH(R8,SL_CHARTS_2012!$V$1:$V$39999,1),$E$252,1),IF(INDIRECT(CONCATENATE($E$253,ADDRESS(MATCH(R8,SL_CHARTS_2012!$V$1:$V$39999,1),$E$252,1)))&gt;R8,ADDRESS(MATCH(R8,SL_CHARTS_2012!$V$1:$V$39999,1)-1,$E$252,1),ADDRESS(MATCH(R8,SL_CHARTS_2012!$V$1:$V$39999,1),$E$252,1)))))</f>
        <v>28.1</v>
      </c>
      <c r="S247" s="83">
        <f ca="1">INDIRECT(CONCATENATE($E$253,IF(INDIRECT(CONCATENATE($E$253,ADDRESS(MATCH(S8,SL_CHARTS_2012!$V$1:$V$39999,1),$E$252,1)))=S8,ADDRESS(MATCH(S8,SL_CHARTS_2012!$V$1:$V$39999,1),$E$252,1),IF(INDIRECT(CONCATENATE($E$253,ADDRESS(MATCH(S8,SL_CHARTS_2012!$V$1:$V$39999,1),$E$252,1)))&gt;S8,ADDRESS(MATCH(S8,SL_CHARTS_2012!$V$1:$V$39999,1)-1,$E$252,1),ADDRESS(MATCH(S8,SL_CHARTS_2012!$V$1:$V$39999,1),$E$252,1)))))</f>
        <v>23</v>
      </c>
      <c r="T247" s="83">
        <f ca="1">INDIRECT(CONCATENATE($E$253,IF(INDIRECT(CONCATENATE($E$253,ADDRESS(MATCH(T8,SL_CHARTS_2012!$V$1:$V$39999,1),$E$252,1)))=T8,ADDRESS(MATCH(T8,SL_CHARTS_2012!$V$1:$V$39999,1),$E$252,1),IF(INDIRECT(CONCATENATE($E$253,ADDRESS(MATCH(T8,SL_CHARTS_2012!$V$1:$V$39999,1),$E$252,1)))&gt;T8,ADDRESS(MATCH(T8,SL_CHARTS_2012!$V$1:$V$39999,1)-1,$E$252,1),ADDRESS(MATCH(T8,SL_CHARTS_2012!$V$1:$V$39999,1),$E$252,1)))))</f>
        <v>20.399999999999999</v>
      </c>
      <c r="U247" s="83">
        <f ca="1">INDIRECT(CONCATENATE($E$253,IF(INDIRECT(CONCATENATE($E$253,ADDRESS(MATCH(U8,SL_CHARTS_2012!$V$1:$V$39999,1),$E$252,1)))=U8,ADDRESS(MATCH(U8,SL_CHARTS_2012!$V$1:$V$39999,1),$E$252,1),IF(INDIRECT(CONCATENATE($E$253,ADDRESS(MATCH(U8,SL_CHARTS_2012!$V$1:$V$39999,1),$E$252,1)))&gt;U8,ADDRESS(MATCH(U8,SL_CHARTS_2012!$V$1:$V$39999,1)-1,$E$252,1),ADDRESS(MATCH(U8,SL_CHARTS_2012!$V$1:$V$39999,1),$E$252,1)))))</f>
        <v>15.9</v>
      </c>
      <c r="V247" s="83">
        <f ca="1">INDIRECT(CONCATENATE($E$253,IF(INDIRECT(CONCATENATE($E$253,ADDRESS(MATCH(V8,SL_CHARTS_2012!$V$1:$V$39999,1),$E$252,1)))=V8,ADDRESS(MATCH(V8,SL_CHARTS_2012!$V$1:$V$39999,1),$E$252,1),IF(INDIRECT(CONCATENATE($E$253,ADDRESS(MATCH(V8,SL_CHARTS_2012!$V$1:$V$39999,1),$E$252,1)))&gt;V8,ADDRESS(MATCH(V8,SL_CHARTS_2012!$V$1:$V$39999,1)-1,$E$252,1),ADDRESS(MATCH(V8,SL_CHARTS_2012!$V$1:$V$39999,1),$E$252,1)))))</f>
        <v>13.8</v>
      </c>
      <c r="W247" s="83">
        <f ca="1">INDIRECT(CONCATENATE($E$253,IF(INDIRECT(CONCATENATE($E$253,ADDRESS(MATCH(W8,SL_CHARTS_2012!$V$1:$V$39999,1),$E$252,1)))=W8,ADDRESS(MATCH(W8,SL_CHARTS_2012!$V$1:$V$39999,1),$E$252,1),IF(INDIRECT(CONCATENATE($E$253,ADDRESS(MATCH(W8,SL_CHARTS_2012!$V$1:$V$39999,1),$E$252,1)))&gt;W8,ADDRESS(MATCH(W8,SL_CHARTS_2012!$V$1:$V$39999,1)-1,$E$252,1),ADDRESS(MATCH(W8,SL_CHARTS_2012!$V$1:$V$39999,1),$E$252,1)))))</f>
        <v>11.6</v>
      </c>
      <c r="X247" s="117" t="e">
        <f ca="1">INDIRECT(CONCATENATE($E$253,IF(INDIRECT(CONCATENATE($E$253,ADDRESS(MATCH(X8,SL_CHARTS_2012!$V$1:$V$39999,1),$E$252,1)))=X8,ADDRESS(MATCH(X8,SL_CHARTS_2012!$V$1:$V$39999,1),$E$252,1),IF(INDIRECT(CONCATENATE($E$253,ADDRESS(MATCH(X8,SL_CHARTS_2012!$V$1:$V$39999,1),$E$252,1)))&gt;X8,ADDRESS(MATCH(X8,SL_CHARTS_2012!$V$1:$V$39999,1)-1,$E$252,1),ADDRESS(MATCH(X8,SL_CHARTS_2012!$V$1:$V$39999,1),$E$252,1)))))</f>
        <v>#N/A</v>
      </c>
      <c r="Y247" s="117" t="e">
        <f ca="1">INDIRECT(CONCATENATE($E$253,IF(INDIRECT(CONCATENATE($E$253,ADDRESS(MATCH(Y8,SL_CHARTS_2012!$V$1:$V$39999,1),$E$252,1)))=Y8,ADDRESS(MATCH(Y8,SL_CHARTS_2012!$V$1:$V$39999,1),$E$252,1),IF(INDIRECT(CONCATENATE($E$253,ADDRESS(MATCH(Y8,SL_CHARTS_2012!$V$1:$V$39999,1),$E$252,1)))&gt;Y8,ADDRESS(MATCH(Y8,SL_CHARTS_2012!$V$1:$V$39999,1)-1,$E$252,1),ADDRESS(MATCH(Y8,SL_CHARTS_2012!$V$1:$V$39999,1),$E$252,1)))))</f>
        <v>#N/A</v>
      </c>
      <c r="Z247" s="117" t="e">
        <f ca="1">INDIRECT(CONCATENATE($E$253,IF(INDIRECT(CONCATENATE($E$253,ADDRESS(MATCH(Z8,SL_CHARTS_2012!$V$1:$V$39999,1),$E$252,1)))=Z8,ADDRESS(MATCH(Z8,SL_CHARTS_2012!$V$1:$V$39999,1),$E$252,1),IF(INDIRECT(CONCATENATE($E$253,ADDRESS(MATCH(Z8,SL_CHARTS_2012!$V$1:$V$39999,1),$E$252,1)))&gt;Z8,ADDRESS(MATCH(Z8,SL_CHARTS_2012!$V$1:$V$39999,1)-1,$E$252,1),ADDRESS(MATCH(Z8,SL_CHARTS_2012!$V$1:$V$39999,1),$E$252,1)))))</f>
        <v>#N/A</v>
      </c>
      <c r="AA247" s="117" t="e">
        <f ca="1">INDIRECT(CONCATENATE($E$253,IF(INDIRECT(CONCATENATE($E$253,ADDRESS(MATCH(AA8,SL_CHARTS_2012!$V$1:$V$39999,1),$E$252,1)))=AA8,ADDRESS(MATCH(AA8,SL_CHARTS_2012!$V$1:$V$39999,1),$E$252,1),IF(INDIRECT(CONCATENATE($E$253,ADDRESS(MATCH(AA8,SL_CHARTS_2012!$V$1:$V$39999,1),$E$252,1)))&gt;AA8,ADDRESS(MATCH(AA8,SL_CHARTS_2012!$V$1:$V$39999,1)-1,$E$252,1),ADDRESS(MATCH(AA8,SL_CHARTS_2012!$V$1:$V$39999,1),$E$252,1)))))</f>
        <v>#N/A</v>
      </c>
      <c r="AB247" s="117" t="e">
        <f ca="1">INDIRECT(CONCATENATE($E$253,IF(INDIRECT(CONCATENATE($E$253,ADDRESS(MATCH(AB8,SL_CHARTS_2012!$V$1:$V$39999,1),$E$252,1)))=AB8,ADDRESS(MATCH(AB8,SL_CHARTS_2012!$V$1:$V$39999,1),$E$252,1),IF(INDIRECT(CONCATENATE($E$253,ADDRESS(MATCH(AB8,SL_CHARTS_2012!$V$1:$V$39999,1),$E$252,1)))&gt;AB8,ADDRESS(MATCH(AB8,SL_CHARTS_2012!$V$1:$V$39999,1)-1,$E$252,1),ADDRESS(MATCH(AB8,SL_CHARTS_2012!$V$1:$V$39999,1),$E$252,1)))))</f>
        <v>#N/A</v>
      </c>
      <c r="AC247" s="117" t="e">
        <f ca="1">INDIRECT(CONCATENATE($E$253,IF(INDIRECT(CONCATENATE($E$253,ADDRESS(MATCH(AC8,SL_CHARTS_2012!$V$1:$V$39999,1),$E$252,1)))=AC8,ADDRESS(MATCH(AC8,SL_CHARTS_2012!$V$1:$V$39999,1),$E$252,1),IF(INDIRECT(CONCATENATE($E$253,ADDRESS(MATCH(AC8,SL_CHARTS_2012!$V$1:$V$39999,1),$E$252,1)))&gt;AC8,ADDRESS(MATCH(AC8,SL_CHARTS_2012!$V$1:$V$39999,1)-1,$E$252,1),ADDRESS(MATCH(AC8,SL_CHARTS_2012!$V$1:$V$39999,1),$E$252,1)))))</f>
        <v>#N/A</v>
      </c>
    </row>
    <row r="248" spans="2:29" s="65" customFormat="1" ht="15" hidden="1" customHeight="1">
      <c r="B248" s="701"/>
      <c r="C248" s="707" t="s">
        <v>121</v>
      </c>
      <c r="D248" s="60" t="s">
        <v>148</v>
      </c>
      <c r="E248" s="62" t="str">
        <f ca="1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$V$898</v>
      </c>
      <c r="F248" s="62" t="str">
        <f ca="1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$V$844</v>
      </c>
      <c r="G248" s="62" t="str">
        <f ca="1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$V$803</v>
      </c>
      <c r="H248" s="62" t="str">
        <f ca="1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$V$772</v>
      </c>
      <c r="I248" s="62" t="str">
        <f ca="1">IF(INDIRECT(CONCATENATE($E$253,ADDRESS(MATCH(I6,SL_CHARTS_2012!$V$1:$V$39999,1),$E$252,1)))=I6,ADDRESS(MATCH(I6,SL_CHARTS_2012!$V$1:$V$39999,1),$E$252,1), IF(INDIRECT(CONCATENATE($E$253,ADDRESS(MATCH(I6,SL_CHARTS_2012!$V$1:$V$39999,1),$E$252,1)))&lt;I6, ADDRESS(MATCH(I6,SL_CHARTS_2012!$V$1:$V$39999,1)+1,$E$252,1), ADDRESS(MATCH(I6,SL_CHARTS_2012!$V$1:$V$39999,1),$E$252,1)))</f>
        <v>$V$742</v>
      </c>
      <c r="J248" s="62" t="str">
        <f ca="1">IF(INDIRECT(CONCATENATE($E$253,ADDRESS(MATCH(J6,SL_CHARTS_2012!$V$1:$V$39999,1),$E$252,1)))=J6,ADDRESS(MATCH(J6,SL_CHARTS_2012!$V$1:$V$39999,1),$E$252,1), IF(INDIRECT(CONCATENATE($E$253,ADDRESS(MATCH(J6,SL_CHARTS_2012!$V$1:$V$39999,1),$E$252,1)))&lt;J6, ADDRESS(MATCH(J6,SL_CHARTS_2012!$V$1:$V$39999,1)+1,$E$252,1), ADDRESS(MATCH(J6,SL_CHARTS_2012!$V$1:$V$39999,1),$E$252,1)))</f>
        <v>$V$628</v>
      </c>
      <c r="K248" s="62" t="str">
        <f ca="1">IF(INDIRECT(CONCATENATE($E$253,ADDRESS(MATCH(K6,SL_CHARTS_2012!$V$1:$V$39999,1),$E$252,1)))=K6,ADDRESS(MATCH(K6,SL_CHARTS_2012!$V$1:$V$39999,1),$E$252,1), IF(INDIRECT(CONCATENATE($E$253,ADDRESS(MATCH(K6,SL_CHARTS_2012!$V$1:$V$39999,1),$E$252,1)))&lt;K6, ADDRESS(MATCH(K6,SL_CHARTS_2012!$V$1:$V$39999,1)+1,$E$252,1), ADDRESS(MATCH(K6,SL_CHARTS_2012!$V$1:$V$39999,1),$E$252,1)))</f>
        <v>$V$560</v>
      </c>
      <c r="L248" s="62" t="str">
        <f ca="1">IF(INDIRECT(CONCATENATE($E$253,ADDRESS(MATCH(L6,SL_CHARTS_2012!$V$1:$V$39999,1),$E$252,1)))=L6,ADDRESS(MATCH(L6,SL_CHARTS_2012!$V$1:$V$39999,1),$E$252,1), IF(INDIRECT(CONCATENATE($E$253,ADDRESS(MATCH(L6,SL_CHARTS_2012!$V$1:$V$39999,1),$E$252,1)))&lt;L6, ADDRESS(MATCH(L6,SL_CHARTS_2012!$V$1:$V$39999,1)+1,$E$252,1), ADDRESS(MATCH(L6,SL_CHARTS_2012!$V$1:$V$39999,1),$E$252,1)))</f>
        <v>$V$513</v>
      </c>
      <c r="M248" s="62" t="str">
        <f ca="1">IF(INDIRECT(CONCATENATE($E$253,ADDRESS(MATCH(M6,SL_CHARTS_2012!$V$1:$V$39999,1),$E$252,1)))=M6,ADDRESS(MATCH(M6,SL_CHARTS_2012!$V$1:$V$39999,1),$E$252,1), IF(INDIRECT(CONCATENATE($E$253,ADDRESS(MATCH(M6,SL_CHARTS_2012!$V$1:$V$39999,1),$E$252,1)))&lt;M6, ADDRESS(MATCH(M6,SL_CHARTS_2012!$V$1:$V$39999,1)+1,$E$252,1), ADDRESS(MATCH(M6,SL_CHARTS_2012!$V$1:$V$39999,1),$E$252,1)))</f>
        <v>$V$489</v>
      </c>
      <c r="N248" s="62" t="str">
        <f ca="1">IF(INDIRECT(CONCATENATE($E$253,ADDRESS(MATCH(N6,SL_CHARTS_2012!$V$1:$V$39999,1),$E$252,1)))=N6,ADDRESS(MATCH(N6,SL_CHARTS_2012!$V$1:$V$39999,1),$E$252,1), IF(INDIRECT(CONCATENATE($E$253,ADDRESS(MATCH(N6,SL_CHARTS_2012!$V$1:$V$39999,1),$E$252,1)))&lt;N6, ADDRESS(MATCH(N6,SL_CHARTS_2012!$V$1:$V$39999,1)+1,$E$252,1), ADDRESS(MATCH(N6,SL_CHARTS_2012!$V$1:$V$39999,1),$E$252,1)))</f>
        <v>$V$460</v>
      </c>
      <c r="O248" s="62" t="str">
        <f ca="1">IF(INDIRECT(CONCATENATE($E$253,ADDRESS(MATCH(O6,SL_CHARTS_2012!$V$1:$V$39999,1),$E$252,1)))=O6,ADDRESS(MATCH(O6,SL_CHARTS_2012!$V$1:$V$39999,1),$E$252,1), IF(INDIRECT(CONCATENATE($E$253,ADDRESS(MATCH(O6,SL_CHARTS_2012!$V$1:$V$39999,1),$E$252,1)))&lt;O6, ADDRESS(MATCH(O6,SL_CHARTS_2012!$V$1:$V$39999,1)+1,$E$252,1), ADDRESS(MATCH(O6,SL_CHARTS_2012!$V$1:$V$39999,1),$E$252,1)))</f>
        <v>$V$391</v>
      </c>
      <c r="P248" s="62" t="str">
        <f ca="1">IF(INDIRECT(CONCATENATE($E$253,ADDRESS(MATCH(P6,SL_CHARTS_2012!$V$1:$V$39999,1),$E$252,1)))=P6,ADDRESS(MATCH(P6,SL_CHARTS_2012!$V$1:$V$39999,1),$E$252,1), IF(INDIRECT(CONCATENATE($E$253,ADDRESS(MATCH(P6,SL_CHARTS_2012!$V$1:$V$39999,1),$E$252,1)))&lt;P6, ADDRESS(MATCH(P6,SL_CHARTS_2012!$V$1:$V$39999,1)+1,$E$252,1), ADDRESS(MATCH(P6,SL_CHARTS_2012!$V$1:$V$39999,1),$E$252,1)))</f>
        <v>$V$324</v>
      </c>
      <c r="Q248" s="62" t="str">
        <f ca="1">IF(INDIRECT(CONCATENATE($E$253,ADDRESS(MATCH(Q6,SL_CHARTS_2012!$V$1:$V$39999,1),$E$252,1)))=Q6,ADDRESS(MATCH(Q6,SL_CHARTS_2012!$V$1:$V$39999,1),$E$252,1), IF(INDIRECT(CONCATENATE($E$253,ADDRESS(MATCH(Q6,SL_CHARTS_2012!$V$1:$V$39999,1),$E$252,1)))&lt;Q6, ADDRESS(MATCH(Q6,SL_CHARTS_2012!$V$1:$V$39999,1)+1,$E$252,1), ADDRESS(MATCH(Q6,SL_CHARTS_2012!$V$1:$V$39999,1),$E$252,1)))</f>
        <v>$V$288</v>
      </c>
      <c r="R248" s="62" t="str">
        <f ca="1">IF(INDIRECT(CONCATENATE($E$253,ADDRESS(MATCH(R6,SL_CHARTS_2012!$V$1:$V$39999,1),$E$252,1)))=R6,ADDRESS(MATCH(R6,SL_CHARTS_2012!$V$1:$V$39999,1),$E$252,1), IF(INDIRECT(CONCATENATE($E$253,ADDRESS(MATCH(R6,SL_CHARTS_2012!$V$1:$V$39999,1),$E$252,1)))&lt;R6, ADDRESS(MATCH(R6,SL_CHARTS_2012!$V$1:$V$39999,1)+1,$E$252,1), ADDRESS(MATCH(R6,SL_CHARTS_2012!$V$1:$V$39999,1),$E$252,1)))</f>
        <v>$V$246</v>
      </c>
      <c r="S248" s="62" t="str">
        <f ca="1">IF(INDIRECT(CONCATENATE($E$253,ADDRESS(MATCH(S6,SL_CHARTS_2012!$V$1:$V$39999,1),$E$252,1)))=S6,ADDRESS(MATCH(S6,SL_CHARTS_2012!$V$1:$V$39999,1),$E$252,1), IF(INDIRECT(CONCATENATE($E$253,ADDRESS(MATCH(S6,SL_CHARTS_2012!$V$1:$V$39999,1),$E$252,1)))&lt;S6, ADDRESS(MATCH(S6,SL_CHARTS_2012!$V$1:$V$39999,1)+1,$E$252,1), ADDRESS(MATCH(S6,SL_CHARTS_2012!$V$1:$V$39999,1),$E$252,1)))</f>
        <v>$V$194</v>
      </c>
      <c r="T248" s="62" t="str">
        <f ca="1">IF(INDIRECT(CONCATENATE($E$253,ADDRESS(MATCH(T6,SL_CHARTS_2012!$V$1:$V$39999,1),$E$252,1)))=T6,ADDRESS(MATCH(T6,SL_CHARTS_2012!$V$1:$V$39999,1),$E$252,1), IF(INDIRECT(CONCATENATE($E$253,ADDRESS(MATCH(T6,SL_CHARTS_2012!$V$1:$V$39999,1),$E$252,1)))&lt;T6, ADDRESS(MATCH(T6,SL_CHARTS_2012!$V$1:$V$39999,1)+1,$E$252,1), ADDRESS(MATCH(T6,SL_CHARTS_2012!$V$1:$V$39999,1),$E$252,1)))</f>
        <v>$V$147</v>
      </c>
      <c r="U248" s="62" t="str">
        <f ca="1">IF(INDIRECT(CONCATENATE($E$253,ADDRESS(MATCH(U6,SL_CHARTS_2012!$V$1:$V$39999,1),$E$252,1)))=U6,ADDRESS(MATCH(U6,SL_CHARTS_2012!$V$1:$V$39999,1),$E$252,1), IF(INDIRECT(CONCATENATE($E$253,ADDRESS(MATCH(U6,SL_CHARTS_2012!$V$1:$V$39999,1),$E$252,1)))&lt;U6, ADDRESS(MATCH(U6,SL_CHARTS_2012!$V$1:$V$39999,1)+1,$E$252,1), ADDRESS(MATCH(U6,SL_CHARTS_2012!$V$1:$V$39999,1),$E$252,1)))</f>
        <v>$V$119</v>
      </c>
      <c r="V248" s="62" t="str">
        <f ca="1">IF(INDIRECT(CONCATENATE($E$253,ADDRESS(MATCH(V6,SL_CHARTS_2012!$V$1:$V$39999,1),$E$252,1)))=V6,ADDRESS(MATCH(V6,SL_CHARTS_2012!$V$1:$V$39999,1),$E$252,1), IF(INDIRECT(CONCATENATE($E$253,ADDRESS(MATCH(V6,SL_CHARTS_2012!$V$1:$V$39999,1),$E$252,1)))&lt;V6, ADDRESS(MATCH(V6,SL_CHARTS_2012!$V$1:$V$39999,1)+1,$E$252,1), ADDRESS(MATCH(V6,SL_CHARTS_2012!$V$1:$V$39999,1),$E$252,1)))</f>
        <v>$V$70</v>
      </c>
      <c r="W248" s="62" t="str">
        <f ca="1">IF(INDIRECT(CONCATENATE($E$253,ADDRESS(MATCH(W6,SL_CHARTS_2012!$V$1:$V$39999,1),$E$252,1)))=W6,ADDRESS(MATCH(W6,SL_CHARTS_2012!$V$1:$V$39999,1),$E$252,1), IF(INDIRECT(CONCATENATE($E$253,ADDRESS(MATCH(W6,SL_CHARTS_2012!$V$1:$V$39999,1),$E$252,1)))&lt;W6, ADDRESS(MATCH(W6,SL_CHARTS_2012!$V$1:$V$39999,1)+1,$E$252,1), ADDRESS(MATCH(W6,SL_CHARTS_2012!$V$1:$V$39999,1),$E$252,1)))</f>
        <v>$V$48</v>
      </c>
      <c r="X248" s="151" t="str">
        <f ca="1">IF(INDIRECT(CONCATENATE($E$253,ADDRESS(MATCH(X6,SL_CHARTS_2012!$V$1:$V$39999,1),$E$252,1)))=X6,ADDRESS(MATCH(X6,SL_CHARTS_2012!$V$1:$V$39999,1),$E$252,1), IF(INDIRECT(CONCATENATE($E$253,ADDRESS(MATCH(X6,SL_CHARTS_2012!$V$1:$V$39999,1),$E$252,1)))&lt;X6, ADDRESS(MATCH(X6,SL_CHARTS_2012!$V$1:$V$39999,1)+1,$E$252,1), ADDRESS(MATCH(X6,SL_CHARTS_2012!$V$1:$V$39999,1),$E$252,1)))</f>
        <v>$V$26</v>
      </c>
      <c r="Y248" s="151" t="e">
        <f ca="1">IF(INDIRECT(CONCATENATE($E$253,ADDRESS(MATCH(Y6,SL_CHARTS_2012!$V$1:$V$39999,1),$E$252,1)))=Y6,ADDRESS(MATCH(Y6,SL_CHARTS_2012!$V$1:$V$39999,1),$E$252,1), IF(INDIRECT(CONCATENATE($E$253,ADDRESS(MATCH(Y6,SL_CHARTS_2012!$V$1:$V$39999,1),$E$252,1)))&lt;Y6, ADDRESS(MATCH(Y6,SL_CHARTS_2012!$V$1:$V$39999,1)+1,$E$252,1), ADDRESS(MATCH(Y6,SL_CHARTS_2012!$V$1:$V$39999,1),$E$252,1)))</f>
        <v>#N/A</v>
      </c>
      <c r="Z248" s="151" t="e">
        <f ca="1">IF(INDIRECT(CONCATENATE($E$253,ADDRESS(MATCH(Z6,SL_CHARTS_2012!$V$1:$V$39999,1),$E$252,1)))=Z6,ADDRESS(MATCH(Z6,SL_CHARTS_2012!$V$1:$V$39999,1),$E$252,1), IF(INDIRECT(CONCATENATE($E$253,ADDRESS(MATCH(Z6,SL_CHARTS_2012!$V$1:$V$39999,1),$E$252,1)))&lt;Z6, ADDRESS(MATCH(Z6,SL_CHARTS_2012!$V$1:$V$39999,1)+1,$E$252,1), ADDRESS(MATCH(Z6,SL_CHARTS_2012!$V$1:$V$39999,1),$E$252,1)))</f>
        <v>#N/A</v>
      </c>
      <c r="AA248" s="151" t="e">
        <f ca="1">IF(INDIRECT(CONCATENATE($E$253,ADDRESS(MATCH(AA6,SL_CHARTS_2012!$V$1:$V$39999,1),$E$252,1)))=AA6,ADDRESS(MATCH(AA6,SL_CHARTS_2012!$V$1:$V$39999,1),$E$252,1), IF(INDIRECT(CONCATENATE($E$253,ADDRESS(MATCH(AA6,SL_CHARTS_2012!$V$1:$V$39999,1),$E$252,1)))&lt;AA6, ADDRESS(MATCH(AA6,SL_CHARTS_2012!$V$1:$V$39999,1)+1,$E$252,1), ADDRESS(MATCH(AA6,SL_CHARTS_2012!$V$1:$V$39999,1),$E$252,1)))</f>
        <v>#N/A</v>
      </c>
      <c r="AB248" s="151" t="e">
        <f ca="1">IF(INDIRECT(CONCATENATE($E$253,ADDRESS(MATCH(AB6,SL_CHARTS_2012!$V$1:$V$39999,1),$E$252,1)))=AB6,ADDRESS(MATCH(AB6,SL_CHARTS_2012!$V$1:$V$39999,1),$E$252,1), IF(INDIRECT(CONCATENATE($E$253,ADDRESS(MATCH(AB6,SL_CHARTS_2012!$V$1:$V$39999,1),$E$252,1)))&lt;AB6, ADDRESS(MATCH(AB6,SL_CHARTS_2012!$V$1:$V$39999,1)+1,$E$252,1), ADDRESS(MATCH(AB6,SL_CHARTS_2012!$V$1:$V$39999,1),$E$252,1)))</f>
        <v>#N/A</v>
      </c>
      <c r="AC248" s="151" t="e">
        <f ca="1">IF(INDIRECT(CONCATENATE($E$253,ADDRESS(MATCH(AC6,SL_CHARTS_2012!$V$1:$V$39999,1),$E$252,1)))=AC6,ADDRESS(MATCH(AC6,SL_CHARTS_2012!$V$1:$V$39999,1),$E$252,1), IF(INDIRECT(CONCATENATE($E$253,ADDRESS(MATCH(AC6,SL_CHARTS_2012!$V$1:$V$39999,1),$E$252,1)))&lt;AC6, ADDRESS(MATCH(AC6,SL_CHARTS_2012!$V$1:$V$39999,1)+1,$E$252,1), ADDRESS(MATCH(AC6,SL_CHARTS_2012!$V$1:$V$39999,1),$E$252,1)))</f>
        <v>#N/A</v>
      </c>
    </row>
    <row r="249" spans="2:29" s="65" customFormat="1" ht="15" customHeight="1">
      <c r="B249" s="701"/>
      <c r="C249" s="707"/>
      <c r="D249" s="85" t="s">
        <v>118</v>
      </c>
      <c r="E249" s="123">
        <f ca="1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100.5</v>
      </c>
      <c r="F249" s="86">
        <f ca="1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93.9</v>
      </c>
      <c r="G249" s="86">
        <f ca="1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90.1</v>
      </c>
      <c r="H249" s="86">
        <f ca="1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86.8</v>
      </c>
      <c r="I249" s="86">
        <f ca="1">INDIRECT(CONCATENATE($E$253,IF(INDIRECT(CONCATENATE($E$253,ADDRESS(MATCH(I6,SL_CHARTS_2012!$V$1:$V$39999,1),$E$252,1)))=I6,ADDRESS(MATCH(I6,SL_CHARTS_2012!$V$1:$V$39999,1),$E$252,1),IF(INDIRECT(CONCATENATE($E$253,ADDRESS(MATCH(I6,SL_CHARTS_2012!$V$1:$V$39999,1),$E$252,1)))&lt;I6,ADDRESS(MATCH(I6,SL_CHARTS_2012!$V$1:$V$39999,1)+1,$E$252,1),ADDRESS(MATCH(I6,SL_CHARTS_2012!$V$1:$V$39999,1),$E$252,1)))))</f>
        <v>83.8</v>
      </c>
      <c r="J249" s="86">
        <f ca="1">INDIRECT(CONCATENATE($E$253,IF(INDIRECT(CONCATENATE($E$253,ADDRESS(MATCH(J6,SL_CHARTS_2012!$V$1:$V$39999,1),$E$252,1)))=J6,ADDRESS(MATCH(J6,SL_CHARTS_2012!$V$1:$V$39999,1),$E$252,1),IF(INDIRECT(CONCATENATE($E$253,ADDRESS(MATCH(J6,SL_CHARTS_2012!$V$1:$V$39999,1),$E$252,1)))&lt;J6,ADDRESS(MATCH(J6,SL_CHARTS_2012!$V$1:$V$39999,1)+1,$E$252,1),ADDRESS(MATCH(J6,SL_CHARTS_2012!$V$1:$V$39999,1),$E$252,1)))))</f>
        <v>72.3</v>
      </c>
      <c r="K249" s="86">
        <f ca="1">INDIRECT(CONCATENATE($E$253,IF(INDIRECT(CONCATENATE($E$253,ADDRESS(MATCH(K6,SL_CHARTS_2012!$V$1:$V$39999,1),$E$252,1)))=K6,ADDRESS(MATCH(K6,SL_CHARTS_2012!$V$1:$V$39999,1),$E$252,1),IF(INDIRECT(CONCATENATE($E$253,ADDRESS(MATCH(K6,SL_CHARTS_2012!$V$1:$V$39999,1),$E$252,1)))&lt;K6,ADDRESS(MATCH(K6,SL_CHARTS_2012!$V$1:$V$39999,1)+1,$E$252,1),ADDRESS(MATCH(K6,SL_CHARTS_2012!$V$1:$V$39999,1),$E$252,1)))))</f>
        <v>66</v>
      </c>
      <c r="L249" s="86">
        <f ca="1">INDIRECT(CONCATENATE($E$253,IF(INDIRECT(CONCATENATE($E$253,ADDRESS(MATCH(L6,SL_CHARTS_2012!$V$1:$V$39999,1),$E$252,1)))=L6,ADDRESS(MATCH(L6,SL_CHARTS_2012!$V$1:$V$39999,1),$E$252,1),IF(INDIRECT(CONCATENATE($E$253,ADDRESS(MATCH(L6,SL_CHARTS_2012!$V$1:$V$39999,1),$E$252,1)))&lt;L6,ADDRESS(MATCH(L6,SL_CHARTS_2012!$V$1:$V$39999,1)+1,$E$252,1),ADDRESS(MATCH(L6,SL_CHARTS_2012!$V$1:$V$39999,1),$E$252,1)))))</f>
        <v>61.6</v>
      </c>
      <c r="M249" s="86">
        <f ca="1">INDIRECT(CONCATENATE($E$253,IF(INDIRECT(CONCATENATE($E$253,ADDRESS(MATCH(M6,SL_CHARTS_2012!$V$1:$V$39999,1),$E$252,1)))=M6,ADDRESS(MATCH(M6,SL_CHARTS_2012!$V$1:$V$39999,1),$E$252,1),IF(INDIRECT(CONCATENATE($E$253,ADDRESS(MATCH(M6,SL_CHARTS_2012!$V$1:$V$39999,1),$E$252,1)))&lt;M6,ADDRESS(MATCH(M6,SL_CHARTS_2012!$V$1:$V$39999,1)+1,$E$252,1),ADDRESS(MATCH(M6,SL_CHARTS_2012!$V$1:$V$39999,1),$E$252,1)))))</f>
        <v>59.2</v>
      </c>
      <c r="N249" s="86">
        <f ca="1">INDIRECT(CONCATENATE($E$253,IF(INDIRECT(CONCATENATE($E$253,ADDRESS(MATCH(N6,SL_CHARTS_2012!$V$1:$V$39999,1),$E$252,1)))=N6,ADDRESS(MATCH(N6,SL_CHARTS_2012!$V$1:$V$39999,1),$E$252,1),IF(INDIRECT(CONCATENATE($E$253,ADDRESS(MATCH(N6,SL_CHARTS_2012!$V$1:$V$39999,1),$E$252,1)))&lt;N6,ADDRESS(MATCH(N6,SL_CHARTS_2012!$V$1:$V$39999,1)+1,$E$252,1),ADDRESS(MATCH(N6,SL_CHARTS_2012!$V$1:$V$39999,1),$E$252,1)))))</f>
        <v>56</v>
      </c>
      <c r="O249" s="86">
        <f ca="1">INDIRECT(CONCATENATE($E$253,IF(INDIRECT(CONCATENATE($E$253,ADDRESS(MATCH(O6,SL_CHARTS_2012!$V$1:$V$39999,1),$E$252,1)))=O6,ADDRESS(MATCH(O6,SL_CHARTS_2012!$V$1:$V$39999,1),$E$252,1),IF(INDIRECT(CONCATENATE($E$253,ADDRESS(MATCH(O6,SL_CHARTS_2012!$V$1:$V$39999,1),$E$252,1)))&lt;O6,ADDRESS(MATCH(O6,SL_CHARTS_2012!$V$1:$V$39999,1)+1,$E$252,1),ADDRESS(MATCH(O6,SL_CHARTS_2012!$V$1:$V$39999,1),$E$252,1)))))</f>
        <v>47.8</v>
      </c>
      <c r="P249" s="86">
        <f ca="1">INDIRECT(CONCATENATE($E$253,IF(INDIRECT(CONCATENATE($E$253,ADDRESS(MATCH(P6,SL_CHARTS_2012!$V$1:$V$39999,1),$E$252,1)))=P6,ADDRESS(MATCH(P6,SL_CHARTS_2012!$V$1:$V$39999,1),$E$252,1),IF(INDIRECT(CONCATENATE($E$253,ADDRESS(MATCH(P6,SL_CHARTS_2012!$V$1:$V$39999,1),$E$252,1)))&lt;P6,ADDRESS(MATCH(P6,SL_CHARTS_2012!$V$1:$V$39999,1)+1,$E$252,1),ADDRESS(MATCH(P6,SL_CHARTS_2012!$V$1:$V$39999,1),$E$252,1)))))</f>
        <v>41.3</v>
      </c>
      <c r="Q249" s="86">
        <f ca="1">INDIRECT(CONCATENATE($E$253,IF(INDIRECT(CONCATENATE($E$253,ADDRESS(MATCH(Q6,SL_CHARTS_2012!$V$1:$V$39999,1),$E$252,1)))=Q6,ADDRESS(MATCH(Q6,SL_CHARTS_2012!$V$1:$V$39999,1),$E$252,1),IF(INDIRECT(CONCATENATE($E$253,ADDRESS(MATCH(Q6,SL_CHARTS_2012!$V$1:$V$39999,1),$E$252,1)))&lt;Q6,ADDRESS(MATCH(Q6,SL_CHARTS_2012!$V$1:$V$39999,1)+1,$E$252,1),ADDRESS(MATCH(Q6,SL_CHARTS_2012!$V$1:$V$39999,1),$E$252,1)))))</f>
        <v>38</v>
      </c>
      <c r="R249" s="86">
        <f ca="1">INDIRECT(CONCATENATE($E$253,IF(INDIRECT(CONCATENATE($E$253,ADDRESS(MATCH(R6,SL_CHARTS_2012!$V$1:$V$39999,1),$E$252,1)))=R6,ADDRESS(MATCH(R6,SL_CHARTS_2012!$V$1:$V$39999,1),$E$252,1),IF(INDIRECT(CONCATENATE($E$253,ADDRESS(MATCH(R6,SL_CHARTS_2012!$V$1:$V$39999,1),$E$252,1)))&lt;R6,ADDRESS(MATCH(R6,SL_CHARTS_2012!$V$1:$V$39999,1)+1,$E$252,1),ADDRESS(MATCH(R6,SL_CHARTS_2012!$V$1:$V$39999,1),$E$252,1)))))</f>
        <v>33.9</v>
      </c>
      <c r="S249" s="86">
        <f ca="1">INDIRECT(CONCATENATE($E$253,IF(INDIRECT(CONCATENATE($E$253,ADDRESS(MATCH(S6,SL_CHARTS_2012!$V$1:$V$39999,1),$E$252,1)))=S6,ADDRESS(MATCH(S6,SL_CHARTS_2012!$V$1:$V$39999,1),$E$252,1),IF(INDIRECT(CONCATENATE($E$253,ADDRESS(MATCH(S6,SL_CHARTS_2012!$V$1:$V$39999,1),$E$252,1)))&lt;S6,ADDRESS(MATCH(S6,SL_CHARTS_2012!$V$1:$V$39999,1)+1,$E$252,1),ADDRESS(MATCH(S6,SL_CHARTS_2012!$V$1:$V$39999,1),$E$252,1)))))</f>
        <v>28.1</v>
      </c>
      <c r="T249" s="86">
        <f ca="1">INDIRECT(CONCATENATE($E$253,IF(INDIRECT(CONCATENATE($E$253,ADDRESS(MATCH(T6,SL_CHARTS_2012!$V$1:$V$39999,1),$E$252,1)))=T6,ADDRESS(MATCH(T6,SL_CHARTS_2012!$V$1:$V$39999,1),$E$252,1),IF(INDIRECT(CONCATENATE($E$253,ADDRESS(MATCH(T6,SL_CHARTS_2012!$V$1:$V$39999,1),$E$252,1)))&lt;T6,ADDRESS(MATCH(T6,SL_CHARTS_2012!$V$1:$V$39999,1)+1,$E$252,1),ADDRESS(MATCH(T6,SL_CHARTS_2012!$V$1:$V$39999,1),$E$252,1)))))</f>
        <v>23.1</v>
      </c>
      <c r="U249" s="86">
        <f ca="1">INDIRECT(CONCATENATE($E$253,IF(INDIRECT(CONCATENATE($E$253,ADDRESS(MATCH(U6,SL_CHARTS_2012!$V$1:$V$39999,1),$E$252,1)))=U6,ADDRESS(MATCH(U6,SL_CHARTS_2012!$V$1:$V$39999,1),$E$252,1),IF(INDIRECT(CONCATENATE($E$253,ADDRESS(MATCH(U6,SL_CHARTS_2012!$V$1:$V$39999,1),$E$252,1)))&lt;U6,ADDRESS(MATCH(U6,SL_CHARTS_2012!$V$1:$V$39999,1)+1,$E$252,1),ADDRESS(MATCH(U6,SL_CHARTS_2012!$V$1:$V$39999,1),$E$252,1)))))</f>
        <v>20.5</v>
      </c>
      <c r="V249" s="86">
        <f ca="1">INDIRECT(CONCATENATE($E$253,IF(INDIRECT(CONCATENATE($E$253,ADDRESS(MATCH(V6,SL_CHARTS_2012!$V$1:$V$39999,1),$E$252,1)))=V6,ADDRESS(MATCH(V6,SL_CHARTS_2012!$V$1:$V$39999,1),$E$252,1),IF(INDIRECT(CONCATENATE($E$253,ADDRESS(MATCH(V6,SL_CHARTS_2012!$V$1:$V$39999,1),$E$252,1)))&lt;V6,ADDRESS(MATCH(V6,SL_CHARTS_2012!$V$1:$V$39999,1)+1,$E$252,1),ADDRESS(MATCH(V6,SL_CHARTS_2012!$V$1:$V$39999,1),$E$252,1)))))</f>
        <v>16</v>
      </c>
      <c r="W249" s="86">
        <f ca="1">INDIRECT(CONCATENATE($E$253,IF(INDIRECT(CONCATENATE($E$253,ADDRESS(MATCH(W6,SL_CHARTS_2012!$V$1:$V$39999,1),$E$252,1)))=W6,ADDRESS(MATCH(W6,SL_CHARTS_2012!$V$1:$V$39999,1),$E$252,1),IF(INDIRECT(CONCATENATE($E$253,ADDRESS(MATCH(W6,SL_CHARTS_2012!$V$1:$V$39999,1),$E$252,1)))&lt;W6,ADDRESS(MATCH(W6,SL_CHARTS_2012!$V$1:$V$39999,1)+1,$E$252,1),ADDRESS(MATCH(W6,SL_CHARTS_2012!$V$1:$V$39999,1),$E$252,1)))))</f>
        <v>13.9</v>
      </c>
      <c r="X249" s="121">
        <f ca="1">INDIRECT(CONCATENATE($E$253,IF(INDIRECT(CONCATENATE($E$253,ADDRESS(MATCH(X6,SL_CHARTS_2012!$V$1:$V$39999,1),$E$252,1)))=X6,ADDRESS(MATCH(X6,SL_CHARTS_2012!$V$1:$V$39999,1),$E$252,1),IF(INDIRECT(CONCATENATE($E$253,ADDRESS(MATCH(X6,SL_CHARTS_2012!$V$1:$V$39999,1),$E$252,1)))&lt;X6,ADDRESS(MATCH(X6,SL_CHARTS_2012!$V$1:$V$39999,1)+1,$E$252,1),ADDRESS(MATCH(X6,SL_CHARTS_2012!$V$1:$V$39999,1),$E$252,1)))))</f>
        <v>11.7</v>
      </c>
      <c r="Y249" s="121" t="e">
        <f ca="1">INDIRECT(CONCATENATE($E$253,IF(INDIRECT(CONCATENATE($E$253,ADDRESS(MATCH(Y6,SL_CHARTS_2012!$V$1:$V$39999,1),$E$252,1)))=Y6,ADDRESS(MATCH(Y6,SL_CHARTS_2012!$V$1:$V$39999,1),$E$252,1),IF(INDIRECT(CONCATENATE($E$253,ADDRESS(MATCH(Y6,SL_CHARTS_2012!$V$1:$V$39999,1),$E$252,1)))&lt;Y6,ADDRESS(MATCH(Y6,SL_CHARTS_2012!$V$1:$V$39999,1)+1,$E$252,1),ADDRESS(MATCH(Y6,SL_CHARTS_2012!$V$1:$V$39999,1),$E$252,1)))))</f>
        <v>#N/A</v>
      </c>
      <c r="Z249" s="121" t="e">
        <f ca="1">INDIRECT(CONCATENATE($E$253,IF(INDIRECT(CONCATENATE($E$253,ADDRESS(MATCH(Z6,SL_CHARTS_2012!$V$1:$V$39999,1),$E$252,1)))=Z6,ADDRESS(MATCH(Z6,SL_CHARTS_2012!$V$1:$V$39999,1),$E$252,1),IF(INDIRECT(CONCATENATE($E$253,ADDRESS(MATCH(Z6,SL_CHARTS_2012!$V$1:$V$39999,1),$E$252,1)))&lt;Z6,ADDRESS(MATCH(Z6,SL_CHARTS_2012!$V$1:$V$39999,1)+1,$E$252,1),ADDRESS(MATCH(Z6,SL_CHARTS_2012!$V$1:$V$39999,1),$E$252,1)))))</f>
        <v>#N/A</v>
      </c>
      <c r="AA249" s="121" t="e">
        <f ca="1">INDIRECT(CONCATENATE($E$253,IF(INDIRECT(CONCATENATE($E$253,ADDRESS(MATCH(AA6,SL_CHARTS_2012!$V$1:$V$39999,1),$E$252,1)))=AA6,ADDRESS(MATCH(AA6,SL_CHARTS_2012!$V$1:$V$39999,1),$E$252,1),IF(INDIRECT(CONCATENATE($E$253,ADDRESS(MATCH(AA6,SL_CHARTS_2012!$V$1:$V$39999,1),$E$252,1)))&lt;AA6,ADDRESS(MATCH(AA6,SL_CHARTS_2012!$V$1:$V$39999,1)+1,$E$252,1),ADDRESS(MATCH(AA6,SL_CHARTS_2012!$V$1:$V$39999,1),$E$252,1)))))</f>
        <v>#N/A</v>
      </c>
      <c r="AB249" s="121" t="e">
        <f ca="1">INDIRECT(CONCATENATE($E$253,IF(INDIRECT(CONCATENATE($E$253,ADDRESS(MATCH(AB6,SL_CHARTS_2012!$V$1:$V$39999,1),$E$252,1)))=AB6,ADDRESS(MATCH(AB6,SL_CHARTS_2012!$V$1:$V$39999,1),$E$252,1),IF(INDIRECT(CONCATENATE($E$253,ADDRESS(MATCH(AB6,SL_CHARTS_2012!$V$1:$V$39999,1),$E$252,1)))&lt;AB6,ADDRESS(MATCH(AB6,SL_CHARTS_2012!$V$1:$V$39999,1)+1,$E$252,1),ADDRESS(MATCH(AB6,SL_CHARTS_2012!$V$1:$V$39999,1),$E$252,1)))))</f>
        <v>#N/A</v>
      </c>
      <c r="AC249" s="121" t="e">
        <f ca="1">INDIRECT(CONCATENATE($E$253,IF(INDIRECT(CONCATENATE($E$253,ADDRESS(MATCH(AC6,SL_CHARTS_2012!$V$1:$V$39999,1),$E$252,1)))=AC6,ADDRESS(MATCH(AC6,SL_CHARTS_2012!$V$1:$V$39999,1),$E$252,1),IF(INDIRECT(CONCATENATE($E$253,ADDRESS(MATCH(AC6,SL_CHARTS_2012!$V$1:$V$39999,1),$E$252,1)))&lt;AC6,ADDRESS(MATCH(AC6,SL_CHARTS_2012!$V$1:$V$39999,1)+1,$E$252,1),ADDRESS(MATCH(AC6,SL_CHARTS_2012!$V$1:$V$39999,1),$E$252,1)))))</f>
        <v>#N/A</v>
      </c>
    </row>
    <row r="250" spans="2:29" s="65" customFormat="1" ht="15" hidden="1" customHeight="1">
      <c r="B250" s="701"/>
      <c r="C250" s="707"/>
      <c r="D250" s="60" t="s">
        <v>149</v>
      </c>
      <c r="E250" s="62" t="str">
        <f ca="1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$V$844</v>
      </c>
      <c r="F250" s="62" t="str">
        <f ca="1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$V$797</v>
      </c>
      <c r="G250" s="62" t="str">
        <f ca="1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$V$762</v>
      </c>
      <c r="H250" s="62" t="str">
        <f ca="1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$V$736</v>
      </c>
      <c r="I250" s="62" t="str">
        <f ca="1">IF(INDIRECT(CONCATENATE($E$253,ADDRESS(MATCH(I10,SL_CHARTS_2012!$V$1:$V$39999,1),$E$252,1)))=I10,ADDRESS(MATCH(I10,SL_CHARTS_2012!$V$1:$V$39999,1),$E$252,1),IF(INDIRECT(CONCATENATE($E$253,ADDRESS(MATCH(I10,SL_CHARTS_2012!$V$1:$V$39999,1),$E$252,1)))&gt;I10, ADDRESS(MATCH(I10,SL_CHARTS_2012!$V$1:$V$39999,1)-1,$E$252,1), ADDRESS(MATCH(I10,SL_CHARTS_2012!$V$1:$V$39999,1),$E$252,1)))</f>
        <v>$V$623</v>
      </c>
      <c r="J250" s="62" t="str">
        <f ca="1">IF(INDIRECT(CONCATENATE($E$253,ADDRESS(MATCH(J10,SL_CHARTS_2012!$V$1:$V$39999,1),$E$252,1)))=J10,ADDRESS(MATCH(J10,SL_CHARTS_2012!$V$1:$V$39999,1),$E$252,1),IF(INDIRECT(CONCATENATE($E$253,ADDRESS(MATCH(J10,SL_CHARTS_2012!$V$1:$V$39999,1),$E$252,1)))&gt;J10, ADDRESS(MATCH(J10,SL_CHARTS_2012!$V$1:$V$39999,1)-1,$E$252,1), ADDRESS(MATCH(J10,SL_CHARTS_2012!$V$1:$V$39999,1),$E$252,1)))</f>
        <v>$V$560</v>
      </c>
      <c r="K250" s="62" t="str">
        <f ca="1">IF(INDIRECT(CONCATENATE($E$253,ADDRESS(MATCH(K10,SL_CHARTS_2012!$V$1:$V$39999,1),$E$252,1)))=K10,ADDRESS(MATCH(K10,SL_CHARTS_2012!$V$1:$V$39999,1),$E$252,1),IF(INDIRECT(CONCATENATE($E$253,ADDRESS(MATCH(K10,SL_CHARTS_2012!$V$1:$V$39999,1),$E$252,1)))&gt;K10, ADDRESS(MATCH(K10,SL_CHARTS_2012!$V$1:$V$39999,1)-1,$E$252,1), ADDRESS(MATCH(K10,SL_CHARTS_2012!$V$1:$V$39999,1),$E$252,1)))</f>
        <v>$V$513</v>
      </c>
      <c r="L250" s="62" t="str">
        <f ca="1">IF(INDIRECT(CONCATENATE($E$253,ADDRESS(MATCH(L10,SL_CHARTS_2012!$V$1:$V$39999,1),$E$252,1)))=L10,ADDRESS(MATCH(L10,SL_CHARTS_2012!$V$1:$V$39999,1),$E$252,1),IF(INDIRECT(CONCATENATE($E$253,ADDRESS(MATCH(L10,SL_CHARTS_2012!$V$1:$V$39999,1),$E$252,1)))&gt;L10, ADDRESS(MATCH(L10,SL_CHARTS_2012!$V$1:$V$39999,1)-1,$E$252,1), ADDRESS(MATCH(L10,SL_CHARTS_2012!$V$1:$V$39999,1),$E$252,1)))</f>
        <v>$V$489</v>
      </c>
      <c r="M250" s="62" t="str">
        <f ca="1">IF(INDIRECT(CONCATENATE($E$253,ADDRESS(MATCH(M10,SL_CHARTS_2012!$V$1:$V$39999,1),$E$252,1)))=M10,ADDRESS(MATCH(M10,SL_CHARTS_2012!$V$1:$V$39999,1),$E$252,1),IF(INDIRECT(CONCATENATE($E$253,ADDRESS(MATCH(M10,SL_CHARTS_2012!$V$1:$V$39999,1),$E$252,1)))&gt;M10, ADDRESS(MATCH(M10,SL_CHARTS_2012!$V$1:$V$39999,1)-1,$E$252,1), ADDRESS(MATCH(M10,SL_CHARTS_2012!$V$1:$V$39999,1),$E$252,1)))</f>
        <v>$V$460</v>
      </c>
      <c r="N250" s="62" t="str">
        <f ca="1">IF(INDIRECT(CONCATENATE($E$253,ADDRESS(MATCH(N10,SL_CHARTS_2012!$V$1:$V$39999,1),$E$252,1)))=N10,ADDRESS(MATCH(N10,SL_CHARTS_2012!$V$1:$V$39999,1),$E$252,1),IF(INDIRECT(CONCATENATE($E$253,ADDRESS(MATCH(N10,SL_CHARTS_2012!$V$1:$V$39999,1),$E$252,1)))&gt;N10, ADDRESS(MATCH(N10,SL_CHARTS_2012!$V$1:$V$39999,1)-1,$E$252,1), ADDRESS(MATCH(N10,SL_CHARTS_2012!$V$1:$V$39999,1),$E$252,1)))</f>
        <v>$V$391</v>
      </c>
      <c r="O250" s="62" t="str">
        <f ca="1">IF(INDIRECT(CONCATENATE($E$253,ADDRESS(MATCH(O10,SL_CHARTS_2012!$V$1:$V$39999,1),$E$252,1)))=O10,ADDRESS(MATCH(O10,SL_CHARTS_2012!$V$1:$V$39999,1),$E$252,1),IF(INDIRECT(CONCATENATE($E$253,ADDRESS(MATCH(O10,SL_CHARTS_2012!$V$1:$V$39999,1),$E$252,1)))&gt;O10, ADDRESS(MATCH(O10,SL_CHARTS_2012!$V$1:$V$39999,1)-1,$E$252,1), ADDRESS(MATCH(O10,SL_CHARTS_2012!$V$1:$V$39999,1),$E$252,1)))</f>
        <v>$V$324</v>
      </c>
      <c r="P250" s="62" t="str">
        <f ca="1">IF(INDIRECT(CONCATENATE($E$253,ADDRESS(MATCH(P10,SL_CHARTS_2012!$V$1:$V$39999,1),$E$252,1)))=P10,ADDRESS(MATCH(P10,SL_CHARTS_2012!$V$1:$V$39999,1),$E$252,1),IF(INDIRECT(CONCATENATE($E$253,ADDRESS(MATCH(P10,SL_CHARTS_2012!$V$1:$V$39999,1),$E$252,1)))&gt;P10, ADDRESS(MATCH(P10,SL_CHARTS_2012!$V$1:$V$39999,1)-1,$E$252,1), ADDRESS(MATCH(P10,SL_CHARTS_2012!$V$1:$V$39999,1),$E$252,1)))</f>
        <v>$V$288</v>
      </c>
      <c r="Q250" s="62" t="str">
        <f ca="1">IF(INDIRECT(CONCATENATE($E$253,ADDRESS(MATCH(Q10,SL_CHARTS_2012!$V$1:$V$39999,1),$E$252,1)))=Q10,ADDRESS(MATCH(Q10,SL_CHARTS_2012!$V$1:$V$39999,1),$E$252,1),IF(INDIRECT(CONCATENATE($E$253,ADDRESS(MATCH(Q10,SL_CHARTS_2012!$V$1:$V$39999,1),$E$252,1)))&gt;Q10, ADDRESS(MATCH(Q10,SL_CHARTS_2012!$V$1:$V$39999,1)-1,$E$252,1), ADDRESS(MATCH(Q10,SL_CHARTS_2012!$V$1:$V$39999,1),$E$252,1)))</f>
        <v>$V$246</v>
      </c>
      <c r="R250" s="62" t="str">
        <f ca="1">IF(INDIRECT(CONCATENATE($E$253,ADDRESS(MATCH(R10,SL_CHARTS_2012!$V$1:$V$39999,1),$E$252,1)))=R10,ADDRESS(MATCH(R10,SL_CHARTS_2012!$V$1:$V$39999,1),$E$252,1),IF(INDIRECT(CONCATENATE($E$253,ADDRESS(MATCH(R10,SL_CHARTS_2012!$V$1:$V$39999,1),$E$252,1)))&gt;R10, ADDRESS(MATCH(R10,SL_CHARTS_2012!$V$1:$V$39999,1)-1,$E$252,1), ADDRESS(MATCH(R10,SL_CHARTS_2012!$V$1:$V$39999,1),$E$252,1)))</f>
        <v>$V$194</v>
      </c>
      <c r="S250" s="62" t="str">
        <f ca="1">IF(INDIRECT(CONCATENATE($E$253,ADDRESS(MATCH(S10,SL_CHARTS_2012!$V$1:$V$39999,1),$E$252,1)))=S10,ADDRESS(MATCH(S10,SL_CHARTS_2012!$V$1:$V$39999,1),$E$252,1),IF(INDIRECT(CONCATENATE($E$253,ADDRESS(MATCH(S10,SL_CHARTS_2012!$V$1:$V$39999,1),$E$252,1)))&gt;S10, ADDRESS(MATCH(S10,SL_CHARTS_2012!$V$1:$V$39999,1)-1,$E$252,1), ADDRESS(MATCH(S10,SL_CHARTS_2012!$V$1:$V$39999,1),$E$252,1)))</f>
        <v>$V$146</v>
      </c>
      <c r="T250" s="62" t="str">
        <f ca="1">IF(INDIRECT(CONCATENATE($E$253,ADDRESS(MATCH(T10,SL_CHARTS_2012!$V$1:$V$39999,1),$E$252,1)))=T10,ADDRESS(MATCH(T10,SL_CHARTS_2012!$V$1:$V$39999,1),$E$252,1),IF(INDIRECT(CONCATENATE($E$253,ADDRESS(MATCH(T10,SL_CHARTS_2012!$V$1:$V$39999,1),$E$252,1)))&gt;T10, ADDRESS(MATCH(T10,SL_CHARTS_2012!$V$1:$V$39999,1)-1,$E$252,1), ADDRESS(MATCH(T10,SL_CHARTS_2012!$V$1:$V$39999,1),$E$252,1)))</f>
        <v>$V$118</v>
      </c>
      <c r="U250" s="62" t="str">
        <f ca="1">IF(INDIRECT(CONCATENATE($E$253,ADDRESS(MATCH(U10,SL_CHARTS_2012!$V$1:$V$39999,1),$E$252,1)))=U10,ADDRESS(MATCH(U10,SL_CHARTS_2012!$V$1:$V$39999,1),$E$252,1),IF(INDIRECT(CONCATENATE($E$253,ADDRESS(MATCH(U10,SL_CHARTS_2012!$V$1:$V$39999,1),$E$252,1)))&gt;U10, ADDRESS(MATCH(U10,SL_CHARTS_2012!$V$1:$V$39999,1)-1,$E$252,1), ADDRESS(MATCH(U10,SL_CHARTS_2012!$V$1:$V$39999,1),$E$252,1)))</f>
        <v>$V$69</v>
      </c>
      <c r="V250" s="62" t="str">
        <f ca="1">IF(INDIRECT(CONCATENATE($E$253,ADDRESS(MATCH(V10,SL_CHARTS_2012!$V$1:$V$39999,1),$E$252,1)))=V10,ADDRESS(MATCH(V10,SL_CHARTS_2012!$V$1:$V$39999,1),$E$252,1),IF(INDIRECT(CONCATENATE($E$253,ADDRESS(MATCH(V10,SL_CHARTS_2012!$V$1:$V$39999,1),$E$252,1)))&gt;V10, ADDRESS(MATCH(V10,SL_CHARTS_2012!$V$1:$V$39999,1)-1,$E$252,1), ADDRESS(MATCH(V10,SL_CHARTS_2012!$V$1:$V$39999,1),$E$252,1)))</f>
        <v>$V$47</v>
      </c>
      <c r="W250" s="62" t="str">
        <f ca="1">IF(INDIRECT(CONCATENATE($E$253,ADDRESS(MATCH(W10,SL_CHARTS_2012!$V$1:$V$39999,1),$E$252,1)))=W10,ADDRESS(MATCH(W10,SL_CHARTS_2012!$V$1:$V$39999,1),$E$252,1),IF(INDIRECT(CONCATENATE($E$253,ADDRESS(MATCH(W10,SL_CHARTS_2012!$V$1:$V$39999,1),$E$252,1)))&gt;W10, ADDRESS(MATCH(W10,SL_CHARTS_2012!$V$1:$V$39999,1)-1,$E$252,1), ADDRESS(MATCH(W10,SL_CHARTS_2012!$V$1:$V$39999,1),$E$252,1)))</f>
        <v>$V$25</v>
      </c>
      <c r="X250" s="151" t="e">
        <f ca="1">IF(INDIRECT(CONCATENATE($E$253,ADDRESS(MATCH(X10,SL_CHARTS_2012!$V$1:$V$39999,1),$E$252,1)))=X10,ADDRESS(MATCH(X10,SL_CHARTS_2012!$V$1:$V$39999,1),$E$252,1),IF(INDIRECT(CONCATENATE($E$253,ADDRESS(MATCH(X10,SL_CHARTS_2012!$V$1:$V$39999,1),$E$252,1)))&gt;X10, ADDRESS(MATCH(X10,SL_CHARTS_2012!$V$1:$V$39999,1)-1,$E$252,1), ADDRESS(MATCH(X10,SL_CHARTS_2012!$V$1:$V$39999,1),$E$252,1)))</f>
        <v>#N/A</v>
      </c>
      <c r="Y250" s="151" t="e">
        <f ca="1">IF(INDIRECT(CONCATENATE($E$253,ADDRESS(MATCH(Y10,SL_CHARTS_2012!$V$1:$V$39999,1),$E$252,1)))=Y10,ADDRESS(MATCH(Y10,SL_CHARTS_2012!$V$1:$V$39999,1),$E$252,1),IF(INDIRECT(CONCATENATE($E$253,ADDRESS(MATCH(Y10,SL_CHARTS_2012!$V$1:$V$39999,1),$E$252,1)))&gt;Y10, ADDRESS(MATCH(Y10,SL_CHARTS_2012!$V$1:$V$39999,1)-1,$E$252,1), ADDRESS(MATCH(Y10,SL_CHARTS_2012!$V$1:$V$39999,1),$E$252,1)))</f>
        <v>#N/A</v>
      </c>
      <c r="Z250" s="151" t="e">
        <f ca="1">IF(INDIRECT(CONCATENATE($E$253,ADDRESS(MATCH(Z10,SL_CHARTS_2012!$V$1:$V$39999,1),$E$252,1)))=Z10,ADDRESS(MATCH(Z10,SL_CHARTS_2012!$V$1:$V$39999,1),$E$252,1),IF(INDIRECT(CONCATENATE($E$253,ADDRESS(MATCH(Z10,SL_CHARTS_2012!$V$1:$V$39999,1),$E$252,1)))&gt;Z10, ADDRESS(MATCH(Z10,SL_CHARTS_2012!$V$1:$V$39999,1)-1,$E$252,1), ADDRESS(MATCH(Z10,SL_CHARTS_2012!$V$1:$V$39999,1),$E$252,1)))</f>
        <v>#N/A</v>
      </c>
      <c r="AA250" s="151" t="e">
        <f ca="1">IF(INDIRECT(CONCATENATE($E$253,ADDRESS(MATCH(AA10,SL_CHARTS_2012!$V$1:$V$39999,1),$E$252,1)))=AA10,ADDRESS(MATCH(AA10,SL_CHARTS_2012!$V$1:$V$39999,1),$E$252,1),IF(INDIRECT(CONCATENATE($E$253,ADDRESS(MATCH(AA10,SL_CHARTS_2012!$V$1:$V$39999,1),$E$252,1)))&gt;AA10, ADDRESS(MATCH(AA10,SL_CHARTS_2012!$V$1:$V$39999,1)-1,$E$252,1), ADDRESS(MATCH(AA10,SL_CHARTS_2012!$V$1:$V$39999,1),$E$252,1)))</f>
        <v>#N/A</v>
      </c>
      <c r="AB250" s="151" t="e">
        <f ca="1">IF(INDIRECT(CONCATENATE($E$253,ADDRESS(MATCH(AB10,SL_CHARTS_2012!$V$1:$V$39999,1),$E$252,1)))=AB10,ADDRESS(MATCH(AB10,SL_CHARTS_2012!$V$1:$V$39999,1),$E$252,1),IF(INDIRECT(CONCATENATE($E$253,ADDRESS(MATCH(AB10,SL_CHARTS_2012!$V$1:$V$39999,1),$E$252,1)))&gt;AB10, ADDRESS(MATCH(AB10,SL_CHARTS_2012!$V$1:$V$39999,1)-1,$E$252,1), ADDRESS(MATCH(AB10,SL_CHARTS_2012!$V$1:$V$39999,1),$E$252,1)))</f>
        <v>#N/A</v>
      </c>
      <c r="AC250" s="151" t="e">
        <f ca="1">IF(INDIRECT(CONCATENATE($E$253,ADDRESS(MATCH(AC10,SL_CHARTS_2012!$V$1:$V$39999,1),$E$252,1)))=AC10,ADDRESS(MATCH(AC10,SL_CHARTS_2012!$V$1:$V$39999,1),$E$252,1),IF(INDIRECT(CONCATENATE($E$253,ADDRESS(MATCH(AC10,SL_CHARTS_2012!$V$1:$V$39999,1),$E$252,1)))&gt;AC10, ADDRESS(MATCH(AC10,SL_CHARTS_2012!$V$1:$V$39999,1)-1,$E$252,1), ADDRESS(MATCH(AC10,SL_CHARTS_2012!$V$1:$V$39999,1),$E$252,1)))</f>
        <v>#N/A</v>
      </c>
    </row>
    <row r="251" spans="2:29" s="65" customFormat="1" ht="15" customHeight="1">
      <c r="B251" s="701"/>
      <c r="C251" s="707"/>
      <c r="D251" s="85" t="s">
        <v>119</v>
      </c>
      <c r="E251" s="123">
        <f ca="1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93.9</v>
      </c>
      <c r="F251" s="123">
        <f ca="1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89.5</v>
      </c>
      <c r="G251" s="123">
        <f ca="1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85.8</v>
      </c>
      <c r="H251" s="123">
        <f ca="1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83.3</v>
      </c>
      <c r="I251" s="123">
        <f ca="1">INDIRECT(CONCATENATE($E$253,IF(INDIRECT(CONCATENATE($E$253,ADDRESS(MATCH(I10,SL_CHARTS_2012!$V$1:$V$39999,1),$E$252,1)))=I10,ADDRESS(MATCH(I10,SL_CHARTS_2012!$V$1:$V$39999,1),$E$252,1),IF(INDIRECT(CONCATENATE($E$253,ADDRESS(MATCH(I10,SL_CHARTS_2012!$V$1:$V$39999,1),$E$252,1)))&gt;I10,ADDRESS(MATCH(I10,SL_CHARTS_2012!$V$1:$V$39999,1)-1,$E$252),ADDRESS(MATCH(I10,SL_CHARTS_2012!$V$1:$V$39999,1),$E$252,1)))))</f>
        <v>71.8</v>
      </c>
      <c r="J251" s="123">
        <f ca="1">INDIRECT(CONCATENATE($E$253,IF(INDIRECT(CONCATENATE($E$253,ADDRESS(MATCH(J10,SL_CHARTS_2012!$V$1:$V$39999,1),$E$252,1)))=J10,ADDRESS(MATCH(J10,SL_CHARTS_2012!$V$1:$V$39999,1),$E$252,1),IF(INDIRECT(CONCATENATE($E$253,ADDRESS(MATCH(J10,SL_CHARTS_2012!$V$1:$V$39999,1),$E$252,1)))&gt;J10,ADDRESS(MATCH(J10,SL_CHARTS_2012!$V$1:$V$39999,1)-1,$E$252),ADDRESS(MATCH(J10,SL_CHARTS_2012!$V$1:$V$39999,1),$E$252,1)))))</f>
        <v>66</v>
      </c>
      <c r="K251" s="123">
        <f ca="1">INDIRECT(CONCATENATE($E$253,IF(INDIRECT(CONCATENATE($E$253,ADDRESS(MATCH(K10,SL_CHARTS_2012!$V$1:$V$39999,1),$E$252,1)))=K10,ADDRESS(MATCH(K10,SL_CHARTS_2012!$V$1:$V$39999,1),$E$252,1),IF(INDIRECT(CONCATENATE($E$253,ADDRESS(MATCH(K10,SL_CHARTS_2012!$V$1:$V$39999,1),$E$252,1)))&gt;K10,ADDRESS(MATCH(K10,SL_CHARTS_2012!$V$1:$V$39999,1)-1,$E$252),ADDRESS(MATCH(K10,SL_CHARTS_2012!$V$1:$V$39999,1),$E$252,1)))))</f>
        <v>61.6</v>
      </c>
      <c r="L251" s="123">
        <f ca="1">INDIRECT(CONCATENATE($E$253,IF(INDIRECT(CONCATENATE($E$253,ADDRESS(MATCH(L10,SL_CHARTS_2012!$V$1:$V$39999,1),$E$252,1)))=L10,ADDRESS(MATCH(L10,SL_CHARTS_2012!$V$1:$V$39999,1),$E$252,1),IF(INDIRECT(CONCATENATE($E$253,ADDRESS(MATCH(L10,SL_CHARTS_2012!$V$1:$V$39999,1),$E$252,1)))&gt;L10,ADDRESS(MATCH(L10,SL_CHARTS_2012!$V$1:$V$39999,1)-1,$E$252),ADDRESS(MATCH(L10,SL_CHARTS_2012!$V$1:$V$39999,1),$E$252,1)))))</f>
        <v>59.2</v>
      </c>
      <c r="M251" s="123">
        <f ca="1">INDIRECT(CONCATENATE($E$253,IF(INDIRECT(CONCATENATE($E$253,ADDRESS(MATCH(M10,SL_CHARTS_2012!$V$1:$V$39999,1),$E$252,1)))=M10,ADDRESS(MATCH(M10,SL_CHARTS_2012!$V$1:$V$39999,1),$E$252,1),IF(INDIRECT(CONCATENATE($E$253,ADDRESS(MATCH(M10,SL_CHARTS_2012!$V$1:$V$39999,1),$E$252,1)))&gt;M10,ADDRESS(MATCH(M10,SL_CHARTS_2012!$V$1:$V$39999,1)-1,$E$252),ADDRESS(MATCH(M10,SL_CHARTS_2012!$V$1:$V$39999,1),$E$252,1)))))</f>
        <v>56</v>
      </c>
      <c r="N251" s="123">
        <f ca="1">INDIRECT(CONCATENATE($E$253,IF(INDIRECT(CONCATENATE($E$253,ADDRESS(MATCH(N10,SL_CHARTS_2012!$V$1:$V$39999,1),$E$252,1)))=N10,ADDRESS(MATCH(N10,SL_CHARTS_2012!$V$1:$V$39999,1),$E$252,1),IF(INDIRECT(CONCATENATE($E$253,ADDRESS(MATCH(N10,SL_CHARTS_2012!$V$1:$V$39999,1),$E$252,1)))&gt;N10,ADDRESS(MATCH(N10,SL_CHARTS_2012!$V$1:$V$39999,1)-1,$E$252),ADDRESS(MATCH(N10,SL_CHARTS_2012!$V$1:$V$39999,1),$E$252,1)))))</f>
        <v>47.8</v>
      </c>
      <c r="O251" s="123">
        <f ca="1">INDIRECT(CONCATENATE($E$253,IF(INDIRECT(CONCATENATE($E$253,ADDRESS(MATCH(O10,SL_CHARTS_2012!$V$1:$V$39999,1),$E$252,1)))=O10,ADDRESS(MATCH(O10,SL_CHARTS_2012!$V$1:$V$39999,1),$E$252,1),IF(INDIRECT(CONCATENATE($E$253,ADDRESS(MATCH(O10,SL_CHARTS_2012!$V$1:$V$39999,1),$E$252,1)))&gt;O10,ADDRESS(MATCH(O10,SL_CHARTS_2012!$V$1:$V$39999,1)-1,$E$252),ADDRESS(MATCH(O10,SL_CHARTS_2012!$V$1:$V$39999,1),$E$252,1)))))</f>
        <v>41.3</v>
      </c>
      <c r="P251" s="123">
        <f ca="1">INDIRECT(CONCATENATE($E$253,IF(INDIRECT(CONCATENATE($E$253,ADDRESS(MATCH(P10,SL_CHARTS_2012!$V$1:$V$39999,1),$E$252,1)))=P10,ADDRESS(MATCH(P10,SL_CHARTS_2012!$V$1:$V$39999,1),$E$252,1),IF(INDIRECT(CONCATENATE($E$253,ADDRESS(MATCH(P10,SL_CHARTS_2012!$V$1:$V$39999,1),$E$252,1)))&gt;P10,ADDRESS(MATCH(P10,SL_CHARTS_2012!$V$1:$V$39999,1)-1,$E$252),ADDRESS(MATCH(P10,SL_CHARTS_2012!$V$1:$V$39999,1),$E$252,1)))))</f>
        <v>38</v>
      </c>
      <c r="Q251" s="123">
        <f ca="1">INDIRECT(CONCATENATE($E$253,IF(INDIRECT(CONCATENATE($E$253,ADDRESS(MATCH(Q10,SL_CHARTS_2012!$V$1:$V$39999,1),$E$252,1)))=Q10,ADDRESS(MATCH(Q10,SL_CHARTS_2012!$V$1:$V$39999,1),$E$252,1),IF(INDIRECT(CONCATENATE($E$253,ADDRESS(MATCH(Q10,SL_CHARTS_2012!$V$1:$V$39999,1),$E$252,1)))&gt;Q10,ADDRESS(MATCH(Q10,SL_CHARTS_2012!$V$1:$V$39999,1)-1,$E$252),ADDRESS(MATCH(Q10,SL_CHARTS_2012!$V$1:$V$39999,1),$E$252,1)))))</f>
        <v>33.9</v>
      </c>
      <c r="R251" s="123">
        <f ca="1">INDIRECT(CONCATENATE($E$253,IF(INDIRECT(CONCATENATE($E$253,ADDRESS(MATCH(R10,SL_CHARTS_2012!$V$1:$V$39999,1),$E$252,1)))=R10,ADDRESS(MATCH(R10,SL_CHARTS_2012!$V$1:$V$39999,1),$E$252,1),IF(INDIRECT(CONCATENATE($E$253,ADDRESS(MATCH(R10,SL_CHARTS_2012!$V$1:$V$39999,1),$E$252,1)))&gt;R10,ADDRESS(MATCH(R10,SL_CHARTS_2012!$V$1:$V$39999,1)-1,$E$252),ADDRESS(MATCH(R10,SL_CHARTS_2012!$V$1:$V$39999,1),$E$252,1)))))</f>
        <v>28.1</v>
      </c>
      <c r="S251" s="123">
        <f ca="1">INDIRECT(CONCATENATE($E$253,IF(INDIRECT(CONCATENATE($E$253,ADDRESS(MATCH(S10,SL_CHARTS_2012!$V$1:$V$39999,1),$E$252,1)))=S10,ADDRESS(MATCH(S10,SL_CHARTS_2012!$V$1:$V$39999,1),$E$252,1),IF(INDIRECT(CONCATENATE($E$253,ADDRESS(MATCH(S10,SL_CHARTS_2012!$V$1:$V$39999,1),$E$252,1)))&gt;S10,ADDRESS(MATCH(S10,SL_CHARTS_2012!$V$1:$V$39999,1)-1,$E$252),ADDRESS(MATCH(S10,SL_CHARTS_2012!$V$1:$V$39999,1),$E$252,1)))))</f>
        <v>23</v>
      </c>
      <c r="T251" s="123">
        <f ca="1">INDIRECT(CONCATENATE($E$253,IF(INDIRECT(CONCATENATE($E$253,ADDRESS(MATCH(T10,SL_CHARTS_2012!$V$1:$V$39999,1),$E$252,1)))=T10,ADDRESS(MATCH(T10,SL_CHARTS_2012!$V$1:$V$39999,1),$E$252,1),IF(INDIRECT(CONCATENATE($E$253,ADDRESS(MATCH(T10,SL_CHARTS_2012!$V$1:$V$39999,1),$E$252,1)))&gt;T10,ADDRESS(MATCH(T10,SL_CHARTS_2012!$V$1:$V$39999,1)-1,$E$252),ADDRESS(MATCH(T10,SL_CHARTS_2012!$V$1:$V$39999,1),$E$252,1)))))</f>
        <v>20.399999999999999</v>
      </c>
      <c r="U251" s="123">
        <f ca="1">INDIRECT(CONCATENATE($E$253,IF(INDIRECT(CONCATENATE($E$253,ADDRESS(MATCH(U10,SL_CHARTS_2012!$V$1:$V$39999,1),$E$252,1)))=U10,ADDRESS(MATCH(U10,SL_CHARTS_2012!$V$1:$V$39999,1),$E$252,1),IF(INDIRECT(CONCATENATE($E$253,ADDRESS(MATCH(U10,SL_CHARTS_2012!$V$1:$V$39999,1),$E$252,1)))&gt;U10,ADDRESS(MATCH(U10,SL_CHARTS_2012!$V$1:$V$39999,1)-1,$E$252),ADDRESS(MATCH(U10,SL_CHARTS_2012!$V$1:$V$39999,1),$E$252,1)))))</f>
        <v>15.9</v>
      </c>
      <c r="V251" s="123">
        <f ca="1">INDIRECT(CONCATENATE($E$253,IF(INDIRECT(CONCATENATE($E$253,ADDRESS(MATCH(V10,SL_CHARTS_2012!$V$1:$V$39999,1),$E$252,1)))=V10,ADDRESS(MATCH(V10,SL_CHARTS_2012!$V$1:$V$39999,1),$E$252,1),IF(INDIRECT(CONCATENATE($E$253,ADDRESS(MATCH(V10,SL_CHARTS_2012!$V$1:$V$39999,1),$E$252,1)))&gt;V10,ADDRESS(MATCH(V10,SL_CHARTS_2012!$V$1:$V$39999,1)-1,$E$252),ADDRESS(MATCH(V10,SL_CHARTS_2012!$V$1:$V$39999,1),$E$252,1)))))</f>
        <v>13.8</v>
      </c>
      <c r="W251" s="123">
        <f ca="1">INDIRECT(CONCATENATE($E$253,IF(INDIRECT(CONCATENATE($E$253,ADDRESS(MATCH(W10,SL_CHARTS_2012!$V$1:$V$39999,1),$E$252,1)))=W10,ADDRESS(MATCH(W10,SL_CHARTS_2012!$V$1:$V$39999,1),$E$252,1),IF(INDIRECT(CONCATENATE($E$253,ADDRESS(MATCH(W10,SL_CHARTS_2012!$V$1:$V$39999,1),$E$252,1)))&gt;W10,ADDRESS(MATCH(W10,SL_CHARTS_2012!$V$1:$V$39999,1)-1,$E$252),ADDRESS(MATCH(W10,SL_CHARTS_2012!$V$1:$V$39999,1),$E$252,1)))))</f>
        <v>11.6</v>
      </c>
      <c r="X251" s="122" t="e">
        <f ca="1">INDIRECT(CONCATENATE($E$253,IF(INDIRECT(CONCATENATE($E$253,ADDRESS(MATCH(X10,SL_CHARTS_2012!$V$1:$V$39999,1),$E$252,1)))=X10,ADDRESS(MATCH(X10,SL_CHARTS_2012!$V$1:$V$39999,1),$E$252,1),IF(INDIRECT(CONCATENATE($E$253,ADDRESS(MATCH(X10,SL_CHARTS_2012!$V$1:$V$39999,1),$E$252,1)))&gt;X10,ADDRESS(MATCH(X10,SL_CHARTS_2012!$V$1:$V$39999,1)-1,$E$252),ADDRESS(MATCH(X10,SL_CHARTS_2012!$V$1:$V$39999,1),$E$252,1)))))</f>
        <v>#N/A</v>
      </c>
      <c r="Y251" s="122" t="e">
        <f ca="1">INDIRECT(CONCATENATE($E$253,IF(INDIRECT(CONCATENATE($E$253,ADDRESS(MATCH(Y10,SL_CHARTS_2012!$V$1:$V$39999,1),$E$252,1)))=Y10,ADDRESS(MATCH(Y10,SL_CHARTS_2012!$V$1:$V$39999,1),$E$252,1),IF(INDIRECT(CONCATENATE($E$253,ADDRESS(MATCH(Y10,SL_CHARTS_2012!$V$1:$V$39999,1),$E$252,1)))&gt;Y10,ADDRESS(MATCH(Y10,SL_CHARTS_2012!$V$1:$V$39999,1)-1,$E$252),ADDRESS(MATCH(Y10,SL_CHARTS_2012!$V$1:$V$39999,1),$E$252,1)))))</f>
        <v>#N/A</v>
      </c>
      <c r="Z251" s="122" t="e">
        <f ca="1">INDIRECT(CONCATENATE($E$253,IF(INDIRECT(CONCATENATE($E$253,ADDRESS(MATCH(Z10,SL_CHARTS_2012!$V$1:$V$39999,1),$E$252,1)))=Z10,ADDRESS(MATCH(Z10,SL_CHARTS_2012!$V$1:$V$39999,1),$E$252,1),IF(INDIRECT(CONCATENATE($E$253,ADDRESS(MATCH(Z10,SL_CHARTS_2012!$V$1:$V$39999,1),$E$252,1)))&gt;Z10,ADDRESS(MATCH(Z10,SL_CHARTS_2012!$V$1:$V$39999,1)-1,$E$252),ADDRESS(MATCH(Z10,SL_CHARTS_2012!$V$1:$V$39999,1),$E$252,1)))))</f>
        <v>#N/A</v>
      </c>
      <c r="AA251" s="122" t="e">
        <f ca="1">INDIRECT(CONCATENATE($E$253,IF(INDIRECT(CONCATENATE($E$253,ADDRESS(MATCH(AA10,SL_CHARTS_2012!$V$1:$V$39999,1),$E$252,1)))=AA10,ADDRESS(MATCH(AA10,SL_CHARTS_2012!$V$1:$V$39999,1),$E$252,1),IF(INDIRECT(CONCATENATE($E$253,ADDRESS(MATCH(AA10,SL_CHARTS_2012!$V$1:$V$39999,1),$E$252,1)))&gt;AA10,ADDRESS(MATCH(AA10,SL_CHARTS_2012!$V$1:$V$39999,1)-1,$E$252),ADDRESS(MATCH(AA10,SL_CHARTS_2012!$V$1:$V$39999,1),$E$252,1)))))</f>
        <v>#N/A</v>
      </c>
      <c r="AB251" s="122" t="e">
        <f ca="1">INDIRECT(CONCATENATE($E$253,IF(INDIRECT(CONCATENATE($E$253,ADDRESS(MATCH(AB10,SL_CHARTS_2012!$V$1:$V$39999,1),$E$252,1)))=AB10,ADDRESS(MATCH(AB10,SL_CHARTS_2012!$V$1:$V$39999,1),$E$252,1),IF(INDIRECT(CONCATENATE($E$253,ADDRESS(MATCH(AB10,SL_CHARTS_2012!$V$1:$V$39999,1),$E$252,1)))&gt;AB10,ADDRESS(MATCH(AB10,SL_CHARTS_2012!$V$1:$V$39999,1)-1,$E$252),ADDRESS(MATCH(AB10,SL_CHARTS_2012!$V$1:$V$39999,1),$E$252,1)))))</f>
        <v>#N/A</v>
      </c>
      <c r="AC251" s="122" t="e">
        <f ca="1">INDIRECT(CONCATENATE($E$253,IF(INDIRECT(CONCATENATE($E$253,ADDRESS(MATCH(AC10,SL_CHARTS_2012!$V$1:$V$39999,1),$E$252,1)))=AC10,ADDRESS(MATCH(AC10,SL_CHARTS_2012!$V$1:$V$39999,1),$E$252,1),IF(INDIRECT(CONCATENATE($E$253,ADDRESS(MATCH(AC10,SL_CHARTS_2012!$V$1:$V$39999,1),$E$252,1)))&gt;AC10,ADDRESS(MATCH(AC10,SL_CHARTS_2012!$V$1:$V$39999,1)-1,$E$252),ADDRESS(MATCH(AC10,SL_CHARTS_2012!$V$1:$V$39999,1),$E$252,1)))))</f>
        <v>#N/A</v>
      </c>
    </row>
    <row r="252" spans="2:29" s="65" customFormat="1" ht="15" hidden="1" customHeight="1">
      <c r="B252" s="701"/>
      <c r="C252" s="712" t="s">
        <v>125</v>
      </c>
      <c r="D252" s="712"/>
      <c r="E252" s="704">
        <v>22</v>
      </c>
      <c r="F252" s="704"/>
      <c r="G252" s="704"/>
      <c r="H252" s="704"/>
      <c r="I252" s="704"/>
      <c r="J252" s="704"/>
      <c r="K252" s="704"/>
      <c r="L252" s="704"/>
      <c r="M252" s="704"/>
      <c r="N252" s="704"/>
      <c r="O252" s="704"/>
      <c r="P252" s="704"/>
      <c r="Q252" s="704"/>
      <c r="R252" s="704"/>
      <c r="S252" s="704"/>
      <c r="T252" s="704"/>
      <c r="U252" s="704"/>
      <c r="V252" s="704"/>
      <c r="W252" s="704"/>
      <c r="X252" s="704"/>
      <c r="Y252" s="704"/>
      <c r="Z252" s="704"/>
      <c r="AA252" s="704"/>
      <c r="AB252" s="704"/>
      <c r="AC252" s="704"/>
    </row>
    <row r="253" spans="2:29" s="65" customFormat="1" ht="15" hidden="1" customHeight="1">
      <c r="B253" s="701"/>
      <c r="C253" s="45"/>
      <c r="D253" s="713" t="s">
        <v>126</v>
      </c>
      <c r="E253" s="42" t="s">
        <v>147</v>
      </c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</row>
    <row r="254" spans="2:29" s="65" customFormat="1" ht="15" hidden="1" customHeight="1">
      <c r="B254" s="701"/>
      <c r="C254" s="45"/>
      <c r="D254" s="713"/>
      <c r="E254" s="42" t="s">
        <v>124</v>
      </c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</row>
    <row r="255" spans="2:29" s="65" customFormat="1" ht="15" hidden="1" customHeight="1">
      <c r="B255" s="701"/>
      <c r="C255" s="705" t="s">
        <v>120</v>
      </c>
      <c r="D255" s="44" t="s">
        <v>123</v>
      </c>
      <c r="E255" s="43" t="str">
        <f ca="1">ADDRESS(MATCH(E247,SL_CHARTS_2012!$V$1:$V$3999,1),$E$252+1,1)</f>
        <v>$W$844</v>
      </c>
      <c r="F255" s="43" t="str">
        <f ca="1">ADDRESS(MATCH(F247,SL_CHARTS_2012!$V$1:$V$3999,1),$E$252+1,1)</f>
        <v>$W$800</v>
      </c>
      <c r="G255" s="43" t="str">
        <f ca="1">ADDRESS(MATCH(G247,SL_CHARTS_2012!$V$1:$V$3999,1),$E$252+1,1)</f>
        <v>$W$767</v>
      </c>
      <c r="H255" s="43" t="str">
        <f ca="1">ADDRESS(MATCH(H247,SL_CHARTS_2012!$V$1:$V$3999,1),$E$252+1,1)</f>
        <v>$W$740</v>
      </c>
      <c r="I255" s="43" t="str">
        <f ca="1">ADDRESS(MATCH(I247,SL_CHARTS_2012!$V$1:$V$3999,1),$E$252+1,1)</f>
        <v>$W$626</v>
      </c>
      <c r="J255" s="43" t="str">
        <f ca="1">ADDRESS(MATCH(J247,SL_CHARTS_2012!$V$1:$V$3999,1),$E$252+1,1)</f>
        <v>$W$560</v>
      </c>
      <c r="K255" s="43" t="str">
        <f ca="1">ADDRESS(MATCH(K247,SL_CHARTS_2012!$V$1:$V$3999,1),$E$252+1,1)</f>
        <v>$W$513</v>
      </c>
      <c r="L255" s="43" t="str">
        <f ca="1">ADDRESS(MATCH(L247,SL_CHARTS_2012!$V$1:$V$3999,1),$E$252+1,1)</f>
        <v>$W$489</v>
      </c>
      <c r="M255" s="43" t="str">
        <f ca="1">ADDRESS(MATCH(M247,SL_CHARTS_2012!$V$1:$V$3999,1),$E$252+1,1)</f>
        <v>$W$460</v>
      </c>
      <c r="N255" s="43" t="str">
        <f ca="1">ADDRESS(MATCH(N247,SL_CHARTS_2012!$V$1:$V$3999,1),$E$252+1,1)</f>
        <v>$W$391</v>
      </c>
      <c r="O255" s="43" t="str">
        <f ca="1">ADDRESS(MATCH(O247,SL_CHARTS_2012!$V$1:$V$3999,1),$E$252+1,1)</f>
        <v>$W$324</v>
      </c>
      <c r="P255" s="43" t="str">
        <f ca="1">ADDRESS(MATCH(P247,SL_CHARTS_2012!$V$1:$V$3999,1),$E$252+1,1)</f>
        <v>$W$288</v>
      </c>
      <c r="Q255" s="43" t="str">
        <f ca="1">ADDRESS(MATCH(Q247,SL_CHARTS_2012!$V$1:$V$3999,1),$E$252+1,1)</f>
        <v>$W$246</v>
      </c>
      <c r="R255" s="43" t="str">
        <f ca="1">ADDRESS(MATCH(R247,SL_CHARTS_2012!$V$1:$V$3999,1),$E$252+1,1)</f>
        <v>$W$194</v>
      </c>
      <c r="S255" s="43" t="str">
        <f ca="1">ADDRESS(MATCH(S247,SL_CHARTS_2012!$V$1:$V$3999,1),$E$252+1,1)</f>
        <v>$W$146</v>
      </c>
      <c r="T255" s="43" t="str">
        <f ca="1">ADDRESS(MATCH(T247,SL_CHARTS_2012!$V$1:$V$3999,1),$E$252+1,1)</f>
        <v>$W$118</v>
      </c>
      <c r="U255" s="43" t="str">
        <f ca="1">ADDRESS(MATCH(U247,SL_CHARTS_2012!$V$1:$V$3999,1),$E$252+1,1)</f>
        <v>$W$69</v>
      </c>
      <c r="V255" s="43" t="str">
        <f ca="1">ADDRESS(MATCH(V247,SL_CHARTS_2012!$V$1:$V$3999,1),$E$252+1,1)</f>
        <v>$W$47</v>
      </c>
      <c r="W255" s="43" t="str">
        <f ca="1">ADDRESS(MATCH(W247,SL_CHARTS_2012!$V$1:$V$3999,1),$E$252+1,1)</f>
        <v>$W$25</v>
      </c>
      <c r="X255" s="181" t="e">
        <f ca="1">ADDRESS(MATCH(X247,SL_CHARTS_2012!$V$1:$V$3999,1),$E$252+1,1)</f>
        <v>#N/A</v>
      </c>
      <c r="Y255" s="181" t="e">
        <f ca="1">ADDRESS(MATCH(Y247,SL_CHARTS_2012!$V$1:$V$3999,1),$E$252+1,1)</f>
        <v>#N/A</v>
      </c>
      <c r="Z255" s="181" t="e">
        <f ca="1">ADDRESS(MATCH(Z247,SL_CHARTS_2012!$V$1:$V$3999,1),$E$252+1,1)</f>
        <v>#N/A</v>
      </c>
      <c r="AA255" s="181" t="e">
        <f ca="1">ADDRESS(MATCH(AA247,SL_CHARTS_2012!$V$1:$V$3999,1),$E$252+1,1)</f>
        <v>#N/A</v>
      </c>
      <c r="AB255" s="181" t="e">
        <f ca="1">ADDRESS(MATCH(AB247,SL_CHARTS_2012!$V$1:$V$3999,1),$E$252+1,1)</f>
        <v>#N/A</v>
      </c>
      <c r="AC255" s="181" t="e">
        <f ca="1">ADDRESS(MATCH(AC247,SL_CHARTS_2012!$V$1:$V$3999,1),$E$252+1,1)</f>
        <v>#N/A</v>
      </c>
    </row>
    <row r="256" spans="2:29" s="65" customFormat="1" ht="15" hidden="1" customHeight="1">
      <c r="B256" s="701"/>
      <c r="C256" s="706"/>
      <c r="D256" s="44" t="s">
        <v>122</v>
      </c>
      <c r="E256" s="43" t="str">
        <f ca="1">ADDRESS(MATCH(E245,SL_CHARTS_2012!$V$1:$V$3999,1),$E$252+1,1)</f>
        <v>$W$898</v>
      </c>
      <c r="F256" s="43" t="str">
        <f ca="1">ADDRESS(MATCH(F245,SL_CHARTS_2012!$V$1:$V$3999,1),$E$252+1,1)</f>
        <v>$W$844</v>
      </c>
      <c r="G256" s="43" t="str">
        <f ca="1">ADDRESS(MATCH(G245,SL_CHARTS_2012!$V$1:$V$3999,1),$E$252+1,1)</f>
        <v>$W$800</v>
      </c>
      <c r="H256" s="43" t="str">
        <f ca="1">ADDRESS(MATCH(H245,SL_CHARTS_2012!$V$1:$V$3999,1),$E$252+1,1)</f>
        <v>$W$767</v>
      </c>
      <c r="I256" s="43" t="str">
        <f ca="1">ADDRESS(MATCH(I245,SL_CHARTS_2012!$V$1:$V$3999,1),$E$252+1,1)</f>
        <v>$W$740</v>
      </c>
      <c r="J256" s="43" t="str">
        <f ca="1">ADDRESS(MATCH(J245,SL_CHARTS_2012!$V$1:$V$3999,1),$E$252+1,1)</f>
        <v>$W$626</v>
      </c>
      <c r="K256" s="43" t="str">
        <f ca="1">ADDRESS(MATCH(K245,SL_CHARTS_2012!$V$1:$V$3999,1),$E$252+1,1)</f>
        <v>$W$560</v>
      </c>
      <c r="L256" s="43" t="str">
        <f ca="1">ADDRESS(MATCH(L245,SL_CHARTS_2012!$V$1:$V$3999,1),$E$252+1,1)</f>
        <v>$W$513</v>
      </c>
      <c r="M256" s="43" t="str">
        <f ca="1">ADDRESS(MATCH(M245,SL_CHARTS_2012!$V$1:$V$3999,1),$E$252+1,1)</f>
        <v>$W$489</v>
      </c>
      <c r="N256" s="43" t="str">
        <f ca="1">ADDRESS(MATCH(N245,SL_CHARTS_2012!$V$1:$V$3999,1),$E$252+1,1)</f>
        <v>$W$460</v>
      </c>
      <c r="O256" s="43" t="str">
        <f ca="1">ADDRESS(MATCH(O245,SL_CHARTS_2012!$V$1:$V$3999,1),$E$252+1,1)</f>
        <v>$W$391</v>
      </c>
      <c r="P256" s="43" t="str">
        <f ca="1">ADDRESS(MATCH(P245,SL_CHARTS_2012!$V$1:$V$3999,1),$E$252+1,1)</f>
        <v>$W$324</v>
      </c>
      <c r="Q256" s="43" t="str">
        <f ca="1">ADDRESS(MATCH(Q245,SL_CHARTS_2012!$V$1:$V$3999,1),$E$252+1,1)</f>
        <v>$W$288</v>
      </c>
      <c r="R256" s="43" t="str">
        <f ca="1">ADDRESS(MATCH(R245,SL_CHARTS_2012!$V$1:$V$3999,1),$E$252+1,1)</f>
        <v>$W$246</v>
      </c>
      <c r="S256" s="43" t="str">
        <f ca="1">ADDRESS(MATCH(S245,SL_CHARTS_2012!$V$1:$V$3999,1),$E$252+1,1)</f>
        <v>$W$194</v>
      </c>
      <c r="T256" s="43" t="str">
        <f ca="1">ADDRESS(MATCH(T245,SL_CHARTS_2012!$V$1:$V$3999,1),$E$252+1,1)</f>
        <v>$W$147</v>
      </c>
      <c r="U256" s="43" t="str">
        <f ca="1">ADDRESS(MATCH(U245,SL_CHARTS_2012!$V$1:$V$3999,1),$E$252+1,1)</f>
        <v>$W$119</v>
      </c>
      <c r="V256" s="43" t="str">
        <f ca="1">ADDRESS(MATCH(V245,SL_CHARTS_2012!$V$1:$V$3999,1),$E$252+1,1)</f>
        <v>$W$70</v>
      </c>
      <c r="W256" s="43" t="str">
        <f ca="1">ADDRESS(MATCH(W245,SL_CHARTS_2012!$V$1:$V$3999,1),$E$252+1,1)</f>
        <v>$W$48</v>
      </c>
      <c r="X256" s="181" t="str">
        <f ca="1">ADDRESS(MATCH(X245,SL_CHARTS_2012!$V$1:$V$3999,1),$E$252+1,1)</f>
        <v>$W$26</v>
      </c>
      <c r="Y256" s="181" t="e">
        <f ca="1">ADDRESS(MATCH(Y245,SL_CHARTS_2012!$V$1:$V$3999,1),$E$252+1,1)</f>
        <v>#N/A</v>
      </c>
      <c r="Z256" s="181" t="e">
        <f ca="1">ADDRESS(MATCH(Z245,SL_CHARTS_2012!$V$1:$V$3999,1),$E$252+1,1)</f>
        <v>#N/A</v>
      </c>
      <c r="AA256" s="181" t="e">
        <f ca="1">ADDRESS(MATCH(AA245,SL_CHARTS_2012!$V$1:$V$3999,1),$E$252+1,1)</f>
        <v>#N/A</v>
      </c>
      <c r="AB256" s="181" t="e">
        <f ca="1">ADDRESS(MATCH(AB245,SL_CHARTS_2012!$V$1:$V$3999,1),$E$252+1,1)</f>
        <v>#N/A</v>
      </c>
      <c r="AC256" s="181" t="e">
        <f ca="1">ADDRESS(MATCH(AC245,SL_CHARTS_2012!$V$1:$V$3999,1),$E$252+1,1)</f>
        <v>#N/A</v>
      </c>
    </row>
    <row r="257" spans="2:30" s="65" customFormat="1" ht="15" hidden="1" customHeight="1">
      <c r="B257" s="701"/>
      <c r="C257" s="707" t="s">
        <v>121</v>
      </c>
      <c r="D257" s="49" t="s">
        <v>123</v>
      </c>
      <c r="E257" s="48" t="str">
        <f ca="1">ADDRESS(MATCH(E251,SL_CHARTS_2012!$V$1:$V$3999,1),$E$252+1,1)</f>
        <v>$W$844</v>
      </c>
      <c r="F257" s="48" t="str">
        <f ca="1">ADDRESS(MATCH(F251,SL_CHARTS_2012!$V$1:$V$3999,1),$E$252+1,1)</f>
        <v>$W$797</v>
      </c>
      <c r="G257" s="48" t="str">
        <f ca="1">ADDRESS(MATCH(G251,SL_CHARTS_2012!$V$1:$V$3999,1),$E$252+1,1)</f>
        <v>$W$762</v>
      </c>
      <c r="H257" s="48" t="str">
        <f ca="1">ADDRESS(MATCH(H251,SL_CHARTS_2012!$V$1:$V$3999,1),$E$252+1,1)</f>
        <v>$W$736</v>
      </c>
      <c r="I257" s="48" t="str">
        <f ca="1">ADDRESS(MATCH(I251,SL_CHARTS_2012!$V$1:$V$3999,1),$E$252+1,1)</f>
        <v>$W$623</v>
      </c>
      <c r="J257" s="48" t="str">
        <f ca="1">ADDRESS(MATCH(J251,SL_CHARTS_2012!$V$1:$V$3999,1),$E$252+1,1)</f>
        <v>$W$560</v>
      </c>
      <c r="K257" s="48" t="str">
        <f ca="1">ADDRESS(MATCH(K251,SL_CHARTS_2012!$V$1:$V$3999,1),$E$252+1,1)</f>
        <v>$W$513</v>
      </c>
      <c r="L257" s="48" t="str">
        <f ca="1">ADDRESS(MATCH(L251,SL_CHARTS_2012!$V$1:$V$3999,1),$E$252+1,1)</f>
        <v>$W$489</v>
      </c>
      <c r="M257" s="48" t="str">
        <f ca="1">ADDRESS(MATCH(M251,SL_CHARTS_2012!$V$1:$V$3999,1),$E$252+1,1)</f>
        <v>$W$460</v>
      </c>
      <c r="N257" s="48" t="str">
        <f ca="1">ADDRESS(MATCH(N251,SL_CHARTS_2012!$V$1:$V$3999,1),$E$252+1,1)</f>
        <v>$W$391</v>
      </c>
      <c r="O257" s="48" t="str">
        <f ca="1">ADDRESS(MATCH(O251,SL_CHARTS_2012!$V$1:$V$3999,1),$E$252+1,1)</f>
        <v>$W$324</v>
      </c>
      <c r="P257" s="48" t="str">
        <f ca="1">ADDRESS(MATCH(P251,SL_CHARTS_2012!$V$1:$V$3999,1),$E$252+1,1)</f>
        <v>$W$288</v>
      </c>
      <c r="Q257" s="48" t="str">
        <f ca="1">ADDRESS(MATCH(Q251,SL_CHARTS_2012!$V$1:$V$3999,1),$E$252+1,1)</f>
        <v>$W$246</v>
      </c>
      <c r="R257" s="48" t="str">
        <f ca="1">ADDRESS(MATCH(R251,SL_CHARTS_2012!$V$1:$V$3999,1),$E$252+1,1)</f>
        <v>$W$194</v>
      </c>
      <c r="S257" s="48" t="str">
        <f ca="1">ADDRESS(MATCH(S251,SL_CHARTS_2012!$V$1:$V$3999,1),$E$252+1,1)</f>
        <v>$W$146</v>
      </c>
      <c r="T257" s="48" t="str">
        <f ca="1">ADDRESS(MATCH(T251,SL_CHARTS_2012!$V$1:$V$3999,1),$E$252+1,1)</f>
        <v>$W$118</v>
      </c>
      <c r="U257" s="48" t="str">
        <f ca="1">ADDRESS(MATCH(U251,SL_CHARTS_2012!$V$1:$V$3999,1),$E$252+1,1)</f>
        <v>$W$69</v>
      </c>
      <c r="V257" s="48" t="str">
        <f ca="1">ADDRESS(MATCH(V251,SL_CHARTS_2012!$V$1:$V$3999,1),$E$252+1,1)</f>
        <v>$W$47</v>
      </c>
      <c r="W257" s="48" t="str">
        <f ca="1">ADDRESS(MATCH(W251,SL_CHARTS_2012!$V$1:$V$3999,1),$E$252+1,1)</f>
        <v>$W$25</v>
      </c>
      <c r="X257" s="182" t="e">
        <f ca="1">ADDRESS(MATCH(X251,SL_CHARTS_2012!$V$1:$V$3999,1),$E$252+1,1)</f>
        <v>#N/A</v>
      </c>
      <c r="Y257" s="182" t="e">
        <f ca="1">ADDRESS(MATCH(Y251,SL_CHARTS_2012!$V$1:$V$3999,1),$E$252+1,1)</f>
        <v>#N/A</v>
      </c>
      <c r="Z257" s="182" t="e">
        <f ca="1">ADDRESS(MATCH(Z251,SL_CHARTS_2012!$V$1:$V$3999,1),$E$252+1,1)</f>
        <v>#N/A</v>
      </c>
      <c r="AA257" s="182" t="e">
        <f ca="1">ADDRESS(MATCH(AA251,SL_CHARTS_2012!$V$1:$V$3999,1),$E$252+1,1)</f>
        <v>#N/A</v>
      </c>
      <c r="AB257" s="182" t="e">
        <f ca="1">ADDRESS(MATCH(AB251,SL_CHARTS_2012!$V$1:$V$3999,1),$E$252+1,1)</f>
        <v>#N/A</v>
      </c>
      <c r="AC257" s="182" t="e">
        <f ca="1">ADDRESS(MATCH(AC251,SL_CHARTS_2012!$V$1:$V$3999,1),$E$252+1,1)</f>
        <v>#N/A</v>
      </c>
    </row>
    <row r="258" spans="2:30" s="65" customFormat="1" ht="15" hidden="1" customHeight="1">
      <c r="B258" s="701"/>
      <c r="C258" s="708"/>
      <c r="D258" s="49" t="s">
        <v>122</v>
      </c>
      <c r="E258" s="48" t="str">
        <f ca="1">ADDRESS(MATCH(E249,SL_CHARTS_2012!$V$1:$V$3999,1),$E$252+1,1)</f>
        <v>$W$898</v>
      </c>
      <c r="F258" s="48" t="str">
        <f ca="1">ADDRESS(MATCH(F249,SL_CHARTS_2012!$V$1:$V$3999,1),$E$252+1,1)</f>
        <v>$W$844</v>
      </c>
      <c r="G258" s="48" t="str">
        <f ca="1">ADDRESS(MATCH(G249,SL_CHARTS_2012!$V$1:$V$3999,1),$E$252+1,1)</f>
        <v>$W$803</v>
      </c>
      <c r="H258" s="48" t="str">
        <f ca="1">ADDRESS(MATCH(H249,SL_CHARTS_2012!$V$1:$V$3999,1),$E$252+1,1)</f>
        <v>$W$772</v>
      </c>
      <c r="I258" s="48" t="str">
        <f ca="1">ADDRESS(MATCH(I249,SL_CHARTS_2012!$V$1:$V$3999,1),$E$252+1,1)</f>
        <v>$W$742</v>
      </c>
      <c r="J258" s="48" t="str">
        <f ca="1">ADDRESS(MATCH(J249,SL_CHARTS_2012!$V$1:$V$3999,1),$E$252+1,1)</f>
        <v>$W$628</v>
      </c>
      <c r="K258" s="48" t="str">
        <f ca="1">ADDRESS(MATCH(K249,SL_CHARTS_2012!$V$1:$V$3999,1),$E$252+1,1)</f>
        <v>$W$560</v>
      </c>
      <c r="L258" s="48" t="str">
        <f ca="1">ADDRESS(MATCH(L249,SL_CHARTS_2012!$V$1:$V$3999,1),$E$252+1,1)</f>
        <v>$W$513</v>
      </c>
      <c r="M258" s="48" t="str">
        <f ca="1">ADDRESS(MATCH(M249,SL_CHARTS_2012!$V$1:$V$3999,1),$E$252+1,1)</f>
        <v>$W$489</v>
      </c>
      <c r="N258" s="48" t="str">
        <f ca="1">ADDRESS(MATCH(N249,SL_CHARTS_2012!$V$1:$V$3999,1),$E$252+1,1)</f>
        <v>$W$460</v>
      </c>
      <c r="O258" s="48" t="str">
        <f ca="1">ADDRESS(MATCH(O249,SL_CHARTS_2012!$V$1:$V$3999,1),$E$252+1,1)</f>
        <v>$W$391</v>
      </c>
      <c r="P258" s="48" t="str">
        <f ca="1">ADDRESS(MATCH(P249,SL_CHARTS_2012!$V$1:$V$3999,1),$E$252+1,1)</f>
        <v>$W$324</v>
      </c>
      <c r="Q258" s="48" t="str">
        <f ca="1">ADDRESS(MATCH(Q249,SL_CHARTS_2012!$V$1:$V$3999,1),$E$252+1,1)</f>
        <v>$W$288</v>
      </c>
      <c r="R258" s="48" t="str">
        <f ca="1">ADDRESS(MATCH(R249,SL_CHARTS_2012!$V$1:$V$3999,1),$E$252+1,1)</f>
        <v>$W$246</v>
      </c>
      <c r="S258" s="48" t="str">
        <f ca="1">ADDRESS(MATCH(S249,SL_CHARTS_2012!$V$1:$V$3999,1),$E$252+1,1)</f>
        <v>$W$194</v>
      </c>
      <c r="T258" s="48" t="str">
        <f ca="1">ADDRESS(MATCH(T249,SL_CHARTS_2012!$V$1:$V$3999,1),$E$252+1,1)</f>
        <v>$W$147</v>
      </c>
      <c r="U258" s="48" t="str">
        <f ca="1">ADDRESS(MATCH(U249,SL_CHARTS_2012!$V$1:$V$3999,1),$E$252+1,1)</f>
        <v>$W$119</v>
      </c>
      <c r="V258" s="48" t="str">
        <f ca="1">ADDRESS(MATCH(V249,SL_CHARTS_2012!$V$1:$V$3999,1),$E$252+1,1)</f>
        <v>$W$70</v>
      </c>
      <c r="W258" s="48" t="str">
        <f ca="1">ADDRESS(MATCH(W249,SL_CHARTS_2012!$V$1:$V$3999,1),$E$252+1,1)</f>
        <v>$W$48</v>
      </c>
      <c r="X258" s="182" t="str">
        <f ca="1">ADDRESS(MATCH(X249,SL_CHARTS_2012!$V$1:$V$3999,1),$E$252+1,1)</f>
        <v>$W$26</v>
      </c>
      <c r="Y258" s="182" t="e">
        <f ca="1">ADDRESS(MATCH(Y249,SL_CHARTS_2012!$V$1:$V$3999,1),$E$252+1,1)</f>
        <v>#N/A</v>
      </c>
      <c r="Z258" s="182" t="e">
        <f ca="1">ADDRESS(MATCH(Z249,SL_CHARTS_2012!$V$1:$V$3999,1),$E$252+1,1)</f>
        <v>#N/A</v>
      </c>
      <c r="AA258" s="182" t="e">
        <f ca="1">ADDRESS(MATCH(AA249,SL_CHARTS_2012!$V$1:$V$3999,1),$E$252+1,1)</f>
        <v>#N/A</v>
      </c>
      <c r="AB258" s="182" t="e">
        <f ca="1">ADDRESS(MATCH(AB249,SL_CHARTS_2012!$V$1:$V$3999,1),$E$252+1,1)</f>
        <v>#N/A</v>
      </c>
      <c r="AC258" s="182" t="e">
        <f ca="1">ADDRESS(MATCH(AC249,SL_CHARTS_2012!$V$1:$V$3999,1),$E$252+1,1)</f>
        <v>#N/A</v>
      </c>
    </row>
    <row r="259" spans="2:30" s="65" customFormat="1" ht="15" customHeight="1">
      <c r="B259" s="701"/>
      <c r="C259" s="714" t="s">
        <v>127</v>
      </c>
      <c r="D259" s="23" t="s">
        <v>106</v>
      </c>
      <c r="E259" s="19" t="str">
        <f ca="1">CONCATENATE(ROUND(E245,1),E$7,ROUND(E247,1))</f>
        <v>100,5-93,9</v>
      </c>
      <c r="F259" s="19" t="str">
        <f t="shared" ref="F259:AC259" ca="1" si="117">CONCATENATE(ROUND(F245,1),F$7,ROUND(F247,1))</f>
        <v>93,9-89,8</v>
      </c>
      <c r="G259" s="19" t="str">
        <f t="shared" ca="1" si="117"/>
        <v>89,8-86,3</v>
      </c>
      <c r="H259" s="19" t="str">
        <f t="shared" ca="1" si="117"/>
        <v>86,3-83,6</v>
      </c>
      <c r="I259" s="19" t="str">
        <f t="shared" ca="1" si="117"/>
        <v>83,6-72,1</v>
      </c>
      <c r="J259" s="19" t="str">
        <f t="shared" ca="1" si="117"/>
        <v>72,1-66</v>
      </c>
      <c r="K259" s="19" t="str">
        <f t="shared" ca="1" si="117"/>
        <v>66-61,6</v>
      </c>
      <c r="L259" s="19" t="str">
        <f t="shared" ca="1" si="117"/>
        <v>61,6-59,2</v>
      </c>
      <c r="M259" s="19" t="str">
        <f t="shared" ca="1" si="117"/>
        <v>59,2-56</v>
      </c>
      <c r="N259" s="19" t="str">
        <f t="shared" ca="1" si="117"/>
        <v>56-47,8</v>
      </c>
      <c r="O259" s="19" t="str">
        <f t="shared" ca="1" si="117"/>
        <v>47,8-41,3</v>
      </c>
      <c r="P259" s="19" t="str">
        <f t="shared" ca="1" si="117"/>
        <v>41,3-38</v>
      </c>
      <c r="Q259" s="19" t="str">
        <f t="shared" ca="1" si="117"/>
        <v>38-33,9</v>
      </c>
      <c r="R259" s="19" t="str">
        <f t="shared" ca="1" si="117"/>
        <v>33,9-28,1</v>
      </c>
      <c r="S259" s="19" t="str">
        <f t="shared" ca="1" si="117"/>
        <v>28,1-23</v>
      </c>
      <c r="T259" s="19" t="str">
        <f t="shared" ca="1" si="117"/>
        <v>23,1-20,4</v>
      </c>
      <c r="U259" s="19" t="str">
        <f t="shared" ca="1" si="117"/>
        <v>20,5-15,9</v>
      </c>
      <c r="V259" s="19" t="str">
        <f t="shared" ca="1" si="117"/>
        <v>16-13,8</v>
      </c>
      <c r="W259" s="19" t="str">
        <f t="shared" ca="1" si="117"/>
        <v>13,9-11,6</v>
      </c>
      <c r="X259" s="152" t="e">
        <f t="shared" ca="1" si="117"/>
        <v>#N/A</v>
      </c>
      <c r="Y259" s="152" t="e">
        <f t="shared" ca="1" si="117"/>
        <v>#N/A</v>
      </c>
      <c r="Z259" s="152" t="e">
        <f t="shared" ca="1" si="117"/>
        <v>#N/A</v>
      </c>
      <c r="AA259" s="152" t="e">
        <f t="shared" ca="1" si="117"/>
        <v>#N/A</v>
      </c>
      <c r="AB259" s="152" t="e">
        <f t="shared" ca="1" si="117"/>
        <v>#N/A</v>
      </c>
      <c r="AC259" s="152" t="e">
        <f t="shared" ca="1" si="117"/>
        <v>#N/A</v>
      </c>
    </row>
    <row r="260" spans="2:30" s="65" customFormat="1" ht="15" customHeight="1">
      <c r="B260" s="701"/>
      <c r="C260" s="714"/>
      <c r="D260" s="15" t="s">
        <v>670</v>
      </c>
      <c r="E260" s="15">
        <f ca="1">AVERAGE(INDIRECT(CONCATENATE($E$253,E255,$E$254,E256),TRUE))</f>
        <v>64.24405242424244</v>
      </c>
      <c r="F260" s="15">
        <f t="shared" ref="F260:AC260" ca="1" si="118">AVERAGE(INDIRECT(CONCATENATE($E$253,F255,$E$254,F256),TRUE))</f>
        <v>53.788649629629639</v>
      </c>
      <c r="G260" s="15">
        <f t="shared" ca="1" si="118"/>
        <v>49.960762990196073</v>
      </c>
      <c r="H260" s="15">
        <f t="shared" ca="1" si="118"/>
        <v>67.020143571428562</v>
      </c>
      <c r="I260" s="15">
        <f t="shared" ca="1" si="118"/>
        <v>66.398541478260853</v>
      </c>
      <c r="J260" s="15">
        <f t="shared" ca="1" si="118"/>
        <v>72.240087686567179</v>
      </c>
      <c r="K260" s="15">
        <f t="shared" ca="1" si="118"/>
        <v>56.833953385416663</v>
      </c>
      <c r="L260" s="15">
        <f t="shared" ca="1" si="118"/>
        <v>58.369042</v>
      </c>
      <c r="M260" s="15">
        <f t="shared" ca="1" si="118"/>
        <v>66.192228000000014</v>
      </c>
      <c r="N260" s="15">
        <f t="shared" ca="1" si="118"/>
        <v>101.32671309523811</v>
      </c>
      <c r="O260" s="15">
        <f t="shared" ca="1" si="118"/>
        <v>74.248205147058798</v>
      </c>
      <c r="P260" s="15">
        <f t="shared" ca="1" si="118"/>
        <v>25.031993243243242</v>
      </c>
      <c r="Q260" s="15">
        <f t="shared" ca="1" si="118"/>
        <v>41.725618604651153</v>
      </c>
      <c r="R260" s="15">
        <f t="shared" ca="1" si="118"/>
        <v>7.2070188679245346</v>
      </c>
      <c r="S260" s="15">
        <f t="shared" ca="1" si="118"/>
        <v>9.2861020408168932E-2</v>
      </c>
      <c r="T260" s="15">
        <f t="shared" ca="1" si="118"/>
        <v>-8.0713108333333352</v>
      </c>
      <c r="U260" s="15">
        <f t="shared" ca="1" si="118"/>
        <v>1.3263797562091457E-2</v>
      </c>
      <c r="V260" s="15">
        <f t="shared" ca="1" si="118"/>
        <v>5.9007097291666648</v>
      </c>
      <c r="W260" s="15">
        <f t="shared" ca="1" si="118"/>
        <v>6.4063645181249997</v>
      </c>
      <c r="X260" s="153" t="e">
        <f t="shared" ca="1" si="118"/>
        <v>#N/A</v>
      </c>
      <c r="Y260" s="153" t="e">
        <f t="shared" ca="1" si="118"/>
        <v>#N/A</v>
      </c>
      <c r="Z260" s="153" t="e">
        <f t="shared" ca="1" si="118"/>
        <v>#N/A</v>
      </c>
      <c r="AA260" s="153" t="e">
        <f t="shared" ca="1" si="118"/>
        <v>#N/A</v>
      </c>
      <c r="AB260" s="153" t="e">
        <f t="shared" ca="1" si="118"/>
        <v>#N/A</v>
      </c>
      <c r="AC260" s="153" t="e">
        <f t="shared" ca="1" si="118"/>
        <v>#N/A</v>
      </c>
    </row>
    <row r="261" spans="2:30" s="65" customFormat="1" ht="15" customHeight="1" thickBot="1">
      <c r="B261" s="701"/>
      <c r="C261" s="714"/>
      <c r="D261" s="13" t="s">
        <v>671</v>
      </c>
      <c r="E261" s="13">
        <f ca="1">MIN(INDIRECT(CONCATENATE($E$253,E255,$E$254,E256),TRUE))</f>
        <v>49</v>
      </c>
      <c r="F261" s="13">
        <f t="shared" ref="F261:AC261" ca="1" si="119">MIN(INDIRECT(CONCATENATE($E$253,F255,$E$254,F256),TRUE))</f>
        <v>31</v>
      </c>
      <c r="G261" s="13">
        <f t="shared" ca="1" si="119"/>
        <v>39</v>
      </c>
      <c r="H261" s="13">
        <f t="shared" ca="1" si="119"/>
        <v>46</v>
      </c>
      <c r="I261" s="13">
        <f t="shared" ca="1" si="119"/>
        <v>30</v>
      </c>
      <c r="J261" s="13">
        <f t="shared" ca="1" si="119"/>
        <v>32</v>
      </c>
      <c r="K261" s="13">
        <f t="shared" ca="1" si="119"/>
        <v>22</v>
      </c>
      <c r="L261" s="13">
        <f t="shared" ca="1" si="119"/>
        <v>32</v>
      </c>
      <c r="M261" s="13">
        <f t="shared" ca="1" si="119"/>
        <v>30</v>
      </c>
      <c r="N261" s="13">
        <f t="shared" ca="1" si="119"/>
        <v>53</v>
      </c>
      <c r="O261" s="13">
        <f t="shared" ca="1" si="119"/>
        <v>26</v>
      </c>
      <c r="P261" s="13">
        <f t="shared" ca="1" si="119"/>
        <v>-18</v>
      </c>
      <c r="Q261" s="13">
        <f t="shared" ca="1" si="119"/>
        <v>-5</v>
      </c>
      <c r="R261" s="13">
        <f t="shared" ca="1" si="119"/>
        <v>-22</v>
      </c>
      <c r="S261" s="13">
        <f t="shared" ca="1" si="119"/>
        <v>-31.149449999999995</v>
      </c>
      <c r="T261" s="13">
        <f t="shared" ca="1" si="119"/>
        <v>-42</v>
      </c>
      <c r="U261" s="13">
        <f t="shared" ca="1" si="119"/>
        <v>-25</v>
      </c>
      <c r="V261" s="13">
        <f t="shared" ca="1" si="119"/>
        <v>-19</v>
      </c>
      <c r="W261" s="13">
        <f t="shared" ca="1" si="119"/>
        <v>-13</v>
      </c>
      <c r="X261" s="154" t="e">
        <f t="shared" ca="1" si="119"/>
        <v>#N/A</v>
      </c>
      <c r="Y261" s="154" t="e">
        <f t="shared" ca="1" si="119"/>
        <v>#N/A</v>
      </c>
      <c r="Z261" s="154" t="e">
        <f t="shared" ca="1" si="119"/>
        <v>#N/A</v>
      </c>
      <c r="AA261" s="154" t="e">
        <f t="shared" ca="1" si="119"/>
        <v>#N/A</v>
      </c>
      <c r="AB261" s="154" t="e">
        <f t="shared" ca="1" si="119"/>
        <v>#N/A</v>
      </c>
      <c r="AC261" s="154" t="e">
        <f t="shared" ca="1" si="119"/>
        <v>#N/A</v>
      </c>
      <c r="AD261" s="188"/>
    </row>
    <row r="262" spans="2:30" s="65" customFormat="1" ht="15" customHeight="1">
      <c r="B262" s="701"/>
      <c r="C262" s="714"/>
      <c r="D262" s="13" t="s">
        <v>672</v>
      </c>
      <c r="E262" s="13">
        <f ca="1">MAX(INDIRECT(CONCATENATE($E$253,E255,$E$254,E256),TRUE))</f>
        <v>77.166049999999998</v>
      </c>
      <c r="F262" s="13">
        <f t="shared" ref="F262:AC262" ca="1" si="120">MAX(INDIRECT(CONCATENATE($E$253,F255,$E$254,F256),TRUE))</f>
        <v>79.34845</v>
      </c>
      <c r="G262" s="13">
        <f t="shared" ca="1" si="120"/>
        <v>64.340050000000005</v>
      </c>
      <c r="H262" s="13">
        <f t="shared" ca="1" si="120"/>
        <v>78.291399999999996</v>
      </c>
      <c r="I262" s="13">
        <f t="shared" ca="1" si="120"/>
        <v>94.655049999999989</v>
      </c>
      <c r="J262" s="13">
        <f t="shared" ca="1" si="120"/>
        <v>109.84639999999999</v>
      </c>
      <c r="K262" s="13">
        <f t="shared" ca="1" si="120"/>
        <v>94.822100000000006</v>
      </c>
      <c r="L262" s="13">
        <f t="shared" ca="1" si="120"/>
        <v>85.246800000000007</v>
      </c>
      <c r="M262" s="13">
        <f t="shared" ca="1" si="120"/>
        <v>109.16705</v>
      </c>
      <c r="N262" s="13">
        <f t="shared" ca="1" si="120"/>
        <v>151.29939999999999</v>
      </c>
      <c r="O262" s="13">
        <f t="shared" ca="1" si="120"/>
        <v>129.09710000000001</v>
      </c>
      <c r="P262" s="13">
        <f t="shared" ca="1" si="120"/>
        <v>68.164450000000002</v>
      </c>
      <c r="Q262" s="13">
        <f t="shared" ca="1" si="120"/>
        <v>69.482599999999991</v>
      </c>
      <c r="R262" s="13">
        <f t="shared" ca="1" si="120"/>
        <v>41.450550000000007</v>
      </c>
      <c r="S262" s="13">
        <f t="shared" ca="1" si="120"/>
        <v>43.750550000000004</v>
      </c>
      <c r="T262" s="13">
        <f t="shared" ca="1" si="120"/>
        <v>39.842799999999997</v>
      </c>
      <c r="U262" s="13">
        <f t="shared" ca="1" si="120"/>
        <v>14.510470000000002</v>
      </c>
      <c r="V262" s="13">
        <f t="shared" ca="1" si="120"/>
        <v>26.839550000000003</v>
      </c>
      <c r="W262" s="13">
        <f t="shared" ca="1" si="120"/>
        <v>20.931550000000001</v>
      </c>
      <c r="X262" s="154" t="e">
        <f t="shared" ca="1" si="120"/>
        <v>#N/A</v>
      </c>
      <c r="Y262" s="154" t="e">
        <f t="shared" ca="1" si="120"/>
        <v>#N/A</v>
      </c>
      <c r="Z262" s="154" t="e">
        <f t="shared" ca="1" si="120"/>
        <v>#N/A</v>
      </c>
      <c r="AA262" s="154" t="e">
        <f t="shared" ca="1" si="120"/>
        <v>#N/A</v>
      </c>
      <c r="AB262" s="154" t="e">
        <f t="shared" ca="1" si="120"/>
        <v>#N/A</v>
      </c>
      <c r="AC262" s="154" t="e">
        <f t="shared" ca="1" si="120"/>
        <v>#N/A</v>
      </c>
    </row>
    <row r="263" spans="2:30" s="65" customFormat="1" ht="15" hidden="1" customHeight="1">
      <c r="B263" s="701"/>
      <c r="C263" s="714"/>
      <c r="D263" s="25" t="s">
        <v>673</v>
      </c>
      <c r="E263" s="16">
        <v>-15</v>
      </c>
      <c r="F263" s="16">
        <v>-15</v>
      </c>
      <c r="G263" s="16">
        <v>-15</v>
      </c>
      <c r="H263" s="16">
        <v>-15</v>
      </c>
      <c r="I263" s="16">
        <v>-15</v>
      </c>
      <c r="J263" s="16">
        <v>-15</v>
      </c>
      <c r="K263" s="16">
        <v>-15</v>
      </c>
      <c r="L263" s="16">
        <v>-15</v>
      </c>
      <c r="M263" s="16">
        <v>-15</v>
      </c>
      <c r="N263" s="16">
        <v>-15</v>
      </c>
      <c r="O263" s="16">
        <v>-15</v>
      </c>
      <c r="P263" s="16">
        <v>-15</v>
      </c>
      <c r="Q263" s="16">
        <v>-15</v>
      </c>
      <c r="R263" s="16">
        <v>-15</v>
      </c>
      <c r="S263" s="16">
        <v>-15</v>
      </c>
      <c r="T263" s="16">
        <v>-15</v>
      </c>
      <c r="U263" s="16">
        <v>-15</v>
      </c>
      <c r="V263" s="16">
        <v>-15</v>
      </c>
      <c r="W263" s="16">
        <v>-15</v>
      </c>
      <c r="X263" s="155">
        <v>-15</v>
      </c>
      <c r="Y263" s="155">
        <v>-15</v>
      </c>
      <c r="Z263" s="155">
        <v>-15</v>
      </c>
      <c r="AA263" s="155">
        <v>-15</v>
      </c>
      <c r="AB263" s="155">
        <v>-15</v>
      </c>
      <c r="AC263" s="155">
        <v>-15</v>
      </c>
    </row>
    <row r="264" spans="2:30" s="65" customFormat="1" ht="15" hidden="1" customHeight="1">
      <c r="B264" s="701"/>
      <c r="C264" s="714"/>
      <c r="D264" s="25" t="s">
        <v>674</v>
      </c>
      <c r="E264" s="16">
        <v>15</v>
      </c>
      <c r="F264" s="16">
        <v>15</v>
      </c>
      <c r="G264" s="16">
        <v>15</v>
      </c>
      <c r="H264" s="16">
        <v>15</v>
      </c>
      <c r="I264" s="16">
        <v>15</v>
      </c>
      <c r="J264" s="16">
        <v>15</v>
      </c>
      <c r="K264" s="16">
        <v>15</v>
      </c>
      <c r="L264" s="16">
        <v>15</v>
      </c>
      <c r="M264" s="16">
        <v>15</v>
      </c>
      <c r="N264" s="16">
        <v>15</v>
      </c>
      <c r="O264" s="16">
        <v>15</v>
      </c>
      <c r="P264" s="16">
        <v>15</v>
      </c>
      <c r="Q264" s="16">
        <v>15</v>
      </c>
      <c r="R264" s="16">
        <v>15</v>
      </c>
      <c r="S264" s="16">
        <v>15</v>
      </c>
      <c r="T264" s="16">
        <v>15</v>
      </c>
      <c r="U264" s="16">
        <v>15</v>
      </c>
      <c r="V264" s="16">
        <v>15</v>
      </c>
      <c r="W264" s="16">
        <v>15</v>
      </c>
      <c r="X264" s="155">
        <v>15</v>
      </c>
      <c r="Y264" s="155">
        <v>15</v>
      </c>
      <c r="Z264" s="155">
        <v>15</v>
      </c>
      <c r="AA264" s="155">
        <v>15</v>
      </c>
      <c r="AB264" s="155">
        <v>15</v>
      </c>
      <c r="AC264" s="155">
        <v>15</v>
      </c>
    </row>
    <row r="265" spans="2:30" s="65" customFormat="1" ht="15" hidden="1" customHeight="1">
      <c r="B265" s="701"/>
      <c r="C265" s="714"/>
      <c r="D265" s="25" t="s">
        <v>675</v>
      </c>
      <c r="E265" s="26">
        <f ca="1">E261+E263</f>
        <v>34</v>
      </c>
      <c r="F265" s="26">
        <f ca="1">F261+F263</f>
        <v>16</v>
      </c>
      <c r="G265" s="26">
        <f t="shared" ref="G265:AC265" ca="1" si="121">G261+G263</f>
        <v>24</v>
      </c>
      <c r="H265" s="26">
        <f t="shared" ca="1" si="121"/>
        <v>31</v>
      </c>
      <c r="I265" s="26">
        <f t="shared" ca="1" si="121"/>
        <v>15</v>
      </c>
      <c r="J265" s="26">
        <f t="shared" ca="1" si="121"/>
        <v>17</v>
      </c>
      <c r="K265" s="26">
        <f t="shared" ca="1" si="121"/>
        <v>7</v>
      </c>
      <c r="L265" s="26">
        <f t="shared" ca="1" si="121"/>
        <v>17</v>
      </c>
      <c r="M265" s="26">
        <f t="shared" ca="1" si="121"/>
        <v>15</v>
      </c>
      <c r="N265" s="26">
        <f t="shared" ca="1" si="121"/>
        <v>38</v>
      </c>
      <c r="O265" s="26">
        <f t="shared" ca="1" si="121"/>
        <v>11</v>
      </c>
      <c r="P265" s="26">
        <f t="shared" ca="1" si="121"/>
        <v>-33</v>
      </c>
      <c r="Q265" s="26">
        <f t="shared" ca="1" si="121"/>
        <v>-20</v>
      </c>
      <c r="R265" s="26">
        <f t="shared" ca="1" si="121"/>
        <v>-37</v>
      </c>
      <c r="S265" s="26">
        <f t="shared" ca="1" si="121"/>
        <v>-46.149449999999995</v>
      </c>
      <c r="T265" s="26">
        <f t="shared" ca="1" si="121"/>
        <v>-57</v>
      </c>
      <c r="U265" s="26">
        <f t="shared" ca="1" si="121"/>
        <v>-40</v>
      </c>
      <c r="V265" s="26">
        <f t="shared" ca="1" si="121"/>
        <v>-34</v>
      </c>
      <c r="W265" s="26">
        <f t="shared" ca="1" si="121"/>
        <v>-28</v>
      </c>
      <c r="X265" s="150" t="e">
        <f t="shared" ca="1" si="121"/>
        <v>#N/A</v>
      </c>
      <c r="Y265" s="150" t="e">
        <f t="shared" ca="1" si="121"/>
        <v>#N/A</v>
      </c>
      <c r="Z265" s="150" t="e">
        <f t="shared" ca="1" si="121"/>
        <v>#N/A</v>
      </c>
      <c r="AA265" s="150" t="e">
        <f t="shared" ca="1" si="121"/>
        <v>#N/A</v>
      </c>
      <c r="AB265" s="150" t="e">
        <f t="shared" ca="1" si="121"/>
        <v>#N/A</v>
      </c>
      <c r="AC265" s="150" t="e">
        <f t="shared" ca="1" si="121"/>
        <v>#N/A</v>
      </c>
    </row>
    <row r="266" spans="2:30" s="65" customFormat="1" ht="15" hidden="1" customHeight="1">
      <c r="B266" s="701"/>
      <c r="C266" s="714"/>
      <c r="D266" s="25" t="s">
        <v>676</v>
      </c>
      <c r="E266" s="26">
        <f ca="1">E262+E264</f>
        <v>92.166049999999998</v>
      </c>
      <c r="F266" s="26">
        <f t="shared" ref="F266:AC266" ca="1" si="122">F262+F264</f>
        <v>94.34845</v>
      </c>
      <c r="G266" s="26">
        <f t="shared" ca="1" si="122"/>
        <v>79.340050000000005</v>
      </c>
      <c r="H266" s="26">
        <f t="shared" ca="1" si="122"/>
        <v>93.291399999999996</v>
      </c>
      <c r="I266" s="26">
        <f t="shared" ca="1" si="122"/>
        <v>109.65504999999999</v>
      </c>
      <c r="J266" s="26">
        <f t="shared" ca="1" si="122"/>
        <v>124.84639999999999</v>
      </c>
      <c r="K266" s="26">
        <f t="shared" ca="1" si="122"/>
        <v>109.82210000000001</v>
      </c>
      <c r="L266" s="26">
        <f t="shared" ca="1" si="122"/>
        <v>100.24680000000001</v>
      </c>
      <c r="M266" s="26">
        <f t="shared" ca="1" si="122"/>
        <v>124.16705</v>
      </c>
      <c r="N266" s="26">
        <f t="shared" ca="1" si="122"/>
        <v>166.29939999999999</v>
      </c>
      <c r="O266" s="26">
        <f t="shared" ca="1" si="122"/>
        <v>144.09710000000001</v>
      </c>
      <c r="P266" s="26">
        <f t="shared" ca="1" si="122"/>
        <v>83.164450000000002</v>
      </c>
      <c r="Q266" s="26">
        <f t="shared" ca="1" si="122"/>
        <v>84.482599999999991</v>
      </c>
      <c r="R266" s="26">
        <f t="shared" ca="1" si="122"/>
        <v>56.450550000000007</v>
      </c>
      <c r="S266" s="26">
        <f t="shared" ca="1" si="122"/>
        <v>58.750550000000004</v>
      </c>
      <c r="T266" s="26">
        <f t="shared" ca="1" si="122"/>
        <v>54.842799999999997</v>
      </c>
      <c r="U266" s="26">
        <f t="shared" ca="1" si="122"/>
        <v>29.510470000000002</v>
      </c>
      <c r="V266" s="26">
        <f t="shared" ca="1" si="122"/>
        <v>41.839550000000003</v>
      </c>
      <c r="W266" s="26">
        <f t="shared" ca="1" si="122"/>
        <v>35.931550000000001</v>
      </c>
      <c r="X266" s="150" t="e">
        <f t="shared" ca="1" si="122"/>
        <v>#N/A</v>
      </c>
      <c r="Y266" s="150" t="e">
        <f t="shared" ca="1" si="122"/>
        <v>#N/A</v>
      </c>
      <c r="Z266" s="150" t="e">
        <f t="shared" ca="1" si="122"/>
        <v>#N/A</v>
      </c>
      <c r="AA266" s="150" t="e">
        <f t="shared" ca="1" si="122"/>
        <v>#N/A</v>
      </c>
      <c r="AB266" s="150" t="e">
        <f t="shared" ca="1" si="122"/>
        <v>#N/A</v>
      </c>
      <c r="AC266" s="150" t="e">
        <f t="shared" ca="1" si="122"/>
        <v>#N/A</v>
      </c>
    </row>
    <row r="267" spans="2:30" s="65" customFormat="1" ht="15" customHeight="1">
      <c r="B267" s="701"/>
      <c r="C267" s="722" t="s">
        <v>128</v>
      </c>
      <c r="D267" s="56" t="s">
        <v>106</v>
      </c>
      <c r="E267" s="57" t="str">
        <f ca="1">CONCATENATE(ROUND(E245,1),E$7,ROUND(E247,1))</f>
        <v>100,5-93,9</v>
      </c>
      <c r="F267" s="57" t="str">
        <f t="shared" ref="F267:AC267" ca="1" si="123">CONCATENATE(ROUND(F245,1),F$7,ROUND(F247,1))</f>
        <v>93,9-89,8</v>
      </c>
      <c r="G267" s="57" t="str">
        <f t="shared" ca="1" si="123"/>
        <v>89,8-86,3</v>
      </c>
      <c r="H267" s="57" t="str">
        <f t="shared" ca="1" si="123"/>
        <v>86,3-83,6</v>
      </c>
      <c r="I267" s="57" t="str">
        <f t="shared" ca="1" si="123"/>
        <v>83,6-72,1</v>
      </c>
      <c r="J267" s="57" t="str">
        <f t="shared" ca="1" si="123"/>
        <v>72,1-66</v>
      </c>
      <c r="K267" s="57" t="str">
        <f t="shared" ca="1" si="123"/>
        <v>66-61,6</v>
      </c>
      <c r="L267" s="57" t="str">
        <f t="shared" ca="1" si="123"/>
        <v>61,6-59,2</v>
      </c>
      <c r="M267" s="57" t="str">
        <f t="shared" ca="1" si="123"/>
        <v>59,2-56</v>
      </c>
      <c r="N267" s="57" t="str">
        <f t="shared" ca="1" si="123"/>
        <v>56-47,8</v>
      </c>
      <c r="O267" s="57" t="str">
        <f t="shared" ca="1" si="123"/>
        <v>47,8-41,3</v>
      </c>
      <c r="P267" s="57" t="str">
        <f t="shared" ca="1" si="123"/>
        <v>41,3-38</v>
      </c>
      <c r="Q267" s="57" t="str">
        <f t="shared" ca="1" si="123"/>
        <v>38-33,9</v>
      </c>
      <c r="R267" s="57" t="str">
        <f t="shared" ca="1" si="123"/>
        <v>33,9-28,1</v>
      </c>
      <c r="S267" s="57" t="str">
        <f t="shared" ca="1" si="123"/>
        <v>28,1-23</v>
      </c>
      <c r="T267" s="57" t="str">
        <f t="shared" ca="1" si="123"/>
        <v>23,1-20,4</v>
      </c>
      <c r="U267" s="57" t="str">
        <f t="shared" ca="1" si="123"/>
        <v>20,5-15,9</v>
      </c>
      <c r="V267" s="57" t="str">
        <f t="shared" ca="1" si="123"/>
        <v>16-13,8</v>
      </c>
      <c r="W267" s="57" t="str">
        <f t="shared" ca="1" si="123"/>
        <v>13,9-11,6</v>
      </c>
      <c r="X267" s="156" t="e">
        <f t="shared" ca="1" si="123"/>
        <v>#N/A</v>
      </c>
      <c r="Y267" s="156" t="e">
        <f t="shared" ca="1" si="123"/>
        <v>#N/A</v>
      </c>
      <c r="Z267" s="156" t="e">
        <f t="shared" ca="1" si="123"/>
        <v>#N/A</v>
      </c>
      <c r="AA267" s="156" t="e">
        <f t="shared" ca="1" si="123"/>
        <v>#N/A</v>
      </c>
      <c r="AB267" s="156" t="e">
        <f t="shared" ca="1" si="123"/>
        <v>#N/A</v>
      </c>
      <c r="AC267" s="156" t="e">
        <f t="shared" ca="1" si="123"/>
        <v>#N/A</v>
      </c>
    </row>
    <row r="268" spans="2:30" s="65" customFormat="1" ht="15" customHeight="1">
      <c r="B268" s="701"/>
      <c r="C268" s="722"/>
      <c r="D268" s="58" t="s">
        <v>670</v>
      </c>
      <c r="E268" s="58">
        <f ca="1">AVERAGE(INDIRECT(CONCATENATE($E$253,E257,$E$254,E258),TRUE))</f>
        <v>64.24405242424244</v>
      </c>
      <c r="F268" s="58">
        <f t="shared" ref="F268:AC268" ca="1" si="124">AVERAGE(INDIRECT(CONCATENATE($E$253,F257,$E$254,F258),TRUE))</f>
        <v>52.962517361111111</v>
      </c>
      <c r="G268" s="58">
        <f t="shared" ca="1" si="124"/>
        <v>49.617417261904762</v>
      </c>
      <c r="H268" s="58">
        <f t="shared" ca="1" si="124"/>
        <v>65.644904594594593</v>
      </c>
      <c r="I268" s="58">
        <f t="shared" ca="1" si="124"/>
        <v>66.464851416666647</v>
      </c>
      <c r="J268" s="58">
        <f t="shared" ca="1" si="124"/>
        <v>72.021903260869564</v>
      </c>
      <c r="K268" s="58">
        <f t="shared" ca="1" si="124"/>
        <v>56.833953385416663</v>
      </c>
      <c r="L268" s="58">
        <f t="shared" ca="1" si="124"/>
        <v>58.369042</v>
      </c>
      <c r="M268" s="58">
        <f t="shared" ca="1" si="124"/>
        <v>66.192228000000014</v>
      </c>
      <c r="N268" s="58">
        <f t="shared" ca="1" si="124"/>
        <v>101.32671309523811</v>
      </c>
      <c r="O268" s="58">
        <f t="shared" ca="1" si="124"/>
        <v>74.248205147058798</v>
      </c>
      <c r="P268" s="58">
        <f t="shared" ca="1" si="124"/>
        <v>25.031993243243242</v>
      </c>
      <c r="Q268" s="58">
        <f t="shared" ca="1" si="124"/>
        <v>41.725618604651153</v>
      </c>
      <c r="R268" s="58">
        <f t="shared" ca="1" si="124"/>
        <v>7.2070188679245346</v>
      </c>
      <c r="S268" s="58">
        <f t="shared" ca="1" si="124"/>
        <v>9.2861020408168932E-2</v>
      </c>
      <c r="T268" s="58">
        <f t="shared" ca="1" si="124"/>
        <v>-8.0713108333333352</v>
      </c>
      <c r="U268" s="58">
        <f t="shared" ca="1" si="124"/>
        <v>1.3263797562091457E-2</v>
      </c>
      <c r="V268" s="58">
        <f t="shared" ca="1" si="124"/>
        <v>5.9007097291666648</v>
      </c>
      <c r="W268" s="58">
        <f t="shared" ca="1" si="124"/>
        <v>6.4063645181249997</v>
      </c>
      <c r="X268" s="157" t="e">
        <f t="shared" ca="1" si="124"/>
        <v>#N/A</v>
      </c>
      <c r="Y268" s="157" t="e">
        <f t="shared" ca="1" si="124"/>
        <v>#N/A</v>
      </c>
      <c r="Z268" s="157" t="e">
        <f t="shared" ca="1" si="124"/>
        <v>#N/A</v>
      </c>
      <c r="AA268" s="157" t="e">
        <f t="shared" ca="1" si="124"/>
        <v>#N/A</v>
      </c>
      <c r="AB268" s="157" t="e">
        <f t="shared" ca="1" si="124"/>
        <v>#N/A</v>
      </c>
      <c r="AC268" s="157" t="e">
        <f t="shared" ca="1" si="124"/>
        <v>#N/A</v>
      </c>
    </row>
    <row r="269" spans="2:30" s="65" customFormat="1" ht="15" customHeight="1">
      <c r="B269" s="701"/>
      <c r="C269" s="722"/>
      <c r="D269" s="59" t="s">
        <v>671</v>
      </c>
      <c r="E269" s="59">
        <f ca="1">MIN(INDIRECT(CONCATENATE($E$253,E257,$E$254,E258),TRUE))</f>
        <v>49</v>
      </c>
      <c r="F269" s="59">
        <f t="shared" ref="F269:AC269" ca="1" si="125">MIN(INDIRECT(CONCATENATE($E$253,F257,$E$254,F258),TRUE))</f>
        <v>31</v>
      </c>
      <c r="G269" s="59">
        <f t="shared" ca="1" si="125"/>
        <v>39</v>
      </c>
      <c r="H269" s="59">
        <f t="shared" ca="1" si="125"/>
        <v>46</v>
      </c>
      <c r="I269" s="59">
        <f t="shared" ca="1" si="125"/>
        <v>30</v>
      </c>
      <c r="J269" s="59">
        <f t="shared" ca="1" si="125"/>
        <v>32</v>
      </c>
      <c r="K269" s="59">
        <f t="shared" ca="1" si="125"/>
        <v>22</v>
      </c>
      <c r="L269" s="59">
        <f t="shared" ca="1" si="125"/>
        <v>32</v>
      </c>
      <c r="M269" s="59">
        <f t="shared" ca="1" si="125"/>
        <v>30</v>
      </c>
      <c r="N269" s="59">
        <f t="shared" ca="1" si="125"/>
        <v>53</v>
      </c>
      <c r="O269" s="59">
        <f t="shared" ca="1" si="125"/>
        <v>26</v>
      </c>
      <c r="P269" s="59">
        <f t="shared" ca="1" si="125"/>
        <v>-18</v>
      </c>
      <c r="Q269" s="59">
        <f t="shared" ca="1" si="125"/>
        <v>-5</v>
      </c>
      <c r="R269" s="59">
        <f t="shared" ca="1" si="125"/>
        <v>-22</v>
      </c>
      <c r="S269" s="59">
        <f t="shared" ca="1" si="125"/>
        <v>-31.149449999999995</v>
      </c>
      <c r="T269" s="59">
        <f t="shared" ca="1" si="125"/>
        <v>-42</v>
      </c>
      <c r="U269" s="59">
        <f t="shared" ca="1" si="125"/>
        <v>-25</v>
      </c>
      <c r="V269" s="59">
        <f t="shared" ca="1" si="125"/>
        <v>-19</v>
      </c>
      <c r="W269" s="59">
        <f t="shared" ca="1" si="125"/>
        <v>-13</v>
      </c>
      <c r="X269" s="158" t="e">
        <f t="shared" ca="1" si="125"/>
        <v>#N/A</v>
      </c>
      <c r="Y269" s="158" t="e">
        <f t="shared" ca="1" si="125"/>
        <v>#N/A</v>
      </c>
      <c r="Z269" s="158" t="e">
        <f t="shared" ca="1" si="125"/>
        <v>#N/A</v>
      </c>
      <c r="AA269" s="158" t="e">
        <f t="shared" ca="1" si="125"/>
        <v>#N/A</v>
      </c>
      <c r="AB269" s="158" t="e">
        <f t="shared" ca="1" si="125"/>
        <v>#N/A</v>
      </c>
      <c r="AC269" s="158" t="e">
        <f t="shared" ca="1" si="125"/>
        <v>#N/A</v>
      </c>
    </row>
    <row r="270" spans="2:30" s="65" customFormat="1" ht="15" customHeight="1" thickBot="1">
      <c r="B270" s="701"/>
      <c r="C270" s="722"/>
      <c r="D270" s="59" t="s">
        <v>672</v>
      </c>
      <c r="E270" s="59">
        <f ca="1">MAX(INDIRECT(CONCATENATE($E$253,E257,$E$254,E258),TRUE))</f>
        <v>77.166049999999998</v>
      </c>
      <c r="F270" s="59">
        <f t="shared" ref="F270:AC270" ca="1" si="126">MAX(INDIRECT(CONCATENATE($E$253,F257,$E$254,F258),TRUE))</f>
        <v>79.34845</v>
      </c>
      <c r="G270" s="59">
        <f t="shared" ca="1" si="126"/>
        <v>64.340050000000005</v>
      </c>
      <c r="H270" s="59">
        <f t="shared" ca="1" si="126"/>
        <v>78.291399999999996</v>
      </c>
      <c r="I270" s="59">
        <f t="shared" ca="1" si="126"/>
        <v>94.655049999999989</v>
      </c>
      <c r="J270" s="59">
        <f t="shared" ca="1" si="126"/>
        <v>109.84639999999999</v>
      </c>
      <c r="K270" s="59">
        <f t="shared" ca="1" si="126"/>
        <v>94.822100000000006</v>
      </c>
      <c r="L270" s="59">
        <f t="shared" ca="1" si="126"/>
        <v>85.246800000000007</v>
      </c>
      <c r="M270" s="59">
        <f t="shared" ca="1" si="126"/>
        <v>109.16705</v>
      </c>
      <c r="N270" s="59">
        <f t="shared" ca="1" si="126"/>
        <v>151.29939999999999</v>
      </c>
      <c r="O270" s="59">
        <f t="shared" ca="1" si="126"/>
        <v>129.09710000000001</v>
      </c>
      <c r="P270" s="59">
        <f t="shared" ca="1" si="126"/>
        <v>68.164450000000002</v>
      </c>
      <c r="Q270" s="59">
        <f t="shared" ca="1" si="126"/>
        <v>69.482599999999991</v>
      </c>
      <c r="R270" s="59">
        <f t="shared" ca="1" si="126"/>
        <v>41.450550000000007</v>
      </c>
      <c r="S270" s="59">
        <f t="shared" ca="1" si="126"/>
        <v>43.750550000000004</v>
      </c>
      <c r="T270" s="59">
        <f t="shared" ca="1" si="126"/>
        <v>39.842799999999997</v>
      </c>
      <c r="U270" s="59">
        <f t="shared" ca="1" si="126"/>
        <v>14.510470000000002</v>
      </c>
      <c r="V270" s="59">
        <f t="shared" ca="1" si="126"/>
        <v>26.839550000000003</v>
      </c>
      <c r="W270" s="59">
        <f t="shared" ca="1" si="126"/>
        <v>20.931550000000001</v>
      </c>
      <c r="X270" s="158" t="e">
        <f t="shared" ca="1" si="126"/>
        <v>#N/A</v>
      </c>
      <c r="Y270" s="158" t="e">
        <f t="shared" ca="1" si="126"/>
        <v>#N/A</v>
      </c>
      <c r="Z270" s="158" t="e">
        <f t="shared" ca="1" si="126"/>
        <v>#N/A</v>
      </c>
      <c r="AA270" s="158" t="e">
        <f t="shared" ca="1" si="126"/>
        <v>#N/A</v>
      </c>
      <c r="AB270" s="158" t="e">
        <f t="shared" ca="1" si="126"/>
        <v>#N/A</v>
      </c>
      <c r="AC270" s="158" t="e">
        <f t="shared" ca="1" si="126"/>
        <v>#N/A</v>
      </c>
    </row>
    <row r="271" spans="2:30" s="65" customFormat="1" ht="15" hidden="1" customHeight="1">
      <c r="B271" s="701"/>
      <c r="C271" s="722"/>
      <c r="D271" s="60" t="s">
        <v>673</v>
      </c>
      <c r="E271" s="61">
        <v>-15</v>
      </c>
      <c r="F271" s="61">
        <v>-15</v>
      </c>
      <c r="G271" s="61">
        <v>-15</v>
      </c>
      <c r="H271" s="61">
        <v>-15</v>
      </c>
      <c r="I271" s="61">
        <v>-15</v>
      </c>
      <c r="J271" s="61">
        <v>-15</v>
      </c>
      <c r="K271" s="61">
        <v>-15</v>
      </c>
      <c r="L271" s="61">
        <v>-15</v>
      </c>
      <c r="M271" s="61">
        <v>-15</v>
      </c>
      <c r="N271" s="61">
        <v>-15</v>
      </c>
      <c r="O271" s="61">
        <v>-15</v>
      </c>
      <c r="P271" s="61">
        <v>-15</v>
      </c>
      <c r="Q271" s="61">
        <v>-15</v>
      </c>
      <c r="R271" s="61">
        <v>-15</v>
      </c>
      <c r="S271" s="61">
        <v>-15</v>
      </c>
      <c r="T271" s="61">
        <v>-15</v>
      </c>
      <c r="U271" s="61">
        <v>-15</v>
      </c>
      <c r="V271" s="61">
        <v>-15</v>
      </c>
      <c r="W271" s="61">
        <v>-15</v>
      </c>
      <c r="X271" s="159">
        <v>-15</v>
      </c>
      <c r="Y271" s="159">
        <v>-15</v>
      </c>
      <c r="Z271" s="159">
        <v>-15</v>
      </c>
      <c r="AA271" s="159">
        <v>-15</v>
      </c>
      <c r="AB271" s="159">
        <v>-15</v>
      </c>
      <c r="AC271" s="159">
        <v>-15</v>
      </c>
    </row>
    <row r="272" spans="2:30" s="65" customFormat="1" ht="15" hidden="1" customHeight="1">
      <c r="B272" s="701"/>
      <c r="C272" s="722"/>
      <c r="D272" s="60" t="s">
        <v>674</v>
      </c>
      <c r="E272" s="61">
        <v>15</v>
      </c>
      <c r="F272" s="61">
        <v>15</v>
      </c>
      <c r="G272" s="61">
        <v>15</v>
      </c>
      <c r="H272" s="61">
        <v>15</v>
      </c>
      <c r="I272" s="61">
        <v>15</v>
      </c>
      <c r="J272" s="61">
        <v>15</v>
      </c>
      <c r="K272" s="61">
        <v>15</v>
      </c>
      <c r="L272" s="61">
        <v>15</v>
      </c>
      <c r="M272" s="61">
        <v>15</v>
      </c>
      <c r="N272" s="61">
        <v>15</v>
      </c>
      <c r="O272" s="61">
        <v>15</v>
      </c>
      <c r="P272" s="61">
        <v>15</v>
      </c>
      <c r="Q272" s="61">
        <v>15</v>
      </c>
      <c r="R272" s="61">
        <v>15</v>
      </c>
      <c r="S272" s="61">
        <v>15</v>
      </c>
      <c r="T272" s="61">
        <v>15</v>
      </c>
      <c r="U272" s="61">
        <v>15</v>
      </c>
      <c r="V272" s="61">
        <v>15</v>
      </c>
      <c r="W272" s="61">
        <v>15</v>
      </c>
      <c r="X272" s="159">
        <v>15</v>
      </c>
      <c r="Y272" s="159">
        <v>15</v>
      </c>
      <c r="Z272" s="159">
        <v>15</v>
      </c>
      <c r="AA272" s="159">
        <v>15</v>
      </c>
      <c r="AB272" s="159">
        <v>15</v>
      </c>
      <c r="AC272" s="159">
        <v>15</v>
      </c>
    </row>
    <row r="273" spans="2:29" s="65" customFormat="1" ht="15" hidden="1" customHeight="1">
      <c r="B273" s="701"/>
      <c r="C273" s="722"/>
      <c r="D273" s="60" t="s">
        <v>675</v>
      </c>
      <c r="E273" s="62">
        <f ca="1">E269+E271</f>
        <v>34</v>
      </c>
      <c r="F273" s="62">
        <f ca="1">F269+F271</f>
        <v>16</v>
      </c>
      <c r="G273" s="62">
        <f t="shared" ref="G273:AC273" ca="1" si="127">G269+G271</f>
        <v>24</v>
      </c>
      <c r="H273" s="62">
        <f t="shared" ca="1" si="127"/>
        <v>31</v>
      </c>
      <c r="I273" s="62">
        <f t="shared" ca="1" si="127"/>
        <v>15</v>
      </c>
      <c r="J273" s="62">
        <f t="shared" ca="1" si="127"/>
        <v>17</v>
      </c>
      <c r="K273" s="62">
        <f t="shared" ca="1" si="127"/>
        <v>7</v>
      </c>
      <c r="L273" s="62">
        <f t="shared" ca="1" si="127"/>
        <v>17</v>
      </c>
      <c r="M273" s="62">
        <f t="shared" ca="1" si="127"/>
        <v>15</v>
      </c>
      <c r="N273" s="62">
        <f t="shared" ca="1" si="127"/>
        <v>38</v>
      </c>
      <c r="O273" s="62">
        <f t="shared" ca="1" si="127"/>
        <v>11</v>
      </c>
      <c r="P273" s="62">
        <f t="shared" ca="1" si="127"/>
        <v>-33</v>
      </c>
      <c r="Q273" s="62">
        <f t="shared" ca="1" si="127"/>
        <v>-20</v>
      </c>
      <c r="R273" s="62">
        <f t="shared" ca="1" si="127"/>
        <v>-37</v>
      </c>
      <c r="S273" s="62">
        <f t="shared" ca="1" si="127"/>
        <v>-46.149449999999995</v>
      </c>
      <c r="T273" s="62">
        <f t="shared" ca="1" si="127"/>
        <v>-57</v>
      </c>
      <c r="U273" s="62">
        <f t="shared" ca="1" si="127"/>
        <v>-40</v>
      </c>
      <c r="V273" s="62">
        <f t="shared" ca="1" si="127"/>
        <v>-34</v>
      </c>
      <c r="W273" s="62">
        <f t="shared" ca="1" si="127"/>
        <v>-28</v>
      </c>
      <c r="X273" s="151" t="e">
        <f t="shared" ca="1" si="127"/>
        <v>#N/A</v>
      </c>
      <c r="Y273" s="151" t="e">
        <f t="shared" ca="1" si="127"/>
        <v>#N/A</v>
      </c>
      <c r="Z273" s="151" t="e">
        <f t="shared" ca="1" si="127"/>
        <v>#N/A</v>
      </c>
      <c r="AA273" s="151" t="e">
        <f t="shared" ca="1" si="127"/>
        <v>#N/A</v>
      </c>
      <c r="AB273" s="151" t="e">
        <f t="shared" ca="1" si="127"/>
        <v>#N/A</v>
      </c>
      <c r="AC273" s="151" t="e">
        <f t="shared" ca="1" si="127"/>
        <v>#N/A</v>
      </c>
    </row>
    <row r="274" spans="2:29" s="65" customFormat="1" ht="15" hidden="1" customHeight="1" thickBot="1">
      <c r="B274" s="733"/>
      <c r="C274" s="723"/>
      <c r="D274" s="148" t="s">
        <v>676</v>
      </c>
      <c r="E274" s="149">
        <f ca="1">E270+E272</f>
        <v>92.166049999999998</v>
      </c>
      <c r="F274" s="149">
        <f t="shared" ref="F274:AC274" ca="1" si="128">F270+F272</f>
        <v>94.34845</v>
      </c>
      <c r="G274" s="149">
        <f t="shared" ca="1" si="128"/>
        <v>79.340050000000005</v>
      </c>
      <c r="H274" s="149">
        <f t="shared" ca="1" si="128"/>
        <v>93.291399999999996</v>
      </c>
      <c r="I274" s="149">
        <f t="shared" ca="1" si="128"/>
        <v>109.65504999999999</v>
      </c>
      <c r="J274" s="149">
        <f t="shared" ca="1" si="128"/>
        <v>124.84639999999999</v>
      </c>
      <c r="K274" s="149">
        <f t="shared" ca="1" si="128"/>
        <v>109.82210000000001</v>
      </c>
      <c r="L274" s="149">
        <f t="shared" ca="1" si="128"/>
        <v>100.24680000000001</v>
      </c>
      <c r="M274" s="149">
        <f t="shared" ca="1" si="128"/>
        <v>124.16705</v>
      </c>
      <c r="N274" s="149">
        <f t="shared" ca="1" si="128"/>
        <v>166.29939999999999</v>
      </c>
      <c r="O274" s="149">
        <f t="shared" ca="1" si="128"/>
        <v>144.09710000000001</v>
      </c>
      <c r="P274" s="149">
        <f t="shared" ca="1" si="128"/>
        <v>83.164450000000002</v>
      </c>
      <c r="Q274" s="149">
        <f t="shared" ca="1" si="128"/>
        <v>84.482599999999991</v>
      </c>
      <c r="R274" s="149">
        <f t="shared" ca="1" si="128"/>
        <v>56.450550000000007</v>
      </c>
      <c r="S274" s="149">
        <f t="shared" ca="1" si="128"/>
        <v>58.750550000000004</v>
      </c>
      <c r="T274" s="149">
        <f t="shared" ca="1" si="128"/>
        <v>54.842799999999997</v>
      </c>
      <c r="U274" s="149">
        <f t="shared" ca="1" si="128"/>
        <v>29.510470000000002</v>
      </c>
      <c r="V274" s="149">
        <f t="shared" ca="1" si="128"/>
        <v>41.839550000000003</v>
      </c>
      <c r="W274" s="149">
        <f t="shared" ca="1" si="128"/>
        <v>35.931550000000001</v>
      </c>
      <c r="X274" s="189" t="e">
        <f t="shared" ca="1" si="128"/>
        <v>#N/A</v>
      </c>
      <c r="Y274" s="189" t="e">
        <f t="shared" ca="1" si="128"/>
        <v>#N/A</v>
      </c>
      <c r="Z274" s="189" t="e">
        <f t="shared" ca="1" si="128"/>
        <v>#N/A</v>
      </c>
      <c r="AA274" s="189" t="e">
        <f t="shared" ca="1" si="128"/>
        <v>#N/A</v>
      </c>
      <c r="AB274" s="189" t="e">
        <f t="shared" ca="1" si="128"/>
        <v>#N/A</v>
      </c>
      <c r="AC274" s="189" t="e">
        <f t="shared" ca="1" si="128"/>
        <v>#N/A</v>
      </c>
    </row>
    <row r="275" spans="2:29" s="65" customFormat="1" ht="15" customHeight="1">
      <c r="B275" s="190"/>
      <c r="C275" s="190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2:29" ht="15" customHeight="1" thickBot="1">
      <c r="B276" s="690" t="s">
        <v>44</v>
      </c>
      <c r="C276" s="690"/>
      <c r="D276" s="690"/>
      <c r="E276" s="690"/>
      <c r="F276" s="690"/>
      <c r="G276" s="690"/>
      <c r="H276" s="690"/>
      <c r="I276" s="690"/>
      <c r="J276" s="690"/>
      <c r="K276" s="690"/>
      <c r="L276" s="690"/>
      <c r="M276" s="690"/>
      <c r="N276" s="690"/>
      <c r="O276" s="690"/>
      <c r="P276" s="690"/>
      <c r="Q276" s="690"/>
      <c r="R276" s="690"/>
      <c r="S276" s="690"/>
      <c r="T276" s="690"/>
      <c r="U276" s="690"/>
      <c r="V276" s="690"/>
      <c r="W276" s="690"/>
      <c r="X276" s="690"/>
      <c r="Y276" s="690"/>
      <c r="Z276" s="690"/>
      <c r="AA276" s="690"/>
      <c r="AB276" s="690"/>
      <c r="AC276" s="690"/>
    </row>
    <row r="277" spans="2:29" s="65" customFormat="1" ht="15" hidden="1" customHeight="1">
      <c r="B277" s="691" t="s">
        <v>132</v>
      </c>
      <c r="C277" s="691" t="s">
        <v>120</v>
      </c>
      <c r="D277" s="30" t="s">
        <v>148</v>
      </c>
      <c r="E277" s="96" t="str">
        <f>ADDRESS(MATCH(E278,SL_CHARTS_2012!$AC$1:$AC$39999,1),$E$285,1)</f>
        <v>$AC$105</v>
      </c>
      <c r="F277" s="96" t="str">
        <f>ADDRESS(MATCH(F278,SL_CHARTS_2012!$AC$1:$AC$39999,1),$E$285,1)</f>
        <v>$AC$98</v>
      </c>
      <c r="G277" s="96" t="str">
        <f>ADDRESS(MATCH(G278,SL_CHARTS_2012!$AC$1:$AC$39999,1),$E$285,1)</f>
        <v>$AC$94</v>
      </c>
      <c r="H277" s="96" t="str">
        <f>ADDRESS(MATCH(H278,SL_CHARTS_2012!$AC$1:$AC$39999,1),$E$285,1)</f>
        <v>$AC$91</v>
      </c>
      <c r="I277" s="96" t="str">
        <f>ADDRESS(MATCH(I278,SL_CHARTS_2012!$AC$1:$AC$39999,1),$E$285,1)</f>
        <v>$AC$88</v>
      </c>
      <c r="J277" s="96" t="str">
        <f>ADDRESS(MATCH(J278,SL_CHARTS_2012!$AC$1:$AC$39999,1),$E$285,1)</f>
        <v>$AC$77</v>
      </c>
      <c r="K277" s="96" t="str">
        <f>ADDRESS(MATCH(K278,SL_CHARTS_2012!$AC$1:$AC$39999,1),$E$285,1)</f>
        <v>$AC$70</v>
      </c>
      <c r="L277" s="96" t="str">
        <f>ADDRESS(MATCH(L278,SL_CHARTS_2012!$AC$1:$AC$39999,1),$E$285,1)</f>
        <v>$AC$66</v>
      </c>
      <c r="M277" s="96" t="str">
        <f>ADDRESS(MATCH(M278,SL_CHARTS_2012!$AC$1:$AC$39999,1),$E$285,1)</f>
        <v>$AC$64</v>
      </c>
      <c r="N277" s="96" t="str">
        <f>ADDRESS(MATCH(N278,SL_CHARTS_2012!$AC$1:$AC$39999,1),$E$285,1)</f>
        <v>$AC$60</v>
      </c>
      <c r="O277" s="96" t="str">
        <f>ADDRESS(MATCH(O278,SL_CHARTS_2012!$AC$1:$AC$39999,1),$E$285,1)</f>
        <v>$AC$52</v>
      </c>
      <c r="P277" s="96" t="str">
        <f>ADDRESS(MATCH(P278,SL_CHARTS_2012!$AC$1:$AC$39999,1),$E$285,1)</f>
        <v>$AC$46</v>
      </c>
      <c r="Q277" s="96" t="str">
        <f>ADDRESS(MATCH(Q278,SL_CHARTS_2012!$AC$1:$AC$39999,1),$E$285,1)</f>
        <v>$AC$42</v>
      </c>
      <c r="R277" s="96" t="str">
        <f>ADDRESS(MATCH(R278,SL_CHARTS_2012!$AC$1:$AC$39999,1),$E$285,1)</f>
        <v>$AC$38</v>
      </c>
      <c r="S277" s="96" t="str">
        <f>ADDRESS(MATCH(S278,SL_CHARTS_2012!$AC$1:$AC$39999,1),$E$285,1)</f>
        <v>$AC$33</v>
      </c>
      <c r="T277" s="96" t="str">
        <f>ADDRESS(MATCH(T278,SL_CHARTS_2012!$AC$1:$AC$39999,1),$E$285,1)</f>
        <v>$AC$28</v>
      </c>
      <c r="U277" s="96" t="str">
        <f>ADDRESS(MATCH(U278,SL_CHARTS_2012!$AC$1:$AC$39999,1),$E$285,1)</f>
        <v>$AC$25</v>
      </c>
      <c r="V277" s="96" t="str">
        <f>ADDRESS(MATCH(V278,SL_CHARTS_2012!$AC$1:$AC$39999,1),$E$285,1)</f>
        <v>$AC$20</v>
      </c>
      <c r="W277" s="96" t="str">
        <f>ADDRESS(MATCH(W278,SL_CHARTS_2012!$AC$1:$AC$39999,1),$E$285,1)</f>
        <v>$AC$18</v>
      </c>
      <c r="X277" s="96" t="str">
        <f>ADDRESS(MATCH(X278,SL_CHARTS_2012!$AC$1:$AC$39999,1),$E$285,1)</f>
        <v>$AC$16</v>
      </c>
      <c r="Y277" s="96" t="str">
        <f>ADDRESS(MATCH(Y278,SL_CHARTS_2012!$AC$1:$AC$39999,1),$E$285,1)</f>
        <v>$AC$12</v>
      </c>
      <c r="Z277" s="96" t="str">
        <f>ADDRESS(MATCH(Z278,SL_CHARTS_2012!$AC$1:$AC$39999,1),$E$285,1)</f>
        <v>$AC$10</v>
      </c>
      <c r="AA277" s="96" t="str">
        <f>ADDRESS(MATCH(AA278,SL_CHARTS_2012!$AC$1:$AC$39999,1),$E$285,1)</f>
        <v>$AC$8</v>
      </c>
      <c r="AB277" s="96" t="str">
        <f>ADDRESS(MATCH(AB278,SL_CHARTS_2012!$AC$1:$AC$39999,1),$E$285,1)</f>
        <v>$AC$7</v>
      </c>
      <c r="AC277" s="96" t="str">
        <f>ADDRESS(MATCH(AC278,SL_CHARTS_2012!$AC$1:$AC$39999,1),$E$285,1)</f>
        <v>$AC$6</v>
      </c>
    </row>
    <row r="278" spans="2:29" s="574" customFormat="1" ht="15" customHeight="1">
      <c r="B278" s="692"/>
      <c r="C278" s="691"/>
      <c r="D278" s="66" t="s">
        <v>129</v>
      </c>
      <c r="E278" s="197">
        <f>ROUNDUP(E$4,0)</f>
        <v>101</v>
      </c>
      <c r="F278" s="197">
        <f t="shared" ref="F278:AC278" si="129">ROUNDUP(F$4,0)</f>
        <v>94</v>
      </c>
      <c r="G278" s="197">
        <f t="shared" si="129"/>
        <v>90</v>
      </c>
      <c r="H278" s="197">
        <f t="shared" si="129"/>
        <v>87</v>
      </c>
      <c r="I278" s="197">
        <f t="shared" si="129"/>
        <v>84</v>
      </c>
      <c r="J278" s="197">
        <f t="shared" si="129"/>
        <v>73</v>
      </c>
      <c r="K278" s="197">
        <f t="shared" si="129"/>
        <v>66</v>
      </c>
      <c r="L278" s="197">
        <f t="shared" si="129"/>
        <v>62</v>
      </c>
      <c r="M278" s="197">
        <f t="shared" si="129"/>
        <v>60</v>
      </c>
      <c r="N278" s="197">
        <f t="shared" si="129"/>
        <v>56</v>
      </c>
      <c r="O278" s="197">
        <f t="shared" si="129"/>
        <v>48</v>
      </c>
      <c r="P278" s="197">
        <f t="shared" si="129"/>
        <v>42</v>
      </c>
      <c r="Q278" s="197">
        <f t="shared" si="129"/>
        <v>38</v>
      </c>
      <c r="R278" s="197">
        <f t="shared" si="129"/>
        <v>34</v>
      </c>
      <c r="S278" s="197">
        <f t="shared" si="129"/>
        <v>29</v>
      </c>
      <c r="T278" s="197">
        <f t="shared" si="129"/>
        <v>24</v>
      </c>
      <c r="U278" s="197">
        <f t="shared" si="129"/>
        <v>21</v>
      </c>
      <c r="V278" s="197">
        <f t="shared" si="129"/>
        <v>16</v>
      </c>
      <c r="W278" s="197">
        <f t="shared" si="129"/>
        <v>14</v>
      </c>
      <c r="X278" s="197">
        <f t="shared" si="129"/>
        <v>12</v>
      </c>
      <c r="Y278" s="197">
        <f t="shared" si="129"/>
        <v>8</v>
      </c>
      <c r="Z278" s="197">
        <f t="shared" si="129"/>
        <v>6</v>
      </c>
      <c r="AA278" s="197">
        <f t="shared" si="129"/>
        <v>4</v>
      </c>
      <c r="AB278" s="197">
        <f t="shared" si="129"/>
        <v>3</v>
      </c>
      <c r="AC278" s="197">
        <f t="shared" si="129"/>
        <v>2</v>
      </c>
    </row>
    <row r="279" spans="2:29" s="574" customFormat="1" ht="15" hidden="1" customHeight="1">
      <c r="B279" s="692"/>
      <c r="C279" s="691"/>
      <c r="D279" s="30" t="s">
        <v>149</v>
      </c>
      <c r="E279" s="31" t="str">
        <f>ADDRESS(MATCH(E280,SL_CHARTS_2012!$AC$1:$AC$39999,1),$E$285,1)</f>
        <v>$AC$97</v>
      </c>
      <c r="F279" s="31" t="str">
        <f>ADDRESS(MATCH(F280,SL_CHARTS_2012!$AC$1:$AC$39999,1),$E$285,1)</f>
        <v>$AC$93</v>
      </c>
      <c r="G279" s="31" t="str">
        <f>ADDRESS(MATCH(G280,SL_CHARTS_2012!$AC$1:$AC$39999,1),$E$285,1)</f>
        <v>$AC$90</v>
      </c>
      <c r="H279" s="31" t="str">
        <f>ADDRESS(MATCH(H280,SL_CHARTS_2012!$AC$1:$AC$39999,1),$E$285,1)</f>
        <v>$AC$87</v>
      </c>
      <c r="I279" s="31" t="str">
        <f>ADDRESS(MATCH(I280,SL_CHARTS_2012!$AC$1:$AC$39999,1),$E$285,1)</f>
        <v>$AC$76</v>
      </c>
      <c r="J279" s="31" t="str">
        <f>ADDRESS(MATCH(J280,SL_CHARTS_2012!$AC$1:$AC$39999,1),$E$285,1)</f>
        <v>$AC$70</v>
      </c>
      <c r="K279" s="31" t="str">
        <f>ADDRESS(MATCH(K280,SL_CHARTS_2012!$AC$1:$AC$39999,1),$E$285,1)</f>
        <v>$AC$65</v>
      </c>
      <c r="L279" s="31" t="str">
        <f>ADDRESS(MATCH(L280,SL_CHARTS_2012!$AC$1:$AC$39999,1),$E$285,1)</f>
        <v>$AC$63</v>
      </c>
      <c r="M279" s="31" t="str">
        <f>ADDRESS(MATCH(M280,SL_CHARTS_2012!$AC$1:$AC$39999,1),$E$285,1)</f>
        <v>$AC$60</v>
      </c>
      <c r="N279" s="31" t="str">
        <f>ADDRESS(MATCH(N280,SL_CHARTS_2012!$AC$1:$AC$39999,1),$E$285,1)</f>
        <v>$AC$51</v>
      </c>
      <c r="O279" s="31" t="str">
        <f>ADDRESS(MATCH(O280,SL_CHARTS_2012!$AC$1:$AC$39999,1),$E$285,1)</f>
        <v>$AC$45</v>
      </c>
      <c r="P279" s="31" t="str">
        <f>ADDRESS(MATCH(P280,SL_CHARTS_2012!$AC$1:$AC$39999,1),$E$285,1)</f>
        <v>$AC$42</v>
      </c>
      <c r="Q279" s="31" t="str">
        <f>ADDRESS(MATCH(Q280,SL_CHARTS_2012!$AC$1:$AC$39999,1),$E$285,1)</f>
        <v>$AC$37</v>
      </c>
      <c r="R279" s="31" t="str">
        <f>ADDRESS(MATCH(R280,SL_CHARTS_2012!$AC$1:$AC$39999,1),$E$285,1)</f>
        <v>$AC$32</v>
      </c>
      <c r="S279" s="31" t="str">
        <f>ADDRESS(MATCH(S280,SL_CHARTS_2012!$AC$1:$AC$39999,1),$E$285,1)</f>
        <v>$AC$27</v>
      </c>
      <c r="T279" s="31" t="str">
        <f>ADDRESS(MATCH(T280,SL_CHARTS_2012!$AC$1:$AC$39999,1),$E$285,1)</f>
        <v>$AC$24</v>
      </c>
      <c r="U279" s="31" t="str">
        <f>ADDRESS(MATCH(U280,SL_CHARTS_2012!$AC$1:$AC$39999,1),$E$285,1)</f>
        <v>$AC$19</v>
      </c>
      <c r="V279" s="31" t="str">
        <f>ADDRESS(MATCH(V280,SL_CHARTS_2012!$AC$1:$AC$39999,1),$E$285,1)</f>
        <v>$AC$17</v>
      </c>
      <c r="W279" s="31" t="str">
        <f>ADDRESS(MATCH(W280,SL_CHARTS_2012!$AC$1:$AC$39999,1),$E$285,1)</f>
        <v>$AC$15</v>
      </c>
      <c r="X279" s="31" t="str">
        <f>ADDRESS(MATCH(X280,SL_CHARTS_2012!$AC$1:$AC$39999,1),$E$285,1)</f>
        <v>$AC$11</v>
      </c>
      <c r="Y279" s="31" t="str">
        <f>ADDRESS(MATCH(Y280,SL_CHARTS_2012!$AC$1:$AC$39999,1),$E$285,1)</f>
        <v>$AC$9</v>
      </c>
      <c r="Z279" s="31" t="str">
        <f>ADDRESS(MATCH(Z280,SL_CHARTS_2012!$AC$1:$AC$39999,1),$E$285,1)</f>
        <v>$AC$7</v>
      </c>
      <c r="AA279" s="31" t="str">
        <f>ADDRESS(MATCH(AA280,SL_CHARTS_2012!$AC$1:$AC$39999,1),$E$285,1)</f>
        <v>$AC$6</v>
      </c>
      <c r="AB279" s="31" t="str">
        <f>ADDRESS(MATCH(AB280,SL_CHARTS_2012!$AC$1:$AC$39999,1),$E$285,1)</f>
        <v>$AC$5</v>
      </c>
      <c r="AC279" s="31" t="str">
        <f>ADDRESS(MATCH(AC280,SL_CHARTS_2012!$AC$1:$AC$39999,1),$E$285,1)</f>
        <v>$AC$4</v>
      </c>
    </row>
    <row r="280" spans="2:29" s="574" customFormat="1" ht="15" customHeight="1">
      <c r="B280" s="692"/>
      <c r="C280" s="691"/>
      <c r="D280" s="66" t="s">
        <v>130</v>
      </c>
      <c r="E280" s="241">
        <f>ROUNDDOWN(E$8,0)</f>
        <v>93</v>
      </c>
      <c r="F280" s="241">
        <f t="shared" ref="F280:AC280" si="130">ROUNDDOWN(F$8,0)</f>
        <v>89</v>
      </c>
      <c r="G280" s="241">
        <f t="shared" si="130"/>
        <v>86</v>
      </c>
      <c r="H280" s="241">
        <f t="shared" si="130"/>
        <v>83</v>
      </c>
      <c r="I280" s="241">
        <f t="shared" si="130"/>
        <v>72</v>
      </c>
      <c r="J280" s="241">
        <f t="shared" si="130"/>
        <v>66</v>
      </c>
      <c r="K280" s="241">
        <f t="shared" si="130"/>
        <v>61</v>
      </c>
      <c r="L280" s="241">
        <f t="shared" si="130"/>
        <v>59</v>
      </c>
      <c r="M280" s="241">
        <f t="shared" si="130"/>
        <v>56</v>
      </c>
      <c r="N280" s="241">
        <f t="shared" si="130"/>
        <v>47</v>
      </c>
      <c r="O280" s="241">
        <f t="shared" si="130"/>
        <v>41</v>
      </c>
      <c r="P280" s="241">
        <f t="shared" si="130"/>
        <v>38</v>
      </c>
      <c r="Q280" s="241">
        <f t="shared" si="130"/>
        <v>33</v>
      </c>
      <c r="R280" s="241">
        <f t="shared" si="130"/>
        <v>28</v>
      </c>
      <c r="S280" s="241">
        <f t="shared" si="130"/>
        <v>23</v>
      </c>
      <c r="T280" s="241">
        <f t="shared" si="130"/>
        <v>20</v>
      </c>
      <c r="U280" s="241">
        <f t="shared" si="130"/>
        <v>15</v>
      </c>
      <c r="V280" s="241">
        <f t="shared" si="130"/>
        <v>13</v>
      </c>
      <c r="W280" s="241">
        <f t="shared" si="130"/>
        <v>11</v>
      </c>
      <c r="X280" s="241">
        <f t="shared" si="130"/>
        <v>7</v>
      </c>
      <c r="Y280" s="241">
        <f t="shared" si="130"/>
        <v>5</v>
      </c>
      <c r="Z280" s="241">
        <f t="shared" si="130"/>
        <v>3</v>
      </c>
      <c r="AA280" s="241">
        <f t="shared" si="130"/>
        <v>2</v>
      </c>
      <c r="AB280" s="241">
        <f t="shared" si="130"/>
        <v>1</v>
      </c>
      <c r="AC280" s="241">
        <f t="shared" si="130"/>
        <v>0</v>
      </c>
    </row>
    <row r="281" spans="2:29" s="574" customFormat="1" ht="15" hidden="1" customHeight="1">
      <c r="B281" s="692"/>
      <c r="C281" s="693" t="s">
        <v>121</v>
      </c>
      <c r="D281" s="63" t="s">
        <v>148</v>
      </c>
      <c r="E281" s="64" t="str">
        <f>ADDRESS(MATCH(E282,SL_CHARTS_2012!$AC$1:$AC$39999,1),$E$285,1)</f>
        <v>$AC$105</v>
      </c>
      <c r="F281" s="64" t="str">
        <f>ADDRESS(MATCH(F282,SL_CHARTS_2012!$AC$1:$AC$39999,1),$E$285,1)</f>
        <v>$AC$98</v>
      </c>
      <c r="G281" s="64" t="str">
        <f>ADDRESS(MATCH(G282,SL_CHARTS_2012!$AC$1:$AC$39999,1),$E$285,1)</f>
        <v>$AC$95</v>
      </c>
      <c r="H281" s="64" t="str">
        <f>ADDRESS(MATCH(H282,SL_CHARTS_2012!$AC$1:$AC$39999,1),$E$285,1)</f>
        <v>$AC$91</v>
      </c>
      <c r="I281" s="64" t="str">
        <f>ADDRESS(MATCH(I282,SL_CHARTS_2012!$AC$1:$AC$39999,1),$E$285,1)</f>
        <v>$AC$88</v>
      </c>
      <c r="J281" s="64" t="str">
        <f>ADDRESS(MATCH(J282,SL_CHARTS_2012!$AC$1:$AC$39999,1),$E$285,1)</f>
        <v>$AC$77</v>
      </c>
      <c r="K281" s="64" t="str">
        <f>ADDRESS(MATCH(K282,SL_CHARTS_2012!$AC$1:$AC$39999,1),$E$285,1)</f>
        <v>$AC$70</v>
      </c>
      <c r="L281" s="64" t="str">
        <f>ADDRESS(MATCH(L282,SL_CHARTS_2012!$AC$1:$AC$39999,1),$E$285,1)</f>
        <v>$AC$66</v>
      </c>
      <c r="M281" s="64" t="str">
        <f>ADDRESS(MATCH(M282,SL_CHARTS_2012!$AC$1:$AC$39999,1),$E$285,1)</f>
        <v>$AC$64</v>
      </c>
      <c r="N281" s="64" t="str">
        <f>ADDRESS(MATCH(N282,SL_CHARTS_2012!$AC$1:$AC$39999,1),$E$285,1)</f>
        <v>$AC$60</v>
      </c>
      <c r="O281" s="64" t="str">
        <f>ADDRESS(MATCH(O282,SL_CHARTS_2012!$AC$1:$AC$39999,1),$E$285,1)</f>
        <v>$AC$52</v>
      </c>
      <c r="P281" s="64" t="str">
        <f>ADDRESS(MATCH(P282,SL_CHARTS_2012!$AC$1:$AC$39999,1),$E$285,1)</f>
        <v>$AC$46</v>
      </c>
      <c r="Q281" s="64" t="str">
        <f>ADDRESS(MATCH(Q282,SL_CHARTS_2012!$AC$1:$AC$39999,1),$E$285,1)</f>
        <v>$AC$42</v>
      </c>
      <c r="R281" s="64" t="str">
        <f>ADDRESS(MATCH(R282,SL_CHARTS_2012!$AC$1:$AC$39999,1),$E$285,1)</f>
        <v>$AC$38</v>
      </c>
      <c r="S281" s="64" t="str">
        <f>ADDRESS(MATCH(S282,SL_CHARTS_2012!$AC$1:$AC$39999,1),$E$285,1)</f>
        <v>$AC$33</v>
      </c>
      <c r="T281" s="64" t="str">
        <f>ADDRESS(MATCH(T282,SL_CHARTS_2012!$AC$1:$AC$39999,1),$E$285,1)</f>
        <v>$AC$28</v>
      </c>
      <c r="U281" s="64" t="str">
        <f>ADDRESS(MATCH(U282,SL_CHARTS_2012!$AC$1:$AC$39999,1),$E$285,1)</f>
        <v>$AC$25</v>
      </c>
      <c r="V281" s="64" t="str">
        <f>ADDRESS(MATCH(V282,SL_CHARTS_2012!$AC$1:$AC$39999,1),$E$285,1)</f>
        <v>$AC$20</v>
      </c>
      <c r="W281" s="64" t="str">
        <f>ADDRESS(MATCH(W282,SL_CHARTS_2012!$AC$1:$AC$39999,1),$E$285,1)</f>
        <v>$AC$18</v>
      </c>
      <c r="X281" s="64" t="str">
        <f>ADDRESS(MATCH(X282,SL_CHARTS_2012!$AC$1:$AC$39999,1),$E$285,1)</f>
        <v>$AC$16</v>
      </c>
      <c r="Y281" s="64" t="str">
        <f>ADDRESS(MATCH(Y282,SL_CHARTS_2012!$AC$1:$AC$39999,1),$E$285,1)</f>
        <v>$AC$12</v>
      </c>
      <c r="Z281" s="64" t="str">
        <f>ADDRESS(MATCH(Z282,SL_CHARTS_2012!$AC$1:$AC$39999,1),$E$285,1)</f>
        <v>$AC$10</v>
      </c>
      <c r="AA281" s="64" t="str">
        <f>ADDRESS(MATCH(AA282,SL_CHARTS_2012!$AC$1:$AC$39999,1),$E$285,1)</f>
        <v>$AC$8</v>
      </c>
      <c r="AB281" s="64" t="str">
        <f>ADDRESS(MATCH(AB282,SL_CHARTS_2012!$AC$1:$AC$39999,1),$E$285,1)</f>
        <v>$AC$7</v>
      </c>
      <c r="AC281" s="64" t="str">
        <f>ADDRESS(MATCH(AC282,SL_CHARTS_2012!$AC$1:$AC$39999,1),$E$285,1)</f>
        <v>$AC$6</v>
      </c>
    </row>
    <row r="282" spans="2:29" s="574" customFormat="1" ht="15" customHeight="1">
      <c r="B282" s="692"/>
      <c r="C282" s="693"/>
      <c r="D282" s="164" t="s">
        <v>118</v>
      </c>
      <c r="E282" s="196">
        <f>ROUNDUP(E$6,0)</f>
        <v>101</v>
      </c>
      <c r="F282" s="196">
        <f t="shared" ref="F282:AC282" si="131">ROUNDUP(F$6,0)</f>
        <v>94</v>
      </c>
      <c r="G282" s="196">
        <f t="shared" si="131"/>
        <v>91</v>
      </c>
      <c r="H282" s="196">
        <f t="shared" si="131"/>
        <v>87</v>
      </c>
      <c r="I282" s="196">
        <f t="shared" si="131"/>
        <v>84</v>
      </c>
      <c r="J282" s="196">
        <f t="shared" si="131"/>
        <v>73</v>
      </c>
      <c r="K282" s="196">
        <f t="shared" si="131"/>
        <v>66</v>
      </c>
      <c r="L282" s="196">
        <f t="shared" si="131"/>
        <v>62</v>
      </c>
      <c r="M282" s="196">
        <f t="shared" si="131"/>
        <v>60</v>
      </c>
      <c r="N282" s="196">
        <f t="shared" si="131"/>
        <v>56</v>
      </c>
      <c r="O282" s="196">
        <f t="shared" si="131"/>
        <v>48</v>
      </c>
      <c r="P282" s="196">
        <f t="shared" si="131"/>
        <v>42</v>
      </c>
      <c r="Q282" s="196">
        <f t="shared" si="131"/>
        <v>38</v>
      </c>
      <c r="R282" s="196">
        <f t="shared" si="131"/>
        <v>34</v>
      </c>
      <c r="S282" s="196">
        <f t="shared" si="131"/>
        <v>29</v>
      </c>
      <c r="T282" s="196">
        <f t="shared" si="131"/>
        <v>24</v>
      </c>
      <c r="U282" s="196">
        <f t="shared" si="131"/>
        <v>21</v>
      </c>
      <c r="V282" s="196">
        <f t="shared" si="131"/>
        <v>16</v>
      </c>
      <c r="W282" s="196">
        <f t="shared" si="131"/>
        <v>14</v>
      </c>
      <c r="X282" s="196">
        <f t="shared" si="131"/>
        <v>12</v>
      </c>
      <c r="Y282" s="196">
        <f t="shared" si="131"/>
        <v>8</v>
      </c>
      <c r="Z282" s="196">
        <f t="shared" si="131"/>
        <v>6</v>
      </c>
      <c r="AA282" s="196">
        <f t="shared" si="131"/>
        <v>4</v>
      </c>
      <c r="AB282" s="196">
        <f t="shared" si="131"/>
        <v>3</v>
      </c>
      <c r="AC282" s="196">
        <f t="shared" si="131"/>
        <v>2</v>
      </c>
    </row>
    <row r="283" spans="2:29" s="574" customFormat="1" ht="15" hidden="1" customHeight="1">
      <c r="B283" s="692"/>
      <c r="C283" s="693"/>
      <c r="D283" s="63" t="s">
        <v>149</v>
      </c>
      <c r="E283" s="64" t="str">
        <f>ADDRESS(MATCH(E284,SL_CHARTS_2012!$AC$1:$AC$39999,1),$E$285,1)</f>
        <v>$AC$97</v>
      </c>
      <c r="F283" s="64" t="str">
        <f>ADDRESS(MATCH(F284,SL_CHARTS_2012!$AC$1:$AC$39999,1),$E$285,1)</f>
        <v>$AC$93</v>
      </c>
      <c r="G283" s="64" t="str">
        <f>ADDRESS(MATCH(G284,SL_CHARTS_2012!$AC$1:$AC$39999,1),$E$285,1)</f>
        <v>$AC$89</v>
      </c>
      <c r="H283" s="64" t="str">
        <f>ADDRESS(MATCH(H284,SL_CHARTS_2012!$AC$1:$AC$39999,1),$E$285,1)</f>
        <v>$AC$87</v>
      </c>
      <c r="I283" s="64" t="str">
        <f>ADDRESS(MATCH(I284,SL_CHARTS_2012!$AC$1:$AC$39999,1),$E$285,1)</f>
        <v>$AC$75</v>
      </c>
      <c r="J283" s="64" t="str">
        <f>ADDRESS(MATCH(J284,SL_CHARTS_2012!$AC$1:$AC$39999,1),$E$285,1)</f>
        <v>$AC$70</v>
      </c>
      <c r="K283" s="64" t="str">
        <f>ADDRESS(MATCH(K284,SL_CHARTS_2012!$AC$1:$AC$39999,1),$E$285,1)</f>
        <v>$AC$65</v>
      </c>
      <c r="L283" s="64" t="str">
        <f>ADDRESS(MATCH(L284,SL_CHARTS_2012!$AC$1:$AC$39999,1),$E$285,1)</f>
        <v>$AC$63</v>
      </c>
      <c r="M283" s="64" t="str">
        <f>ADDRESS(MATCH(M284,SL_CHARTS_2012!$AC$1:$AC$39999,1),$E$285,1)</f>
        <v>$AC$60</v>
      </c>
      <c r="N283" s="64" t="str">
        <f>ADDRESS(MATCH(N284,SL_CHARTS_2012!$AC$1:$AC$39999,1),$E$285,1)</f>
        <v>$AC$51</v>
      </c>
      <c r="O283" s="64" t="str">
        <f>ADDRESS(MATCH(O284,SL_CHARTS_2012!$AC$1:$AC$39999,1),$E$285,1)</f>
        <v>$AC$45</v>
      </c>
      <c r="P283" s="64" t="str">
        <f>ADDRESS(MATCH(P284,SL_CHARTS_2012!$AC$1:$AC$39999,1),$E$285,1)</f>
        <v>$AC$42</v>
      </c>
      <c r="Q283" s="64" t="str">
        <f>ADDRESS(MATCH(Q284,SL_CHARTS_2012!$AC$1:$AC$39999,1),$E$285,1)</f>
        <v>$AC$37</v>
      </c>
      <c r="R283" s="64" t="str">
        <f>ADDRESS(MATCH(R284,SL_CHARTS_2012!$AC$1:$AC$39999,1),$E$285,1)</f>
        <v>$AC$32</v>
      </c>
      <c r="S283" s="64" t="str">
        <f>ADDRESS(MATCH(S284,SL_CHARTS_2012!$AC$1:$AC$39999,1),$E$285,1)</f>
        <v>$AC$27</v>
      </c>
      <c r="T283" s="64" t="str">
        <f>ADDRESS(MATCH(T284,SL_CHARTS_2012!$AC$1:$AC$39999,1),$E$285,1)</f>
        <v>$AC$24</v>
      </c>
      <c r="U283" s="64" t="str">
        <f>ADDRESS(MATCH(U284,SL_CHARTS_2012!$AC$1:$AC$39999,1),$E$285,1)</f>
        <v>$AC$19</v>
      </c>
      <c r="V283" s="64" t="str">
        <f>ADDRESS(MATCH(V284,SL_CHARTS_2012!$AC$1:$AC$39999,1),$E$285,1)</f>
        <v>$AC$17</v>
      </c>
      <c r="W283" s="64" t="str">
        <f>ADDRESS(MATCH(W284,SL_CHARTS_2012!$AC$1:$AC$39999,1),$E$285,1)</f>
        <v>$AC$15</v>
      </c>
      <c r="X283" s="64" t="str">
        <f>ADDRESS(MATCH(X284,SL_CHARTS_2012!$AC$1:$AC$39999,1),$E$285,1)</f>
        <v>$AC$11</v>
      </c>
      <c r="Y283" s="64" t="str">
        <f>ADDRESS(MATCH(Y284,SL_CHARTS_2012!$AC$1:$AC$39999,1),$E$285,1)</f>
        <v>$AC$9</v>
      </c>
      <c r="Z283" s="64" t="str">
        <f>ADDRESS(MATCH(Z284,SL_CHARTS_2012!$AC$1:$AC$39999,1),$E$285,1)</f>
        <v>$AC$7</v>
      </c>
      <c r="AA283" s="64" t="str">
        <f>ADDRESS(MATCH(AA284,SL_CHARTS_2012!$AC$1:$AC$39999,1),$E$285,1)</f>
        <v>$AC$6</v>
      </c>
      <c r="AB283" s="64" t="str">
        <f>ADDRESS(MATCH(AB284,SL_CHARTS_2012!$AC$1:$AC$39999,1),$E$285,1)</f>
        <v>$AC$5</v>
      </c>
      <c r="AC283" s="64" t="str">
        <f>ADDRESS(MATCH(AC284,SL_CHARTS_2012!$AC$1:$AC$39999,1),$E$285,1)</f>
        <v>$AC$4</v>
      </c>
    </row>
    <row r="284" spans="2:29" s="574" customFormat="1" ht="15" customHeight="1">
      <c r="B284" s="692"/>
      <c r="C284" s="693"/>
      <c r="D284" s="164" t="s">
        <v>119</v>
      </c>
      <c r="E284" s="196">
        <f>ROUNDDOWN(E$10,0)</f>
        <v>93</v>
      </c>
      <c r="F284" s="196">
        <f t="shared" ref="F284:AC284" si="132">ROUNDDOWN(F$10,0)</f>
        <v>89</v>
      </c>
      <c r="G284" s="196">
        <f t="shared" si="132"/>
        <v>85</v>
      </c>
      <c r="H284" s="196">
        <f t="shared" si="132"/>
        <v>83</v>
      </c>
      <c r="I284" s="196">
        <f t="shared" si="132"/>
        <v>71</v>
      </c>
      <c r="J284" s="196">
        <f t="shared" si="132"/>
        <v>66</v>
      </c>
      <c r="K284" s="196">
        <f t="shared" si="132"/>
        <v>61</v>
      </c>
      <c r="L284" s="196">
        <f t="shared" si="132"/>
        <v>59</v>
      </c>
      <c r="M284" s="196">
        <f t="shared" si="132"/>
        <v>56</v>
      </c>
      <c r="N284" s="196">
        <f t="shared" si="132"/>
        <v>47</v>
      </c>
      <c r="O284" s="196">
        <f t="shared" si="132"/>
        <v>41</v>
      </c>
      <c r="P284" s="196">
        <f t="shared" si="132"/>
        <v>38</v>
      </c>
      <c r="Q284" s="196">
        <f t="shared" si="132"/>
        <v>33</v>
      </c>
      <c r="R284" s="196">
        <f t="shared" si="132"/>
        <v>28</v>
      </c>
      <c r="S284" s="196">
        <f t="shared" si="132"/>
        <v>23</v>
      </c>
      <c r="T284" s="196">
        <f t="shared" si="132"/>
        <v>20</v>
      </c>
      <c r="U284" s="196">
        <f t="shared" si="132"/>
        <v>15</v>
      </c>
      <c r="V284" s="196">
        <f t="shared" si="132"/>
        <v>13</v>
      </c>
      <c r="W284" s="196">
        <f t="shared" si="132"/>
        <v>11</v>
      </c>
      <c r="X284" s="196">
        <f t="shared" si="132"/>
        <v>7</v>
      </c>
      <c r="Y284" s="196">
        <f t="shared" si="132"/>
        <v>5</v>
      </c>
      <c r="Z284" s="196">
        <f t="shared" si="132"/>
        <v>3</v>
      </c>
      <c r="AA284" s="196">
        <f t="shared" si="132"/>
        <v>2</v>
      </c>
      <c r="AB284" s="196">
        <f t="shared" si="132"/>
        <v>1</v>
      </c>
      <c r="AC284" s="196">
        <f t="shared" si="132"/>
        <v>0</v>
      </c>
    </row>
    <row r="285" spans="2:29" s="574" customFormat="1" ht="15" hidden="1" customHeight="1">
      <c r="B285" s="692"/>
      <c r="C285" s="694" t="s">
        <v>125</v>
      </c>
      <c r="D285" s="694"/>
      <c r="E285" s="695">
        <v>29</v>
      </c>
      <c r="F285" s="695"/>
      <c r="G285" s="695"/>
      <c r="H285" s="695"/>
      <c r="I285" s="695"/>
      <c r="J285" s="695"/>
      <c r="K285" s="695"/>
      <c r="L285" s="695"/>
      <c r="M285" s="695"/>
      <c r="N285" s="695"/>
      <c r="O285" s="695"/>
      <c r="P285" s="695"/>
      <c r="Q285" s="695"/>
      <c r="R285" s="695"/>
      <c r="S285" s="695"/>
      <c r="T285" s="695"/>
      <c r="U285" s="695"/>
      <c r="V285" s="695"/>
      <c r="W285" s="695"/>
      <c r="X285" s="695"/>
      <c r="Y285" s="695"/>
      <c r="Z285" s="695"/>
      <c r="AA285" s="695"/>
      <c r="AB285" s="695"/>
      <c r="AC285" s="695"/>
    </row>
    <row r="286" spans="2:29" s="574" customFormat="1" ht="15" hidden="1" customHeight="1">
      <c r="B286" s="692"/>
      <c r="C286" s="696" t="s">
        <v>120</v>
      </c>
      <c r="D286" s="89" t="s">
        <v>123</v>
      </c>
      <c r="E286" s="69" t="str">
        <f>ADDRESS(MATCH(E280,SL_CHARTS_2012!$AC$1:$AC$3999,1),$E285+1,1)</f>
        <v>$AD$97</v>
      </c>
      <c r="F286" s="69" t="str">
        <f>ADDRESS(MATCH(F280,SL_CHARTS_2012!$AC$1:$AC$3999,1),$E285+1,1)</f>
        <v>$AD$93</v>
      </c>
      <c r="G286" s="69" t="str">
        <f>ADDRESS(MATCH(G280,SL_CHARTS_2012!$AC$1:$AC$3999,1),$E285+1,1)</f>
        <v>$AD$90</v>
      </c>
      <c r="H286" s="69" t="str">
        <f>ADDRESS(MATCH(H280,SL_CHARTS_2012!$AC$1:$AC$3999,1),$E285+1,1)</f>
        <v>$AD$87</v>
      </c>
      <c r="I286" s="69" t="str">
        <f>ADDRESS(MATCH(I280,SL_CHARTS_2012!$AC$1:$AC$3999,1),$E285+1,1)</f>
        <v>$AD$76</v>
      </c>
      <c r="J286" s="69" t="str">
        <f>ADDRESS(MATCH(J280,SL_CHARTS_2012!$AC$1:$AC$3999,1),$E285+1,1)</f>
        <v>$AD$70</v>
      </c>
      <c r="K286" s="69" t="str">
        <f>ADDRESS(MATCH(K280,SL_CHARTS_2012!$AC$1:$AC$3999,1),$E285+1,1)</f>
        <v>$AD$65</v>
      </c>
      <c r="L286" s="69" t="str">
        <f>ADDRESS(MATCH(L280,SL_CHARTS_2012!$AC$1:$AC$3999,1),$E285+1,1)</f>
        <v>$AD$63</v>
      </c>
      <c r="M286" s="69" t="str">
        <f>ADDRESS(MATCH(M280,SL_CHARTS_2012!$AC$1:$AC$3999,1),$E285+1,1)</f>
        <v>$AD$60</v>
      </c>
      <c r="N286" s="69" t="str">
        <f>ADDRESS(MATCH(N280,SL_CHARTS_2012!$AC$1:$AC$3999,1),$E285+1,1)</f>
        <v>$AD$51</v>
      </c>
      <c r="O286" s="69" t="str">
        <f>ADDRESS(MATCH(O280,SL_CHARTS_2012!$AC$1:$AC$3999,1),$E285+1,1)</f>
        <v>$AD$45</v>
      </c>
      <c r="P286" s="69" t="str">
        <f>ADDRESS(MATCH(P280,SL_CHARTS_2012!$AC$1:$AC$3999,1),$E285+1,1)</f>
        <v>$AD$42</v>
      </c>
      <c r="Q286" s="69" t="str">
        <f>ADDRESS(MATCH(Q280,SL_CHARTS_2012!$AC$1:$AC$3999,1),$E285+1,1)</f>
        <v>$AD$37</v>
      </c>
      <c r="R286" s="69" t="str">
        <f>ADDRESS(MATCH(R280,SL_CHARTS_2012!$AC$1:$AC$3999,1),$E285+1,1)</f>
        <v>$AD$32</v>
      </c>
      <c r="S286" s="69" t="str">
        <f>ADDRESS(MATCH(S280,SL_CHARTS_2012!$AC$1:$AC$3999,1),$E285+1,1)</f>
        <v>$AD$27</v>
      </c>
      <c r="T286" s="69" t="str">
        <f>ADDRESS(MATCH(T280,SL_CHARTS_2012!$AC$1:$AC$3999,1),$E285+1,1)</f>
        <v>$AD$24</v>
      </c>
      <c r="U286" s="69" t="str">
        <f>ADDRESS(MATCH(U280,SL_CHARTS_2012!$AC$1:$AC$3999,1),$E285+1,1)</f>
        <v>$AD$19</v>
      </c>
      <c r="V286" s="69" t="str">
        <f>ADDRESS(MATCH(V280,SL_CHARTS_2012!$AC$1:$AC$3999,1),$E285+1,1)</f>
        <v>$AD$17</v>
      </c>
      <c r="W286" s="69" t="str">
        <f>ADDRESS(MATCH(W280,SL_CHARTS_2012!$AC$1:$AC$3999,1),$E285+1,1)</f>
        <v>$AD$15</v>
      </c>
      <c r="X286" s="69" t="str">
        <f>ADDRESS(MATCH(X280,SL_CHARTS_2012!$AC$1:$AC$3999,1),$E285+1,1)</f>
        <v>$AD$11</v>
      </c>
      <c r="Y286" s="69" t="str">
        <f>ADDRESS(MATCH(Y280,SL_CHARTS_2012!$AC$1:$AC$3999,1),$E285+1,1)</f>
        <v>$AD$9</v>
      </c>
      <c r="Z286" s="69" t="str">
        <f>ADDRESS(MATCH(Z280,SL_CHARTS_2012!$AC$1:$AC$3999,1),$E285+1,1)</f>
        <v>$AD$7</v>
      </c>
      <c r="AA286" s="69" t="str">
        <f>ADDRESS(MATCH(AA280,SL_CHARTS_2012!$AC$1:$AC$3999,1),$E285+1,1)</f>
        <v>$AD$6</v>
      </c>
      <c r="AB286" s="69" t="str">
        <f>ADDRESS(MATCH(AB280,SL_CHARTS_2012!$AC$1:$AC$3999,1),$E285+1,1)</f>
        <v>$AD$5</v>
      </c>
      <c r="AC286" s="69" t="str">
        <f>ADDRESS(MATCH(AC280,SL_CHARTS_2012!$AC$1:$AC$3999,1),$E285+1,1)</f>
        <v>$AD$4</v>
      </c>
    </row>
    <row r="287" spans="2:29" s="574" customFormat="1" ht="15" hidden="1" customHeight="1">
      <c r="B287" s="692"/>
      <c r="C287" s="696"/>
      <c r="D287" s="89" t="s">
        <v>122</v>
      </c>
      <c r="E287" s="69" t="str">
        <f>ADDRESS(MATCH(E278,SL_CHARTS_2012!$AC$1:$AC$3999,1),$E285+1,1)</f>
        <v>$AD$105</v>
      </c>
      <c r="F287" s="69" t="str">
        <f>ADDRESS(MATCH(F278,SL_CHARTS_2012!$AC$1:$AC$3999,1),$E285+1,1)</f>
        <v>$AD$98</v>
      </c>
      <c r="G287" s="69" t="str">
        <f>ADDRESS(MATCH(G278,SL_CHARTS_2012!$AC$1:$AC$3999,1),$E285+1,1)</f>
        <v>$AD$94</v>
      </c>
      <c r="H287" s="69" t="str">
        <f>ADDRESS(MATCH(H278,SL_CHARTS_2012!$AC$1:$AC$3999,1),$E285+1,1)</f>
        <v>$AD$91</v>
      </c>
      <c r="I287" s="69" t="str">
        <f>ADDRESS(MATCH(I278,SL_CHARTS_2012!$AC$1:$AC$3999,1),$E285+1,1)</f>
        <v>$AD$88</v>
      </c>
      <c r="J287" s="69" t="str">
        <f>ADDRESS(MATCH(J278,SL_CHARTS_2012!$AC$1:$AC$3999,1),$E285+1,1)</f>
        <v>$AD$77</v>
      </c>
      <c r="K287" s="69" t="str">
        <f>ADDRESS(MATCH(K278,SL_CHARTS_2012!$AC$1:$AC$3999,1),$E285+1,1)</f>
        <v>$AD$70</v>
      </c>
      <c r="L287" s="69" t="str">
        <f>ADDRESS(MATCH(L278,SL_CHARTS_2012!$AC$1:$AC$3999,1),$E285+1,1)</f>
        <v>$AD$66</v>
      </c>
      <c r="M287" s="69" t="str">
        <f>ADDRESS(MATCH(M278,SL_CHARTS_2012!$AC$1:$AC$3999,1),$E285+1,1)</f>
        <v>$AD$64</v>
      </c>
      <c r="N287" s="69" t="str">
        <f>ADDRESS(MATCH(N278,SL_CHARTS_2012!$AC$1:$AC$3999,1),$E285+1,1)</f>
        <v>$AD$60</v>
      </c>
      <c r="O287" s="69" t="str">
        <f>ADDRESS(MATCH(O278,SL_CHARTS_2012!$AC$1:$AC$3999,1),$E285+1,1)</f>
        <v>$AD$52</v>
      </c>
      <c r="P287" s="69" t="str">
        <f>ADDRESS(MATCH(P278,SL_CHARTS_2012!$AC$1:$AC$3999,1),$E285+1,1)</f>
        <v>$AD$46</v>
      </c>
      <c r="Q287" s="69" t="str">
        <f>ADDRESS(MATCH(Q278,SL_CHARTS_2012!$AC$1:$AC$3999,1),$E285+1,1)</f>
        <v>$AD$42</v>
      </c>
      <c r="R287" s="69" t="str">
        <f>ADDRESS(MATCH(R278,SL_CHARTS_2012!$AC$1:$AC$3999,1),$E285+1,1)</f>
        <v>$AD$38</v>
      </c>
      <c r="S287" s="69" t="str">
        <f>ADDRESS(MATCH(S278,SL_CHARTS_2012!$AC$1:$AC$3999,1),$E285+1,1)</f>
        <v>$AD$33</v>
      </c>
      <c r="T287" s="69" t="str">
        <f>ADDRESS(MATCH(T278,SL_CHARTS_2012!$AC$1:$AC$3999,1),$E285+1,1)</f>
        <v>$AD$28</v>
      </c>
      <c r="U287" s="69" t="str">
        <f>ADDRESS(MATCH(U278,SL_CHARTS_2012!$AC$1:$AC$3999,1),$E285+1,1)</f>
        <v>$AD$25</v>
      </c>
      <c r="V287" s="69" t="str">
        <f>ADDRESS(MATCH(V278,SL_CHARTS_2012!$AC$1:$AC$3999,1),$E285+1,1)</f>
        <v>$AD$20</v>
      </c>
      <c r="W287" s="69" t="str">
        <f>ADDRESS(MATCH(W278,SL_CHARTS_2012!$AC$1:$AC$3999,1),$E285+1,1)</f>
        <v>$AD$18</v>
      </c>
      <c r="X287" s="69" t="str">
        <f>ADDRESS(MATCH(X278,SL_CHARTS_2012!$AC$1:$AC$3999,1),$E285+1,1)</f>
        <v>$AD$16</v>
      </c>
      <c r="Y287" s="69" t="str">
        <f>ADDRESS(MATCH(Y278,SL_CHARTS_2012!$AC$1:$AC$3999,1),$E285+1,1)</f>
        <v>$AD$12</v>
      </c>
      <c r="Z287" s="69" t="str">
        <f>ADDRESS(MATCH(Z278,SL_CHARTS_2012!$AC$1:$AC$3999,1),$E285+1,1)</f>
        <v>$AD$10</v>
      </c>
      <c r="AA287" s="69" t="str">
        <f>ADDRESS(MATCH(AA278,SL_CHARTS_2012!$AC$1:$AC$3999,1),$E285+1,1)</f>
        <v>$AD$8</v>
      </c>
      <c r="AB287" s="69" t="str">
        <f>ADDRESS(MATCH(AB278,SL_CHARTS_2012!$AC$1:$AC$3999,1),$E285+1,1)</f>
        <v>$AD$7</v>
      </c>
      <c r="AC287" s="69" t="str">
        <f>ADDRESS(MATCH(AC278,SL_CHARTS_2012!$AC$1:$AC$3999,1),$E285+1,1)</f>
        <v>$AD$6</v>
      </c>
    </row>
    <row r="288" spans="2:29" s="574" customFormat="1" ht="15" hidden="1" customHeight="1">
      <c r="B288" s="692"/>
      <c r="C288" s="693" t="s">
        <v>121</v>
      </c>
      <c r="D288" s="90" t="s">
        <v>123</v>
      </c>
      <c r="E288" s="67" t="str">
        <f>ADDRESS(MATCH(E284,SL_CHARTS_2012!$AC$1:$AC$3999,1),$E285+1,1)</f>
        <v>$AD$97</v>
      </c>
      <c r="F288" s="67" t="str">
        <f>ADDRESS(MATCH(F284,SL_CHARTS_2012!$AC$1:$AC$3999,1),$E285+1,1)</f>
        <v>$AD$93</v>
      </c>
      <c r="G288" s="67" t="str">
        <f>ADDRESS(MATCH(G284,SL_CHARTS_2012!$AC$1:$AC$3999,1),$E285+1,1)</f>
        <v>$AD$89</v>
      </c>
      <c r="H288" s="67" t="str">
        <f>ADDRESS(MATCH(H284,SL_CHARTS_2012!$AC$1:$AC$3999,1),$E285+1,1)</f>
        <v>$AD$87</v>
      </c>
      <c r="I288" s="67" t="str">
        <f>ADDRESS(MATCH(I284,SL_CHARTS_2012!$AC$1:$AC$3999,1),$E285+1,1)</f>
        <v>$AD$75</v>
      </c>
      <c r="J288" s="67" t="str">
        <f>ADDRESS(MATCH(J284,SL_CHARTS_2012!$AC$1:$AC$3999,1),$E285+1,1)</f>
        <v>$AD$70</v>
      </c>
      <c r="K288" s="67" t="str">
        <f>ADDRESS(MATCH(K284,SL_CHARTS_2012!$AC$1:$AC$3999,1),$E285+1,1)</f>
        <v>$AD$65</v>
      </c>
      <c r="L288" s="67" t="str">
        <f>ADDRESS(MATCH(L284,SL_CHARTS_2012!$AC$1:$AC$3999,1),$E285+1,1)</f>
        <v>$AD$63</v>
      </c>
      <c r="M288" s="67" t="str">
        <f>ADDRESS(MATCH(M284,SL_CHARTS_2012!$AC$1:$AC$3999,1),$E285+1,1)</f>
        <v>$AD$60</v>
      </c>
      <c r="N288" s="67" t="str">
        <f>ADDRESS(MATCH(N284,SL_CHARTS_2012!$AC$1:$AC$3999,1),$E285+1,1)</f>
        <v>$AD$51</v>
      </c>
      <c r="O288" s="67" t="str">
        <f>ADDRESS(MATCH(O284,SL_CHARTS_2012!$AC$1:$AC$3999,1),$E285+1,1)</f>
        <v>$AD$45</v>
      </c>
      <c r="P288" s="67" t="str">
        <f>ADDRESS(MATCH(P284,SL_CHARTS_2012!$AC$1:$AC$3999,1),$E285+1,1)</f>
        <v>$AD$42</v>
      </c>
      <c r="Q288" s="67" t="str">
        <f>ADDRESS(MATCH(Q284,SL_CHARTS_2012!$AC$1:$AC$3999,1),$E285+1,1)</f>
        <v>$AD$37</v>
      </c>
      <c r="R288" s="67" t="str">
        <f>ADDRESS(MATCH(R284,SL_CHARTS_2012!$AC$1:$AC$3999,1),$E285+1,1)</f>
        <v>$AD$32</v>
      </c>
      <c r="S288" s="67" t="str">
        <f>ADDRESS(MATCH(S284,SL_CHARTS_2012!$AC$1:$AC$3999,1),$E285+1,1)</f>
        <v>$AD$27</v>
      </c>
      <c r="T288" s="67" t="str">
        <f>ADDRESS(MATCH(T284,SL_CHARTS_2012!$AC$1:$AC$3999,1),$E285+1,1)</f>
        <v>$AD$24</v>
      </c>
      <c r="U288" s="67" t="str">
        <f>ADDRESS(MATCH(U284,SL_CHARTS_2012!$AC$1:$AC$3999,1),$E285+1,1)</f>
        <v>$AD$19</v>
      </c>
      <c r="V288" s="67" t="str">
        <f>ADDRESS(MATCH(V284,SL_CHARTS_2012!$AC$1:$AC$3999,1),$E285+1,1)</f>
        <v>$AD$17</v>
      </c>
      <c r="W288" s="67" t="str">
        <f>ADDRESS(MATCH(W284,SL_CHARTS_2012!$AC$1:$AC$3999,1),$E285+1,1)</f>
        <v>$AD$15</v>
      </c>
      <c r="X288" s="67" t="str">
        <f>ADDRESS(MATCH(X284,SL_CHARTS_2012!$AC$1:$AC$3999,1),$E285+1,1)</f>
        <v>$AD$11</v>
      </c>
      <c r="Y288" s="67" t="str">
        <f>ADDRESS(MATCH(Y284,SL_CHARTS_2012!$AC$1:$AC$3999,1),$E285+1,1)</f>
        <v>$AD$9</v>
      </c>
      <c r="Z288" s="67" t="str">
        <f>ADDRESS(MATCH(Z284,SL_CHARTS_2012!$AC$1:$AC$3999,1),$E285+1,1)</f>
        <v>$AD$7</v>
      </c>
      <c r="AA288" s="67" t="str">
        <f>ADDRESS(MATCH(AA284,SL_CHARTS_2012!$AC$1:$AC$3999,1),$E285+1,1)</f>
        <v>$AD$6</v>
      </c>
      <c r="AB288" s="67" t="str">
        <f>ADDRESS(MATCH(AB284,SL_CHARTS_2012!$AC$1:$AC$3999,1),$E285+1,1)</f>
        <v>$AD$5</v>
      </c>
      <c r="AC288" s="67" t="str">
        <f>ADDRESS(MATCH(AC284,SL_CHARTS_2012!$AC$1:$AC$3999,1),$E285+1,1)</f>
        <v>$AD$4</v>
      </c>
    </row>
    <row r="289" spans="2:29" s="574" customFormat="1" ht="15" hidden="1" customHeight="1">
      <c r="B289" s="692"/>
      <c r="C289" s="693"/>
      <c r="D289" s="90" t="s">
        <v>122</v>
      </c>
      <c r="E289" s="67" t="str">
        <f>ADDRESS(MATCH(E282,SL_CHARTS_2012!$AC$1:$AC$3999,1),$E285+1,1)</f>
        <v>$AD$105</v>
      </c>
      <c r="F289" s="67" t="str">
        <f>ADDRESS(MATCH(F282,SL_CHARTS_2012!$AC$1:$AC$3999,1),$E285+1,1)</f>
        <v>$AD$98</v>
      </c>
      <c r="G289" s="67" t="str">
        <f>ADDRESS(MATCH(G282,SL_CHARTS_2012!$AC$1:$AC$3999,1),$E285+1,1)</f>
        <v>$AD$95</v>
      </c>
      <c r="H289" s="67" t="str">
        <f>ADDRESS(MATCH(H282,SL_CHARTS_2012!$AC$1:$AC$3999,1),$E285+1,1)</f>
        <v>$AD$91</v>
      </c>
      <c r="I289" s="67" t="str">
        <f>ADDRESS(MATCH(I282,SL_CHARTS_2012!$AC$1:$AC$3999,1),$E285+1,1)</f>
        <v>$AD$88</v>
      </c>
      <c r="J289" s="67" t="str">
        <f>ADDRESS(MATCH(J282,SL_CHARTS_2012!$AC$1:$AC$3999,1),$E285+1,1)</f>
        <v>$AD$77</v>
      </c>
      <c r="K289" s="67" t="str">
        <f>ADDRESS(MATCH(K282,SL_CHARTS_2012!$AC$1:$AC$3999,1),$E285+1,1)</f>
        <v>$AD$70</v>
      </c>
      <c r="L289" s="67" t="str">
        <f>ADDRESS(MATCH(L282,SL_CHARTS_2012!$AC$1:$AC$3999,1),$E285+1,1)</f>
        <v>$AD$66</v>
      </c>
      <c r="M289" s="67" t="str">
        <f>ADDRESS(MATCH(M282,SL_CHARTS_2012!$AC$1:$AC$3999,1),$E285+1,1)</f>
        <v>$AD$64</v>
      </c>
      <c r="N289" s="67" t="str">
        <f>ADDRESS(MATCH(N282,SL_CHARTS_2012!$AC$1:$AC$3999,1),$E285+1,1)</f>
        <v>$AD$60</v>
      </c>
      <c r="O289" s="67" t="str">
        <f>ADDRESS(MATCH(O282,SL_CHARTS_2012!$AC$1:$AC$3999,1),$E285+1,1)</f>
        <v>$AD$52</v>
      </c>
      <c r="P289" s="67" t="str">
        <f>ADDRESS(MATCH(P282,SL_CHARTS_2012!$AC$1:$AC$3999,1),$E285+1,1)</f>
        <v>$AD$46</v>
      </c>
      <c r="Q289" s="67" t="str">
        <f>ADDRESS(MATCH(Q282,SL_CHARTS_2012!$AC$1:$AC$3999,1),$E285+1,1)</f>
        <v>$AD$42</v>
      </c>
      <c r="R289" s="67" t="str">
        <f>ADDRESS(MATCH(R282,SL_CHARTS_2012!$AC$1:$AC$3999,1),$E285+1,1)</f>
        <v>$AD$38</v>
      </c>
      <c r="S289" s="67" t="str">
        <f>ADDRESS(MATCH(S282,SL_CHARTS_2012!$AC$1:$AC$3999,1),$E285+1,1)</f>
        <v>$AD$33</v>
      </c>
      <c r="T289" s="67" t="str">
        <f>ADDRESS(MATCH(T282,SL_CHARTS_2012!$AC$1:$AC$3999,1),$E285+1,1)</f>
        <v>$AD$28</v>
      </c>
      <c r="U289" s="67" t="str">
        <f>ADDRESS(MATCH(U282,SL_CHARTS_2012!$AC$1:$AC$3999,1),$E285+1,1)</f>
        <v>$AD$25</v>
      </c>
      <c r="V289" s="67" t="str">
        <f>ADDRESS(MATCH(V282,SL_CHARTS_2012!$AC$1:$AC$3999,1),$E285+1,1)</f>
        <v>$AD$20</v>
      </c>
      <c r="W289" s="67" t="str">
        <f>ADDRESS(MATCH(W282,SL_CHARTS_2012!$AC$1:$AC$3999,1),$E285+1,1)</f>
        <v>$AD$18</v>
      </c>
      <c r="X289" s="67" t="str">
        <f>ADDRESS(MATCH(X282,SL_CHARTS_2012!$AC$1:$AC$3999,1),$E285+1,1)</f>
        <v>$AD$16</v>
      </c>
      <c r="Y289" s="67" t="str">
        <f>ADDRESS(MATCH(Y282,SL_CHARTS_2012!$AC$1:$AC$3999,1),$E285+1,1)</f>
        <v>$AD$12</v>
      </c>
      <c r="Z289" s="67" t="str">
        <f>ADDRESS(MATCH(Z282,SL_CHARTS_2012!$AC$1:$AC$3999,1),$E285+1,1)</f>
        <v>$AD$10</v>
      </c>
      <c r="AA289" s="67" t="str">
        <f>ADDRESS(MATCH(AA282,SL_CHARTS_2012!$AC$1:$AC$3999,1),$E285+1,1)</f>
        <v>$AD$8</v>
      </c>
      <c r="AB289" s="67" t="str">
        <f>ADDRESS(MATCH(AB282,SL_CHARTS_2012!$AC$1:$AC$3999,1),$E285+1,1)</f>
        <v>$AD$7</v>
      </c>
      <c r="AC289" s="67" t="str">
        <f>ADDRESS(MATCH(AC282,SL_CHARTS_2012!$AC$1:$AC$3999,1),$E285+1,1)</f>
        <v>$AD$6</v>
      </c>
    </row>
    <row r="290" spans="2:29" s="574" customFormat="1" ht="15" hidden="1" customHeight="1">
      <c r="B290" s="692"/>
      <c r="C290" s="568"/>
      <c r="D290" s="697" t="s">
        <v>126</v>
      </c>
      <c r="E290" s="72" t="s">
        <v>147</v>
      </c>
      <c r="F290" s="569"/>
      <c r="G290" s="569"/>
      <c r="H290" s="569"/>
      <c r="I290" s="569"/>
      <c r="J290" s="569"/>
      <c r="K290" s="569"/>
      <c r="L290" s="569"/>
      <c r="M290" s="569"/>
      <c r="N290" s="569"/>
      <c r="O290" s="569"/>
      <c r="P290" s="569"/>
      <c r="Q290" s="569"/>
      <c r="R290" s="569"/>
      <c r="S290" s="569"/>
      <c r="T290" s="569"/>
      <c r="U290" s="569"/>
      <c r="V290" s="569"/>
      <c r="W290" s="569"/>
      <c r="X290" s="569"/>
      <c r="Y290" s="569"/>
      <c r="Z290" s="569"/>
      <c r="AA290" s="569"/>
      <c r="AB290" s="569"/>
      <c r="AC290" s="569"/>
    </row>
    <row r="291" spans="2:29" s="574" customFormat="1" ht="15" hidden="1" customHeight="1">
      <c r="B291" s="692"/>
      <c r="C291" s="568"/>
      <c r="D291" s="697"/>
      <c r="E291" s="72" t="s">
        <v>124</v>
      </c>
      <c r="F291" s="569"/>
      <c r="G291" s="569"/>
      <c r="H291" s="569"/>
      <c r="I291" s="569"/>
      <c r="J291" s="569"/>
      <c r="K291" s="569"/>
      <c r="L291" s="569"/>
      <c r="M291" s="569"/>
      <c r="N291" s="569"/>
      <c r="O291" s="569"/>
      <c r="P291" s="569"/>
      <c r="Q291" s="569"/>
      <c r="R291" s="569"/>
      <c r="S291" s="569"/>
      <c r="T291" s="569"/>
      <c r="U291" s="569"/>
      <c r="V291" s="569"/>
      <c r="W291" s="569"/>
      <c r="X291" s="569"/>
      <c r="Y291" s="569"/>
      <c r="Z291" s="569"/>
      <c r="AA291" s="569"/>
      <c r="AB291" s="569"/>
      <c r="AC291" s="569"/>
    </row>
    <row r="292" spans="2:29" s="580" customFormat="1" ht="15" customHeight="1">
      <c r="B292" s="692"/>
      <c r="C292" s="698" t="s">
        <v>127</v>
      </c>
      <c r="D292" s="91" t="s">
        <v>106</v>
      </c>
      <c r="E292" s="20" t="str">
        <f>CONCATENATE(E278,E$7,E280)</f>
        <v>101-93</v>
      </c>
      <c r="F292" s="20" t="str">
        <f t="shared" ref="F292:AC292" si="133">CONCATENATE(F278,F$7,F280)</f>
        <v>94-89</v>
      </c>
      <c r="G292" s="20" t="str">
        <f t="shared" si="133"/>
        <v>90-86</v>
      </c>
      <c r="H292" s="20" t="str">
        <f t="shared" si="133"/>
        <v>87-83</v>
      </c>
      <c r="I292" s="20" t="str">
        <f t="shared" si="133"/>
        <v>84-72</v>
      </c>
      <c r="J292" s="20" t="str">
        <f t="shared" si="133"/>
        <v>73-66</v>
      </c>
      <c r="K292" s="20" t="str">
        <f t="shared" si="133"/>
        <v>66-61</v>
      </c>
      <c r="L292" s="20" t="str">
        <f t="shared" si="133"/>
        <v>62-59</v>
      </c>
      <c r="M292" s="20" t="str">
        <f t="shared" si="133"/>
        <v>60-56</v>
      </c>
      <c r="N292" s="20" t="str">
        <f t="shared" si="133"/>
        <v>56-47</v>
      </c>
      <c r="O292" s="20" t="str">
        <f t="shared" si="133"/>
        <v>48-41</v>
      </c>
      <c r="P292" s="20" t="str">
        <f t="shared" si="133"/>
        <v>42-38</v>
      </c>
      <c r="Q292" s="20" t="str">
        <f t="shared" si="133"/>
        <v>38-33</v>
      </c>
      <c r="R292" s="20" t="str">
        <f t="shared" si="133"/>
        <v>34-28</v>
      </c>
      <c r="S292" s="20" t="str">
        <f t="shared" si="133"/>
        <v>29-23</v>
      </c>
      <c r="T292" s="20" t="str">
        <f t="shared" si="133"/>
        <v>24-20</v>
      </c>
      <c r="U292" s="20" t="str">
        <f t="shared" si="133"/>
        <v>21-15</v>
      </c>
      <c r="V292" s="20" t="str">
        <f t="shared" si="133"/>
        <v>16-13</v>
      </c>
      <c r="W292" s="20" t="str">
        <f t="shared" si="133"/>
        <v>14-11</v>
      </c>
      <c r="X292" s="20" t="str">
        <f t="shared" si="133"/>
        <v>12-7</v>
      </c>
      <c r="Y292" s="20" t="str">
        <f t="shared" si="133"/>
        <v>8-5</v>
      </c>
      <c r="Z292" s="20" t="str">
        <f t="shared" si="133"/>
        <v>6-3</v>
      </c>
      <c r="AA292" s="20" t="str">
        <f t="shared" si="133"/>
        <v>4-2</v>
      </c>
      <c r="AB292" s="20" t="str">
        <f t="shared" si="133"/>
        <v>3-1</v>
      </c>
      <c r="AC292" s="20" t="str">
        <f t="shared" si="133"/>
        <v>2-0</v>
      </c>
    </row>
    <row r="293" spans="2:29" s="580" customFormat="1" ht="15" customHeight="1">
      <c r="B293" s="692"/>
      <c r="C293" s="698"/>
      <c r="D293" s="92" t="s">
        <v>670</v>
      </c>
      <c r="E293" s="92">
        <f ca="1">AVERAGE(INDIRECT(CONCATENATE($E$290,E286,$E$291,E287),TRUE))</f>
        <v>146.36669999999998</v>
      </c>
      <c r="F293" s="92">
        <f t="shared" ref="F293:AC293" ca="1" si="134">AVERAGE(INDIRECT(CONCATENATE($E$290,F286,$E$291,F287),TRUE))</f>
        <v>145.65836666666667</v>
      </c>
      <c r="G293" s="92">
        <f t="shared" ca="1" si="134"/>
        <v>151.61169999999998</v>
      </c>
      <c r="H293" s="92">
        <f t="shared" ca="1" si="134"/>
        <v>154.07170000000002</v>
      </c>
      <c r="I293" s="92">
        <f t="shared" ca="1" si="134"/>
        <v>160.40708461538463</v>
      </c>
      <c r="J293" s="92">
        <f t="shared" ca="1" si="134"/>
        <v>137.72919999999999</v>
      </c>
      <c r="K293" s="92">
        <f t="shared" ca="1" si="134"/>
        <v>111.67920000000002</v>
      </c>
      <c r="L293" s="92">
        <f t="shared" ca="1" si="134"/>
        <v>96.629200000000026</v>
      </c>
      <c r="M293" s="92">
        <f t="shared" ca="1" si="134"/>
        <v>84.88669999999999</v>
      </c>
      <c r="N293" s="92">
        <f t="shared" ca="1" si="134"/>
        <v>71.771699999999996</v>
      </c>
      <c r="O293" s="92">
        <f t="shared" ca="1" si="134"/>
        <v>71.426074999999997</v>
      </c>
      <c r="P293" s="92">
        <f t="shared" ca="1" si="134"/>
        <v>69.586699999999993</v>
      </c>
      <c r="Q293" s="92">
        <f t="shared" ca="1" si="134"/>
        <v>58.258366666666667</v>
      </c>
      <c r="R293" s="92">
        <f t="shared" ca="1" si="134"/>
        <v>55.745271428571428</v>
      </c>
      <c r="S293" s="92">
        <f t="shared" ca="1" si="134"/>
        <v>62.734557142857156</v>
      </c>
      <c r="T293" s="92">
        <f t="shared" ca="1" si="134"/>
        <v>63.791700000000006</v>
      </c>
      <c r="U293" s="92">
        <f t="shared" ca="1" si="134"/>
        <v>64.788128571428572</v>
      </c>
      <c r="V293" s="92">
        <f t="shared" ca="1" si="134"/>
        <v>62.347950000000004</v>
      </c>
      <c r="W293" s="92">
        <f t="shared" ca="1" si="134"/>
        <v>60.629200000000004</v>
      </c>
      <c r="X293" s="92">
        <f t="shared" ca="1" si="134"/>
        <v>63.170866666666676</v>
      </c>
      <c r="Y293" s="92">
        <f t="shared" ca="1" si="134"/>
        <v>66.310450000000003</v>
      </c>
      <c r="Z293" s="92">
        <f t="shared" ca="1" si="134"/>
        <v>65.422950000000014</v>
      </c>
      <c r="AA293" s="92">
        <f t="shared" ca="1" si="134"/>
        <v>62.333366666666677</v>
      </c>
      <c r="AB293" s="92">
        <f t="shared" ca="1" si="134"/>
        <v>58.95003333333333</v>
      </c>
      <c r="AC293" s="92">
        <f t="shared" ca="1" si="134"/>
        <v>56.219466666666669</v>
      </c>
    </row>
    <row r="294" spans="2:29" s="580" customFormat="1" ht="15" hidden="1" customHeight="1">
      <c r="B294" s="692"/>
      <c r="C294" s="698"/>
      <c r="D294" s="93" t="s">
        <v>671</v>
      </c>
      <c r="E294" s="93">
        <f ca="1">MIN(INDIRECT(CONCATENATE($E$290,E286,$E$291,E287),TRUE))</f>
        <v>143.29169999999999</v>
      </c>
      <c r="F294" s="93">
        <f t="shared" ref="F294:AC294" ca="1" si="135">MIN(INDIRECT(CONCATENATE($E$290,F286,$E$291,F287),TRUE))</f>
        <v>141.79169999999999</v>
      </c>
      <c r="G294" s="93">
        <f t="shared" ca="1" si="135"/>
        <v>148.91669999999999</v>
      </c>
      <c r="H294" s="93">
        <f t="shared" ca="1" si="135"/>
        <v>149.79169999999999</v>
      </c>
      <c r="I294" s="93">
        <f t="shared" ca="1" si="135"/>
        <v>148.3167</v>
      </c>
      <c r="J294" s="93">
        <f t="shared" ca="1" si="135"/>
        <v>123.6417</v>
      </c>
      <c r="K294" s="93">
        <f t="shared" ca="1" si="135"/>
        <v>98.991700000000009</v>
      </c>
      <c r="L294" s="93">
        <f t="shared" ca="1" si="135"/>
        <v>89.241700000000009</v>
      </c>
      <c r="M294" s="93">
        <f t="shared" ca="1" si="135"/>
        <v>76.3917</v>
      </c>
      <c r="N294" s="93">
        <f t="shared" ca="1" si="135"/>
        <v>68.191699999999997</v>
      </c>
      <c r="O294" s="93">
        <f t="shared" ca="1" si="135"/>
        <v>66.3917</v>
      </c>
      <c r="P294" s="93">
        <f t="shared" ca="1" si="135"/>
        <v>66.3917</v>
      </c>
      <c r="Q294" s="93">
        <f t="shared" ca="1" si="135"/>
        <v>52.0167</v>
      </c>
      <c r="R294" s="93">
        <f t="shared" ca="1" si="135"/>
        <v>50.116700000000002</v>
      </c>
      <c r="S294" s="93">
        <f t="shared" ca="1" si="135"/>
        <v>61.441700000000004</v>
      </c>
      <c r="T294" s="93">
        <f t="shared" ca="1" si="135"/>
        <v>62.591700000000003</v>
      </c>
      <c r="U294" s="93">
        <f t="shared" ca="1" si="135"/>
        <v>62.841700000000003</v>
      </c>
      <c r="V294" s="93">
        <f t="shared" ca="1" si="135"/>
        <v>61.066700000000004</v>
      </c>
      <c r="W294" s="93">
        <f t="shared" ca="1" si="135"/>
        <v>59.541700000000006</v>
      </c>
      <c r="X294" s="93">
        <f t="shared" ca="1" si="135"/>
        <v>59.541700000000006</v>
      </c>
      <c r="Y294" s="93">
        <f t="shared" ca="1" si="135"/>
        <v>64.616700000000009</v>
      </c>
      <c r="Z294" s="93">
        <f t="shared" ca="1" si="135"/>
        <v>62.191700000000004</v>
      </c>
      <c r="AA294" s="93">
        <f t="shared" ca="1" si="135"/>
        <v>58.7667</v>
      </c>
      <c r="AB294" s="93">
        <f t="shared" ca="1" si="135"/>
        <v>55.8917</v>
      </c>
      <c r="AC294" s="93">
        <f t="shared" ca="1" si="135"/>
        <v>54</v>
      </c>
    </row>
    <row r="295" spans="2:29" s="580" customFormat="1" ht="15" hidden="1" customHeight="1">
      <c r="B295" s="692"/>
      <c r="C295" s="698"/>
      <c r="D295" s="93" t="s">
        <v>672</v>
      </c>
      <c r="E295" s="93">
        <f ca="1">MAX(INDIRECT(CONCATENATE($E$290,E286,$E$291,E287),TRUE))</f>
        <v>149.1917</v>
      </c>
      <c r="F295" s="93">
        <f t="shared" ref="F295:AC295" ca="1" si="136">MAX(INDIRECT(CONCATENATE($E$290,F286,$E$291,F287),TRUE))</f>
        <v>152.39170000000001</v>
      </c>
      <c r="G295" s="93">
        <f t="shared" ca="1" si="136"/>
        <v>152.8167</v>
      </c>
      <c r="H295" s="93">
        <f t="shared" ca="1" si="136"/>
        <v>163.3167</v>
      </c>
      <c r="I295" s="93">
        <f t="shared" ca="1" si="136"/>
        <v>168.61670000000001</v>
      </c>
      <c r="J295" s="93">
        <f t="shared" ca="1" si="136"/>
        <v>150.86670000000001</v>
      </c>
      <c r="K295" s="93">
        <f t="shared" ca="1" si="136"/>
        <v>123.6417</v>
      </c>
      <c r="L295" s="93">
        <f t="shared" ca="1" si="136"/>
        <v>103.61670000000001</v>
      </c>
      <c r="M295" s="93">
        <f t="shared" ca="1" si="136"/>
        <v>94.666700000000006</v>
      </c>
      <c r="N295" s="93">
        <f t="shared" ca="1" si="136"/>
        <v>76.3917</v>
      </c>
      <c r="O295" s="93">
        <f t="shared" ca="1" si="136"/>
        <v>75.841700000000003</v>
      </c>
      <c r="P295" s="93">
        <f t="shared" ca="1" si="136"/>
        <v>73.566699999999997</v>
      </c>
      <c r="Q295" s="93">
        <f t="shared" ca="1" si="136"/>
        <v>67.216700000000003</v>
      </c>
      <c r="R295" s="93">
        <f t="shared" ca="1" si="136"/>
        <v>61.816700000000004</v>
      </c>
      <c r="S295" s="93">
        <f t="shared" ca="1" si="136"/>
        <v>64.091700000000003</v>
      </c>
      <c r="T295" s="93">
        <f t="shared" ca="1" si="136"/>
        <v>65.691699999999997</v>
      </c>
      <c r="U295" s="93">
        <f t="shared" ca="1" si="136"/>
        <v>67.1417</v>
      </c>
      <c r="V295" s="93">
        <f t="shared" ca="1" si="136"/>
        <v>63.241700000000009</v>
      </c>
      <c r="W295" s="93">
        <f t="shared" ca="1" si="136"/>
        <v>62.241700000000002</v>
      </c>
      <c r="X295" s="93">
        <f t="shared" ca="1" si="136"/>
        <v>67.166700000000006</v>
      </c>
      <c r="Y295" s="93">
        <f t="shared" ca="1" si="136"/>
        <v>67.991700000000009</v>
      </c>
      <c r="Z295" s="93">
        <f t="shared" ca="1" si="136"/>
        <v>67.991700000000009</v>
      </c>
      <c r="AA295" s="93">
        <f t="shared" ca="1" si="136"/>
        <v>66.041700000000006</v>
      </c>
      <c r="AB295" s="93">
        <f t="shared" ca="1" si="136"/>
        <v>62.191700000000004</v>
      </c>
      <c r="AC295" s="93">
        <f t="shared" ca="1" si="136"/>
        <v>58.7667</v>
      </c>
    </row>
    <row r="296" spans="2:29" s="574" customFormat="1" ht="15" hidden="1" customHeight="1">
      <c r="B296" s="692"/>
      <c r="C296" s="698"/>
      <c r="D296" s="94" t="s">
        <v>131</v>
      </c>
      <c r="E296" s="94" t="str">
        <f>CONCATENATE($E290,E287,$E291,E286)</f>
        <v>SL_CHARTS_2012!$AD$105:$AD$97</v>
      </c>
      <c r="F296" s="94" t="str">
        <f t="shared" ref="F296:AC296" si="137">CONCATENATE($E290,F287,$E291,F286)</f>
        <v>SL_CHARTS_2012!$AD$98:$AD$93</v>
      </c>
      <c r="G296" s="94" t="str">
        <f t="shared" si="137"/>
        <v>SL_CHARTS_2012!$AD$94:$AD$90</v>
      </c>
      <c r="H296" s="94" t="str">
        <f t="shared" si="137"/>
        <v>SL_CHARTS_2012!$AD$91:$AD$87</v>
      </c>
      <c r="I296" s="94" t="str">
        <f t="shared" si="137"/>
        <v>SL_CHARTS_2012!$AD$88:$AD$76</v>
      </c>
      <c r="J296" s="94" t="str">
        <f t="shared" si="137"/>
        <v>SL_CHARTS_2012!$AD$77:$AD$70</v>
      </c>
      <c r="K296" s="94" t="str">
        <f t="shared" si="137"/>
        <v>SL_CHARTS_2012!$AD$70:$AD$65</v>
      </c>
      <c r="L296" s="94" t="str">
        <f t="shared" si="137"/>
        <v>SL_CHARTS_2012!$AD$66:$AD$63</v>
      </c>
      <c r="M296" s="94" t="str">
        <f t="shared" si="137"/>
        <v>SL_CHARTS_2012!$AD$64:$AD$60</v>
      </c>
      <c r="N296" s="94" t="str">
        <f t="shared" si="137"/>
        <v>SL_CHARTS_2012!$AD$60:$AD$51</v>
      </c>
      <c r="O296" s="94" t="str">
        <f t="shared" si="137"/>
        <v>SL_CHARTS_2012!$AD$52:$AD$45</v>
      </c>
      <c r="P296" s="94" t="str">
        <f t="shared" si="137"/>
        <v>SL_CHARTS_2012!$AD$46:$AD$42</v>
      </c>
      <c r="Q296" s="94" t="str">
        <f t="shared" si="137"/>
        <v>SL_CHARTS_2012!$AD$42:$AD$37</v>
      </c>
      <c r="R296" s="94" t="str">
        <f t="shared" si="137"/>
        <v>SL_CHARTS_2012!$AD$38:$AD$32</v>
      </c>
      <c r="S296" s="94" t="str">
        <f t="shared" si="137"/>
        <v>SL_CHARTS_2012!$AD$33:$AD$27</v>
      </c>
      <c r="T296" s="94" t="str">
        <f t="shared" si="137"/>
        <v>SL_CHARTS_2012!$AD$28:$AD$24</v>
      </c>
      <c r="U296" s="94" t="str">
        <f t="shared" si="137"/>
        <v>SL_CHARTS_2012!$AD$25:$AD$19</v>
      </c>
      <c r="V296" s="94" t="str">
        <f t="shared" si="137"/>
        <v>SL_CHARTS_2012!$AD$20:$AD$17</v>
      </c>
      <c r="W296" s="94" t="str">
        <f t="shared" si="137"/>
        <v>SL_CHARTS_2012!$AD$18:$AD$15</v>
      </c>
      <c r="X296" s="94" t="str">
        <f t="shared" si="137"/>
        <v>SL_CHARTS_2012!$AD$16:$AD$11</v>
      </c>
      <c r="Y296" s="94" t="str">
        <f t="shared" si="137"/>
        <v>SL_CHARTS_2012!$AD$12:$AD$9</v>
      </c>
      <c r="Z296" s="94" t="str">
        <f t="shared" si="137"/>
        <v>SL_CHARTS_2012!$AD$10:$AD$7</v>
      </c>
      <c r="AA296" s="94" t="str">
        <f t="shared" si="137"/>
        <v>SL_CHARTS_2012!$AD$8:$AD$6</v>
      </c>
      <c r="AB296" s="94" t="str">
        <f t="shared" si="137"/>
        <v>SL_CHARTS_2012!$AD$7:$AD$5</v>
      </c>
      <c r="AC296" s="94" t="str">
        <f t="shared" si="137"/>
        <v>SL_CHARTS_2012!$AD$6:$AD$4</v>
      </c>
    </row>
    <row r="297" spans="2:29" s="574" customFormat="1" ht="15" hidden="1" customHeight="1">
      <c r="B297" s="692"/>
      <c r="C297" s="698"/>
      <c r="D297" s="94" t="s">
        <v>677</v>
      </c>
      <c r="E297" s="94" t="str">
        <f ca="1">ADDRESS(MATCH(E294,INDIRECT(E296,TRUE),0)+MATCH(E280,SL_CHARTS_2012!$AC$1:$AC$3999,1)-1,$E285,1,1)</f>
        <v>$AC$97</v>
      </c>
      <c r="F297" s="94" t="str">
        <f ca="1">ADDRESS(MATCH(F294,INDIRECT(F296,TRUE),0)+MATCH(F280,SL_CHARTS_2012!$AC$1:$AC$3999,1)-1,$E285,1,1)</f>
        <v>$AC$96</v>
      </c>
      <c r="G297" s="94" t="str">
        <f ca="1">ADDRESS(MATCH(G294,INDIRECT(G296,TRUE),0)+MATCH(G280,SL_CHARTS_2012!$AC$1:$AC$3999,1)-1,$E285,1,1)</f>
        <v>$AC$94</v>
      </c>
      <c r="H297" s="94" t="str">
        <f ca="1">ADDRESS(MATCH(H294,INDIRECT(H296,TRUE),0)+MATCH(H280,SL_CHARTS_2012!$AC$1:$AC$3999,1)-1,$E285,1,1)</f>
        <v>$AC$89</v>
      </c>
      <c r="I297" s="94" t="str">
        <f ca="1">ADDRESS(MATCH(I294,INDIRECT(I296,TRUE),0)+MATCH(I280,SL_CHARTS_2012!$AC$1:$AC$3999,1)-1,$E285,1,1)</f>
        <v>$AC$76</v>
      </c>
      <c r="J297" s="94" t="str">
        <f ca="1">ADDRESS(MATCH(J294,INDIRECT(J296,TRUE),0)+MATCH(J280,SL_CHARTS_2012!$AC$1:$AC$3999,1)-1,$E285,1,1)</f>
        <v>$AC$70</v>
      </c>
      <c r="K297" s="94" t="str">
        <f ca="1">ADDRESS(MATCH(K294,INDIRECT(K296,TRUE),0)+MATCH(K280,SL_CHARTS_2012!$AC$1:$AC$3999,1)-1,$E285,1,1)</f>
        <v>$AC$65</v>
      </c>
      <c r="L297" s="94" t="str">
        <f ca="1">ADDRESS(MATCH(L294,INDIRECT(L296,TRUE),0)+MATCH(L280,SL_CHARTS_2012!$AC$1:$AC$3999,1)-1,$E285,1,1)</f>
        <v>$AC$63</v>
      </c>
      <c r="M297" s="94" t="str">
        <f ca="1">ADDRESS(MATCH(M294,INDIRECT(M296,TRUE),0)+MATCH(M280,SL_CHARTS_2012!$AC$1:$AC$3999,1)-1,$E285,1,1)</f>
        <v>$AC$60</v>
      </c>
      <c r="N297" s="94" t="str">
        <f ca="1">ADDRESS(MATCH(N294,INDIRECT(N296,TRUE),0)+MATCH(N280,SL_CHARTS_2012!$AC$1:$AC$3999,1)-1,$E285,1,1)</f>
        <v>$AC$55</v>
      </c>
      <c r="O297" s="94" t="str">
        <f ca="1">ADDRESS(MATCH(O294,INDIRECT(O296,TRUE),0)+MATCH(O280,SL_CHARTS_2012!$AC$1:$AC$3999,1)-1,$E285,1,1)</f>
        <v>$AC$46</v>
      </c>
      <c r="P297" s="94" t="str">
        <f ca="1">ADDRESS(MATCH(P294,INDIRECT(P296,TRUE),0)+MATCH(P280,SL_CHARTS_2012!$AC$1:$AC$3999,1)-1,$E285,1,1)</f>
        <v>$AC$46</v>
      </c>
      <c r="Q297" s="94" t="str">
        <f ca="1">ADDRESS(MATCH(Q294,INDIRECT(Q296,TRUE),0)+MATCH(Q280,SL_CHARTS_2012!$AC$1:$AC$3999,1)-1,$E285,1,1)</f>
        <v>$AC$37</v>
      </c>
      <c r="R297" s="94" t="str">
        <f ca="1">ADDRESS(MATCH(R294,INDIRECT(R296,TRUE),0)+MATCH(R280,SL_CHARTS_2012!$AC$1:$AC$3999,1)-1,$E285,1,1)</f>
        <v>$AC$36</v>
      </c>
      <c r="S297" s="94" t="str">
        <f ca="1">ADDRESS(MATCH(S294,INDIRECT(S296,TRUE),0)+MATCH(S280,SL_CHARTS_2012!$AC$1:$AC$3999,1)-1,$E285,1,1)</f>
        <v>$AC$33</v>
      </c>
      <c r="T297" s="94" t="str">
        <f ca="1">ADDRESS(MATCH(T294,INDIRECT(T296,TRUE),0)+MATCH(T280,SL_CHARTS_2012!$AC$1:$AC$3999,1)-1,$E285,1,1)</f>
        <v>$AC$26</v>
      </c>
      <c r="U297" s="94" t="str">
        <f ca="1">ADDRESS(MATCH(U294,INDIRECT(U296,TRUE),0)+MATCH(U280,SL_CHARTS_2012!$AC$1:$AC$3999,1)-1,$E285,1,1)</f>
        <v>$AC$19</v>
      </c>
      <c r="V297" s="94" t="str">
        <f ca="1">ADDRESS(MATCH(V294,INDIRECT(V296,TRUE),0)+MATCH(V280,SL_CHARTS_2012!$AC$1:$AC$3999,1)-1,$E285,1,1)</f>
        <v>$AC$17</v>
      </c>
      <c r="W297" s="94" t="str">
        <f ca="1">ADDRESS(MATCH(W294,INDIRECT(W296,TRUE),0)+MATCH(W280,SL_CHARTS_2012!$AC$1:$AC$3999,1)-1,$E285,1,1)</f>
        <v>$AC$16</v>
      </c>
      <c r="X297" s="94" t="str">
        <f ca="1">ADDRESS(MATCH(X294,INDIRECT(X296,TRUE),0)+MATCH(X280,SL_CHARTS_2012!$AC$1:$AC$3999,1)-1,$E285,1,1)</f>
        <v>$AC$16</v>
      </c>
      <c r="Y297" s="94" t="str">
        <f ca="1">ADDRESS(MATCH(Y294,INDIRECT(Y296,TRUE),0)+MATCH(Y280,SL_CHARTS_2012!$AC$1:$AC$3999,1)-1,$E285,1,1)</f>
        <v>$AC$11</v>
      </c>
      <c r="Z297" s="94" t="str">
        <f ca="1">ADDRESS(MATCH(Z294,INDIRECT(Z296,TRUE),0)+MATCH(Z280,SL_CHARTS_2012!$AC$1:$AC$3999,1)-1,$E285,1,1)</f>
        <v>$AC$7</v>
      </c>
      <c r="AA297" s="94" t="str">
        <f ca="1">ADDRESS(MATCH(AA294,INDIRECT(AA296,TRUE),0)+MATCH(AA280,SL_CHARTS_2012!$AC$1:$AC$3999,1)-1,$E285,1,1)</f>
        <v>$AC$6</v>
      </c>
      <c r="AB297" s="94" t="str">
        <f ca="1">ADDRESS(MATCH(AB294,INDIRECT(AB296,TRUE),0)+MATCH(AB280,SL_CHARTS_2012!$AC$1:$AC$3999,1)-1,$E285,1,1)</f>
        <v>$AC$5</v>
      </c>
      <c r="AC297" s="94" t="str">
        <f ca="1">ADDRESS(MATCH(AC294,INDIRECT(AC296,TRUE),0)+MATCH(AC280,SL_CHARTS_2012!$AC$1:$AC$3999,1)-1,$E285,1,1)</f>
        <v>$AC$4</v>
      </c>
    </row>
    <row r="298" spans="2:29" s="574" customFormat="1" ht="15" hidden="1" customHeight="1">
      <c r="B298" s="692"/>
      <c r="C298" s="698"/>
      <c r="D298" s="94" t="s">
        <v>678</v>
      </c>
      <c r="E298" s="94" t="str">
        <f ca="1">ADDRESS(MATCH(E294,INDIRECT(E296,TRUE),0)+MATCH(E280,SL_CHARTS_2012!$AC$1:$AC$3999,1)-1,$E285+2,1,1)</f>
        <v>$AE$97</v>
      </c>
      <c r="F298" s="94" t="str">
        <f ca="1">ADDRESS(MATCH(F294,INDIRECT(F296,TRUE),0)+MATCH(F280,SL_CHARTS_2012!$AC$1:$AC$3999,1)-1,$E285+2,1,1)</f>
        <v>$AE$96</v>
      </c>
      <c r="G298" s="94" t="str">
        <f ca="1">ADDRESS(MATCH(G294,INDIRECT(G296,TRUE),0)+MATCH(G280,SL_CHARTS_2012!$AC$1:$AC$3999,1)-1,$E285+2,1,1)</f>
        <v>$AE$94</v>
      </c>
      <c r="H298" s="94" t="str">
        <f ca="1">ADDRESS(MATCH(H294,INDIRECT(H296,TRUE),0)+MATCH(H280,SL_CHARTS_2012!$AC$1:$AC$3999,1)-1,$E285+2,1,1)</f>
        <v>$AE$89</v>
      </c>
      <c r="I298" s="94" t="str">
        <f ca="1">ADDRESS(MATCH(I294,INDIRECT(I296,TRUE),0)+MATCH(I280,SL_CHARTS_2012!$AC$1:$AC$3999,1)-1,$E285+2,1,1)</f>
        <v>$AE$76</v>
      </c>
      <c r="J298" s="94" t="str">
        <f ca="1">ADDRESS(MATCH(J294,INDIRECT(J296,TRUE),0)+MATCH(J280,SL_CHARTS_2012!$AC$1:$AC$3999,1)-1,$E285+2,1,1)</f>
        <v>$AE$70</v>
      </c>
      <c r="K298" s="94" t="str">
        <f ca="1">ADDRESS(MATCH(K294,INDIRECT(K296,TRUE),0)+MATCH(K280,SL_CHARTS_2012!$AC$1:$AC$3999,1)-1,$E285+2,1,1)</f>
        <v>$AE$65</v>
      </c>
      <c r="L298" s="94" t="str">
        <f ca="1">ADDRESS(MATCH(L294,INDIRECT(L296,TRUE),0)+MATCH(L280,SL_CHARTS_2012!$AC$1:$AC$3999,1)-1,$E285+2,1,1)</f>
        <v>$AE$63</v>
      </c>
      <c r="M298" s="94" t="str">
        <f ca="1">ADDRESS(MATCH(M294,INDIRECT(M296,TRUE),0)+MATCH(M280,SL_CHARTS_2012!$AC$1:$AC$3999,1)-1,$E285+2,1,1)</f>
        <v>$AE$60</v>
      </c>
      <c r="N298" s="94" t="str">
        <f ca="1">ADDRESS(MATCH(N294,INDIRECT(N296,TRUE),0)+MATCH(N280,SL_CHARTS_2012!$AC$1:$AC$3999,1)-1,$E285+2,1,1)</f>
        <v>$AE$55</v>
      </c>
      <c r="O298" s="94" t="str">
        <f ca="1">ADDRESS(MATCH(O294,INDIRECT(O296,TRUE),0)+MATCH(O280,SL_CHARTS_2012!$AC$1:$AC$3999,1)-1,$E285+2,1,1)</f>
        <v>$AE$46</v>
      </c>
      <c r="P298" s="94" t="str">
        <f ca="1">ADDRESS(MATCH(P294,INDIRECT(P296,TRUE),0)+MATCH(P280,SL_CHARTS_2012!$AC$1:$AC$3999,1)-1,$E285+2,1,1)</f>
        <v>$AE$46</v>
      </c>
      <c r="Q298" s="94" t="str">
        <f ca="1">ADDRESS(MATCH(Q294,INDIRECT(Q296,TRUE),0)+MATCH(Q280,SL_CHARTS_2012!$AC$1:$AC$3999,1)-1,$E285+2,1,1)</f>
        <v>$AE$37</v>
      </c>
      <c r="R298" s="94" t="str">
        <f ca="1">ADDRESS(MATCH(R294,INDIRECT(R296,TRUE),0)+MATCH(R280,SL_CHARTS_2012!$AC$1:$AC$3999,1)-1,$E285+2,1,1)</f>
        <v>$AE$36</v>
      </c>
      <c r="S298" s="94" t="str">
        <f ca="1">ADDRESS(MATCH(S294,INDIRECT(S296,TRUE),0)+MATCH(S280,SL_CHARTS_2012!$AC$1:$AC$3999,1)-1,$E285+2,1,1)</f>
        <v>$AE$33</v>
      </c>
      <c r="T298" s="94" t="str">
        <f ca="1">ADDRESS(MATCH(T294,INDIRECT(T296,TRUE),0)+MATCH(T280,SL_CHARTS_2012!$AC$1:$AC$3999,1)-1,$E285+2,1,1)</f>
        <v>$AE$26</v>
      </c>
      <c r="U298" s="94" t="str">
        <f ca="1">ADDRESS(MATCH(U294,INDIRECT(U296,TRUE),0)+MATCH(U280,SL_CHARTS_2012!$AC$1:$AC$3999,1)-1,$E285+2,1,1)</f>
        <v>$AE$19</v>
      </c>
      <c r="V298" s="94" t="str">
        <f ca="1">ADDRESS(MATCH(V294,INDIRECT(V296,TRUE),0)+MATCH(V280,SL_CHARTS_2012!$AC$1:$AC$3999,1)-1,$E285+2,1,1)</f>
        <v>$AE$17</v>
      </c>
      <c r="W298" s="94" t="str">
        <f ca="1">ADDRESS(MATCH(W294,INDIRECT(W296,TRUE),0)+MATCH(W280,SL_CHARTS_2012!$AC$1:$AC$3999,1)-1,$E285+2,1,1)</f>
        <v>$AE$16</v>
      </c>
      <c r="X298" s="94" t="str">
        <f ca="1">ADDRESS(MATCH(X294,INDIRECT(X296,TRUE),0)+MATCH(X280,SL_CHARTS_2012!$AC$1:$AC$3999,1)-1,$E285+2,1,1)</f>
        <v>$AE$16</v>
      </c>
      <c r="Y298" s="94" t="str">
        <f ca="1">ADDRESS(MATCH(Y294,INDIRECT(Y296,TRUE),0)+MATCH(Y280,SL_CHARTS_2012!$AC$1:$AC$3999,1)-1,$E285+2,1,1)</f>
        <v>$AE$11</v>
      </c>
      <c r="Z298" s="94" t="str">
        <f ca="1">ADDRESS(MATCH(Z294,INDIRECT(Z296,TRUE),0)+MATCH(Z280,SL_CHARTS_2012!$AC$1:$AC$3999,1)-1,$E285+2,1,1)</f>
        <v>$AE$7</v>
      </c>
      <c r="AA298" s="94" t="str">
        <f ca="1">ADDRESS(MATCH(AA294,INDIRECT(AA296,TRUE),0)+MATCH(AA280,SL_CHARTS_2012!$AC$1:$AC$3999,1)-1,$E285+2,1,1)</f>
        <v>$AE$6</v>
      </c>
      <c r="AB298" s="94" t="str">
        <f ca="1">ADDRESS(MATCH(AB294,INDIRECT(AB296,TRUE),0)+MATCH(AB280,SL_CHARTS_2012!$AC$1:$AC$3999,1)-1,$E285+2,1,1)</f>
        <v>$AE$5</v>
      </c>
      <c r="AC298" s="94" t="str">
        <f ca="1">ADDRESS(MATCH(AC294,INDIRECT(AC296,TRUE),0)+MATCH(AC280,SL_CHARTS_2012!$AC$1:$AC$3999,1)-1,$E285+2,1,1)</f>
        <v>$AE$4</v>
      </c>
    </row>
    <row r="299" spans="2:29" s="574" customFormat="1" ht="15" hidden="1" customHeight="1">
      <c r="B299" s="692"/>
      <c r="C299" s="698"/>
      <c r="D299" s="94" t="s">
        <v>679</v>
      </c>
      <c r="E299" s="94" t="str">
        <f ca="1">ADDRESS(MATCH(E295,INDIRECT(E296,TRUE),0)+MATCH(E280,SL_CHARTS_2012!$AC$1:$AC$3999,1)-1,$E285,1,1)</f>
        <v>$AC$103</v>
      </c>
      <c r="F299" s="94" t="str">
        <f ca="1">ADDRESS(MATCH(F295,INDIRECT(F296,TRUE),0)+MATCH(F280,SL_CHARTS_2012!$AC$1:$AC$3999,1)-1,$E285,1,1)</f>
        <v>$AC$93</v>
      </c>
      <c r="G299" s="94" t="str">
        <f ca="1">ADDRESS(MATCH(G295,INDIRECT(G296,TRUE),0)+MATCH(G280,SL_CHARTS_2012!$AC$1:$AC$3999,1)-1,$E285,1,1)</f>
        <v>$AC$92</v>
      </c>
      <c r="H299" s="94" t="str">
        <f ca="1">ADDRESS(MATCH(H295,INDIRECT(H296,TRUE),0)+MATCH(H280,SL_CHARTS_2012!$AC$1:$AC$3999,1)-1,$E285,1,1)</f>
        <v>$AC$87</v>
      </c>
      <c r="I299" s="94" t="str">
        <f ca="1">ADDRESS(MATCH(I295,INDIRECT(I296,TRUE),0)+MATCH(I280,SL_CHARTS_2012!$AC$1:$AC$3999,1)-1,$E285,1,1)</f>
        <v>$AC$86</v>
      </c>
      <c r="J299" s="94" t="str">
        <f ca="1">ADDRESS(MATCH(J295,INDIRECT(J296,TRUE),0)+MATCH(J280,SL_CHARTS_2012!$AC$1:$AC$3999,1)-1,$E285,1,1)</f>
        <v>$AC$77</v>
      </c>
      <c r="K299" s="94" t="str">
        <f ca="1">ADDRESS(MATCH(K295,INDIRECT(K296,TRUE),0)+MATCH(K280,SL_CHARTS_2012!$AC$1:$AC$3999,1)-1,$E285,1,1)</f>
        <v>$AC$70</v>
      </c>
      <c r="L299" s="94" t="str">
        <f ca="1">ADDRESS(MATCH(L295,INDIRECT(L296,TRUE),0)+MATCH(L280,SL_CHARTS_2012!$AC$1:$AC$3999,1)-1,$E285,1,1)</f>
        <v>$AC$66</v>
      </c>
      <c r="M299" s="94" t="str">
        <f ca="1">ADDRESS(MATCH(M295,INDIRECT(M296,TRUE),0)+MATCH(M280,SL_CHARTS_2012!$AC$1:$AC$3999,1)-1,$E285,1,1)</f>
        <v>$AC$64</v>
      </c>
      <c r="N299" s="94" t="str">
        <f ca="1">ADDRESS(MATCH(N295,INDIRECT(N296,TRUE),0)+MATCH(N280,SL_CHARTS_2012!$AC$1:$AC$3999,1)-1,$E285,1,1)</f>
        <v>$AC$60</v>
      </c>
      <c r="O299" s="94" t="str">
        <f ca="1">ADDRESS(MATCH(O295,INDIRECT(O296,TRUE),0)+MATCH(O280,SL_CHARTS_2012!$AC$1:$AC$3999,1)-1,$E285,1,1)</f>
        <v>$AC$50</v>
      </c>
      <c r="P299" s="94" t="str">
        <f ca="1">ADDRESS(MATCH(P295,INDIRECT(P296,TRUE),0)+MATCH(P280,SL_CHARTS_2012!$AC$1:$AC$3999,1)-1,$E285,1,1)</f>
        <v>$AC$43</v>
      </c>
      <c r="Q299" s="94" t="str">
        <f ca="1">ADDRESS(MATCH(Q295,INDIRECT(Q296,TRUE),0)+MATCH(Q280,SL_CHARTS_2012!$AC$1:$AC$3999,1)-1,$E285,1,1)</f>
        <v>$AC$42</v>
      </c>
      <c r="R299" s="94" t="str">
        <f ca="1">ADDRESS(MATCH(R295,INDIRECT(R296,TRUE),0)+MATCH(R280,SL_CHARTS_2012!$AC$1:$AC$3999,1)-1,$E285,1,1)</f>
        <v>$AC$32</v>
      </c>
      <c r="S299" s="94" t="str">
        <f ca="1">ADDRESS(MATCH(S295,INDIRECT(S296,TRUE),0)+MATCH(S280,SL_CHARTS_2012!$AC$1:$AC$3999,1)-1,$E285,1,1)</f>
        <v>$AC$28</v>
      </c>
      <c r="T299" s="94" t="str">
        <f ca="1">ADDRESS(MATCH(T295,INDIRECT(T296,TRUE),0)+MATCH(T280,SL_CHARTS_2012!$AC$1:$AC$3999,1)-1,$E285,1,1)</f>
        <v>$AC$24</v>
      </c>
      <c r="U299" s="94" t="str">
        <f ca="1">ADDRESS(MATCH(U295,INDIRECT(U296,TRUE),0)+MATCH(U280,SL_CHARTS_2012!$AC$1:$AC$3999,1)-1,$E285,1,1)</f>
        <v>$AC$23</v>
      </c>
      <c r="V299" s="94" t="str">
        <f ca="1">ADDRESS(MATCH(V295,INDIRECT(V296,TRUE),0)+MATCH(V280,SL_CHARTS_2012!$AC$1:$AC$3999,1)-1,$E285,1,1)</f>
        <v>$AC$20</v>
      </c>
      <c r="W299" s="94" t="str">
        <f ca="1">ADDRESS(MATCH(W295,INDIRECT(W296,TRUE),0)+MATCH(W280,SL_CHARTS_2012!$AC$1:$AC$3999,1)-1,$E285,1,1)</f>
        <v>$AC$18</v>
      </c>
      <c r="X299" s="94" t="str">
        <f ca="1">ADDRESS(MATCH(X295,INDIRECT(X296,TRUE),0)+MATCH(X280,SL_CHARTS_2012!$AC$1:$AC$3999,1)-1,$E285,1,1)</f>
        <v>$AC$12</v>
      </c>
      <c r="Y299" s="94" t="str">
        <f ca="1">ADDRESS(MATCH(Y295,INDIRECT(Y296,TRUE),0)+MATCH(Y280,SL_CHARTS_2012!$AC$1:$AC$3999,1)-1,$E285,1,1)</f>
        <v>$AC$9</v>
      </c>
      <c r="Z299" s="94" t="str">
        <f ca="1">ADDRESS(MATCH(Z295,INDIRECT(Z296,TRUE),0)+MATCH(Z280,SL_CHARTS_2012!$AC$1:$AC$3999,1)-1,$E285,1,1)</f>
        <v>$AC$9</v>
      </c>
      <c r="AA299" s="94" t="str">
        <f ca="1">ADDRESS(MATCH(AA295,INDIRECT(AA296,TRUE),0)+MATCH(AA280,SL_CHARTS_2012!$AC$1:$AC$3999,1)-1,$E285,1,1)</f>
        <v>$AC$8</v>
      </c>
      <c r="AB299" s="94" t="str">
        <f ca="1">ADDRESS(MATCH(AB295,INDIRECT(AB296,TRUE),0)+MATCH(AB280,SL_CHARTS_2012!$AC$1:$AC$3999,1)-1,$E285,1,1)</f>
        <v>$AC$7</v>
      </c>
      <c r="AC299" s="94" t="str">
        <f ca="1">ADDRESS(MATCH(AC295,INDIRECT(AC296,TRUE),0)+MATCH(AC280,SL_CHARTS_2012!$AC$1:$AC$3999,1)-1,$E285,1,1)</f>
        <v>$AC$6</v>
      </c>
    </row>
    <row r="300" spans="2:29" s="574" customFormat="1" ht="15" hidden="1" customHeight="1">
      <c r="B300" s="692"/>
      <c r="C300" s="698"/>
      <c r="D300" s="94" t="s">
        <v>680</v>
      </c>
      <c r="E300" s="94" t="str">
        <f ca="1">ADDRESS(MATCH(E295,INDIRECT(E296,TRUE),0)+MATCH(E280,SL_CHARTS_2012!$AC$1:$AC$3999,1)-1,$E285+3,1)</f>
        <v>$AF$103</v>
      </c>
      <c r="F300" s="94" t="str">
        <f ca="1">ADDRESS(MATCH(F295,INDIRECT(F296,TRUE),0)+MATCH(F280,SL_CHARTS_2012!$AC$1:$AC$3999,1)-1,$E285+3,1)</f>
        <v>$AF$93</v>
      </c>
      <c r="G300" s="94" t="str">
        <f ca="1">ADDRESS(MATCH(G295,INDIRECT(G296,TRUE),0)+MATCH(G280,SL_CHARTS_2012!$AC$1:$AC$3999,1)-1,$E285+3,1)</f>
        <v>$AF$92</v>
      </c>
      <c r="H300" s="94" t="str">
        <f ca="1">ADDRESS(MATCH(H295,INDIRECT(H296,TRUE),0)+MATCH(H280,SL_CHARTS_2012!$AC$1:$AC$3999,1)-1,$E285+3,1)</f>
        <v>$AF$87</v>
      </c>
      <c r="I300" s="94" t="str">
        <f ca="1">ADDRESS(MATCH(I295,INDIRECT(I296,TRUE),0)+MATCH(I280,SL_CHARTS_2012!$AC$1:$AC$3999,1)-1,$E285+3,1)</f>
        <v>$AF$86</v>
      </c>
      <c r="J300" s="94" t="str">
        <f ca="1">ADDRESS(MATCH(J295,INDIRECT(J296,TRUE),0)+MATCH(J280,SL_CHARTS_2012!$AC$1:$AC$3999,1)-1,$E285+3,1)</f>
        <v>$AF$77</v>
      </c>
      <c r="K300" s="94" t="str">
        <f ca="1">ADDRESS(MATCH(K295,INDIRECT(K296,TRUE),0)+MATCH(K280,SL_CHARTS_2012!$AC$1:$AC$3999,1)-1,$E285+3,1)</f>
        <v>$AF$70</v>
      </c>
      <c r="L300" s="94" t="str">
        <f ca="1">ADDRESS(MATCH(L295,INDIRECT(L296,TRUE),0)+MATCH(L280,SL_CHARTS_2012!$AC$1:$AC$3999,1)-1,$E285+3,1)</f>
        <v>$AF$66</v>
      </c>
      <c r="M300" s="94" t="str">
        <f ca="1">ADDRESS(MATCH(M295,INDIRECT(M296,TRUE),0)+MATCH(M280,SL_CHARTS_2012!$AC$1:$AC$3999,1)-1,$E285+3,1)</f>
        <v>$AF$64</v>
      </c>
      <c r="N300" s="94" t="str">
        <f ca="1">ADDRESS(MATCH(N295,INDIRECT(N296,TRUE),0)+MATCH(N280,SL_CHARTS_2012!$AC$1:$AC$3999,1)-1,$E285+3,1)</f>
        <v>$AF$60</v>
      </c>
      <c r="O300" s="94" t="str">
        <f ca="1">ADDRESS(MATCH(O295,INDIRECT(O296,TRUE),0)+MATCH(O280,SL_CHARTS_2012!$AC$1:$AC$3999,1)-1,$E285+3,1)</f>
        <v>$AF$50</v>
      </c>
      <c r="P300" s="94" t="str">
        <f ca="1">ADDRESS(MATCH(P295,INDIRECT(P296,TRUE),0)+MATCH(P280,SL_CHARTS_2012!$AC$1:$AC$3999,1)-1,$E285+3,1)</f>
        <v>$AF$43</v>
      </c>
      <c r="Q300" s="94" t="str">
        <f ca="1">ADDRESS(MATCH(Q295,INDIRECT(Q296,TRUE),0)+MATCH(Q280,SL_CHARTS_2012!$AC$1:$AC$3999,1)-1,$E285+3,1)</f>
        <v>$AF$42</v>
      </c>
      <c r="R300" s="94" t="str">
        <f ca="1">ADDRESS(MATCH(R295,INDIRECT(R296,TRUE),0)+MATCH(R280,SL_CHARTS_2012!$AC$1:$AC$3999,1)-1,$E285+3,1)</f>
        <v>$AF$32</v>
      </c>
      <c r="S300" s="94" t="str">
        <f ca="1">ADDRESS(MATCH(S295,INDIRECT(S296,TRUE),0)+MATCH(S280,SL_CHARTS_2012!$AC$1:$AC$3999,1)-1,$E285+3,1)</f>
        <v>$AF$28</v>
      </c>
      <c r="T300" s="94" t="str">
        <f ca="1">ADDRESS(MATCH(T295,INDIRECT(T296,TRUE),0)+MATCH(T280,SL_CHARTS_2012!$AC$1:$AC$3999,1)-1,$E285+3,1)</f>
        <v>$AF$24</v>
      </c>
      <c r="U300" s="94" t="str">
        <f ca="1">ADDRESS(MATCH(U295,INDIRECT(U296,TRUE),0)+MATCH(U280,SL_CHARTS_2012!$AC$1:$AC$3999,1)-1,$E285+3,1)</f>
        <v>$AF$23</v>
      </c>
      <c r="V300" s="94" t="str">
        <f ca="1">ADDRESS(MATCH(V295,INDIRECT(V296,TRUE),0)+MATCH(V280,SL_CHARTS_2012!$AC$1:$AC$3999,1)-1,$E285+3,1)</f>
        <v>$AF$20</v>
      </c>
      <c r="W300" s="94" t="str">
        <f ca="1">ADDRESS(MATCH(W295,INDIRECT(W296,TRUE),0)+MATCH(W280,SL_CHARTS_2012!$AC$1:$AC$3999,1)-1,$E285+3,1)</f>
        <v>$AF$18</v>
      </c>
      <c r="X300" s="94" t="str">
        <f ca="1">ADDRESS(MATCH(X295,INDIRECT(X296,TRUE),0)+MATCH(X280,SL_CHARTS_2012!$AC$1:$AC$3999,1)-1,$E285+3,1)</f>
        <v>$AF$12</v>
      </c>
      <c r="Y300" s="94" t="str">
        <f ca="1">ADDRESS(MATCH(Y295,INDIRECT(Y296,TRUE),0)+MATCH(Y280,SL_CHARTS_2012!$AC$1:$AC$3999,1)-1,$E285+3,1)</f>
        <v>$AF$9</v>
      </c>
      <c r="Z300" s="94" t="str">
        <f ca="1">ADDRESS(MATCH(Z295,INDIRECT(Z296,TRUE),0)+MATCH(Z280,SL_CHARTS_2012!$AC$1:$AC$3999,1)-1,$E285+3,1)</f>
        <v>$AF$9</v>
      </c>
      <c r="AA300" s="94" t="str">
        <f ca="1">ADDRESS(MATCH(AA295,INDIRECT(AA296,TRUE),0)+MATCH(AA280,SL_CHARTS_2012!$AC$1:$AC$3999,1)-1,$E285+3,1)</f>
        <v>$AF$8</v>
      </c>
      <c r="AB300" s="94" t="str">
        <f ca="1">ADDRESS(MATCH(AB295,INDIRECT(AB296,TRUE),0)+MATCH(AB280,SL_CHARTS_2012!$AC$1:$AC$3999,1)-1,$E285+3,1)</f>
        <v>$AF$7</v>
      </c>
      <c r="AC300" s="94" t="str">
        <f ca="1">ADDRESS(MATCH(AC295,INDIRECT(AC296,TRUE),0)+MATCH(AC280,SL_CHARTS_2012!$AC$1:$AC$3999,1)-1,$E285+3,1)</f>
        <v>$AF$6</v>
      </c>
    </row>
    <row r="301" spans="2:29" s="574" customFormat="1" ht="15" hidden="1" customHeight="1">
      <c r="B301" s="692"/>
      <c r="C301" s="698"/>
      <c r="D301" s="94" t="s">
        <v>673</v>
      </c>
      <c r="E301" s="94">
        <f ca="1">-INDIRECT(CONCATENATE($E290,E298),TRUE)</f>
        <v>-87.744195000000033</v>
      </c>
      <c r="F301" s="94">
        <f ca="1">-INDIRECT(CONCATENATE($E290,F298),TRUE)</f>
        <v>-87.912692999999479</v>
      </c>
      <c r="G301" s="94">
        <f t="shared" ref="G301:AC301" ca="1" si="138">-INDIRECT(CONCATENATE($E290,G298),TRUE)</f>
        <v>-88.600691999999825</v>
      </c>
      <c r="H301" s="94">
        <f t="shared" ca="1" si="138"/>
        <v>-90.215843999999777</v>
      </c>
      <c r="I301" s="94">
        <f t="shared" ca="1" si="138"/>
        <v>-72.45365700000049</v>
      </c>
      <c r="J301" s="94">
        <f t="shared" ca="1" si="138"/>
        <v>-65.270687999999822</v>
      </c>
      <c r="K301" s="94">
        <f t="shared" ca="1" si="138"/>
        <v>-59.191787999999548</v>
      </c>
      <c r="L301" s="94">
        <f t="shared" ca="1" si="138"/>
        <v>-55.446260999999836</v>
      </c>
      <c r="M301" s="94">
        <f t="shared" ca="1" si="138"/>
        <v>-50.765852999999936</v>
      </c>
      <c r="N301" s="94">
        <f t="shared" ca="1" si="138"/>
        <v>-44.649485999999811</v>
      </c>
      <c r="O301" s="94">
        <f t="shared" ca="1" si="138"/>
        <v>-38.092899000000365</v>
      </c>
      <c r="P301" s="94">
        <f t="shared" ca="1" si="138"/>
        <v>-38.092899000000365</v>
      </c>
      <c r="Q301" s="94">
        <f t="shared" ca="1" si="138"/>
        <v>-29.684834999999882</v>
      </c>
      <c r="R301" s="94">
        <f t="shared" ca="1" si="138"/>
        <v>-29.684834999999882</v>
      </c>
      <c r="S301" s="94">
        <f t="shared" ca="1" si="138"/>
        <v>-27.57578099999996</v>
      </c>
      <c r="T301" s="94">
        <f t="shared" ca="1" si="138"/>
        <v>-25.054245000000343</v>
      </c>
      <c r="U301" s="94">
        <f t="shared" ca="1" si="138"/>
        <v>-22.77</v>
      </c>
      <c r="V301" s="94">
        <f t="shared" ca="1" si="138"/>
        <v>-23.643608999999877</v>
      </c>
      <c r="W301" s="94">
        <f t="shared" ca="1" si="138"/>
        <v>-24.111636000000214</v>
      </c>
      <c r="X301" s="94">
        <f t="shared" ca="1" si="138"/>
        <v>-24.111636000000214</v>
      </c>
      <c r="Y301" s="94">
        <f t="shared" ca="1" si="138"/>
        <v>-20.7</v>
      </c>
      <c r="Z301" s="94">
        <f t="shared" ca="1" si="138"/>
        <v>-19.32</v>
      </c>
      <c r="AA301" s="94">
        <f t="shared" ca="1" si="138"/>
        <v>-19.570331999999915</v>
      </c>
      <c r="AB301" s="94">
        <f t="shared" ca="1" si="138"/>
        <v>-19.087194000000387</v>
      </c>
      <c r="AC301" s="94">
        <f t="shared" ca="1" si="138"/>
        <v>-16.678955999999634</v>
      </c>
    </row>
    <row r="302" spans="2:29" s="574" customFormat="1" ht="15" hidden="1" customHeight="1">
      <c r="B302" s="692"/>
      <c r="C302" s="698"/>
      <c r="D302" s="94" t="s">
        <v>674</v>
      </c>
      <c r="E302" s="94">
        <f ca="1">INDIRECT(CONCATENATE($E290,E300),TRUE)</f>
        <v>99.068267999999804</v>
      </c>
      <c r="F302" s="94">
        <f t="shared" ref="F302:AC302" ca="1" si="139">INDIRECT(CONCATENATE($E290,F300),TRUE)</f>
        <v>102.31644300000011</v>
      </c>
      <c r="G302" s="94">
        <f t="shared" ca="1" si="139"/>
        <v>103.09400399999961</v>
      </c>
      <c r="H302" s="94">
        <f t="shared" ca="1" si="139"/>
        <v>93.691098000000025</v>
      </c>
      <c r="I302" s="94">
        <f t="shared" ca="1" si="139"/>
        <v>94.144289999999856</v>
      </c>
      <c r="J302" s="94">
        <f t="shared" ca="1" si="139"/>
        <v>82.898394000000081</v>
      </c>
      <c r="K302" s="94">
        <f t="shared" ca="1" si="139"/>
        <v>75.825894000000091</v>
      </c>
      <c r="L302" s="94">
        <f t="shared" ca="1" si="139"/>
        <v>68.50740900000018</v>
      </c>
      <c r="M302" s="94">
        <f t="shared" ca="1" si="139"/>
        <v>60.394181999999887</v>
      </c>
      <c r="N302" s="94">
        <f t="shared" ca="1" si="139"/>
        <v>57.608238000000121</v>
      </c>
      <c r="O302" s="94">
        <f t="shared" ca="1" si="139"/>
        <v>45.538688999999856</v>
      </c>
      <c r="P302" s="94">
        <f t="shared" ca="1" si="139"/>
        <v>38.366070000000043</v>
      </c>
      <c r="Q302" s="94">
        <f t="shared" ca="1" si="139"/>
        <v>37.483008000000495</v>
      </c>
      <c r="R302" s="94">
        <f t="shared" ca="1" si="139"/>
        <v>29.852229000000222</v>
      </c>
      <c r="S302" s="94">
        <f t="shared" ca="1" si="139"/>
        <v>26.91</v>
      </c>
      <c r="T302" s="94">
        <f t="shared" ca="1" si="139"/>
        <v>25.353498000000062</v>
      </c>
      <c r="U302" s="94">
        <f t="shared" ca="1" si="139"/>
        <v>25.074530999999958</v>
      </c>
      <c r="V302" s="94">
        <f t="shared" ca="1" si="139"/>
        <v>23.519271000000025</v>
      </c>
      <c r="W302" s="94">
        <f t="shared" ca="1" si="139"/>
        <v>24.459948000000011</v>
      </c>
      <c r="X302" s="94">
        <f t="shared" ca="1" si="139"/>
        <v>22.304387999999523</v>
      </c>
      <c r="Y302" s="94">
        <f t="shared" ca="1" si="139"/>
        <v>20.748506999999588</v>
      </c>
      <c r="Z302" s="94">
        <f t="shared" ca="1" si="139"/>
        <v>20.748506999999588</v>
      </c>
      <c r="AA302" s="94">
        <f ca="1">INDIRECT(CONCATENATE($E290,AA300),TRUE)</f>
        <v>20.78694000000014</v>
      </c>
      <c r="AB302" s="94">
        <f t="shared" ca="1" si="139"/>
        <v>21.005601000000006</v>
      </c>
      <c r="AC302" s="94">
        <f t="shared" ca="1" si="139"/>
        <v>20.821922999999988</v>
      </c>
    </row>
    <row r="303" spans="2:29" s="574" customFormat="1" ht="15" customHeight="1">
      <c r="B303" s="692"/>
      <c r="C303" s="698"/>
      <c r="D303" s="94" t="s">
        <v>675</v>
      </c>
      <c r="E303" s="96">
        <f ca="1">E294+E301</f>
        <v>55.547504999999958</v>
      </c>
      <c r="F303" s="96">
        <f ca="1">F294+F301</f>
        <v>53.879007000000513</v>
      </c>
      <c r="G303" s="96">
        <f t="shared" ref="G303:AC303" ca="1" si="140">G294+G301</f>
        <v>60.316008000000167</v>
      </c>
      <c r="H303" s="96">
        <f t="shared" ca="1" si="140"/>
        <v>59.575856000000215</v>
      </c>
      <c r="I303" s="96">
        <f t="shared" ca="1" si="140"/>
        <v>75.863042999999507</v>
      </c>
      <c r="J303" s="96">
        <f t="shared" ca="1" si="140"/>
        <v>58.371012000000178</v>
      </c>
      <c r="K303" s="96">
        <f t="shared" ca="1" si="140"/>
        <v>39.799912000000461</v>
      </c>
      <c r="L303" s="96">
        <f t="shared" ca="1" si="140"/>
        <v>33.795439000000172</v>
      </c>
      <c r="M303" s="96">
        <f t="shared" ca="1" si="140"/>
        <v>25.625847000000064</v>
      </c>
      <c r="N303" s="96">
        <f t="shared" ca="1" si="140"/>
        <v>23.542214000000186</v>
      </c>
      <c r="O303" s="96">
        <f t="shared" ca="1" si="140"/>
        <v>28.298800999999635</v>
      </c>
      <c r="P303" s="96">
        <f t="shared" ca="1" si="140"/>
        <v>28.298800999999635</v>
      </c>
      <c r="Q303" s="96">
        <f t="shared" ca="1" si="140"/>
        <v>22.331865000000118</v>
      </c>
      <c r="R303" s="96">
        <f t="shared" ca="1" si="140"/>
        <v>20.431865000000119</v>
      </c>
      <c r="S303" s="96">
        <f t="shared" ca="1" si="140"/>
        <v>33.865919000000048</v>
      </c>
      <c r="T303" s="96">
        <f t="shared" ca="1" si="140"/>
        <v>37.53745499999966</v>
      </c>
      <c r="U303" s="96">
        <f t="shared" ca="1" si="140"/>
        <v>40.071700000000007</v>
      </c>
      <c r="V303" s="96">
        <f t="shared" ca="1" si="140"/>
        <v>37.423091000000127</v>
      </c>
      <c r="W303" s="96">
        <f t="shared" ca="1" si="140"/>
        <v>35.430063999999788</v>
      </c>
      <c r="X303" s="96">
        <f t="shared" ca="1" si="140"/>
        <v>35.430063999999788</v>
      </c>
      <c r="Y303" s="96">
        <f t="shared" ca="1" si="140"/>
        <v>43.916700000000006</v>
      </c>
      <c r="Z303" s="96">
        <f t="shared" ca="1" si="140"/>
        <v>42.871700000000004</v>
      </c>
      <c r="AA303" s="96">
        <f t="shared" ca="1" si="140"/>
        <v>39.196368000000085</v>
      </c>
      <c r="AB303" s="96">
        <f t="shared" ca="1" si="140"/>
        <v>36.804505999999613</v>
      </c>
      <c r="AC303" s="96">
        <f t="shared" ca="1" si="140"/>
        <v>37.32104400000037</v>
      </c>
    </row>
    <row r="304" spans="2:29" s="574" customFormat="1" ht="15" customHeight="1">
      <c r="B304" s="692"/>
      <c r="C304" s="698"/>
      <c r="D304" s="94" t="s">
        <v>676</v>
      </c>
      <c r="E304" s="96">
        <f ca="1">E295+E302</f>
        <v>248.25996799999979</v>
      </c>
      <c r="F304" s="96">
        <f t="shared" ref="F304:AC304" ca="1" si="141">F295+F302</f>
        <v>254.70814300000012</v>
      </c>
      <c r="G304" s="96">
        <f t="shared" ca="1" si="141"/>
        <v>255.91070399999961</v>
      </c>
      <c r="H304" s="96">
        <f t="shared" ca="1" si="141"/>
        <v>257.00779800000004</v>
      </c>
      <c r="I304" s="96">
        <f t="shared" ca="1" si="141"/>
        <v>262.76098999999988</v>
      </c>
      <c r="J304" s="96">
        <f t="shared" ca="1" si="141"/>
        <v>233.76509400000009</v>
      </c>
      <c r="K304" s="96">
        <f t="shared" ca="1" si="141"/>
        <v>199.46759400000008</v>
      </c>
      <c r="L304" s="96">
        <f t="shared" ca="1" si="141"/>
        <v>172.1241090000002</v>
      </c>
      <c r="M304" s="96">
        <f t="shared" ca="1" si="141"/>
        <v>155.06088199999988</v>
      </c>
      <c r="N304" s="96">
        <f t="shared" ca="1" si="141"/>
        <v>133.99993800000013</v>
      </c>
      <c r="O304" s="96">
        <f t="shared" ca="1" si="141"/>
        <v>121.38038899999987</v>
      </c>
      <c r="P304" s="96">
        <f t="shared" ca="1" si="141"/>
        <v>111.93277000000003</v>
      </c>
      <c r="Q304" s="96">
        <f t="shared" ca="1" si="141"/>
        <v>104.6997080000005</v>
      </c>
      <c r="R304" s="96">
        <f t="shared" ca="1" si="141"/>
        <v>91.668929000000219</v>
      </c>
      <c r="S304" s="96">
        <f t="shared" ca="1" si="141"/>
        <v>91.0017</v>
      </c>
      <c r="T304" s="96">
        <f t="shared" ca="1" si="141"/>
        <v>91.045198000000056</v>
      </c>
      <c r="U304" s="96">
        <f t="shared" ca="1" si="141"/>
        <v>92.216230999999965</v>
      </c>
      <c r="V304" s="96">
        <f t="shared" ca="1" si="141"/>
        <v>86.76097100000004</v>
      </c>
      <c r="W304" s="96">
        <f t="shared" ca="1" si="141"/>
        <v>86.701648000000006</v>
      </c>
      <c r="X304" s="96">
        <f t="shared" ca="1" si="141"/>
        <v>89.471087999999526</v>
      </c>
      <c r="Y304" s="96">
        <f t="shared" ca="1" si="141"/>
        <v>88.7402069999996</v>
      </c>
      <c r="Z304" s="96">
        <f t="shared" ca="1" si="141"/>
        <v>88.7402069999996</v>
      </c>
      <c r="AA304" s="96">
        <f t="shared" ca="1" si="141"/>
        <v>86.828640000000149</v>
      </c>
      <c r="AB304" s="96">
        <f t="shared" ca="1" si="141"/>
        <v>83.19730100000001</v>
      </c>
      <c r="AC304" s="96">
        <f t="shared" ca="1" si="141"/>
        <v>79.588622999999984</v>
      </c>
    </row>
    <row r="305" spans="2:29" s="574" customFormat="1" ht="15" customHeight="1">
      <c r="B305" s="692"/>
      <c r="C305" s="699" t="s">
        <v>128</v>
      </c>
      <c r="D305" s="97" t="s">
        <v>106</v>
      </c>
      <c r="E305" s="98" t="str">
        <f t="shared" ref="E305:AC305" si="142">CONCATENATE(E282,E$7,E284)</f>
        <v>101-93</v>
      </c>
      <c r="F305" s="98" t="str">
        <f t="shared" si="142"/>
        <v>94-89</v>
      </c>
      <c r="G305" s="98" t="str">
        <f t="shared" si="142"/>
        <v>91-85</v>
      </c>
      <c r="H305" s="98" t="str">
        <f t="shared" si="142"/>
        <v>87-83</v>
      </c>
      <c r="I305" s="98" t="str">
        <f t="shared" si="142"/>
        <v>84-71</v>
      </c>
      <c r="J305" s="98" t="str">
        <f t="shared" si="142"/>
        <v>73-66</v>
      </c>
      <c r="K305" s="98" t="str">
        <f t="shared" si="142"/>
        <v>66-61</v>
      </c>
      <c r="L305" s="98" t="str">
        <f t="shared" si="142"/>
        <v>62-59</v>
      </c>
      <c r="M305" s="98" t="str">
        <f t="shared" si="142"/>
        <v>60-56</v>
      </c>
      <c r="N305" s="98" t="str">
        <f t="shared" si="142"/>
        <v>56-47</v>
      </c>
      <c r="O305" s="98" t="str">
        <f t="shared" si="142"/>
        <v>48-41</v>
      </c>
      <c r="P305" s="98" t="str">
        <f t="shared" si="142"/>
        <v>42-38</v>
      </c>
      <c r="Q305" s="98" t="str">
        <f t="shared" si="142"/>
        <v>38-33</v>
      </c>
      <c r="R305" s="98" t="str">
        <f t="shared" si="142"/>
        <v>34-28</v>
      </c>
      <c r="S305" s="98" t="str">
        <f t="shared" si="142"/>
        <v>29-23</v>
      </c>
      <c r="T305" s="98" t="str">
        <f t="shared" si="142"/>
        <v>24-20</v>
      </c>
      <c r="U305" s="98" t="str">
        <f t="shared" si="142"/>
        <v>21-15</v>
      </c>
      <c r="V305" s="98" t="str">
        <f t="shared" si="142"/>
        <v>16-13</v>
      </c>
      <c r="W305" s="98" t="str">
        <f t="shared" si="142"/>
        <v>14-11</v>
      </c>
      <c r="X305" s="98" t="str">
        <f t="shared" si="142"/>
        <v>12-7</v>
      </c>
      <c r="Y305" s="98" t="str">
        <f t="shared" si="142"/>
        <v>8-5</v>
      </c>
      <c r="Z305" s="98" t="str">
        <f t="shared" si="142"/>
        <v>6-3</v>
      </c>
      <c r="AA305" s="98" t="str">
        <f t="shared" si="142"/>
        <v>4-2</v>
      </c>
      <c r="AB305" s="98" t="str">
        <f t="shared" si="142"/>
        <v>3-1</v>
      </c>
      <c r="AC305" s="98" t="str">
        <f t="shared" si="142"/>
        <v>2-0</v>
      </c>
    </row>
    <row r="306" spans="2:29" s="574" customFormat="1" ht="15" customHeight="1">
      <c r="B306" s="692"/>
      <c r="C306" s="699"/>
      <c r="D306" s="99" t="s">
        <v>670</v>
      </c>
      <c r="E306" s="99">
        <f ca="1">AVERAGE(INDIRECT(CONCATENATE($E$290,E288,$E$291,E289),TRUE))</f>
        <v>146.36669999999998</v>
      </c>
      <c r="F306" s="99">
        <f t="shared" ref="F306:AC306" ca="1" si="143">AVERAGE(INDIRECT(CONCATENATE($E$290,F288,$E$291,F289),TRUE))</f>
        <v>145.65836666666667</v>
      </c>
      <c r="G306" s="99">
        <f t="shared" ca="1" si="143"/>
        <v>150.15955714285715</v>
      </c>
      <c r="H306" s="99">
        <f t="shared" ca="1" si="143"/>
        <v>154.07170000000002</v>
      </c>
      <c r="I306" s="99">
        <f t="shared" ca="1" si="143"/>
        <v>159.29169999999999</v>
      </c>
      <c r="J306" s="99">
        <f t="shared" ca="1" si="143"/>
        <v>137.72919999999999</v>
      </c>
      <c r="K306" s="99">
        <f t="shared" ca="1" si="143"/>
        <v>111.67920000000002</v>
      </c>
      <c r="L306" s="99">
        <f t="shared" ca="1" si="143"/>
        <v>96.629200000000026</v>
      </c>
      <c r="M306" s="99">
        <f t="shared" ca="1" si="143"/>
        <v>84.88669999999999</v>
      </c>
      <c r="N306" s="99">
        <f t="shared" ca="1" si="143"/>
        <v>71.771699999999996</v>
      </c>
      <c r="O306" s="99">
        <f t="shared" ca="1" si="143"/>
        <v>71.426074999999997</v>
      </c>
      <c r="P306" s="99">
        <f t="shared" ca="1" si="143"/>
        <v>69.586699999999993</v>
      </c>
      <c r="Q306" s="99">
        <f t="shared" ca="1" si="143"/>
        <v>58.258366666666667</v>
      </c>
      <c r="R306" s="99">
        <f t="shared" ca="1" si="143"/>
        <v>55.745271428571428</v>
      </c>
      <c r="S306" s="99">
        <f t="shared" ca="1" si="143"/>
        <v>62.734557142857156</v>
      </c>
      <c r="T306" s="99">
        <f t="shared" ca="1" si="143"/>
        <v>63.791700000000006</v>
      </c>
      <c r="U306" s="99">
        <f t="shared" ca="1" si="143"/>
        <v>64.788128571428572</v>
      </c>
      <c r="V306" s="99">
        <f t="shared" ca="1" si="143"/>
        <v>62.347950000000004</v>
      </c>
      <c r="W306" s="99">
        <f t="shared" ca="1" si="143"/>
        <v>60.629200000000004</v>
      </c>
      <c r="X306" s="99">
        <f t="shared" ca="1" si="143"/>
        <v>63.170866666666676</v>
      </c>
      <c r="Y306" s="99">
        <f t="shared" ca="1" si="143"/>
        <v>66.310450000000003</v>
      </c>
      <c r="Z306" s="99">
        <f t="shared" ca="1" si="143"/>
        <v>65.422950000000014</v>
      </c>
      <c r="AA306" s="99">
        <f t="shared" ca="1" si="143"/>
        <v>62.333366666666677</v>
      </c>
      <c r="AB306" s="99">
        <f t="shared" ca="1" si="143"/>
        <v>58.95003333333333</v>
      </c>
      <c r="AC306" s="99">
        <f t="shared" ca="1" si="143"/>
        <v>56.219466666666669</v>
      </c>
    </row>
    <row r="307" spans="2:29" s="574" customFormat="1" ht="15" hidden="1" customHeight="1">
      <c r="B307" s="692"/>
      <c r="C307" s="699"/>
      <c r="D307" s="100" t="s">
        <v>671</v>
      </c>
      <c r="E307" s="100">
        <f ca="1">MIN(INDIRECT(CONCATENATE($E$290,E288,$E$291,E289),TRUE))</f>
        <v>143.29169999999999</v>
      </c>
      <c r="F307" s="100">
        <f t="shared" ref="F307:AC307" ca="1" si="144">MIN(INDIRECT(CONCATENATE($E$290,F288,$E$291,F289),TRUE))</f>
        <v>141.79169999999999</v>
      </c>
      <c r="G307" s="100">
        <f t="shared" ca="1" si="144"/>
        <v>143.26670000000001</v>
      </c>
      <c r="H307" s="100">
        <f t="shared" ca="1" si="144"/>
        <v>149.79169999999999</v>
      </c>
      <c r="I307" s="100">
        <f t="shared" ca="1" si="144"/>
        <v>144.79169999999999</v>
      </c>
      <c r="J307" s="100">
        <f t="shared" ca="1" si="144"/>
        <v>123.6417</v>
      </c>
      <c r="K307" s="100">
        <f t="shared" ca="1" si="144"/>
        <v>98.991700000000009</v>
      </c>
      <c r="L307" s="100">
        <f t="shared" ca="1" si="144"/>
        <v>89.241700000000009</v>
      </c>
      <c r="M307" s="100">
        <f t="shared" ca="1" si="144"/>
        <v>76.3917</v>
      </c>
      <c r="N307" s="100">
        <f t="shared" ca="1" si="144"/>
        <v>68.191699999999997</v>
      </c>
      <c r="O307" s="100">
        <f t="shared" ca="1" si="144"/>
        <v>66.3917</v>
      </c>
      <c r="P307" s="100">
        <f t="shared" ca="1" si="144"/>
        <v>66.3917</v>
      </c>
      <c r="Q307" s="100">
        <f t="shared" ca="1" si="144"/>
        <v>52.0167</v>
      </c>
      <c r="R307" s="100">
        <f t="shared" ca="1" si="144"/>
        <v>50.116700000000002</v>
      </c>
      <c r="S307" s="100">
        <f t="shared" ca="1" si="144"/>
        <v>61.441700000000004</v>
      </c>
      <c r="T307" s="100">
        <f t="shared" ca="1" si="144"/>
        <v>62.591700000000003</v>
      </c>
      <c r="U307" s="100">
        <f t="shared" ca="1" si="144"/>
        <v>62.841700000000003</v>
      </c>
      <c r="V307" s="100">
        <f t="shared" ca="1" si="144"/>
        <v>61.066700000000004</v>
      </c>
      <c r="W307" s="100">
        <f t="shared" ca="1" si="144"/>
        <v>59.541700000000006</v>
      </c>
      <c r="X307" s="100">
        <f t="shared" ca="1" si="144"/>
        <v>59.541700000000006</v>
      </c>
      <c r="Y307" s="100">
        <f t="shared" ca="1" si="144"/>
        <v>64.616700000000009</v>
      </c>
      <c r="Z307" s="100">
        <f t="shared" ca="1" si="144"/>
        <v>62.191700000000004</v>
      </c>
      <c r="AA307" s="100">
        <f t="shared" ca="1" si="144"/>
        <v>58.7667</v>
      </c>
      <c r="AB307" s="100">
        <f t="shared" ca="1" si="144"/>
        <v>55.8917</v>
      </c>
      <c r="AC307" s="100">
        <f t="shared" ca="1" si="144"/>
        <v>54</v>
      </c>
    </row>
    <row r="308" spans="2:29" s="574" customFormat="1" ht="15" hidden="1" customHeight="1">
      <c r="B308" s="692"/>
      <c r="C308" s="699"/>
      <c r="D308" s="100" t="s">
        <v>672</v>
      </c>
      <c r="E308" s="100">
        <f ca="1">MAX(INDIRECT(CONCATENATE($E$290,E288,$E$291,E289),TRUE))</f>
        <v>149.1917</v>
      </c>
      <c r="F308" s="100">
        <f t="shared" ref="F308:AC308" ca="1" si="145">MAX(INDIRECT(CONCATENATE($E$290,F288,$E$291,F289),TRUE))</f>
        <v>152.39170000000001</v>
      </c>
      <c r="G308" s="100">
        <f t="shared" ca="1" si="145"/>
        <v>152.8167</v>
      </c>
      <c r="H308" s="100">
        <f t="shared" ca="1" si="145"/>
        <v>163.3167</v>
      </c>
      <c r="I308" s="100">
        <f t="shared" ca="1" si="145"/>
        <v>168.61670000000001</v>
      </c>
      <c r="J308" s="100">
        <f t="shared" ca="1" si="145"/>
        <v>150.86670000000001</v>
      </c>
      <c r="K308" s="100">
        <f t="shared" ca="1" si="145"/>
        <v>123.6417</v>
      </c>
      <c r="L308" s="100">
        <f t="shared" ca="1" si="145"/>
        <v>103.61670000000001</v>
      </c>
      <c r="M308" s="100">
        <f t="shared" ca="1" si="145"/>
        <v>94.666700000000006</v>
      </c>
      <c r="N308" s="100">
        <f t="shared" ca="1" si="145"/>
        <v>76.3917</v>
      </c>
      <c r="O308" s="100">
        <f t="shared" ca="1" si="145"/>
        <v>75.841700000000003</v>
      </c>
      <c r="P308" s="100">
        <f t="shared" ca="1" si="145"/>
        <v>73.566699999999997</v>
      </c>
      <c r="Q308" s="100">
        <f t="shared" ca="1" si="145"/>
        <v>67.216700000000003</v>
      </c>
      <c r="R308" s="100">
        <f t="shared" ca="1" si="145"/>
        <v>61.816700000000004</v>
      </c>
      <c r="S308" s="100">
        <f t="shared" ca="1" si="145"/>
        <v>64.091700000000003</v>
      </c>
      <c r="T308" s="100">
        <f t="shared" ca="1" si="145"/>
        <v>65.691699999999997</v>
      </c>
      <c r="U308" s="100">
        <f t="shared" ca="1" si="145"/>
        <v>67.1417</v>
      </c>
      <c r="V308" s="100">
        <f t="shared" ca="1" si="145"/>
        <v>63.241700000000009</v>
      </c>
      <c r="W308" s="100">
        <f t="shared" ca="1" si="145"/>
        <v>62.241700000000002</v>
      </c>
      <c r="X308" s="100">
        <f t="shared" ca="1" si="145"/>
        <v>67.166700000000006</v>
      </c>
      <c r="Y308" s="100">
        <f t="shared" ca="1" si="145"/>
        <v>67.991700000000009</v>
      </c>
      <c r="Z308" s="100">
        <f t="shared" ca="1" si="145"/>
        <v>67.991700000000009</v>
      </c>
      <c r="AA308" s="100">
        <f t="shared" ca="1" si="145"/>
        <v>66.041700000000006</v>
      </c>
      <c r="AB308" s="100">
        <f t="shared" ca="1" si="145"/>
        <v>62.191700000000004</v>
      </c>
      <c r="AC308" s="100">
        <f t="shared" ca="1" si="145"/>
        <v>58.7667</v>
      </c>
    </row>
    <row r="309" spans="2:29" s="574" customFormat="1" ht="15" hidden="1" customHeight="1">
      <c r="B309" s="692"/>
      <c r="C309" s="699"/>
      <c r="D309" s="101" t="s">
        <v>131</v>
      </c>
      <c r="E309" s="101" t="str">
        <f>CONCATENATE($E290,E289,$E291,E288)</f>
        <v>SL_CHARTS_2012!$AD$105:$AD$97</v>
      </c>
      <c r="F309" s="101" t="str">
        <f t="shared" ref="F309:AC309" si="146">CONCATENATE($E290,F289,$E291,F288)</f>
        <v>SL_CHARTS_2012!$AD$98:$AD$93</v>
      </c>
      <c r="G309" s="101" t="str">
        <f t="shared" si="146"/>
        <v>SL_CHARTS_2012!$AD$95:$AD$89</v>
      </c>
      <c r="H309" s="101" t="str">
        <f t="shared" si="146"/>
        <v>SL_CHARTS_2012!$AD$91:$AD$87</v>
      </c>
      <c r="I309" s="101" t="str">
        <f t="shared" si="146"/>
        <v>SL_CHARTS_2012!$AD$88:$AD$75</v>
      </c>
      <c r="J309" s="101" t="str">
        <f t="shared" si="146"/>
        <v>SL_CHARTS_2012!$AD$77:$AD$70</v>
      </c>
      <c r="K309" s="101" t="str">
        <f t="shared" si="146"/>
        <v>SL_CHARTS_2012!$AD$70:$AD$65</v>
      </c>
      <c r="L309" s="101" t="str">
        <f t="shared" si="146"/>
        <v>SL_CHARTS_2012!$AD$66:$AD$63</v>
      </c>
      <c r="M309" s="101" t="str">
        <f t="shared" si="146"/>
        <v>SL_CHARTS_2012!$AD$64:$AD$60</v>
      </c>
      <c r="N309" s="101" t="str">
        <f t="shared" si="146"/>
        <v>SL_CHARTS_2012!$AD$60:$AD$51</v>
      </c>
      <c r="O309" s="101" t="str">
        <f t="shared" si="146"/>
        <v>SL_CHARTS_2012!$AD$52:$AD$45</v>
      </c>
      <c r="P309" s="101" t="str">
        <f t="shared" si="146"/>
        <v>SL_CHARTS_2012!$AD$46:$AD$42</v>
      </c>
      <c r="Q309" s="101" t="str">
        <f t="shared" si="146"/>
        <v>SL_CHARTS_2012!$AD$42:$AD$37</v>
      </c>
      <c r="R309" s="101" t="str">
        <f t="shared" si="146"/>
        <v>SL_CHARTS_2012!$AD$38:$AD$32</v>
      </c>
      <c r="S309" s="101" t="str">
        <f t="shared" si="146"/>
        <v>SL_CHARTS_2012!$AD$33:$AD$27</v>
      </c>
      <c r="T309" s="101" t="str">
        <f t="shared" si="146"/>
        <v>SL_CHARTS_2012!$AD$28:$AD$24</v>
      </c>
      <c r="U309" s="101" t="str">
        <f t="shared" si="146"/>
        <v>SL_CHARTS_2012!$AD$25:$AD$19</v>
      </c>
      <c r="V309" s="101" t="str">
        <f t="shared" si="146"/>
        <v>SL_CHARTS_2012!$AD$20:$AD$17</v>
      </c>
      <c r="W309" s="101" t="str">
        <f t="shared" si="146"/>
        <v>SL_CHARTS_2012!$AD$18:$AD$15</v>
      </c>
      <c r="X309" s="101" t="str">
        <f t="shared" si="146"/>
        <v>SL_CHARTS_2012!$AD$16:$AD$11</v>
      </c>
      <c r="Y309" s="101" t="str">
        <f t="shared" si="146"/>
        <v>SL_CHARTS_2012!$AD$12:$AD$9</v>
      </c>
      <c r="Z309" s="101" t="str">
        <f t="shared" si="146"/>
        <v>SL_CHARTS_2012!$AD$10:$AD$7</v>
      </c>
      <c r="AA309" s="101" t="str">
        <f t="shared" si="146"/>
        <v>SL_CHARTS_2012!$AD$8:$AD$6</v>
      </c>
      <c r="AB309" s="101" t="str">
        <f t="shared" si="146"/>
        <v>SL_CHARTS_2012!$AD$7:$AD$5</v>
      </c>
      <c r="AC309" s="101" t="str">
        <f t="shared" si="146"/>
        <v>SL_CHARTS_2012!$AD$6:$AD$4</v>
      </c>
    </row>
    <row r="310" spans="2:29" s="574" customFormat="1" ht="15" hidden="1" customHeight="1">
      <c r="B310" s="692"/>
      <c r="C310" s="699"/>
      <c r="D310" s="101" t="s">
        <v>677</v>
      </c>
      <c r="E310" s="101" t="str">
        <f ca="1">ADDRESS(MATCH(E307,INDIRECT(E309,TRUE),0)+MATCH(E284,SL_CHARTS_2012!$AC$1:$AC$3999,1)-1,$E285,1,1)</f>
        <v>$AC$97</v>
      </c>
      <c r="F310" s="101" t="str">
        <f ca="1">ADDRESS(MATCH(F307,INDIRECT(F309,TRUE),0)+MATCH(F284,SL_CHARTS_2012!$AC$1:$AC$3999,1)-1,$E285,1,1)</f>
        <v>$AC$96</v>
      </c>
      <c r="G310" s="101" t="str">
        <f ca="1">ADDRESS(MATCH(G307,INDIRECT(G309,TRUE),0)+MATCH(G284,SL_CHARTS_2012!$AC$1:$AC$3999,1)-1,$E285,1,1)</f>
        <v>$AC$95</v>
      </c>
      <c r="H310" s="101" t="str">
        <f ca="1">ADDRESS(MATCH(H307,INDIRECT(H309,TRUE),0)+MATCH(H284,SL_CHARTS_2012!$AC$1:$AC$3999,1)-1,$E285,1,1)</f>
        <v>$AC$89</v>
      </c>
      <c r="I310" s="101" t="str">
        <f ca="1">ADDRESS(MATCH(I307,INDIRECT(I309,TRUE),0)+MATCH(I284,SL_CHARTS_2012!$AC$1:$AC$3999,1)-1,$E285,1,1)</f>
        <v>$AC$75</v>
      </c>
      <c r="J310" s="101" t="str">
        <f ca="1">ADDRESS(MATCH(J307,INDIRECT(J309,TRUE),0)+MATCH(J284,SL_CHARTS_2012!$AC$1:$AC$3999,1)-1,$E285,1,1)</f>
        <v>$AC$70</v>
      </c>
      <c r="K310" s="101" t="str">
        <f ca="1">ADDRESS(MATCH(K307,INDIRECT(K309,TRUE),0)+MATCH(K284,SL_CHARTS_2012!$AC$1:$AC$3999,1)-1,$E285,1,1)</f>
        <v>$AC$65</v>
      </c>
      <c r="L310" s="101" t="str">
        <f ca="1">ADDRESS(MATCH(L307,INDIRECT(L309,TRUE),0)+MATCH(L284,SL_CHARTS_2012!$AC$1:$AC$3999,1)-1,$E285,1,1)</f>
        <v>$AC$63</v>
      </c>
      <c r="M310" s="101" t="str">
        <f ca="1">ADDRESS(MATCH(M307,INDIRECT(M309,TRUE),0)+MATCH(M284,SL_CHARTS_2012!$AC$1:$AC$3999,1)-1,$E285,1,1)</f>
        <v>$AC$60</v>
      </c>
      <c r="N310" s="101" t="str">
        <f ca="1">ADDRESS(MATCH(N307,INDIRECT(N309,TRUE),0)+MATCH(N284,SL_CHARTS_2012!$AC$1:$AC$3999,1)-1,$E285,1,1)</f>
        <v>$AC$55</v>
      </c>
      <c r="O310" s="101" t="str">
        <f ca="1">ADDRESS(MATCH(O307,INDIRECT(O309,TRUE),0)+MATCH(O284,SL_CHARTS_2012!$AC$1:$AC$3999,1)-1,$E285,1,1)</f>
        <v>$AC$46</v>
      </c>
      <c r="P310" s="101" t="str">
        <f ca="1">ADDRESS(MATCH(P307,INDIRECT(P309,TRUE),0)+MATCH(P284,SL_CHARTS_2012!$AC$1:$AC$3999,1)-1,$E285,1,1)</f>
        <v>$AC$46</v>
      </c>
      <c r="Q310" s="101" t="str">
        <f ca="1">ADDRESS(MATCH(Q307,INDIRECT(Q309,TRUE),0)+MATCH(Q284,SL_CHARTS_2012!$AC$1:$AC$3999,1)-1,$E285,1,1)</f>
        <v>$AC$37</v>
      </c>
      <c r="R310" s="101" t="str">
        <f ca="1">ADDRESS(MATCH(R307,INDIRECT(R309,TRUE),0)+MATCH(R284,SL_CHARTS_2012!$AC$1:$AC$3999,1)-1,$E285,1,1)</f>
        <v>$AC$36</v>
      </c>
      <c r="S310" s="101" t="str">
        <f ca="1">ADDRESS(MATCH(S307,INDIRECT(S309,TRUE),0)+MATCH(S284,SL_CHARTS_2012!$AC$1:$AC$3999,1)-1,$E285,1,1)</f>
        <v>$AC$33</v>
      </c>
      <c r="T310" s="101" t="str">
        <f ca="1">ADDRESS(MATCH(T307,INDIRECT(T309,TRUE),0)+MATCH(T284,SL_CHARTS_2012!$AC$1:$AC$3999,1)-1,$E285,1,1)</f>
        <v>$AC$26</v>
      </c>
      <c r="U310" s="101" t="str">
        <f ca="1">ADDRESS(MATCH(U307,INDIRECT(U309,TRUE),0)+MATCH(U284,SL_CHARTS_2012!$AC$1:$AC$3999,1)-1,$E285,1,1)</f>
        <v>$AC$19</v>
      </c>
      <c r="V310" s="101" t="str">
        <f ca="1">ADDRESS(MATCH(V307,INDIRECT(V309,TRUE),0)+MATCH(V284,SL_CHARTS_2012!$AC$1:$AC$3999,1)-1,$E285,1,1)</f>
        <v>$AC$17</v>
      </c>
      <c r="W310" s="101" t="str">
        <f ca="1">ADDRESS(MATCH(W307,INDIRECT(W309,TRUE),0)+MATCH(W284,SL_CHARTS_2012!$AC$1:$AC$3999,1)-1,$E285,1,1)</f>
        <v>$AC$16</v>
      </c>
      <c r="X310" s="101" t="str">
        <f ca="1">ADDRESS(MATCH(X307,INDIRECT(X309,TRUE),0)+MATCH(X284,SL_CHARTS_2012!$AC$1:$AC$3999,1)-1,$E285,1,1)</f>
        <v>$AC$16</v>
      </c>
      <c r="Y310" s="101" t="str">
        <f ca="1">ADDRESS(MATCH(Y307,INDIRECT(Y309,TRUE),0)+MATCH(Y284,SL_CHARTS_2012!$AC$1:$AC$3999,1)-1,$E285,1,1)</f>
        <v>$AC$11</v>
      </c>
      <c r="Z310" s="101" t="str">
        <f ca="1">ADDRESS(MATCH(Z307,INDIRECT(Z309,TRUE),0)+MATCH(Z284,SL_CHARTS_2012!$AC$1:$AC$3999,1)-1,$E285,1,1)</f>
        <v>$AC$7</v>
      </c>
      <c r="AA310" s="101" t="str">
        <f ca="1">ADDRESS(MATCH(AA307,INDIRECT(AA309,TRUE),0)+MATCH(AA284,SL_CHARTS_2012!$AC$1:$AC$3999,1)-1,$E285,1,1)</f>
        <v>$AC$6</v>
      </c>
      <c r="AB310" s="101" t="str">
        <f ca="1">ADDRESS(MATCH(AB307,INDIRECT(AB309,TRUE),0)+MATCH(AB284,SL_CHARTS_2012!$AC$1:$AC$3999,1)-1,$E285,1,1)</f>
        <v>$AC$5</v>
      </c>
      <c r="AC310" s="101" t="str">
        <f ca="1">ADDRESS(MATCH(AC307,INDIRECT(AC309,TRUE),0)+MATCH(AC284,SL_CHARTS_2012!$AC$1:$AC$3999,1)-1,$E285,1,1)</f>
        <v>$AC$4</v>
      </c>
    </row>
    <row r="311" spans="2:29" s="574" customFormat="1" ht="15" hidden="1" customHeight="1">
      <c r="B311" s="692"/>
      <c r="C311" s="699"/>
      <c r="D311" s="101" t="s">
        <v>678</v>
      </c>
      <c r="E311" s="101" t="str">
        <f ca="1">ADDRESS(MATCH(E307,INDIRECT(E309,TRUE),0)+MATCH(E284,SL_CHARTS_2012!$AC$1:$AC$3999,1)-1,$E285+2,1,1)</f>
        <v>$AE$97</v>
      </c>
      <c r="F311" s="101" t="str">
        <f ca="1">ADDRESS(MATCH(F307,INDIRECT(F309,TRUE),0)+MATCH(F284,SL_CHARTS_2012!$AC$1:$AC$3999,1)-1,$E285+2,1,1)</f>
        <v>$AE$96</v>
      </c>
      <c r="G311" s="101" t="str">
        <f ca="1">ADDRESS(MATCH(G307,INDIRECT(G309,TRUE),0)+MATCH(G284,SL_CHARTS_2012!$AC$1:$AC$3999,1)-1,$E285+2,1,1)</f>
        <v>$AE$95</v>
      </c>
      <c r="H311" s="101" t="str">
        <f ca="1">ADDRESS(MATCH(H307,INDIRECT(H309,TRUE),0)+MATCH(H284,SL_CHARTS_2012!$AC$1:$AC$3999,1)-1,$E285+2,1,1)</f>
        <v>$AE$89</v>
      </c>
      <c r="I311" s="101" t="str">
        <f ca="1">ADDRESS(MATCH(I307,INDIRECT(I309,TRUE),0)+MATCH(I284,SL_CHARTS_2012!$AC$1:$AC$3999,1)-1,$E285+2,1,1)</f>
        <v>$AE$75</v>
      </c>
      <c r="J311" s="101" t="str">
        <f ca="1">ADDRESS(MATCH(J307,INDIRECT(J309,TRUE),0)+MATCH(J284,SL_CHARTS_2012!$AC$1:$AC$3999,1)-1,$E285+2,1,1)</f>
        <v>$AE$70</v>
      </c>
      <c r="K311" s="101" t="str">
        <f ca="1">ADDRESS(MATCH(K307,INDIRECT(K309,TRUE),0)+MATCH(K284,SL_CHARTS_2012!$AC$1:$AC$3999,1)-1,$E285+2,1,1)</f>
        <v>$AE$65</v>
      </c>
      <c r="L311" s="101" t="str">
        <f ca="1">ADDRESS(MATCH(L307,INDIRECT(L309,TRUE),0)+MATCH(L284,SL_CHARTS_2012!$AC$1:$AC$3999,1)-1,$E285+2,1,1)</f>
        <v>$AE$63</v>
      </c>
      <c r="M311" s="101" t="str">
        <f ca="1">ADDRESS(MATCH(M307,INDIRECT(M309,TRUE),0)+MATCH(M284,SL_CHARTS_2012!$AC$1:$AC$3999,1)-1,$E285+2,1,1)</f>
        <v>$AE$60</v>
      </c>
      <c r="N311" s="101" t="str">
        <f ca="1">ADDRESS(MATCH(N307,INDIRECT(N309,TRUE),0)+MATCH(N284,SL_CHARTS_2012!$AC$1:$AC$3999,1)-1,$E285+2,1,1)</f>
        <v>$AE$55</v>
      </c>
      <c r="O311" s="101" t="str">
        <f ca="1">ADDRESS(MATCH(O307,INDIRECT(O309,TRUE),0)+MATCH(O284,SL_CHARTS_2012!$AC$1:$AC$3999,1)-1,$E285+2,1,1)</f>
        <v>$AE$46</v>
      </c>
      <c r="P311" s="101" t="str">
        <f ca="1">ADDRESS(MATCH(P307,INDIRECT(P309,TRUE),0)+MATCH(P284,SL_CHARTS_2012!$AC$1:$AC$3999,1)-1,$E285+2,1,1)</f>
        <v>$AE$46</v>
      </c>
      <c r="Q311" s="101" t="str">
        <f ca="1">ADDRESS(MATCH(Q307,INDIRECT(Q309,TRUE),0)+MATCH(Q284,SL_CHARTS_2012!$AC$1:$AC$3999,1)-1,$E285+2,1,1)</f>
        <v>$AE$37</v>
      </c>
      <c r="R311" s="101" t="str">
        <f ca="1">ADDRESS(MATCH(R307,INDIRECT(R309,TRUE),0)+MATCH(R284,SL_CHARTS_2012!$AC$1:$AC$3999,1)-1,$E285+2,1,1)</f>
        <v>$AE$36</v>
      </c>
      <c r="S311" s="101" t="str">
        <f ca="1">ADDRESS(MATCH(S307,INDIRECT(S309,TRUE),0)+MATCH(S284,SL_CHARTS_2012!$AC$1:$AC$3999,1)-1,$E285+2,1,1)</f>
        <v>$AE$33</v>
      </c>
      <c r="T311" s="101" t="str">
        <f ca="1">ADDRESS(MATCH(T307,INDIRECT(T309,TRUE),0)+MATCH(T284,SL_CHARTS_2012!$AC$1:$AC$3999,1)-1,$E285+2,1,1)</f>
        <v>$AE$26</v>
      </c>
      <c r="U311" s="101" t="str">
        <f ca="1">ADDRESS(MATCH(U307,INDIRECT(U309,TRUE),0)+MATCH(U284,SL_CHARTS_2012!$AC$1:$AC$3999,1)-1,$E285+2,1,1)</f>
        <v>$AE$19</v>
      </c>
      <c r="V311" s="101" t="str">
        <f ca="1">ADDRESS(MATCH(V307,INDIRECT(V309,TRUE),0)+MATCH(V284,SL_CHARTS_2012!$AC$1:$AC$3999,1)-1,$E285+2,1,1)</f>
        <v>$AE$17</v>
      </c>
      <c r="W311" s="101" t="str">
        <f ca="1">ADDRESS(MATCH(W307,INDIRECT(W309,TRUE),0)+MATCH(W284,SL_CHARTS_2012!$AC$1:$AC$3999,1)-1,$E285+2,1,1)</f>
        <v>$AE$16</v>
      </c>
      <c r="X311" s="101" t="str">
        <f ca="1">ADDRESS(MATCH(X307,INDIRECT(X309,TRUE),0)+MATCH(X284,SL_CHARTS_2012!$AC$1:$AC$3999,1)-1,$E285+2,1,1)</f>
        <v>$AE$16</v>
      </c>
      <c r="Y311" s="101" t="str">
        <f ca="1">ADDRESS(MATCH(Y307,INDIRECT(Y309,TRUE),0)+MATCH(Y284,SL_CHARTS_2012!$AC$1:$AC$3999,1)-1,$E285+2,1,1)</f>
        <v>$AE$11</v>
      </c>
      <c r="Z311" s="101" t="str">
        <f ca="1">ADDRESS(MATCH(Z307,INDIRECT(Z309,TRUE),0)+MATCH(Z284,SL_CHARTS_2012!$AC$1:$AC$3999,1)-1,$E285+2,1,1)</f>
        <v>$AE$7</v>
      </c>
      <c r="AA311" s="101" t="str">
        <f ca="1">ADDRESS(MATCH(AA307,INDIRECT(AA309,TRUE),0)+MATCH(AA284,SL_CHARTS_2012!$AC$1:$AC$3999,1)-1,$E285+2,1,1)</f>
        <v>$AE$6</v>
      </c>
      <c r="AB311" s="101" t="str">
        <f ca="1">ADDRESS(MATCH(AB307,INDIRECT(AB309,TRUE),0)+MATCH(AB284,SL_CHARTS_2012!$AC$1:$AC$3999,1)-1,$E285+2,1,1)</f>
        <v>$AE$5</v>
      </c>
      <c r="AC311" s="101" t="str">
        <f ca="1">ADDRESS(MATCH(AC307,INDIRECT(AC309,TRUE),0)+MATCH(AC284,SL_CHARTS_2012!$AC$1:$AC$3999,1)-1,$E285+2,1,1)</f>
        <v>$AE$4</v>
      </c>
    </row>
    <row r="312" spans="2:29" s="574" customFormat="1" ht="15" hidden="1" customHeight="1">
      <c r="B312" s="692"/>
      <c r="C312" s="699"/>
      <c r="D312" s="101" t="s">
        <v>679</v>
      </c>
      <c r="E312" s="101" t="str">
        <f ca="1">ADDRESS(MATCH(E308,INDIRECT(E309,TRUE),0)+MATCH(E284,SL_CHARTS_2012!$AC$1:$AC$3999,1)-1,$E285,1,1)</f>
        <v>$AC$103</v>
      </c>
      <c r="F312" s="101" t="str">
        <f ca="1">ADDRESS(MATCH(F308,INDIRECT(F309,TRUE),0)+MATCH(F284,SL_CHARTS_2012!$AC$1:$AC$3999,1)-1,$E285,1,1)</f>
        <v>$AC$93</v>
      </c>
      <c r="G312" s="101" t="str">
        <f ca="1">ADDRESS(MATCH(G308,INDIRECT(G309,TRUE),0)+MATCH(G284,SL_CHARTS_2012!$AC$1:$AC$3999,1)-1,$E285,1,1)</f>
        <v>$AC$92</v>
      </c>
      <c r="H312" s="101" t="str">
        <f ca="1">ADDRESS(MATCH(H308,INDIRECT(H309,TRUE),0)+MATCH(H284,SL_CHARTS_2012!$AC$1:$AC$3999,1)-1,$E285,1,1)</f>
        <v>$AC$87</v>
      </c>
      <c r="I312" s="101" t="str">
        <f ca="1">ADDRESS(MATCH(I308,INDIRECT(I309,TRUE),0)+MATCH(I284,SL_CHARTS_2012!$AC$1:$AC$3999,1)-1,$E285,1,1)</f>
        <v>$AC$86</v>
      </c>
      <c r="J312" s="101" t="str">
        <f ca="1">ADDRESS(MATCH(J308,INDIRECT(J309,TRUE),0)+MATCH(J284,SL_CHARTS_2012!$AC$1:$AC$3999,1)-1,$E285,1,1)</f>
        <v>$AC$77</v>
      </c>
      <c r="K312" s="101" t="str">
        <f ca="1">ADDRESS(MATCH(K308,INDIRECT(K309,TRUE),0)+MATCH(K284,SL_CHARTS_2012!$AC$1:$AC$3999,1)-1,$E285,1,1)</f>
        <v>$AC$70</v>
      </c>
      <c r="L312" s="101" t="str">
        <f ca="1">ADDRESS(MATCH(L308,INDIRECT(L309,TRUE),0)+MATCH(L284,SL_CHARTS_2012!$AC$1:$AC$3999,1)-1,$E285,1,1)</f>
        <v>$AC$66</v>
      </c>
      <c r="M312" s="101" t="str">
        <f ca="1">ADDRESS(MATCH(M308,INDIRECT(M309,TRUE),0)+MATCH(M284,SL_CHARTS_2012!$AC$1:$AC$3999,1)-1,$E285,1,1)</f>
        <v>$AC$64</v>
      </c>
      <c r="N312" s="101" t="str">
        <f ca="1">ADDRESS(MATCH(N308,INDIRECT(N309,TRUE),0)+MATCH(N284,SL_CHARTS_2012!$AC$1:$AC$3999,1)-1,$E285,1,1)</f>
        <v>$AC$60</v>
      </c>
      <c r="O312" s="101" t="str">
        <f ca="1">ADDRESS(MATCH(O308,INDIRECT(O309,TRUE),0)+MATCH(O284,SL_CHARTS_2012!$AC$1:$AC$3999,1)-1,$E285,1,1)</f>
        <v>$AC$50</v>
      </c>
      <c r="P312" s="101" t="str">
        <f ca="1">ADDRESS(MATCH(P308,INDIRECT(P309,TRUE),0)+MATCH(P284,SL_CHARTS_2012!$AC$1:$AC$3999,1)-1,$E285,1,1)</f>
        <v>$AC$43</v>
      </c>
      <c r="Q312" s="101" t="str">
        <f ca="1">ADDRESS(MATCH(Q308,INDIRECT(Q309,TRUE),0)+MATCH(Q284,SL_CHARTS_2012!$AC$1:$AC$3999,1)-1,$E285,1,1)</f>
        <v>$AC$42</v>
      </c>
      <c r="R312" s="101" t="str">
        <f ca="1">ADDRESS(MATCH(R308,INDIRECT(R309,TRUE),0)+MATCH(R284,SL_CHARTS_2012!$AC$1:$AC$3999,1)-1,$E285,1,1)</f>
        <v>$AC$32</v>
      </c>
      <c r="S312" s="101" t="str">
        <f ca="1">ADDRESS(MATCH(S308,INDIRECT(S309,TRUE),0)+MATCH(S284,SL_CHARTS_2012!$AC$1:$AC$3999,1)-1,$E285,1,1)</f>
        <v>$AC$28</v>
      </c>
      <c r="T312" s="101" t="str">
        <f ca="1">ADDRESS(MATCH(T308,INDIRECT(T309,TRUE),0)+MATCH(T284,SL_CHARTS_2012!$AC$1:$AC$3999,1)-1,$E285,1,1)</f>
        <v>$AC$24</v>
      </c>
      <c r="U312" s="101" t="str">
        <f ca="1">ADDRESS(MATCH(U308,INDIRECT(U309,TRUE),0)+MATCH(U284,SL_CHARTS_2012!$AC$1:$AC$3999,1)-1,$E285,1,1)</f>
        <v>$AC$23</v>
      </c>
      <c r="V312" s="101" t="str">
        <f ca="1">ADDRESS(MATCH(V308,INDIRECT(V309,TRUE),0)+MATCH(V284,SL_CHARTS_2012!$AC$1:$AC$3999,1)-1,$E285,1,1)</f>
        <v>$AC$20</v>
      </c>
      <c r="W312" s="101" t="str">
        <f ca="1">ADDRESS(MATCH(W308,INDIRECT(W309,TRUE),0)+MATCH(W284,SL_CHARTS_2012!$AC$1:$AC$3999,1)-1,$E285,1,1)</f>
        <v>$AC$18</v>
      </c>
      <c r="X312" s="101" t="str">
        <f ca="1">ADDRESS(MATCH(X308,INDIRECT(X309,TRUE),0)+MATCH(X284,SL_CHARTS_2012!$AC$1:$AC$3999,1)-1,$E285,1,1)</f>
        <v>$AC$12</v>
      </c>
      <c r="Y312" s="101" t="str">
        <f ca="1">ADDRESS(MATCH(Y308,INDIRECT(Y309,TRUE),0)+MATCH(Y284,SL_CHARTS_2012!$AC$1:$AC$3999,1)-1,$E285,1,1)</f>
        <v>$AC$9</v>
      </c>
      <c r="Z312" s="101" t="str">
        <f ca="1">ADDRESS(MATCH(Z308,INDIRECT(Z309,TRUE),0)+MATCH(Z284,SL_CHARTS_2012!$AC$1:$AC$3999,1)-1,$E285,1,1)</f>
        <v>$AC$9</v>
      </c>
      <c r="AA312" s="101" t="str">
        <f ca="1">ADDRESS(MATCH(AA308,INDIRECT(AA309,TRUE),0)+MATCH(AA284,SL_CHARTS_2012!$AC$1:$AC$3999,1)-1,$E285,1,1)</f>
        <v>$AC$8</v>
      </c>
      <c r="AB312" s="101" t="str">
        <f ca="1">ADDRESS(MATCH(AB308,INDIRECT(AB309,TRUE),0)+MATCH(AB284,SL_CHARTS_2012!$AC$1:$AC$3999,1)-1,$E285,1,1)</f>
        <v>$AC$7</v>
      </c>
      <c r="AC312" s="101" t="str">
        <f ca="1">ADDRESS(MATCH(AC308,INDIRECT(AC309,TRUE),0)+MATCH(AC284,SL_CHARTS_2012!$AC$1:$AC$3999,1)-1,$E285,1,1)</f>
        <v>$AC$6</v>
      </c>
    </row>
    <row r="313" spans="2:29" s="574" customFormat="1" ht="15" hidden="1" customHeight="1">
      <c r="B313" s="692"/>
      <c r="C313" s="699"/>
      <c r="D313" s="101" t="s">
        <v>680</v>
      </c>
      <c r="E313" s="101" t="str">
        <f ca="1">ADDRESS(MATCH(E308,INDIRECT(E309,TRUE),0)+MATCH(E284,SL_CHARTS_2012!$AC$1:$AC$3999,1)-1,$E285+3,1,1)</f>
        <v>$AF$103</v>
      </c>
      <c r="F313" s="101" t="str">
        <f ca="1">ADDRESS(MATCH(F308,INDIRECT(F309,TRUE),0)+MATCH(F284,SL_CHARTS_2012!$AC$1:$AC$3999,1)-1,$E285+3,1,1)</f>
        <v>$AF$93</v>
      </c>
      <c r="G313" s="101" t="str">
        <f ca="1">ADDRESS(MATCH(G308,INDIRECT(G309,TRUE),0)+MATCH(G284,SL_CHARTS_2012!$AC$1:$AC$3999,1)-1,$E285+3,1,1)</f>
        <v>$AF$92</v>
      </c>
      <c r="H313" s="101" t="str">
        <f ca="1">ADDRESS(MATCH(H308,INDIRECT(H309,TRUE),0)+MATCH(H284,SL_CHARTS_2012!$AC$1:$AC$3999,1)-1,$E285+3,1,1)</f>
        <v>$AF$87</v>
      </c>
      <c r="I313" s="101" t="str">
        <f ca="1">ADDRESS(MATCH(I308,INDIRECT(I309,TRUE),0)+MATCH(I284,SL_CHARTS_2012!$AC$1:$AC$3999,1)-1,$E285+3,1,1)</f>
        <v>$AF$86</v>
      </c>
      <c r="J313" s="101" t="str">
        <f ca="1">ADDRESS(MATCH(J308,INDIRECT(J309,TRUE),0)+MATCH(J284,SL_CHARTS_2012!$AC$1:$AC$3999,1)-1,$E285+3,1,1)</f>
        <v>$AF$77</v>
      </c>
      <c r="K313" s="101" t="str">
        <f ca="1">ADDRESS(MATCH(K308,INDIRECT(K309,TRUE),0)+MATCH(K284,SL_CHARTS_2012!$AC$1:$AC$3999,1)-1,$E285+3,1,1)</f>
        <v>$AF$70</v>
      </c>
      <c r="L313" s="101" t="str">
        <f ca="1">ADDRESS(MATCH(L308,INDIRECT(L309,TRUE),0)+MATCH(L284,SL_CHARTS_2012!$AC$1:$AC$3999,1)-1,$E285+3,1,1)</f>
        <v>$AF$66</v>
      </c>
      <c r="M313" s="101" t="str">
        <f ca="1">ADDRESS(MATCH(M308,INDIRECT(M309,TRUE),0)+MATCH(M284,SL_CHARTS_2012!$AC$1:$AC$3999,1)-1,$E285+3,1,1)</f>
        <v>$AF$64</v>
      </c>
      <c r="N313" s="101" t="str">
        <f ca="1">ADDRESS(MATCH(N308,INDIRECT(N309,TRUE),0)+MATCH(N284,SL_CHARTS_2012!$AC$1:$AC$3999,1)-1,$E285+3,1,1)</f>
        <v>$AF$60</v>
      </c>
      <c r="O313" s="101" t="str">
        <f ca="1">ADDRESS(MATCH(O308,INDIRECT(O309,TRUE),0)+MATCH(O284,SL_CHARTS_2012!$AC$1:$AC$3999,1)-1,$E285+3,1,1)</f>
        <v>$AF$50</v>
      </c>
      <c r="P313" s="101" t="str">
        <f ca="1">ADDRESS(MATCH(P308,INDIRECT(P309,TRUE),0)+MATCH(P284,SL_CHARTS_2012!$AC$1:$AC$3999,1)-1,$E285+3,1,1)</f>
        <v>$AF$43</v>
      </c>
      <c r="Q313" s="101" t="str">
        <f ca="1">ADDRESS(MATCH(Q308,INDIRECT(Q309,TRUE),0)+MATCH(Q284,SL_CHARTS_2012!$AC$1:$AC$3999,1)-1,$E285+3,1,1)</f>
        <v>$AF$42</v>
      </c>
      <c r="R313" s="101" t="str">
        <f ca="1">ADDRESS(MATCH(R308,INDIRECT(R309,TRUE),0)+MATCH(R284,SL_CHARTS_2012!$AC$1:$AC$3999,1)-1,$E285+3,1,1)</f>
        <v>$AF$32</v>
      </c>
      <c r="S313" s="101" t="str">
        <f ca="1">ADDRESS(MATCH(S308,INDIRECT(S309,TRUE),0)+MATCH(S284,SL_CHARTS_2012!$AC$1:$AC$3999,1)-1,$E285+3,1,1)</f>
        <v>$AF$28</v>
      </c>
      <c r="T313" s="101" t="str">
        <f ca="1">ADDRESS(MATCH(T308,INDIRECT(T309,TRUE),0)+MATCH(T284,SL_CHARTS_2012!$AC$1:$AC$3999,1)-1,$E285+3,1,1)</f>
        <v>$AF$24</v>
      </c>
      <c r="U313" s="101" t="str">
        <f ca="1">ADDRESS(MATCH(U308,INDIRECT(U309,TRUE),0)+MATCH(U284,SL_CHARTS_2012!$AC$1:$AC$3999,1)-1,$E285+3,1,1)</f>
        <v>$AF$23</v>
      </c>
      <c r="V313" s="101" t="str">
        <f ca="1">ADDRESS(MATCH(V308,INDIRECT(V309,TRUE),0)+MATCH(V284,SL_CHARTS_2012!$AC$1:$AC$3999,1)-1,$E285+3,1,1)</f>
        <v>$AF$20</v>
      </c>
      <c r="W313" s="101" t="str">
        <f ca="1">ADDRESS(MATCH(W308,INDIRECT(W309,TRUE),0)+MATCH(W284,SL_CHARTS_2012!$AC$1:$AC$3999,1)-1,$E285+3,1,1)</f>
        <v>$AF$18</v>
      </c>
      <c r="X313" s="101" t="str">
        <f ca="1">ADDRESS(MATCH(X308,INDIRECT(X309,TRUE),0)+MATCH(X284,SL_CHARTS_2012!$AC$1:$AC$3999,1)-1,$E285+3,1,1)</f>
        <v>$AF$12</v>
      </c>
      <c r="Y313" s="101" t="str">
        <f ca="1">ADDRESS(MATCH(Y308,INDIRECT(Y309,TRUE),0)+MATCH(Y284,SL_CHARTS_2012!$AC$1:$AC$3999,1)-1,$E285+3,1,1)</f>
        <v>$AF$9</v>
      </c>
      <c r="Z313" s="101" t="str">
        <f ca="1">ADDRESS(MATCH(Z308,INDIRECT(Z309,TRUE),0)+MATCH(Z284,SL_CHARTS_2012!$AC$1:$AC$3999,1)-1,$E285+3,1,1)</f>
        <v>$AF$9</v>
      </c>
      <c r="AA313" s="101" t="str">
        <f ca="1">ADDRESS(MATCH(AA308,INDIRECT(AA309,TRUE),0)+MATCH(AA284,SL_CHARTS_2012!$AC$1:$AC$3999,1)-1,$E285+3,1,1)</f>
        <v>$AF$8</v>
      </c>
      <c r="AB313" s="101" t="str">
        <f ca="1">ADDRESS(MATCH(AB308,INDIRECT(AB309,TRUE),0)+MATCH(AB284,SL_CHARTS_2012!$AC$1:$AC$3999,1)-1,$E285+3,1,1)</f>
        <v>$AF$7</v>
      </c>
      <c r="AC313" s="101" t="str">
        <f ca="1">ADDRESS(MATCH(AC308,INDIRECT(AC309,TRUE),0)+MATCH(AC284,SL_CHARTS_2012!$AC$1:$AC$3999,1)-1,$E285+3,1,1)</f>
        <v>$AF$6</v>
      </c>
    </row>
    <row r="314" spans="2:29" s="574" customFormat="1" ht="15" hidden="1" customHeight="1">
      <c r="B314" s="692"/>
      <c r="C314" s="699"/>
      <c r="D314" s="101" t="s">
        <v>673</v>
      </c>
      <c r="E314" s="102">
        <f ca="1">-INDIRECT(CONCATENATE($E290,E311),TRUE)</f>
        <v>-87.744195000000033</v>
      </c>
      <c r="F314" s="102">
        <f t="shared" ref="F314:AC314" ca="1" si="147">-INDIRECT(CONCATENATE($E290,F311),TRUE)</f>
        <v>-87.912692999999479</v>
      </c>
      <c r="G314" s="102">
        <f t="shared" ca="1" si="147"/>
        <v>-88.020815999999783</v>
      </c>
      <c r="H314" s="102">
        <f t="shared" ca="1" si="147"/>
        <v>-90.215843999999777</v>
      </c>
      <c r="I314" s="102">
        <f t="shared" ca="1" si="147"/>
        <v>-71.500904999999918</v>
      </c>
      <c r="J314" s="102">
        <f t="shared" ca="1" si="147"/>
        <v>-65.270687999999822</v>
      </c>
      <c r="K314" s="102">
        <f t="shared" ca="1" si="147"/>
        <v>-59.191787999999548</v>
      </c>
      <c r="L314" s="102">
        <f t="shared" ca="1" si="147"/>
        <v>-55.446260999999836</v>
      </c>
      <c r="M314" s="102">
        <f t="shared" ca="1" si="147"/>
        <v>-50.765852999999936</v>
      </c>
      <c r="N314" s="102">
        <f t="shared" ca="1" si="147"/>
        <v>-44.649485999999811</v>
      </c>
      <c r="O314" s="102">
        <f t="shared" ca="1" si="147"/>
        <v>-38.092899000000365</v>
      </c>
      <c r="P314" s="102">
        <f t="shared" ca="1" si="147"/>
        <v>-38.092899000000365</v>
      </c>
      <c r="Q314" s="102">
        <f t="shared" ca="1" si="147"/>
        <v>-29.684834999999882</v>
      </c>
      <c r="R314" s="102">
        <f t="shared" ca="1" si="147"/>
        <v>-29.684834999999882</v>
      </c>
      <c r="S314" s="102">
        <f t="shared" ca="1" si="147"/>
        <v>-27.57578099999996</v>
      </c>
      <c r="T314" s="102">
        <f t="shared" ca="1" si="147"/>
        <v>-25.054245000000343</v>
      </c>
      <c r="U314" s="102">
        <f t="shared" ca="1" si="147"/>
        <v>-22.77</v>
      </c>
      <c r="V314" s="102">
        <f t="shared" ca="1" si="147"/>
        <v>-23.643608999999877</v>
      </c>
      <c r="W314" s="102">
        <f t="shared" ca="1" si="147"/>
        <v>-24.111636000000214</v>
      </c>
      <c r="X314" s="102">
        <f t="shared" ca="1" si="147"/>
        <v>-24.111636000000214</v>
      </c>
      <c r="Y314" s="102">
        <f t="shared" ca="1" si="147"/>
        <v>-20.7</v>
      </c>
      <c r="Z314" s="102">
        <f t="shared" ca="1" si="147"/>
        <v>-19.32</v>
      </c>
      <c r="AA314" s="102">
        <f t="shared" ca="1" si="147"/>
        <v>-19.570331999999915</v>
      </c>
      <c r="AB314" s="102">
        <f t="shared" ca="1" si="147"/>
        <v>-19.087194000000387</v>
      </c>
      <c r="AC314" s="102">
        <f t="shared" ca="1" si="147"/>
        <v>-16.678955999999634</v>
      </c>
    </row>
    <row r="315" spans="2:29" s="574" customFormat="1" ht="15" hidden="1" customHeight="1">
      <c r="B315" s="692"/>
      <c r="C315" s="699"/>
      <c r="D315" s="101" t="s">
        <v>674</v>
      </c>
      <c r="E315" s="102">
        <f ca="1">INDIRECT(CONCATENATE($E290,E313),TRUE)</f>
        <v>99.068267999999804</v>
      </c>
      <c r="F315" s="102">
        <f t="shared" ref="F315:AC315" ca="1" si="148">INDIRECT(CONCATENATE($E290,F313),TRUE)</f>
        <v>102.31644300000011</v>
      </c>
      <c r="G315" s="102">
        <f t="shared" ca="1" si="148"/>
        <v>103.09400399999961</v>
      </c>
      <c r="H315" s="102">
        <f t="shared" ca="1" si="148"/>
        <v>93.691098000000025</v>
      </c>
      <c r="I315" s="102">
        <f t="shared" ca="1" si="148"/>
        <v>94.144289999999856</v>
      </c>
      <c r="J315" s="102">
        <f t="shared" ca="1" si="148"/>
        <v>82.898394000000081</v>
      </c>
      <c r="K315" s="102">
        <f t="shared" ca="1" si="148"/>
        <v>75.825894000000091</v>
      </c>
      <c r="L315" s="102">
        <f t="shared" ca="1" si="148"/>
        <v>68.50740900000018</v>
      </c>
      <c r="M315" s="102">
        <f t="shared" ca="1" si="148"/>
        <v>60.394181999999887</v>
      </c>
      <c r="N315" s="102">
        <f t="shared" ca="1" si="148"/>
        <v>57.608238000000121</v>
      </c>
      <c r="O315" s="102">
        <f t="shared" ca="1" si="148"/>
        <v>45.538688999999856</v>
      </c>
      <c r="P315" s="102">
        <f t="shared" ca="1" si="148"/>
        <v>38.366070000000043</v>
      </c>
      <c r="Q315" s="102">
        <f t="shared" ca="1" si="148"/>
        <v>37.483008000000495</v>
      </c>
      <c r="R315" s="102">
        <f t="shared" ca="1" si="148"/>
        <v>29.852229000000222</v>
      </c>
      <c r="S315" s="102">
        <f t="shared" ca="1" si="148"/>
        <v>26.91</v>
      </c>
      <c r="T315" s="102">
        <f t="shared" ca="1" si="148"/>
        <v>25.353498000000062</v>
      </c>
      <c r="U315" s="102">
        <f t="shared" ca="1" si="148"/>
        <v>25.074530999999958</v>
      </c>
      <c r="V315" s="102">
        <f t="shared" ca="1" si="148"/>
        <v>23.519271000000025</v>
      </c>
      <c r="W315" s="102">
        <f t="shared" ca="1" si="148"/>
        <v>24.459948000000011</v>
      </c>
      <c r="X315" s="102">
        <f t="shared" ca="1" si="148"/>
        <v>22.304387999999523</v>
      </c>
      <c r="Y315" s="102">
        <f t="shared" ca="1" si="148"/>
        <v>20.748506999999588</v>
      </c>
      <c r="Z315" s="102">
        <f t="shared" ca="1" si="148"/>
        <v>20.748506999999588</v>
      </c>
      <c r="AA315" s="102">
        <f t="shared" ca="1" si="148"/>
        <v>20.78694000000014</v>
      </c>
      <c r="AB315" s="102">
        <f t="shared" ca="1" si="148"/>
        <v>21.005601000000006</v>
      </c>
      <c r="AC315" s="102">
        <f t="shared" ca="1" si="148"/>
        <v>20.821922999999988</v>
      </c>
    </row>
    <row r="316" spans="2:29" s="574" customFormat="1" ht="15" customHeight="1">
      <c r="B316" s="692"/>
      <c r="C316" s="699"/>
      <c r="D316" s="101" t="s">
        <v>675</v>
      </c>
      <c r="E316" s="103">
        <f ca="1">E307+E314</f>
        <v>55.547504999999958</v>
      </c>
      <c r="F316" s="103">
        <f t="shared" ref="F316:AC316" ca="1" si="149">F307+F314</f>
        <v>53.879007000000513</v>
      </c>
      <c r="G316" s="103">
        <f t="shared" ca="1" si="149"/>
        <v>55.245884000000231</v>
      </c>
      <c r="H316" s="103">
        <f t="shared" ca="1" si="149"/>
        <v>59.575856000000215</v>
      </c>
      <c r="I316" s="103">
        <f t="shared" ca="1" si="149"/>
        <v>73.290795000000074</v>
      </c>
      <c r="J316" s="103">
        <f t="shared" ca="1" si="149"/>
        <v>58.371012000000178</v>
      </c>
      <c r="K316" s="103">
        <f t="shared" ca="1" si="149"/>
        <v>39.799912000000461</v>
      </c>
      <c r="L316" s="103">
        <f t="shared" ca="1" si="149"/>
        <v>33.795439000000172</v>
      </c>
      <c r="M316" s="103">
        <f t="shared" ca="1" si="149"/>
        <v>25.625847000000064</v>
      </c>
      <c r="N316" s="103">
        <f t="shared" ca="1" si="149"/>
        <v>23.542214000000186</v>
      </c>
      <c r="O316" s="103">
        <f t="shared" ca="1" si="149"/>
        <v>28.298800999999635</v>
      </c>
      <c r="P316" s="103">
        <f t="shared" ca="1" si="149"/>
        <v>28.298800999999635</v>
      </c>
      <c r="Q316" s="103">
        <f t="shared" ca="1" si="149"/>
        <v>22.331865000000118</v>
      </c>
      <c r="R316" s="103">
        <f t="shared" ca="1" si="149"/>
        <v>20.431865000000119</v>
      </c>
      <c r="S316" s="103">
        <f t="shared" ca="1" si="149"/>
        <v>33.865919000000048</v>
      </c>
      <c r="T316" s="103">
        <f t="shared" ca="1" si="149"/>
        <v>37.53745499999966</v>
      </c>
      <c r="U316" s="103">
        <f t="shared" ca="1" si="149"/>
        <v>40.071700000000007</v>
      </c>
      <c r="V316" s="103">
        <f t="shared" ca="1" si="149"/>
        <v>37.423091000000127</v>
      </c>
      <c r="W316" s="103">
        <f t="shared" ca="1" si="149"/>
        <v>35.430063999999788</v>
      </c>
      <c r="X316" s="103">
        <f t="shared" ca="1" si="149"/>
        <v>35.430063999999788</v>
      </c>
      <c r="Y316" s="103">
        <f t="shared" ca="1" si="149"/>
        <v>43.916700000000006</v>
      </c>
      <c r="Z316" s="103">
        <f t="shared" ca="1" si="149"/>
        <v>42.871700000000004</v>
      </c>
      <c r="AA316" s="103">
        <f t="shared" ca="1" si="149"/>
        <v>39.196368000000085</v>
      </c>
      <c r="AB316" s="103">
        <f t="shared" ca="1" si="149"/>
        <v>36.804505999999613</v>
      </c>
      <c r="AC316" s="103">
        <f t="shared" ca="1" si="149"/>
        <v>37.32104400000037</v>
      </c>
    </row>
    <row r="317" spans="2:29" s="574" customFormat="1" ht="15" customHeight="1" thickBot="1">
      <c r="B317" s="692"/>
      <c r="C317" s="700"/>
      <c r="D317" s="104" t="s">
        <v>676</v>
      </c>
      <c r="E317" s="105">
        <f ca="1">E308+E315</f>
        <v>248.25996799999979</v>
      </c>
      <c r="F317" s="105">
        <f t="shared" ref="F317:AC317" ca="1" si="150">F308+F315</f>
        <v>254.70814300000012</v>
      </c>
      <c r="G317" s="105">
        <f t="shared" ca="1" si="150"/>
        <v>255.91070399999961</v>
      </c>
      <c r="H317" s="105">
        <f t="shared" ca="1" si="150"/>
        <v>257.00779800000004</v>
      </c>
      <c r="I317" s="105">
        <f t="shared" ca="1" si="150"/>
        <v>262.76098999999988</v>
      </c>
      <c r="J317" s="105">
        <f t="shared" ca="1" si="150"/>
        <v>233.76509400000009</v>
      </c>
      <c r="K317" s="105">
        <f t="shared" ca="1" si="150"/>
        <v>199.46759400000008</v>
      </c>
      <c r="L317" s="105">
        <f t="shared" ca="1" si="150"/>
        <v>172.1241090000002</v>
      </c>
      <c r="M317" s="105">
        <f t="shared" ca="1" si="150"/>
        <v>155.06088199999988</v>
      </c>
      <c r="N317" s="105">
        <f t="shared" ca="1" si="150"/>
        <v>133.99993800000013</v>
      </c>
      <c r="O317" s="105">
        <f t="shared" ca="1" si="150"/>
        <v>121.38038899999987</v>
      </c>
      <c r="P317" s="105">
        <f t="shared" ca="1" si="150"/>
        <v>111.93277000000003</v>
      </c>
      <c r="Q317" s="105">
        <f t="shared" ca="1" si="150"/>
        <v>104.6997080000005</v>
      </c>
      <c r="R317" s="105">
        <f t="shared" ca="1" si="150"/>
        <v>91.668929000000219</v>
      </c>
      <c r="S317" s="105">
        <f t="shared" ca="1" si="150"/>
        <v>91.0017</v>
      </c>
      <c r="T317" s="105">
        <f t="shared" ca="1" si="150"/>
        <v>91.045198000000056</v>
      </c>
      <c r="U317" s="105">
        <f t="shared" ca="1" si="150"/>
        <v>92.216230999999965</v>
      </c>
      <c r="V317" s="105">
        <f t="shared" ca="1" si="150"/>
        <v>86.76097100000004</v>
      </c>
      <c r="W317" s="105">
        <f t="shared" ca="1" si="150"/>
        <v>86.701648000000006</v>
      </c>
      <c r="X317" s="105">
        <f t="shared" ca="1" si="150"/>
        <v>89.471087999999526</v>
      </c>
      <c r="Y317" s="105">
        <f t="shared" ca="1" si="150"/>
        <v>88.7402069999996</v>
      </c>
      <c r="Z317" s="105">
        <f t="shared" ca="1" si="150"/>
        <v>88.7402069999996</v>
      </c>
      <c r="AA317" s="105">
        <f t="shared" ca="1" si="150"/>
        <v>86.828640000000149</v>
      </c>
      <c r="AB317" s="105">
        <f t="shared" ca="1" si="150"/>
        <v>83.19730100000001</v>
      </c>
      <c r="AC317" s="105">
        <f t="shared" ca="1" si="150"/>
        <v>79.588622999999984</v>
      </c>
    </row>
    <row r="318" spans="2:29" s="574" customFormat="1" ht="15" customHeight="1">
      <c r="B318" s="199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</row>
    <row r="319" spans="2:29" s="490" customFormat="1" ht="15" customHeight="1" thickBot="1">
      <c r="B319" s="690" t="s">
        <v>665</v>
      </c>
      <c r="C319" s="690"/>
      <c r="D319" s="690"/>
      <c r="E319" s="690"/>
      <c r="F319" s="690"/>
      <c r="G319" s="690"/>
      <c r="H319" s="690"/>
      <c r="I319" s="690"/>
      <c r="J319" s="690"/>
      <c r="K319" s="690"/>
      <c r="L319" s="690"/>
      <c r="M319" s="690"/>
      <c r="N319" s="690"/>
      <c r="O319" s="690"/>
      <c r="P319" s="690"/>
      <c r="Q319" s="690"/>
      <c r="R319" s="690"/>
      <c r="S319" s="690"/>
      <c r="T319" s="690"/>
      <c r="U319" s="690"/>
      <c r="V319" s="690"/>
      <c r="W319" s="690"/>
      <c r="X319" s="690"/>
      <c r="Y319" s="690"/>
      <c r="Z319" s="690"/>
      <c r="AA319" s="690"/>
      <c r="AB319" s="690"/>
      <c r="AC319" s="690"/>
    </row>
    <row r="320" spans="2:29" s="574" customFormat="1" ht="15" hidden="1" customHeight="1">
      <c r="B320" s="724" t="s">
        <v>46</v>
      </c>
      <c r="C320" s="701" t="s">
        <v>120</v>
      </c>
      <c r="D320" s="25" t="s">
        <v>148</v>
      </c>
      <c r="E320" s="26" t="str">
        <f ca="1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$AH$917</v>
      </c>
      <c r="F320" s="26" t="str">
        <f ca="1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$AH$851</v>
      </c>
      <c r="G320" s="26" t="str">
        <f ca="1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$AH$810</v>
      </c>
      <c r="H320" s="26" t="str">
        <f ca="1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$AH$775</v>
      </c>
      <c r="I320" s="26" t="str">
        <f ca="1">IF(INDIRECT(CONCATENATE($E$333,ADDRESS(MATCH(I4,SL_CHARTS_2012!$AH$1:$AH$39999,1),$E$328,1)))=I4,ADDRESS(MATCH(I4,SL_CHARTS_2012!$AH$1:$AH$39999,1),$E$328,1), IF(INDIRECT(CONCATENATE($E$333,ADDRESS(MATCH(I4,SL_CHARTS_2012!$AH$1:$AH$39999,1),$E$328,1)))&lt;I4, ADDRESS(MATCH(I4,SL_CHARTS_2012!$AH$1:$AH$39999,1)+1,$E$328,1), ADDRESS(MATCH(I4,SL_CHARTS_2012!$AH$1:$AH$39999,1),$E$328,1)))</f>
        <v>$AH$748</v>
      </c>
      <c r="J320" s="26" t="str">
        <f ca="1">IF(INDIRECT(CONCATENATE($E$333,ADDRESS(MATCH(J4,SL_CHARTS_2012!$AH$1:$AH$39999,1),$E$328,1)))=J4,ADDRESS(MATCH(J4,SL_CHARTS_2012!$AH$1:$AH$39999,1),$E$328,1), IF(INDIRECT(CONCATENATE($E$333,ADDRESS(MATCH(J4,SL_CHARTS_2012!$AH$1:$AH$39999,1),$E$328,1)))&lt;J4, ADDRESS(MATCH(J4,SL_CHARTS_2012!$AH$1:$AH$39999,1)+1,$E$328,1), ADDRESS(MATCH(J4,SL_CHARTS_2012!$AH$1:$AH$39999,1),$E$328,1)))</f>
        <v>$AH$633</v>
      </c>
      <c r="K320" s="26" t="str">
        <f ca="1">IF(INDIRECT(CONCATENATE($E$333,ADDRESS(MATCH(K4,SL_CHARTS_2012!$AH$1:$AH$39999,1),$E$328,1)))=K4,ADDRESS(MATCH(K4,SL_CHARTS_2012!$AH$1:$AH$39999,1),$E$328,1), IF(INDIRECT(CONCATENATE($E$333,ADDRESS(MATCH(K4,SL_CHARTS_2012!$AH$1:$AH$39999,1),$E$328,1)))&lt;K4, ADDRESS(MATCH(K4,SL_CHARTS_2012!$AH$1:$AH$39999,1)+1,$E$328,1), ADDRESS(MATCH(K4,SL_CHARTS_2012!$AH$1:$AH$39999,1),$E$328,1)))</f>
        <v>$AH$572</v>
      </c>
      <c r="L320" s="26" t="str">
        <f ca="1">IF(INDIRECT(CONCATENATE($E$333,ADDRESS(MATCH(L4,SL_CHARTS_2012!$AH$1:$AH$39999,1),$E$328,1)))=L4,ADDRESS(MATCH(L4,SL_CHARTS_2012!$AH$1:$AH$39999,1),$E$328,1), IF(INDIRECT(CONCATENATE($E$333,ADDRESS(MATCH(L4,SL_CHARTS_2012!$AH$1:$AH$39999,1),$E$328,1)))&lt;L4, ADDRESS(MATCH(L4,SL_CHARTS_2012!$AH$1:$AH$39999,1)+1,$E$328,1), ADDRESS(MATCH(L4,SL_CHARTS_2012!$AH$1:$AH$39999,1),$E$328,1)))</f>
        <v>$AH$528</v>
      </c>
      <c r="M320" s="26" t="str">
        <f ca="1">IF(INDIRECT(CONCATENATE($E$333,ADDRESS(MATCH(M4,SL_CHARTS_2012!$AH$1:$AH$39999,1),$E$328,1)))=M4,ADDRESS(MATCH(M4,SL_CHARTS_2012!$AH$1:$AH$39999,1),$E$328,1), IF(INDIRECT(CONCATENATE($E$333,ADDRESS(MATCH(M4,SL_CHARTS_2012!$AH$1:$AH$39999,1),$E$328,1)))&lt;M4, ADDRESS(MATCH(M4,SL_CHARTS_2012!$AH$1:$AH$39999,1)+1,$E$328,1), ADDRESS(MATCH(M4,SL_CHARTS_2012!$AH$1:$AH$39999,1),$E$328,1)))</f>
        <v>$AH$504</v>
      </c>
      <c r="N320" s="26" t="str">
        <f ca="1">IF(INDIRECT(CONCATENATE($E$333,ADDRESS(MATCH(N4,SL_CHARTS_2012!$AH$1:$AH$39999,1),$E$328,1)))=N4,ADDRESS(MATCH(N4,SL_CHARTS_2012!$AH$1:$AH$39999,1),$E$328,1), IF(INDIRECT(CONCATENATE($E$333,ADDRESS(MATCH(N4,SL_CHARTS_2012!$AH$1:$AH$39999,1),$E$328,1)))&lt;N4, ADDRESS(MATCH(N4,SL_CHARTS_2012!$AH$1:$AH$39999,1)+1,$E$328,1), ADDRESS(MATCH(N4,SL_CHARTS_2012!$AH$1:$AH$39999,1),$E$328,1)))</f>
        <v>$AH$472</v>
      </c>
      <c r="O320" s="26" t="str">
        <f ca="1">IF(INDIRECT(CONCATENATE($E$333,ADDRESS(MATCH(O4,SL_CHARTS_2012!$AH$1:$AH$39999,1),$E$328,1)))=O4,ADDRESS(MATCH(O4,SL_CHARTS_2012!$AH$1:$AH$39999,1),$E$328,1), IF(INDIRECT(CONCATENATE($E$333,ADDRESS(MATCH(O4,SL_CHARTS_2012!$AH$1:$AH$39999,1),$E$328,1)))&lt;O4, ADDRESS(MATCH(O4,SL_CHARTS_2012!$AH$1:$AH$39999,1)+1,$E$328,1), ADDRESS(MATCH(O4,SL_CHARTS_2012!$AH$1:$AH$39999,1),$E$328,1)))</f>
        <v>$AH$390</v>
      </c>
      <c r="P320" s="26" t="str">
        <f ca="1">IF(INDIRECT(CONCATENATE($E$333,ADDRESS(MATCH(P4,SL_CHARTS_2012!$AH$1:$AH$39999,1),$E$328,1)))=P4,ADDRESS(MATCH(P4,SL_CHARTS_2012!$AH$1:$AH$39999,1),$E$328,1), IF(INDIRECT(CONCATENATE($E$333,ADDRESS(MATCH(P4,SL_CHARTS_2012!$AH$1:$AH$39999,1),$E$328,1)))&lt;P4, ADDRESS(MATCH(P4,SL_CHARTS_2012!$AH$1:$AH$39999,1)+1,$E$328,1), ADDRESS(MATCH(P4,SL_CHARTS_2012!$AH$1:$AH$39999,1),$E$328,1)))</f>
        <v>$AH$325</v>
      </c>
      <c r="Q320" s="26" t="str">
        <f ca="1">IF(INDIRECT(CONCATENATE($E$333,ADDRESS(MATCH(Q4,SL_CHARTS_2012!$AH$1:$AH$39999,1),$E$328,1)))=Q4,ADDRESS(MATCH(Q4,SL_CHARTS_2012!$AH$1:$AH$39999,1),$E$328,1), IF(INDIRECT(CONCATENATE($E$333,ADDRESS(MATCH(Q4,SL_CHARTS_2012!$AH$1:$AH$39999,1),$E$328,1)))&lt;Q4, ADDRESS(MATCH(Q4,SL_CHARTS_2012!$AH$1:$AH$39999,1)+1,$E$328,1), ADDRESS(MATCH(Q4,SL_CHARTS_2012!$AH$1:$AH$39999,1),$E$328,1)))</f>
        <v>$AH$292</v>
      </c>
      <c r="R320" s="26" t="str">
        <f ca="1">IF(INDIRECT(CONCATENATE($E$333,ADDRESS(MATCH(R4,SL_CHARTS_2012!$AH$1:$AH$39999,1),$E$328,1)))=R4,ADDRESS(MATCH(R4,SL_CHARTS_2012!$AH$1:$AH$39999,1),$E$328,1), IF(INDIRECT(CONCATENATE($E$333,ADDRESS(MATCH(R4,SL_CHARTS_2012!$AH$1:$AH$39999,1),$E$328,1)))&lt;R4, ADDRESS(MATCH(R4,SL_CHARTS_2012!$AH$1:$AH$39999,1)+1,$E$328,1), ADDRESS(MATCH(R4,SL_CHARTS_2012!$AH$1:$AH$39999,1),$E$328,1)))</f>
        <v>$AH$251</v>
      </c>
      <c r="S320" s="26" t="str">
        <f ca="1">IF(INDIRECT(CONCATENATE($E$333,ADDRESS(MATCH(S4,SL_CHARTS_2012!$AH$1:$AH$39999,1),$E$328,1)))=S4,ADDRESS(MATCH(S4,SL_CHARTS_2012!$AH$1:$AH$39999,1),$E$328,1), IF(INDIRECT(CONCATENATE($E$333,ADDRESS(MATCH(S4,SL_CHARTS_2012!$AH$1:$AH$39999,1),$E$328,1)))&lt;S4, ADDRESS(MATCH(S4,SL_CHARTS_2012!$AH$1:$AH$39999,1)+1,$E$328,1), ADDRESS(MATCH(S4,SL_CHARTS_2012!$AH$1:$AH$39999,1),$E$328,1)))</f>
        <v>$AH$193</v>
      </c>
      <c r="T320" s="26" t="str">
        <f ca="1">IF(INDIRECT(CONCATENATE($E$333,ADDRESS(MATCH(T4,SL_CHARTS_2012!$AH$1:$AH$39999,1),$E$328,1)))=T4,ADDRESS(MATCH(T4,SL_CHARTS_2012!$AH$1:$AH$39999,1),$E$328,1), IF(INDIRECT(CONCATENATE($E$333,ADDRESS(MATCH(T4,SL_CHARTS_2012!$AH$1:$AH$39999,1),$E$328,1)))&lt;T4, ADDRESS(MATCH(T4,SL_CHARTS_2012!$AH$1:$AH$39999,1)+1,$E$328,1), ADDRESS(MATCH(T4,SL_CHARTS_2012!$AH$1:$AH$39999,1),$E$328,1)))</f>
        <v>$AH$143</v>
      </c>
      <c r="U320" s="26" t="str">
        <f ca="1">IF(INDIRECT(CONCATENATE($E$333,ADDRESS(MATCH(U4,SL_CHARTS_2012!$AH$1:$AH$39999,1),$E$328,1)))=U4,ADDRESS(MATCH(U4,SL_CHARTS_2012!$AH$1:$AH$39999,1),$E$328,1), IF(INDIRECT(CONCATENATE($E$333,ADDRESS(MATCH(U4,SL_CHARTS_2012!$AH$1:$AH$39999,1),$E$328,1)))&lt;U4, ADDRESS(MATCH(U4,SL_CHARTS_2012!$AH$1:$AH$39999,1)+1,$E$328,1), ADDRESS(MATCH(U4,SL_CHARTS_2012!$AH$1:$AH$39999,1),$E$328,1)))</f>
        <v>$AH$117</v>
      </c>
      <c r="V320" s="26" t="str">
        <f ca="1">IF(INDIRECT(CONCATENATE($E$333,ADDRESS(MATCH(V4,SL_CHARTS_2012!$AH$1:$AH$39999,1),$E$328,1)))=V4,ADDRESS(MATCH(V4,SL_CHARTS_2012!$AH$1:$AH$39999,1),$E$328,1), IF(INDIRECT(CONCATENATE($E$333,ADDRESS(MATCH(V4,SL_CHARTS_2012!$AH$1:$AH$39999,1),$E$328,1)))&lt;V4, ADDRESS(MATCH(V4,SL_CHARTS_2012!$AH$1:$AH$39999,1)+1,$E$328,1), ADDRESS(MATCH(V4,SL_CHARTS_2012!$AH$1:$AH$39999,1),$E$328,1)))</f>
        <v>$AH$72</v>
      </c>
      <c r="W320" s="26" t="str">
        <f ca="1">IF(INDIRECT(CONCATENATE($E$333,ADDRESS(MATCH(W4,SL_CHARTS_2012!$AH$1:$AH$39999,1),$E$328,1)))=W4,ADDRESS(MATCH(W4,SL_CHARTS_2012!$AH$1:$AH$39999,1),$E$328,1), IF(INDIRECT(CONCATENATE($E$333,ADDRESS(MATCH(W4,SL_CHARTS_2012!$AH$1:$AH$39999,1),$E$328,1)))&lt;W4, ADDRESS(MATCH(W4,SL_CHARTS_2012!$AH$1:$AH$39999,1)+1,$E$328,1), ADDRESS(MATCH(W4,SL_CHARTS_2012!$AH$1:$AH$39999,1),$E$328,1)))</f>
        <v>$AH$51</v>
      </c>
      <c r="X320" s="177" t="str">
        <f ca="1">IF(INDIRECT(CONCATENATE($E$333,ADDRESS(MATCH(X4,SL_CHARTS_2012!$AH$1:$AH$39999,1),$E$328,1)))=X4,ADDRESS(MATCH(X4,SL_CHARTS_2012!$AH$1:$AH$39999,1),$E$328,1), IF(INDIRECT(CONCATENATE($E$333,ADDRESS(MATCH(X4,SL_CHARTS_2012!$AH$1:$AH$39999,1),$E$328,1)))&lt;X4, ADDRESS(MATCH(X4,SL_CHARTS_2012!$AH$1:$AH$39999,1)+1,$E$328,1), ADDRESS(MATCH(X4,SL_CHARTS_2012!$AH$1:$AH$39999,1),$E$328,1)))</f>
        <v>$AH$29</v>
      </c>
      <c r="Y320" s="177" t="e">
        <f ca="1">IF(INDIRECT(CONCATENATE($E$333,ADDRESS(MATCH(Y4,SL_CHARTS_2012!$AH$1:$AH$39999,1),$E$328,1)))=Y4,ADDRESS(MATCH(Y4,SL_CHARTS_2012!$AH$1:$AH$39999,1),$E$328,1), IF(INDIRECT(CONCATENATE($E$333,ADDRESS(MATCH(Y4,SL_CHARTS_2012!$AH$1:$AH$39999,1),$E$328,1)))&lt;Y4, ADDRESS(MATCH(Y4,SL_CHARTS_2012!$AH$1:$AH$39999,1)+1,$E$328,1), ADDRESS(MATCH(Y4,SL_CHARTS_2012!$AH$1:$AH$39999,1),$E$328,1)))</f>
        <v>#N/A</v>
      </c>
      <c r="Z320" s="177" t="e">
        <f ca="1">IF(INDIRECT(CONCATENATE($E$333,ADDRESS(MATCH(Z4,SL_CHARTS_2012!$AH$1:$AH$39999,1),$E$328,1)))=Z4,ADDRESS(MATCH(Z4,SL_CHARTS_2012!$AH$1:$AH$39999,1),$E$328,1), IF(INDIRECT(CONCATENATE($E$333,ADDRESS(MATCH(Z4,SL_CHARTS_2012!$AH$1:$AH$39999,1),$E$328,1)))&lt;Z4, ADDRESS(MATCH(Z4,SL_CHARTS_2012!$AH$1:$AH$39999,1)+1,$E$328,1), ADDRESS(MATCH(Z4,SL_CHARTS_2012!$AH$1:$AH$39999,1),$E$328,1)))</f>
        <v>#N/A</v>
      </c>
      <c r="AA320" s="177" t="e">
        <f ca="1">IF(INDIRECT(CONCATENATE($E$333,ADDRESS(MATCH(AA4,SL_CHARTS_2012!$AH$1:$AH$39999,1),$E$328,1)))=AA4,ADDRESS(MATCH(AA4,SL_CHARTS_2012!$AH$1:$AH$39999,1),$E$328,1), IF(INDIRECT(CONCATENATE($E$333,ADDRESS(MATCH(AA4,SL_CHARTS_2012!$AH$1:$AH$39999,1),$E$328,1)))&lt;AA4, ADDRESS(MATCH(AA4,SL_CHARTS_2012!$AH$1:$AH$39999,1)+1,$E$328,1), ADDRESS(MATCH(AA4,SL_CHARTS_2012!$AH$1:$AH$39999,1),$E$328,1)))</f>
        <v>#N/A</v>
      </c>
      <c r="AB320" s="177" t="e">
        <f ca="1">IF(INDIRECT(CONCATENATE($E$333,ADDRESS(MATCH(AB4,SL_CHARTS_2012!$AH$1:$AH$39999,1),$E$328,1)))=AB4,ADDRESS(MATCH(AB4,SL_CHARTS_2012!$AH$1:$AH$39999,1),$E$328,1), IF(INDIRECT(CONCATENATE($E$333,ADDRESS(MATCH(AB4,SL_CHARTS_2012!$AH$1:$AH$39999,1),$E$328,1)))&lt;AB4, ADDRESS(MATCH(AB4,SL_CHARTS_2012!$AH$1:$AH$39999,1)+1,$E$328,1), ADDRESS(MATCH(AB4,SL_CHARTS_2012!$AH$1:$AH$39999,1),$E$328,1)))</f>
        <v>#N/A</v>
      </c>
      <c r="AC320" s="177" t="e">
        <f ca="1">IF(INDIRECT(CONCATENATE($E$333,ADDRESS(MATCH(AC4,SL_CHARTS_2012!$AH$1:$AH$39999,1),$E$328,1)))=AC4,ADDRESS(MATCH(AC4,SL_CHARTS_2012!$AH$1:$AH$39999,1),$E$328,1), IF(INDIRECT(CONCATENATE($E$333,ADDRESS(MATCH(AC4,SL_CHARTS_2012!$AH$1:$AH$39999,1),$E$328,1)))&lt;AC4, ADDRESS(MATCH(AC4,SL_CHARTS_2012!$AH$1:$AH$39999,1)+1,$E$328,1), ADDRESS(MATCH(AC4,SL_CHARTS_2012!$AH$1:$AH$39999,1),$E$328,1)))</f>
        <v>#N/A</v>
      </c>
    </row>
    <row r="321" spans="2:29" s="574" customFormat="1" ht="15" customHeight="1">
      <c r="B321" s="724"/>
      <c r="C321" s="701"/>
      <c r="D321" s="24" t="s">
        <v>129</v>
      </c>
      <c r="E321" s="119">
        <f ca="1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100.5</v>
      </c>
      <c r="F321" s="119">
        <f ca="1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93.9</v>
      </c>
      <c r="G321" s="119">
        <f ca="1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89.8</v>
      </c>
      <c r="H321" s="119">
        <f ca="1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86.3</v>
      </c>
      <c r="I321" s="119">
        <f ca="1">INDIRECT(CONCATENATE($E$333,IF(INDIRECT(CONCATENATE($E$333,ADDRESS(MATCH(I4,SL_CHARTS_2012!$AH$1:$AH$39999,1),$E$328,1)))=I4,ADDRESS(MATCH(I4,SL_CHARTS_2012!$AH$1:$AH$39999,1),$E$328,1),IF(INDIRECT(CONCATENATE($E$333,ADDRESS(MATCH(I4,SL_CHARTS_2012!$AH$1:$AH$39999,1),$E$328,1)))&lt;I4,ADDRESS(MATCH(I4,SL_CHARTS_2012!$AH$1:$AH$39999,1)+1,$E$328,1),ADDRESS(MATCH(I4,SL_CHARTS_2012!$AH$1:$AH$39999,1),$E$328,1)))))</f>
        <v>83.6</v>
      </c>
      <c r="J321" s="119">
        <f ca="1">INDIRECT(CONCATENATE($E$333,IF(INDIRECT(CONCATENATE($E$333,ADDRESS(MATCH(J4,SL_CHARTS_2012!$AH$1:$AH$39999,1),$E$328,1)))=J4,ADDRESS(MATCH(J4,SL_CHARTS_2012!$AH$1:$AH$39999,1),$E$328,1),IF(INDIRECT(CONCATENATE($E$333,ADDRESS(MATCH(J4,SL_CHARTS_2012!$AH$1:$AH$39999,1),$E$328,1)))&lt;J4,ADDRESS(MATCH(J4,SL_CHARTS_2012!$AH$1:$AH$39999,1)+1,$E$328,1),ADDRESS(MATCH(J4,SL_CHARTS_2012!$AH$1:$AH$39999,1),$E$328,1)))))</f>
        <v>72.099999999999994</v>
      </c>
      <c r="K321" s="119">
        <f ca="1">INDIRECT(CONCATENATE($E$333,IF(INDIRECT(CONCATENATE($E$333,ADDRESS(MATCH(K4,SL_CHARTS_2012!$AH$1:$AH$39999,1),$E$328,1)))=K4,ADDRESS(MATCH(K4,SL_CHARTS_2012!$AH$1:$AH$39999,1),$E$328,1),IF(INDIRECT(CONCATENATE($E$333,ADDRESS(MATCH(K4,SL_CHARTS_2012!$AH$1:$AH$39999,1),$E$328,1)))&lt;K4,ADDRESS(MATCH(K4,SL_CHARTS_2012!$AH$1:$AH$39999,1)+1,$E$328,1),ADDRESS(MATCH(K4,SL_CHARTS_2012!$AH$1:$AH$39999,1),$E$328,1)))))</f>
        <v>66</v>
      </c>
      <c r="L321" s="119">
        <f ca="1">INDIRECT(CONCATENATE($E$333,IF(INDIRECT(CONCATENATE($E$333,ADDRESS(MATCH(L4,SL_CHARTS_2012!$AH$1:$AH$39999,1),$E$328,1)))=L4,ADDRESS(MATCH(L4,SL_CHARTS_2012!$AH$1:$AH$39999,1),$E$328,1),IF(INDIRECT(CONCATENATE($E$333,ADDRESS(MATCH(L4,SL_CHARTS_2012!$AH$1:$AH$39999,1),$E$328,1)))&lt;L4,ADDRESS(MATCH(L4,SL_CHARTS_2012!$AH$1:$AH$39999,1)+1,$E$328,1),ADDRESS(MATCH(L4,SL_CHARTS_2012!$AH$1:$AH$39999,1),$E$328,1)))))</f>
        <v>61.6</v>
      </c>
      <c r="M321" s="119">
        <f ca="1">INDIRECT(CONCATENATE($E$333,IF(INDIRECT(CONCATENATE($E$333,ADDRESS(MATCH(M4,SL_CHARTS_2012!$AH$1:$AH$39999,1),$E$328,1)))=M4,ADDRESS(MATCH(M4,SL_CHARTS_2012!$AH$1:$AH$39999,1),$E$328,1),IF(INDIRECT(CONCATENATE($E$333,ADDRESS(MATCH(M4,SL_CHARTS_2012!$AH$1:$AH$39999,1),$E$328,1)))&lt;M4,ADDRESS(MATCH(M4,SL_CHARTS_2012!$AH$1:$AH$39999,1)+1,$E$328,1),ADDRESS(MATCH(M4,SL_CHARTS_2012!$AH$1:$AH$39999,1),$E$328,1)))))</f>
        <v>59.2</v>
      </c>
      <c r="N321" s="119">
        <f ca="1">INDIRECT(CONCATENATE($E$333,IF(INDIRECT(CONCATENATE($E$333,ADDRESS(MATCH(N4,SL_CHARTS_2012!$AH$1:$AH$39999,1),$E$328,1)))=N4,ADDRESS(MATCH(N4,SL_CHARTS_2012!$AH$1:$AH$39999,1),$E$328,1),IF(INDIRECT(CONCATENATE($E$333,ADDRESS(MATCH(N4,SL_CHARTS_2012!$AH$1:$AH$39999,1),$E$328,1)))&lt;N4,ADDRESS(MATCH(N4,SL_CHARTS_2012!$AH$1:$AH$39999,1)+1,$E$328,1),ADDRESS(MATCH(N4,SL_CHARTS_2012!$AH$1:$AH$39999,1),$E$328,1)))))</f>
        <v>56</v>
      </c>
      <c r="O321" s="119">
        <f ca="1">INDIRECT(CONCATENATE($E$333,IF(INDIRECT(CONCATENATE($E$333,ADDRESS(MATCH(O4,SL_CHARTS_2012!$AH$1:$AH$39999,1),$E$328,1)))=O4,ADDRESS(MATCH(O4,SL_CHARTS_2012!$AH$1:$AH$39999,1),$E$328,1),IF(INDIRECT(CONCATENATE($E$333,ADDRESS(MATCH(O4,SL_CHARTS_2012!$AH$1:$AH$39999,1),$E$328,1)))&lt;O4,ADDRESS(MATCH(O4,SL_CHARTS_2012!$AH$1:$AH$39999,1)+1,$E$328,1),ADDRESS(MATCH(O4,SL_CHARTS_2012!$AH$1:$AH$39999,1),$E$328,1)))))</f>
        <v>47.8</v>
      </c>
      <c r="P321" s="119">
        <f ca="1">INDIRECT(CONCATENATE($E$333,IF(INDIRECT(CONCATENATE($E$333,ADDRESS(MATCH(P4,SL_CHARTS_2012!$AH$1:$AH$39999,1),$E$328,1)))=P4,ADDRESS(MATCH(P4,SL_CHARTS_2012!$AH$1:$AH$39999,1),$E$328,1),IF(INDIRECT(CONCATENATE($E$333,ADDRESS(MATCH(P4,SL_CHARTS_2012!$AH$1:$AH$39999,1),$E$328,1)))&lt;P4,ADDRESS(MATCH(P4,SL_CHARTS_2012!$AH$1:$AH$39999,1)+1,$E$328,1),ADDRESS(MATCH(P4,SL_CHARTS_2012!$AH$1:$AH$39999,1),$E$328,1)))))</f>
        <v>41.3</v>
      </c>
      <c r="Q321" s="119">
        <f ca="1">INDIRECT(CONCATENATE($E$333,IF(INDIRECT(CONCATENATE($E$333,ADDRESS(MATCH(Q4,SL_CHARTS_2012!$AH$1:$AH$39999,1),$E$328,1)))=Q4,ADDRESS(MATCH(Q4,SL_CHARTS_2012!$AH$1:$AH$39999,1),$E$328,1),IF(INDIRECT(CONCATENATE($E$333,ADDRESS(MATCH(Q4,SL_CHARTS_2012!$AH$1:$AH$39999,1),$E$328,1)))&lt;Q4,ADDRESS(MATCH(Q4,SL_CHARTS_2012!$AH$1:$AH$39999,1)+1,$E$328,1),ADDRESS(MATCH(Q4,SL_CHARTS_2012!$AH$1:$AH$39999,1),$E$328,1)))))</f>
        <v>38</v>
      </c>
      <c r="R321" s="119">
        <f ca="1">INDIRECT(CONCATENATE($E$333,IF(INDIRECT(CONCATENATE($E$333,ADDRESS(MATCH(R4,SL_CHARTS_2012!$AH$1:$AH$39999,1),$E$328,1)))=R4,ADDRESS(MATCH(R4,SL_CHARTS_2012!$AH$1:$AH$39999,1),$E$328,1),IF(INDIRECT(CONCATENATE($E$333,ADDRESS(MATCH(R4,SL_CHARTS_2012!$AH$1:$AH$39999,1),$E$328,1)))&lt;R4,ADDRESS(MATCH(R4,SL_CHARTS_2012!$AH$1:$AH$39999,1)+1,$E$328,1),ADDRESS(MATCH(R4,SL_CHARTS_2012!$AH$1:$AH$39999,1),$E$328,1)))))</f>
        <v>33.9</v>
      </c>
      <c r="S321" s="119">
        <f ca="1">INDIRECT(CONCATENATE($E$333,IF(INDIRECT(CONCATENATE($E$333,ADDRESS(MATCH(S4,SL_CHARTS_2012!$AH$1:$AH$39999,1),$E$328,1)))=S4,ADDRESS(MATCH(S4,SL_CHARTS_2012!$AH$1:$AH$39999,1),$E$328,1),IF(INDIRECT(CONCATENATE($E$333,ADDRESS(MATCH(S4,SL_CHARTS_2012!$AH$1:$AH$39999,1),$E$328,1)))&lt;S4,ADDRESS(MATCH(S4,SL_CHARTS_2012!$AH$1:$AH$39999,1)+1,$E$328,1),ADDRESS(MATCH(S4,SL_CHARTS_2012!$AH$1:$AH$39999,1),$E$328,1)))))</f>
        <v>28.1</v>
      </c>
      <c r="T321" s="119">
        <f ca="1">INDIRECT(CONCATENATE($E$333,IF(INDIRECT(CONCATENATE($E$333,ADDRESS(MATCH(T4,SL_CHARTS_2012!$AH$1:$AH$39999,1),$E$328,1)))=T4,ADDRESS(MATCH(T4,SL_CHARTS_2012!$AH$1:$AH$39999,1),$E$328,1),IF(INDIRECT(CONCATENATE($E$333,ADDRESS(MATCH(T4,SL_CHARTS_2012!$AH$1:$AH$39999,1),$E$328,1)))&lt;T4,ADDRESS(MATCH(T4,SL_CHARTS_2012!$AH$1:$AH$39999,1)+1,$E$328,1),ADDRESS(MATCH(T4,SL_CHARTS_2012!$AH$1:$AH$39999,1),$E$328,1)))))</f>
        <v>23.1</v>
      </c>
      <c r="U321" s="119">
        <f ca="1">INDIRECT(CONCATENATE($E$333,IF(INDIRECT(CONCATENATE($E$333,ADDRESS(MATCH(U4,SL_CHARTS_2012!$AH$1:$AH$39999,1),$E$328,1)))=U4,ADDRESS(MATCH(U4,SL_CHARTS_2012!$AH$1:$AH$39999,1),$E$328,1),IF(INDIRECT(CONCATENATE($E$333,ADDRESS(MATCH(U4,SL_CHARTS_2012!$AH$1:$AH$39999,1),$E$328,1)))&lt;U4,ADDRESS(MATCH(U4,SL_CHARTS_2012!$AH$1:$AH$39999,1)+1,$E$328,1),ADDRESS(MATCH(U4,SL_CHARTS_2012!$AH$1:$AH$39999,1),$E$328,1)))))</f>
        <v>20.5</v>
      </c>
      <c r="V321" s="119">
        <f ca="1">INDIRECT(CONCATENATE($E$333,IF(INDIRECT(CONCATENATE($E$333,ADDRESS(MATCH(V4,SL_CHARTS_2012!$AH$1:$AH$39999,1),$E$328,1)))=V4,ADDRESS(MATCH(V4,SL_CHARTS_2012!$AH$1:$AH$39999,1),$E$328,1),IF(INDIRECT(CONCATENATE($E$333,ADDRESS(MATCH(V4,SL_CHARTS_2012!$AH$1:$AH$39999,1),$E$328,1)))&lt;V4,ADDRESS(MATCH(V4,SL_CHARTS_2012!$AH$1:$AH$39999,1)+1,$E$328,1),ADDRESS(MATCH(V4,SL_CHARTS_2012!$AH$1:$AH$39999,1),$E$328,1)))))</f>
        <v>16</v>
      </c>
      <c r="W321" s="119">
        <f ca="1">INDIRECT(CONCATENATE($E$333,IF(INDIRECT(CONCATENATE($E$333,ADDRESS(MATCH(W4,SL_CHARTS_2012!$AH$1:$AH$39999,1),$E$328,1)))=W4,ADDRESS(MATCH(W4,SL_CHARTS_2012!$AH$1:$AH$39999,1),$E$328,1),IF(INDIRECT(CONCATENATE($E$333,ADDRESS(MATCH(W4,SL_CHARTS_2012!$AH$1:$AH$39999,1),$E$328,1)))&lt;W4,ADDRESS(MATCH(W4,SL_CHARTS_2012!$AH$1:$AH$39999,1)+1,$E$328,1),ADDRESS(MATCH(W4,SL_CHARTS_2012!$AH$1:$AH$39999,1),$E$328,1)))))</f>
        <v>13.9</v>
      </c>
      <c r="X321" s="578">
        <f ca="1">INDIRECT(CONCATENATE($E$333,IF(INDIRECT(CONCATENATE($E$333,ADDRESS(MATCH(X4,SL_CHARTS_2012!$AH$1:$AH$39999,1),$E$328,1)))=X4,ADDRESS(MATCH(X4,SL_CHARTS_2012!$AH$1:$AH$39999,1),$E$328,1),IF(INDIRECT(CONCATENATE($E$333,ADDRESS(MATCH(X4,SL_CHARTS_2012!$AH$1:$AH$39999,1),$E$328,1)))&lt;X4,ADDRESS(MATCH(X4,SL_CHARTS_2012!$AH$1:$AH$39999,1)+1,$E$328,1),ADDRESS(MATCH(X4,SL_CHARTS_2012!$AH$1:$AH$39999,1),$E$328,1)))))</f>
        <v>11.7</v>
      </c>
      <c r="Y321" s="578" t="e">
        <f ca="1">INDIRECT(CONCATENATE($E$333,IF(INDIRECT(CONCATENATE($E$333,ADDRESS(MATCH(Y4,SL_CHARTS_2012!$AH$1:$AH$39999,1),$E$328,1)))=Y4,ADDRESS(MATCH(Y4,SL_CHARTS_2012!$AH$1:$AH$39999,1),$E$328,1),IF(INDIRECT(CONCATENATE($E$333,ADDRESS(MATCH(Y4,SL_CHARTS_2012!$AH$1:$AH$39999,1),$E$328,1)))&lt;Y4,ADDRESS(MATCH(Y4,SL_CHARTS_2012!$AH$1:$AH$39999,1)+1,$E$328,1),ADDRESS(MATCH(Y4,SL_CHARTS_2012!$AH$1:$AH$39999,1),$E$328,1)))))</f>
        <v>#N/A</v>
      </c>
      <c r="Z321" s="578" t="e">
        <f ca="1">INDIRECT(CONCATENATE($E$333,IF(INDIRECT(CONCATENATE($E$333,ADDRESS(MATCH(Z4,SL_CHARTS_2012!$AH$1:$AH$39999,1),$E$328,1)))=Z4,ADDRESS(MATCH(Z4,SL_CHARTS_2012!$AH$1:$AH$39999,1),$E$328,1),IF(INDIRECT(CONCATENATE($E$333,ADDRESS(MATCH(Z4,SL_CHARTS_2012!$AH$1:$AH$39999,1),$E$328,1)))&lt;Z4,ADDRESS(MATCH(Z4,SL_CHARTS_2012!$AH$1:$AH$39999,1)+1,$E$328,1),ADDRESS(MATCH(Z4,SL_CHARTS_2012!$AH$1:$AH$39999,1),$E$328,1)))))</f>
        <v>#N/A</v>
      </c>
      <c r="AA321" s="578" t="e">
        <f ca="1">INDIRECT(CONCATENATE($E$333,IF(INDIRECT(CONCATENATE($E$333,ADDRESS(MATCH(AA4,SL_CHARTS_2012!$AH$1:$AH$39999,1),$E$328,1)))=AA4,ADDRESS(MATCH(AA4,SL_CHARTS_2012!$AH$1:$AH$39999,1),$E$328,1),IF(INDIRECT(CONCATENATE($E$333,ADDRESS(MATCH(AA4,SL_CHARTS_2012!$AH$1:$AH$39999,1),$E$328,1)))&lt;AA4,ADDRESS(MATCH(AA4,SL_CHARTS_2012!$AH$1:$AH$39999,1)+1,$E$328,1),ADDRESS(MATCH(AA4,SL_CHARTS_2012!$AH$1:$AH$39999,1),$E$328,1)))))</f>
        <v>#N/A</v>
      </c>
      <c r="AB321" s="578" t="e">
        <f ca="1">INDIRECT(CONCATENATE($E$333,IF(INDIRECT(CONCATENATE($E$333,ADDRESS(MATCH(AB4,SL_CHARTS_2012!$AH$1:$AH$39999,1),$E$328,1)))=AB4,ADDRESS(MATCH(AB4,SL_CHARTS_2012!$AH$1:$AH$39999,1),$E$328,1),IF(INDIRECT(CONCATENATE($E$333,ADDRESS(MATCH(AB4,SL_CHARTS_2012!$AH$1:$AH$39999,1),$E$328,1)))&lt;AB4,ADDRESS(MATCH(AB4,SL_CHARTS_2012!$AH$1:$AH$39999,1)+1,$E$328,1),ADDRESS(MATCH(AB4,SL_CHARTS_2012!$AH$1:$AH$39999,1),$E$328,1)))))</f>
        <v>#N/A</v>
      </c>
      <c r="AC321" s="578" t="e">
        <f ca="1">INDIRECT(CONCATENATE($E$333,IF(INDIRECT(CONCATENATE($E$333,ADDRESS(MATCH(AC4,SL_CHARTS_2012!$AH$1:$AH$39999,1),$E$328,1)))=AC4,ADDRESS(MATCH(AC4,SL_CHARTS_2012!$AH$1:$AH$39999,1),$E$328,1),IF(INDIRECT(CONCATENATE($E$333,ADDRESS(MATCH(AC4,SL_CHARTS_2012!$AH$1:$AH$39999,1),$E$328,1)))&lt;AC4,ADDRESS(MATCH(AC4,SL_CHARTS_2012!$AH$1:$AH$39999,1)+1,$E$328,1),ADDRESS(MATCH(AC4,SL_CHARTS_2012!$AH$1:$AH$39999,1),$E$328,1)))))</f>
        <v>#N/A</v>
      </c>
    </row>
    <row r="322" spans="2:29" s="574" customFormat="1" ht="15" hidden="1" customHeight="1">
      <c r="B322" s="724"/>
      <c r="C322" s="701"/>
      <c r="D322" s="25" t="s">
        <v>149</v>
      </c>
      <c r="E322" s="26" t="str">
        <f ca="1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$AH$851</v>
      </c>
      <c r="F322" s="26" t="str">
        <f ca="1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$AH$810</v>
      </c>
      <c r="G322" s="26" t="str">
        <f ca="1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$AH$775</v>
      </c>
      <c r="H322" s="26" t="str">
        <f ca="1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$AH$748</v>
      </c>
      <c r="I322" s="26" t="str">
        <f ca="1">IF(INDIRECT(CONCATENATE($E$333,ADDRESS(MATCH(I8,SL_CHARTS_2012!$AH$1:$AH$39999,1),$E$328,1)))=I8,ADDRESS(MATCH(I8,SL_CHARTS_2012!$AH$1:$AH$39999,1),$E$328,1), IF(INDIRECT(CONCATENATE($E$333,ADDRESS(MATCH(I8,SL_CHARTS_2012!$AH$1:$AH$39999,1),$E$328,1)))&gt;I8, ADDRESS(MATCH(I8,SL_CHARTS_2012!$AH$1:$AH$39999,1)+1,$E$328,1), ADDRESS(MATCH(I8,SL_CHARTS_2012!$AH$1:$AH$39999,1),$E$328,1)))</f>
        <v>$AH$633</v>
      </c>
      <c r="J322" s="26" t="str">
        <f ca="1">IF(INDIRECT(CONCATENATE($E$333,ADDRESS(MATCH(J8,SL_CHARTS_2012!$AH$1:$AH$39999,1),$E$328,1)))=J8,ADDRESS(MATCH(J8,SL_CHARTS_2012!$AH$1:$AH$39999,1),$E$328,1), IF(INDIRECT(CONCATENATE($E$333,ADDRESS(MATCH(J8,SL_CHARTS_2012!$AH$1:$AH$39999,1),$E$328,1)))&gt;J8, ADDRESS(MATCH(J8,SL_CHARTS_2012!$AH$1:$AH$39999,1)+1,$E$328,1), ADDRESS(MATCH(J8,SL_CHARTS_2012!$AH$1:$AH$39999,1),$E$328,1)))</f>
        <v>$AH$572</v>
      </c>
      <c r="K322" s="26" t="str">
        <f ca="1">IF(INDIRECT(CONCATENATE($E$333,ADDRESS(MATCH(K8,SL_CHARTS_2012!$AH$1:$AH$39999,1),$E$328,1)))=K8,ADDRESS(MATCH(K8,SL_CHARTS_2012!$AH$1:$AH$39999,1),$E$328,1), IF(INDIRECT(CONCATENATE($E$333,ADDRESS(MATCH(K8,SL_CHARTS_2012!$AH$1:$AH$39999,1),$E$328,1)))&gt;K8, ADDRESS(MATCH(K8,SL_CHARTS_2012!$AH$1:$AH$39999,1)+1,$E$328,1), ADDRESS(MATCH(K8,SL_CHARTS_2012!$AH$1:$AH$39999,1),$E$328,1)))</f>
        <v>$AH$528</v>
      </c>
      <c r="L322" s="26" t="str">
        <f ca="1">IF(INDIRECT(CONCATENATE($E$333,ADDRESS(MATCH(L8,SL_CHARTS_2012!$AH$1:$AH$39999,1),$E$328,1)))=L8,ADDRESS(MATCH(L8,SL_CHARTS_2012!$AH$1:$AH$39999,1),$E$328,1), IF(INDIRECT(CONCATENATE($E$333,ADDRESS(MATCH(L8,SL_CHARTS_2012!$AH$1:$AH$39999,1),$E$328,1)))&gt;L8, ADDRESS(MATCH(L8,SL_CHARTS_2012!$AH$1:$AH$39999,1)+1,$E$328,1), ADDRESS(MATCH(L8,SL_CHARTS_2012!$AH$1:$AH$39999,1),$E$328,1)))</f>
        <v>$AH$504</v>
      </c>
      <c r="M322" s="26" t="str">
        <f ca="1">IF(INDIRECT(CONCATENATE($E$333,ADDRESS(MATCH(M8,SL_CHARTS_2012!$AH$1:$AH$39999,1),$E$328,1)))=M8,ADDRESS(MATCH(M8,SL_CHARTS_2012!$AH$1:$AH$39999,1),$E$328,1), IF(INDIRECT(CONCATENATE($E$333,ADDRESS(MATCH(M8,SL_CHARTS_2012!$AH$1:$AH$39999,1),$E$328,1)))&gt;M8, ADDRESS(MATCH(M8,SL_CHARTS_2012!$AH$1:$AH$39999,1)+1,$E$328,1), ADDRESS(MATCH(M8,SL_CHARTS_2012!$AH$1:$AH$39999,1),$E$328,1)))</f>
        <v>$AH$472</v>
      </c>
      <c r="N322" s="26" t="str">
        <f ca="1">IF(INDIRECT(CONCATENATE($E$333,ADDRESS(MATCH(N8,SL_CHARTS_2012!$AH$1:$AH$39999,1),$E$328,1)))=N8,ADDRESS(MATCH(N8,SL_CHARTS_2012!$AH$1:$AH$39999,1),$E$328,1), IF(INDIRECT(CONCATENATE($E$333,ADDRESS(MATCH(N8,SL_CHARTS_2012!$AH$1:$AH$39999,1),$E$328,1)))&gt;N8, ADDRESS(MATCH(N8,SL_CHARTS_2012!$AH$1:$AH$39999,1)+1,$E$328,1), ADDRESS(MATCH(N8,SL_CHARTS_2012!$AH$1:$AH$39999,1),$E$328,1)))</f>
        <v>$AH$390</v>
      </c>
      <c r="O322" s="26" t="str">
        <f ca="1">IF(INDIRECT(CONCATENATE($E$333,ADDRESS(MATCH(O8,SL_CHARTS_2012!$AH$1:$AH$39999,1),$E$328,1)))=O8,ADDRESS(MATCH(O8,SL_CHARTS_2012!$AH$1:$AH$39999,1),$E$328,1), IF(INDIRECT(CONCATENATE($E$333,ADDRESS(MATCH(O8,SL_CHARTS_2012!$AH$1:$AH$39999,1),$E$328,1)))&gt;O8, ADDRESS(MATCH(O8,SL_CHARTS_2012!$AH$1:$AH$39999,1)+1,$E$328,1), ADDRESS(MATCH(O8,SL_CHARTS_2012!$AH$1:$AH$39999,1),$E$328,1)))</f>
        <v>$AH$325</v>
      </c>
      <c r="P322" s="26" t="str">
        <f ca="1">IF(INDIRECT(CONCATENATE($E$333,ADDRESS(MATCH(P8,SL_CHARTS_2012!$AH$1:$AH$39999,1),$E$328,1)))=P8,ADDRESS(MATCH(P8,SL_CHARTS_2012!$AH$1:$AH$39999,1),$E$328,1), IF(INDIRECT(CONCATENATE($E$333,ADDRESS(MATCH(P8,SL_CHARTS_2012!$AH$1:$AH$39999,1),$E$328,1)))&gt;P8, ADDRESS(MATCH(P8,SL_CHARTS_2012!$AH$1:$AH$39999,1)+1,$E$328,1), ADDRESS(MATCH(P8,SL_CHARTS_2012!$AH$1:$AH$39999,1),$E$328,1)))</f>
        <v>$AH$292</v>
      </c>
      <c r="Q322" s="26" t="str">
        <f ca="1">IF(INDIRECT(CONCATENATE($E$333,ADDRESS(MATCH(Q8,SL_CHARTS_2012!$AH$1:$AH$39999,1),$E$328,1)))=Q8,ADDRESS(MATCH(Q8,SL_CHARTS_2012!$AH$1:$AH$39999,1),$E$328,1), IF(INDIRECT(CONCATENATE($E$333,ADDRESS(MATCH(Q8,SL_CHARTS_2012!$AH$1:$AH$39999,1),$E$328,1)))&gt;Q8, ADDRESS(MATCH(Q8,SL_CHARTS_2012!$AH$1:$AH$39999,1)+1,$E$328,1), ADDRESS(MATCH(Q8,SL_CHARTS_2012!$AH$1:$AH$39999,1),$E$328,1)))</f>
        <v>$AH$251</v>
      </c>
      <c r="R322" s="26" t="str">
        <f ca="1">IF(INDIRECT(CONCATENATE($E$333,ADDRESS(MATCH(R8,SL_CHARTS_2012!$AH$1:$AH$39999,1),$E$328,1)))=R8,ADDRESS(MATCH(R8,SL_CHARTS_2012!$AH$1:$AH$39999,1),$E$328,1), IF(INDIRECT(CONCATENATE($E$333,ADDRESS(MATCH(R8,SL_CHARTS_2012!$AH$1:$AH$39999,1),$E$328,1)))&gt;R8, ADDRESS(MATCH(R8,SL_CHARTS_2012!$AH$1:$AH$39999,1)+1,$E$328,1), ADDRESS(MATCH(R8,SL_CHARTS_2012!$AH$1:$AH$39999,1),$E$328,1)))</f>
        <v>$AH$193</v>
      </c>
      <c r="S322" s="26" t="str">
        <f ca="1">IF(INDIRECT(CONCATENATE($E$333,ADDRESS(MATCH(S8,SL_CHARTS_2012!$AH$1:$AH$39999,1),$E$328,1)))=S8,ADDRESS(MATCH(S8,SL_CHARTS_2012!$AH$1:$AH$39999,1),$E$328,1), IF(INDIRECT(CONCATENATE($E$333,ADDRESS(MATCH(S8,SL_CHARTS_2012!$AH$1:$AH$39999,1),$E$328,1)))&gt;S8, ADDRESS(MATCH(S8,SL_CHARTS_2012!$AH$1:$AH$39999,1)+1,$E$328,1), ADDRESS(MATCH(S8,SL_CHARTS_2012!$AH$1:$AH$39999,1),$E$328,1)))</f>
        <v>$AH$142</v>
      </c>
      <c r="T322" s="26" t="str">
        <f ca="1">IF(INDIRECT(CONCATENATE($E$333,ADDRESS(MATCH(T8,SL_CHARTS_2012!$AH$1:$AH$39999,1),$E$328,1)))=T8,ADDRESS(MATCH(T8,SL_CHARTS_2012!$AH$1:$AH$39999,1),$E$328,1), IF(INDIRECT(CONCATENATE($E$333,ADDRESS(MATCH(T8,SL_CHARTS_2012!$AH$1:$AH$39999,1),$E$328,1)))&gt;T8, ADDRESS(MATCH(T8,SL_CHARTS_2012!$AH$1:$AH$39999,1)+1,$E$328,1), ADDRESS(MATCH(T8,SL_CHARTS_2012!$AH$1:$AH$39999,1),$E$328,1)))</f>
        <v>$AH$116</v>
      </c>
      <c r="U322" s="26" t="str">
        <f ca="1">IF(INDIRECT(CONCATENATE($E$333,ADDRESS(MATCH(U8,SL_CHARTS_2012!$AH$1:$AH$39999,1),$E$328,1)))=U8,ADDRESS(MATCH(U8,SL_CHARTS_2012!$AH$1:$AH$39999,1),$E$328,1), IF(INDIRECT(CONCATENATE($E$333,ADDRESS(MATCH(U8,SL_CHARTS_2012!$AH$1:$AH$39999,1),$E$328,1)))&gt;U8, ADDRESS(MATCH(U8,SL_CHARTS_2012!$AH$1:$AH$39999,1)+1,$E$328,1), ADDRESS(MATCH(U8,SL_CHARTS_2012!$AH$1:$AH$39999,1),$E$328,1)))</f>
        <v>$AH$71</v>
      </c>
      <c r="V322" s="26" t="str">
        <f ca="1">IF(INDIRECT(CONCATENATE($E$333,ADDRESS(MATCH(V8,SL_CHARTS_2012!$AH$1:$AH$39999,1),$E$328,1)))=V8,ADDRESS(MATCH(V8,SL_CHARTS_2012!$AH$1:$AH$39999,1),$E$328,1), IF(INDIRECT(CONCATENATE($E$333,ADDRESS(MATCH(V8,SL_CHARTS_2012!$AH$1:$AH$39999,1),$E$328,1)))&gt;V8, ADDRESS(MATCH(V8,SL_CHARTS_2012!$AH$1:$AH$39999,1)+1,$E$328,1), ADDRESS(MATCH(V8,SL_CHARTS_2012!$AH$1:$AH$39999,1),$E$328,1)))</f>
        <v>$AH$50</v>
      </c>
      <c r="W322" s="26" t="str">
        <f ca="1">IF(INDIRECT(CONCATENATE($E$333,ADDRESS(MATCH(W8,SL_CHARTS_2012!$AH$1:$AH$39999,1),$E$328,1)))=W8,ADDRESS(MATCH(W8,SL_CHARTS_2012!$AH$1:$AH$39999,1),$E$328,1), IF(INDIRECT(CONCATENATE($E$333,ADDRESS(MATCH(W8,SL_CHARTS_2012!$AH$1:$AH$39999,1),$E$328,1)))&gt;W8, ADDRESS(MATCH(W8,SL_CHARTS_2012!$AH$1:$AH$39999,1)+1,$E$328,1), ADDRESS(MATCH(W8,SL_CHARTS_2012!$AH$1:$AH$39999,1),$E$328,1)))</f>
        <v>$AH$28</v>
      </c>
      <c r="X322" s="177" t="e">
        <f ca="1">IF(INDIRECT(CONCATENATE($E$333,ADDRESS(MATCH(X8,SL_CHARTS_2012!$AH$1:$AH$39999,1),$E$328,1)))=X8,ADDRESS(MATCH(X8,SL_CHARTS_2012!$AH$1:$AH$39999,1),$E$328,1), IF(INDIRECT(CONCATENATE($E$333,ADDRESS(MATCH(X8,SL_CHARTS_2012!$AH$1:$AH$39999,1),$E$328,1)))&gt;X8, ADDRESS(MATCH(X8,SL_CHARTS_2012!$AH$1:$AH$39999,1)+1,$E$328,1), ADDRESS(MATCH(X8,SL_CHARTS_2012!$AH$1:$AH$39999,1),$E$328,1)))</f>
        <v>#N/A</v>
      </c>
      <c r="Y322" s="177" t="e">
        <f ca="1">IF(INDIRECT(CONCATENATE($E$333,ADDRESS(MATCH(Y8,SL_CHARTS_2012!$AH$1:$AH$39999,1),$E$328,1)))=Y8,ADDRESS(MATCH(Y8,SL_CHARTS_2012!$AH$1:$AH$39999,1),$E$328,1), IF(INDIRECT(CONCATENATE($E$333,ADDRESS(MATCH(Y8,SL_CHARTS_2012!$AH$1:$AH$39999,1),$E$328,1)))&gt;Y8, ADDRESS(MATCH(Y8,SL_CHARTS_2012!$AH$1:$AH$39999,1)+1,$E$328,1), ADDRESS(MATCH(Y8,SL_CHARTS_2012!$AH$1:$AH$39999,1),$E$328,1)))</f>
        <v>#N/A</v>
      </c>
      <c r="Z322" s="177" t="e">
        <f ca="1">IF(INDIRECT(CONCATENATE($E$333,ADDRESS(MATCH(Z8,SL_CHARTS_2012!$AH$1:$AH$39999,1),$E$328,1)))=Z8,ADDRESS(MATCH(Z8,SL_CHARTS_2012!$AH$1:$AH$39999,1),$E$328,1), IF(INDIRECT(CONCATENATE($E$333,ADDRESS(MATCH(Z8,SL_CHARTS_2012!$AH$1:$AH$39999,1),$E$328,1)))&gt;Z8, ADDRESS(MATCH(Z8,SL_CHARTS_2012!$AH$1:$AH$39999,1)+1,$E$328,1), ADDRESS(MATCH(Z8,SL_CHARTS_2012!$AH$1:$AH$39999,1),$E$328,1)))</f>
        <v>#N/A</v>
      </c>
      <c r="AA322" s="177" t="e">
        <f ca="1">IF(INDIRECT(CONCATENATE($E$333,ADDRESS(MATCH(AA8,SL_CHARTS_2012!$AH$1:$AH$39999,1),$E$328,1)))=AA8,ADDRESS(MATCH(AA8,SL_CHARTS_2012!$AH$1:$AH$39999,1),$E$328,1), IF(INDIRECT(CONCATENATE($E$333,ADDRESS(MATCH(AA8,SL_CHARTS_2012!$AH$1:$AH$39999,1),$E$328,1)))&gt;AA8, ADDRESS(MATCH(AA8,SL_CHARTS_2012!$AH$1:$AH$39999,1)+1,$E$328,1), ADDRESS(MATCH(AA8,SL_CHARTS_2012!$AH$1:$AH$39999,1),$E$328,1)))</f>
        <v>#N/A</v>
      </c>
      <c r="AB322" s="177" t="e">
        <f ca="1">IF(INDIRECT(CONCATENATE($E$333,ADDRESS(MATCH(AB8,SL_CHARTS_2012!$AH$1:$AH$39999,1),$E$328,1)))=AB8,ADDRESS(MATCH(AB8,SL_CHARTS_2012!$AH$1:$AH$39999,1),$E$328,1), IF(INDIRECT(CONCATENATE($E$333,ADDRESS(MATCH(AB8,SL_CHARTS_2012!$AH$1:$AH$39999,1),$E$328,1)))&gt;AB8, ADDRESS(MATCH(AB8,SL_CHARTS_2012!$AH$1:$AH$39999,1)+1,$E$328,1), ADDRESS(MATCH(AB8,SL_CHARTS_2012!$AH$1:$AH$39999,1),$E$328,1)))</f>
        <v>#N/A</v>
      </c>
      <c r="AC322" s="177" t="e">
        <f ca="1">IF(INDIRECT(CONCATENATE($E$333,ADDRESS(MATCH(AC8,SL_CHARTS_2012!$AH$1:$AH$39999,1),$E$328,1)))=AC8,ADDRESS(MATCH(AC8,SL_CHARTS_2012!$AH$1:$AH$39999,1),$E$328,1), IF(INDIRECT(CONCATENATE($E$333,ADDRESS(MATCH(AC8,SL_CHARTS_2012!$AH$1:$AH$39999,1),$E$328,1)))&gt;AC8, ADDRESS(MATCH(AC8,SL_CHARTS_2012!$AH$1:$AH$39999,1)+1,$E$328,1), ADDRESS(MATCH(AC8,SL_CHARTS_2012!$AH$1:$AH$39999,1),$E$328,1)))</f>
        <v>#N/A</v>
      </c>
    </row>
    <row r="323" spans="2:29" s="574" customFormat="1" ht="15" customHeight="1">
      <c r="B323" s="724"/>
      <c r="C323" s="701"/>
      <c r="D323" s="24" t="s">
        <v>130</v>
      </c>
      <c r="E323" s="119">
        <f ca="1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93.9</v>
      </c>
      <c r="F323" s="119">
        <f ca="1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89.8</v>
      </c>
      <c r="G323" s="119">
        <f ca="1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86.3</v>
      </c>
      <c r="H323" s="119">
        <f ca="1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83.6</v>
      </c>
      <c r="I323" s="119">
        <f ca="1">INDIRECT(CONCATENATE($E333,IF(INDIRECT(CONCATENATE($E$333,ADDRESS(MATCH(I8,SL_CHARTS_2012!$AH$1:$AH$39999,1),$E$328,1)))=I8,ADDRESS(MATCH(I8,SL_CHARTS_2012!$AH$1:$AH$39999,1),$E$328,1),IF(INDIRECT(CONCATENATE($E$333,ADDRESS(MATCH(I8,SL_CHARTS_2012!$AH$1:$AH$39999,1),$E$328,1)))&gt;I8,ADDRESS(MATCH(I8,SL_CHARTS_2012!$AH$1:$AH$39999,1)+1,$E$328,1),ADDRESS(MATCH(I8,SL_CHARTS_2012!$AH$1:$AH$39999,1),$E$328,1)))))</f>
        <v>72.099999999999994</v>
      </c>
      <c r="J323" s="119">
        <f ca="1">INDIRECT(CONCATENATE($E333,IF(INDIRECT(CONCATENATE($E$333,ADDRESS(MATCH(J8,SL_CHARTS_2012!$AH$1:$AH$39999,1),$E$328,1)))=J8,ADDRESS(MATCH(J8,SL_CHARTS_2012!$AH$1:$AH$39999,1),$E$328,1),IF(INDIRECT(CONCATENATE($E$333,ADDRESS(MATCH(J8,SL_CHARTS_2012!$AH$1:$AH$39999,1),$E$328,1)))&gt;J8,ADDRESS(MATCH(J8,SL_CHARTS_2012!$AH$1:$AH$39999,1)+1,$E$328,1),ADDRESS(MATCH(J8,SL_CHARTS_2012!$AH$1:$AH$39999,1),$E$328,1)))))</f>
        <v>66</v>
      </c>
      <c r="K323" s="119">
        <f ca="1">INDIRECT(CONCATENATE($E333,IF(INDIRECT(CONCATENATE($E$333,ADDRESS(MATCH(K8,SL_CHARTS_2012!$AH$1:$AH$39999,1),$E$328,1)))=K8,ADDRESS(MATCH(K8,SL_CHARTS_2012!$AH$1:$AH$39999,1),$E$328,1),IF(INDIRECT(CONCATENATE($E$333,ADDRESS(MATCH(K8,SL_CHARTS_2012!$AH$1:$AH$39999,1),$E$328,1)))&gt;K8,ADDRESS(MATCH(K8,SL_CHARTS_2012!$AH$1:$AH$39999,1)+1,$E$328,1),ADDRESS(MATCH(K8,SL_CHARTS_2012!$AH$1:$AH$39999,1),$E$328,1)))))</f>
        <v>61.6</v>
      </c>
      <c r="L323" s="119">
        <f ca="1">INDIRECT(CONCATENATE($E333,IF(INDIRECT(CONCATENATE($E$333,ADDRESS(MATCH(L8,SL_CHARTS_2012!$AH$1:$AH$39999,1),$E$328,1)))=L8,ADDRESS(MATCH(L8,SL_CHARTS_2012!$AH$1:$AH$39999,1),$E$328,1),IF(INDIRECT(CONCATENATE($E$333,ADDRESS(MATCH(L8,SL_CHARTS_2012!$AH$1:$AH$39999,1),$E$328,1)))&gt;L8,ADDRESS(MATCH(L8,SL_CHARTS_2012!$AH$1:$AH$39999,1)+1,$E$328,1),ADDRESS(MATCH(L8,SL_CHARTS_2012!$AH$1:$AH$39999,1),$E$328,1)))))</f>
        <v>59.2</v>
      </c>
      <c r="M323" s="119">
        <f ca="1">INDIRECT(CONCATENATE($E333,IF(INDIRECT(CONCATENATE($E$333,ADDRESS(MATCH(M8,SL_CHARTS_2012!$AH$1:$AH$39999,1),$E$328,1)))=M8,ADDRESS(MATCH(M8,SL_CHARTS_2012!$AH$1:$AH$39999,1),$E$328,1),IF(INDIRECT(CONCATENATE($E$333,ADDRESS(MATCH(M8,SL_CHARTS_2012!$AH$1:$AH$39999,1),$E$328,1)))&gt;M8,ADDRESS(MATCH(M8,SL_CHARTS_2012!$AH$1:$AH$39999,1)+1,$E$328,1),ADDRESS(MATCH(M8,SL_CHARTS_2012!$AH$1:$AH$39999,1),$E$328,1)))))</f>
        <v>56</v>
      </c>
      <c r="N323" s="119">
        <f ca="1">INDIRECT(CONCATENATE($E333,IF(INDIRECT(CONCATENATE($E$333,ADDRESS(MATCH(N8,SL_CHARTS_2012!$AH$1:$AH$39999,1),$E$328,1)))=N8,ADDRESS(MATCH(N8,SL_CHARTS_2012!$AH$1:$AH$39999,1),$E$328,1),IF(INDIRECT(CONCATENATE($E$333,ADDRESS(MATCH(N8,SL_CHARTS_2012!$AH$1:$AH$39999,1),$E$328,1)))&gt;N8,ADDRESS(MATCH(N8,SL_CHARTS_2012!$AH$1:$AH$39999,1)+1,$E$328,1),ADDRESS(MATCH(N8,SL_CHARTS_2012!$AH$1:$AH$39999,1),$E$328,1)))))</f>
        <v>47.8</v>
      </c>
      <c r="O323" s="119">
        <f ca="1">INDIRECT(CONCATENATE($E333,IF(INDIRECT(CONCATENATE($E$333,ADDRESS(MATCH(O8,SL_CHARTS_2012!$AH$1:$AH$39999,1),$E$328,1)))=O8,ADDRESS(MATCH(O8,SL_CHARTS_2012!$AH$1:$AH$39999,1),$E$328,1),IF(INDIRECT(CONCATENATE($E$333,ADDRESS(MATCH(O8,SL_CHARTS_2012!$AH$1:$AH$39999,1),$E$328,1)))&gt;O8,ADDRESS(MATCH(O8,SL_CHARTS_2012!$AH$1:$AH$39999,1)+1,$E$328,1),ADDRESS(MATCH(O8,SL_CHARTS_2012!$AH$1:$AH$39999,1),$E$328,1)))))</f>
        <v>41.3</v>
      </c>
      <c r="P323" s="119">
        <f ca="1">INDIRECT(CONCATENATE($E333,IF(INDIRECT(CONCATENATE($E$333,ADDRESS(MATCH(P8,SL_CHARTS_2012!$AH$1:$AH$39999,1),$E$328,1)))=P8,ADDRESS(MATCH(P8,SL_CHARTS_2012!$AH$1:$AH$39999,1),$E$328,1),IF(INDIRECT(CONCATENATE($E$333,ADDRESS(MATCH(P8,SL_CHARTS_2012!$AH$1:$AH$39999,1),$E$328,1)))&gt;P8,ADDRESS(MATCH(P8,SL_CHARTS_2012!$AH$1:$AH$39999,1)+1,$E$328,1),ADDRESS(MATCH(P8,SL_CHARTS_2012!$AH$1:$AH$39999,1),$E$328,1)))))</f>
        <v>38</v>
      </c>
      <c r="Q323" s="119">
        <f ca="1">INDIRECT(CONCATENATE($E333,IF(INDIRECT(CONCATENATE($E$333,ADDRESS(MATCH(Q8,SL_CHARTS_2012!$AH$1:$AH$39999,1),$E$328,1)))=Q8,ADDRESS(MATCH(Q8,SL_CHARTS_2012!$AH$1:$AH$39999,1),$E$328,1),IF(INDIRECT(CONCATENATE($E$333,ADDRESS(MATCH(Q8,SL_CHARTS_2012!$AH$1:$AH$39999,1),$E$328,1)))&gt;Q8,ADDRESS(MATCH(Q8,SL_CHARTS_2012!$AH$1:$AH$39999,1)+1,$E$328,1),ADDRESS(MATCH(Q8,SL_CHARTS_2012!$AH$1:$AH$39999,1),$E$328,1)))))</f>
        <v>33.9</v>
      </c>
      <c r="R323" s="119">
        <f ca="1">INDIRECT(CONCATENATE($E333,IF(INDIRECT(CONCATENATE($E$333,ADDRESS(MATCH(R8,SL_CHARTS_2012!$AH$1:$AH$39999,1),$E$328,1)))=R8,ADDRESS(MATCH(R8,SL_CHARTS_2012!$AH$1:$AH$39999,1),$E$328,1),IF(INDIRECT(CONCATENATE($E$333,ADDRESS(MATCH(R8,SL_CHARTS_2012!$AH$1:$AH$39999,1),$E$328,1)))&gt;R8,ADDRESS(MATCH(R8,SL_CHARTS_2012!$AH$1:$AH$39999,1)+1,$E$328,1),ADDRESS(MATCH(R8,SL_CHARTS_2012!$AH$1:$AH$39999,1),$E$328,1)))))</f>
        <v>28.1</v>
      </c>
      <c r="S323" s="119">
        <f ca="1">INDIRECT(CONCATENATE($E333,IF(INDIRECT(CONCATENATE($E$333,ADDRESS(MATCH(S8,SL_CHARTS_2012!$AH$1:$AH$39999,1),$E$328,1)))=S8,ADDRESS(MATCH(S8,SL_CHARTS_2012!$AH$1:$AH$39999,1),$E$328,1),IF(INDIRECT(CONCATENATE($E$333,ADDRESS(MATCH(S8,SL_CHARTS_2012!$AH$1:$AH$39999,1),$E$328,1)))&gt;S8,ADDRESS(MATCH(S8,SL_CHARTS_2012!$AH$1:$AH$39999,1)+1,$E$328,1),ADDRESS(MATCH(S8,SL_CHARTS_2012!$AH$1:$AH$39999,1),$E$328,1)))))</f>
        <v>23</v>
      </c>
      <c r="T323" s="119">
        <f ca="1">INDIRECT(CONCATENATE($E333,IF(INDIRECT(CONCATENATE($E$333,ADDRESS(MATCH(T8,SL_CHARTS_2012!$AH$1:$AH$39999,1),$E$328,1)))=T8,ADDRESS(MATCH(T8,SL_CHARTS_2012!$AH$1:$AH$39999,1),$E$328,1),IF(INDIRECT(CONCATENATE($E$333,ADDRESS(MATCH(T8,SL_CHARTS_2012!$AH$1:$AH$39999,1),$E$328,1)))&gt;T8,ADDRESS(MATCH(T8,SL_CHARTS_2012!$AH$1:$AH$39999,1)+1,$E$328,1),ADDRESS(MATCH(T8,SL_CHARTS_2012!$AH$1:$AH$39999,1),$E$328,1)))))</f>
        <v>20.399999999999999</v>
      </c>
      <c r="U323" s="119">
        <f ca="1">INDIRECT(CONCATENATE($E333,IF(INDIRECT(CONCATENATE($E$333,ADDRESS(MATCH(U8,SL_CHARTS_2012!$AH$1:$AH$39999,1),$E$328,1)))=U8,ADDRESS(MATCH(U8,SL_CHARTS_2012!$AH$1:$AH$39999,1),$E$328,1),IF(INDIRECT(CONCATENATE($E$333,ADDRESS(MATCH(U8,SL_CHARTS_2012!$AH$1:$AH$39999,1),$E$328,1)))&gt;U8,ADDRESS(MATCH(U8,SL_CHARTS_2012!$AH$1:$AH$39999,1)+1,$E$328,1),ADDRESS(MATCH(U8,SL_CHARTS_2012!$AH$1:$AH$39999,1),$E$328,1)))))</f>
        <v>15.9</v>
      </c>
      <c r="V323" s="119">
        <f ca="1">INDIRECT(CONCATENATE($E333,IF(INDIRECT(CONCATENATE($E$333,ADDRESS(MATCH(V8,SL_CHARTS_2012!$AH$1:$AH$39999,1),$E$328,1)))=V8,ADDRESS(MATCH(V8,SL_CHARTS_2012!$AH$1:$AH$39999,1),$E$328,1),IF(INDIRECT(CONCATENATE($E$333,ADDRESS(MATCH(V8,SL_CHARTS_2012!$AH$1:$AH$39999,1),$E$328,1)))&gt;V8,ADDRESS(MATCH(V8,SL_CHARTS_2012!$AH$1:$AH$39999,1)+1,$E$328,1),ADDRESS(MATCH(V8,SL_CHARTS_2012!$AH$1:$AH$39999,1),$E$328,1)))))</f>
        <v>13.8</v>
      </c>
      <c r="W323" s="119">
        <f ca="1">INDIRECT(CONCATENATE($E333,IF(INDIRECT(CONCATENATE($E$333,ADDRESS(MATCH(W8,SL_CHARTS_2012!$AH$1:$AH$39999,1),$E$328,1)))=W8,ADDRESS(MATCH(W8,SL_CHARTS_2012!$AH$1:$AH$39999,1),$E$328,1),IF(INDIRECT(CONCATENATE($E$333,ADDRESS(MATCH(W8,SL_CHARTS_2012!$AH$1:$AH$39999,1),$E$328,1)))&gt;W8,ADDRESS(MATCH(W8,SL_CHARTS_2012!$AH$1:$AH$39999,1)+1,$E$328,1),ADDRESS(MATCH(W8,SL_CHARTS_2012!$AH$1:$AH$39999,1),$E$328,1)))))</f>
        <v>11.6</v>
      </c>
      <c r="X323" s="578" t="e">
        <f ca="1">INDIRECT(CONCATENATE($E333,IF(INDIRECT(CONCATENATE($E$333,ADDRESS(MATCH(X8,SL_CHARTS_2012!$AH$1:$AH$39999,1),$E$328,1)))=X8,ADDRESS(MATCH(X8,SL_CHARTS_2012!$AH$1:$AH$39999,1),$E$328,1),IF(INDIRECT(CONCATENATE($E$333,ADDRESS(MATCH(X8,SL_CHARTS_2012!$AH$1:$AH$39999,1),$E$328,1)))&gt;X8,ADDRESS(MATCH(X8,SL_CHARTS_2012!$AH$1:$AH$39999,1)+1,$E$328,1),ADDRESS(MATCH(X8,SL_CHARTS_2012!$AH$1:$AH$39999,1),$E$328,1)))))</f>
        <v>#N/A</v>
      </c>
      <c r="Y323" s="578" t="e">
        <f ca="1">INDIRECT(CONCATENATE($E333,IF(INDIRECT(CONCATENATE($E$333,ADDRESS(MATCH(Y8,SL_CHARTS_2012!$AH$1:$AH$39999,1),$E$328,1)))=Y8,ADDRESS(MATCH(Y8,SL_CHARTS_2012!$AH$1:$AH$39999,1),$E$328,1),IF(INDIRECT(CONCATENATE($E$333,ADDRESS(MATCH(Y8,SL_CHARTS_2012!$AH$1:$AH$39999,1),$E$328,1)))&gt;Y8,ADDRESS(MATCH(Y8,SL_CHARTS_2012!$AH$1:$AH$39999,1)+1,$E$328,1),ADDRESS(MATCH(Y8,SL_CHARTS_2012!$AH$1:$AH$39999,1),$E$328,1)))))</f>
        <v>#N/A</v>
      </c>
      <c r="Z323" s="578" t="e">
        <f ca="1">INDIRECT(CONCATENATE($E333,IF(INDIRECT(CONCATENATE($E$333,ADDRESS(MATCH(Z8,SL_CHARTS_2012!$AH$1:$AH$39999,1),$E$328,1)))=Z8,ADDRESS(MATCH(Z8,SL_CHARTS_2012!$AH$1:$AH$39999,1),$E$328,1),IF(INDIRECT(CONCATENATE($E$333,ADDRESS(MATCH(Z8,SL_CHARTS_2012!$AH$1:$AH$39999,1),$E$328,1)))&gt;Z8,ADDRESS(MATCH(Z8,SL_CHARTS_2012!$AH$1:$AH$39999,1)+1,$E$328,1),ADDRESS(MATCH(Z8,SL_CHARTS_2012!$AH$1:$AH$39999,1),$E$328,1)))))</f>
        <v>#N/A</v>
      </c>
      <c r="AA323" s="578" t="e">
        <f ca="1">INDIRECT(CONCATENATE($E333,IF(INDIRECT(CONCATENATE($E$333,ADDRESS(MATCH(AA8,SL_CHARTS_2012!$AH$1:$AH$39999,1),$E$328,1)))=AA8,ADDRESS(MATCH(AA8,SL_CHARTS_2012!$AH$1:$AH$39999,1),$E$328,1),IF(INDIRECT(CONCATENATE($E$333,ADDRESS(MATCH(AA8,SL_CHARTS_2012!$AH$1:$AH$39999,1),$E$328,1)))&gt;AA8,ADDRESS(MATCH(AA8,SL_CHARTS_2012!$AH$1:$AH$39999,1)+1,$E$328,1),ADDRESS(MATCH(AA8,SL_CHARTS_2012!$AH$1:$AH$39999,1),$E$328,1)))))</f>
        <v>#N/A</v>
      </c>
      <c r="AB323" s="578" t="e">
        <f ca="1">INDIRECT(CONCATENATE($E333,IF(INDIRECT(CONCATENATE($E$333,ADDRESS(MATCH(AB8,SL_CHARTS_2012!$AH$1:$AH$39999,1),$E$328,1)))=AB8,ADDRESS(MATCH(AB8,SL_CHARTS_2012!$AH$1:$AH$39999,1),$E$328,1),IF(INDIRECT(CONCATENATE($E$333,ADDRESS(MATCH(AB8,SL_CHARTS_2012!$AH$1:$AH$39999,1),$E$328,1)))&gt;AB8,ADDRESS(MATCH(AB8,SL_CHARTS_2012!$AH$1:$AH$39999,1)+1,$E$328,1),ADDRESS(MATCH(AB8,SL_CHARTS_2012!$AH$1:$AH$39999,1),$E$328,1)))))</f>
        <v>#N/A</v>
      </c>
      <c r="AC323" s="578" t="e">
        <f ca="1">INDIRECT(CONCATENATE($E333,IF(INDIRECT(CONCATENATE($E$333,ADDRESS(MATCH(AC8,SL_CHARTS_2012!$AH$1:$AH$39999,1),$E$328,1)))=AC8,ADDRESS(MATCH(AC8,SL_CHARTS_2012!$AH$1:$AH$39999,1),$E$328,1),IF(INDIRECT(CONCATENATE($E$333,ADDRESS(MATCH(AC8,SL_CHARTS_2012!$AH$1:$AH$39999,1),$E$328,1)))&gt;AC8,ADDRESS(MATCH(AC8,SL_CHARTS_2012!$AH$1:$AH$39999,1)+1,$E$328,1),ADDRESS(MATCH(AC8,SL_CHARTS_2012!$AH$1:$AH$39999,1),$E$328,1)))))</f>
        <v>#N/A</v>
      </c>
    </row>
    <row r="324" spans="2:29" s="574" customFormat="1" ht="15" hidden="1" customHeight="1">
      <c r="B324" s="724"/>
      <c r="C324" s="707" t="s">
        <v>121</v>
      </c>
      <c r="D324" s="60" t="s">
        <v>148</v>
      </c>
      <c r="E324" s="565" t="str">
        <f ca="1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$AH$917</v>
      </c>
      <c r="F324" s="565" t="str">
        <f ca="1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$AH$851</v>
      </c>
      <c r="G324" s="565" t="str">
        <f ca="1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$AH$813</v>
      </c>
      <c r="H324" s="565" t="str">
        <f ca="1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$AH$780</v>
      </c>
      <c r="I324" s="565" t="str">
        <f ca="1">IF(INDIRECT(CONCATENATE($E$333,ADDRESS(MATCH(I6,SL_CHARTS_2012!$AH$1:$AH$39999,1),$E$328,1)))=I6,ADDRESS(MATCH(I6,SL_CHARTS_2012!$AH$1:$AH$39999,1),$E$328,1), IF(INDIRECT(CONCATENATE($E$333,ADDRESS(MATCH(I6,SL_CHARTS_2012!$AH$1:$AH$39999,1),$E$328,1)))&lt;I6, ADDRESS(MATCH(I6,SL_CHARTS_2012!$AH$1:$AH$39999,1)+1,$E$328,1), ADDRESS(MATCH(I6,SL_CHARTS_2012!$AH$1:$AH$39999,1),$E$328,1)))</f>
        <v>$AH$750</v>
      </c>
      <c r="J324" s="565" t="str">
        <f ca="1">IF(INDIRECT(CONCATENATE($E$333,ADDRESS(MATCH(J6,SL_CHARTS_2012!$AH$1:$AH$39999,1),$E$328,1)))=J6,ADDRESS(MATCH(J6,SL_CHARTS_2012!$AH$1:$AH$39999,1),$E$328,1), IF(INDIRECT(CONCATENATE($E$333,ADDRESS(MATCH(J6,SL_CHARTS_2012!$AH$1:$AH$39999,1),$E$328,1)))&lt;J6, ADDRESS(MATCH(J6,SL_CHARTS_2012!$AH$1:$AH$39999,1)+1,$E$328,1), ADDRESS(MATCH(J6,SL_CHARTS_2012!$AH$1:$AH$39999,1),$E$328,1)))</f>
        <v>$AH$635</v>
      </c>
      <c r="K324" s="565" t="str">
        <f ca="1">IF(INDIRECT(CONCATENATE($E$333,ADDRESS(MATCH(K6,SL_CHARTS_2012!$AH$1:$AH$39999,1),$E$328,1)))=K6,ADDRESS(MATCH(K6,SL_CHARTS_2012!$AH$1:$AH$39999,1),$E$328,1), IF(INDIRECT(CONCATENATE($E$333,ADDRESS(MATCH(K6,SL_CHARTS_2012!$AH$1:$AH$39999,1),$E$328,1)))&lt;K6, ADDRESS(MATCH(K6,SL_CHARTS_2012!$AH$1:$AH$39999,1)+1,$E$328,1), ADDRESS(MATCH(K6,SL_CHARTS_2012!$AH$1:$AH$39999,1),$E$328,1)))</f>
        <v>$AH$572</v>
      </c>
      <c r="L324" s="565" t="str">
        <f ca="1">IF(INDIRECT(CONCATENATE($E$333,ADDRESS(MATCH(L6,SL_CHARTS_2012!$AH$1:$AH$39999,1),$E$328,1)))=L6,ADDRESS(MATCH(L6,SL_CHARTS_2012!$AH$1:$AH$39999,1),$E$328,1), IF(INDIRECT(CONCATENATE($E$333,ADDRESS(MATCH(L6,SL_CHARTS_2012!$AH$1:$AH$39999,1),$E$328,1)))&lt;L6, ADDRESS(MATCH(L6,SL_CHARTS_2012!$AH$1:$AH$39999,1)+1,$E$328,1), ADDRESS(MATCH(L6,SL_CHARTS_2012!$AH$1:$AH$39999,1),$E$328,1)))</f>
        <v>$AH$528</v>
      </c>
      <c r="M324" s="565" t="str">
        <f ca="1">IF(INDIRECT(CONCATENATE($E$333,ADDRESS(MATCH(M6,SL_CHARTS_2012!$AH$1:$AH$39999,1),$E$328,1)))=M6,ADDRESS(MATCH(M6,SL_CHARTS_2012!$AH$1:$AH$39999,1),$E$328,1), IF(INDIRECT(CONCATENATE($E$333,ADDRESS(MATCH(M6,SL_CHARTS_2012!$AH$1:$AH$39999,1),$E$328,1)))&lt;M6, ADDRESS(MATCH(M6,SL_CHARTS_2012!$AH$1:$AH$39999,1)+1,$E$328,1), ADDRESS(MATCH(M6,SL_CHARTS_2012!$AH$1:$AH$39999,1),$E$328,1)))</f>
        <v>$AH$504</v>
      </c>
      <c r="N324" s="565" t="str">
        <f ca="1">IF(INDIRECT(CONCATENATE($E$333,ADDRESS(MATCH(N6,SL_CHARTS_2012!$AH$1:$AH$39999,1),$E$328,1)))=N6,ADDRESS(MATCH(N6,SL_CHARTS_2012!$AH$1:$AH$39999,1),$E$328,1), IF(INDIRECT(CONCATENATE($E$333,ADDRESS(MATCH(N6,SL_CHARTS_2012!$AH$1:$AH$39999,1),$E$328,1)))&lt;N6, ADDRESS(MATCH(N6,SL_CHARTS_2012!$AH$1:$AH$39999,1)+1,$E$328,1), ADDRESS(MATCH(N6,SL_CHARTS_2012!$AH$1:$AH$39999,1),$E$328,1)))</f>
        <v>$AH$472</v>
      </c>
      <c r="O324" s="565" t="str">
        <f ca="1">IF(INDIRECT(CONCATENATE($E$333,ADDRESS(MATCH(O6,SL_CHARTS_2012!$AH$1:$AH$39999,1),$E$328,1)))=O6,ADDRESS(MATCH(O6,SL_CHARTS_2012!$AH$1:$AH$39999,1),$E$328,1), IF(INDIRECT(CONCATENATE($E$333,ADDRESS(MATCH(O6,SL_CHARTS_2012!$AH$1:$AH$39999,1),$E$328,1)))&lt;O6, ADDRESS(MATCH(O6,SL_CHARTS_2012!$AH$1:$AH$39999,1)+1,$E$328,1), ADDRESS(MATCH(O6,SL_CHARTS_2012!$AH$1:$AH$39999,1),$E$328,1)))</f>
        <v>$AH$390</v>
      </c>
      <c r="P324" s="565" t="str">
        <f ca="1">IF(INDIRECT(CONCATENATE($E$333,ADDRESS(MATCH(P6,SL_CHARTS_2012!$AH$1:$AH$39999,1),$E$328,1)))=P6,ADDRESS(MATCH(P6,SL_CHARTS_2012!$AH$1:$AH$39999,1),$E$328,1), IF(INDIRECT(CONCATENATE($E$333,ADDRESS(MATCH(P6,SL_CHARTS_2012!$AH$1:$AH$39999,1),$E$328,1)))&lt;P6, ADDRESS(MATCH(P6,SL_CHARTS_2012!$AH$1:$AH$39999,1)+1,$E$328,1), ADDRESS(MATCH(P6,SL_CHARTS_2012!$AH$1:$AH$39999,1),$E$328,1)))</f>
        <v>$AH$325</v>
      </c>
      <c r="Q324" s="565" t="str">
        <f ca="1">IF(INDIRECT(CONCATENATE($E$333,ADDRESS(MATCH(Q6,SL_CHARTS_2012!$AH$1:$AH$39999,1),$E$328,1)))=Q6,ADDRESS(MATCH(Q6,SL_CHARTS_2012!$AH$1:$AH$39999,1),$E$328,1), IF(INDIRECT(CONCATENATE($E$333,ADDRESS(MATCH(Q6,SL_CHARTS_2012!$AH$1:$AH$39999,1),$E$328,1)))&lt;Q6, ADDRESS(MATCH(Q6,SL_CHARTS_2012!$AH$1:$AH$39999,1)+1,$E$328,1), ADDRESS(MATCH(Q6,SL_CHARTS_2012!$AH$1:$AH$39999,1),$E$328,1)))</f>
        <v>$AH$292</v>
      </c>
      <c r="R324" s="565" t="str">
        <f ca="1">IF(INDIRECT(CONCATENATE($E$333,ADDRESS(MATCH(R6,SL_CHARTS_2012!$AH$1:$AH$39999,1),$E$328,1)))=R6,ADDRESS(MATCH(R6,SL_CHARTS_2012!$AH$1:$AH$39999,1),$E$328,1), IF(INDIRECT(CONCATENATE($E$333,ADDRESS(MATCH(R6,SL_CHARTS_2012!$AH$1:$AH$39999,1),$E$328,1)))&lt;R6, ADDRESS(MATCH(R6,SL_CHARTS_2012!$AH$1:$AH$39999,1)+1,$E$328,1), ADDRESS(MATCH(R6,SL_CHARTS_2012!$AH$1:$AH$39999,1),$E$328,1)))</f>
        <v>$AH$251</v>
      </c>
      <c r="S324" s="565" t="str">
        <f ca="1">IF(INDIRECT(CONCATENATE($E$333,ADDRESS(MATCH(S6,SL_CHARTS_2012!$AH$1:$AH$39999,1),$E$328,1)))=S6,ADDRESS(MATCH(S6,SL_CHARTS_2012!$AH$1:$AH$39999,1),$E$328,1), IF(INDIRECT(CONCATENATE($E$333,ADDRESS(MATCH(S6,SL_CHARTS_2012!$AH$1:$AH$39999,1),$E$328,1)))&lt;S6, ADDRESS(MATCH(S6,SL_CHARTS_2012!$AH$1:$AH$39999,1)+1,$E$328,1), ADDRESS(MATCH(S6,SL_CHARTS_2012!$AH$1:$AH$39999,1),$E$328,1)))</f>
        <v>$AH$193</v>
      </c>
      <c r="T324" s="565" t="str">
        <f ca="1">IF(INDIRECT(CONCATENATE($E$333,ADDRESS(MATCH(T6,SL_CHARTS_2012!$AH$1:$AH$39999,1),$E$328,1)))=T6,ADDRESS(MATCH(T6,SL_CHARTS_2012!$AH$1:$AH$39999,1),$E$328,1), IF(INDIRECT(CONCATENATE($E$333,ADDRESS(MATCH(T6,SL_CHARTS_2012!$AH$1:$AH$39999,1),$E$328,1)))&lt;T6, ADDRESS(MATCH(T6,SL_CHARTS_2012!$AH$1:$AH$39999,1)+1,$E$328,1), ADDRESS(MATCH(T6,SL_CHARTS_2012!$AH$1:$AH$39999,1),$E$328,1)))</f>
        <v>$AH$143</v>
      </c>
      <c r="U324" s="565" t="str">
        <f ca="1">IF(INDIRECT(CONCATENATE($E$333,ADDRESS(MATCH(U6,SL_CHARTS_2012!$AH$1:$AH$39999,1),$E$328,1)))=U6,ADDRESS(MATCH(U6,SL_CHARTS_2012!$AH$1:$AH$39999,1),$E$328,1), IF(INDIRECT(CONCATENATE($E$333,ADDRESS(MATCH(U6,SL_CHARTS_2012!$AH$1:$AH$39999,1),$E$328,1)))&lt;U6, ADDRESS(MATCH(U6,SL_CHARTS_2012!$AH$1:$AH$39999,1)+1,$E$328,1), ADDRESS(MATCH(U6,SL_CHARTS_2012!$AH$1:$AH$39999,1),$E$328,1)))</f>
        <v>$AH$117</v>
      </c>
      <c r="V324" s="565" t="str">
        <f ca="1">IF(INDIRECT(CONCATENATE($E$333,ADDRESS(MATCH(V6,SL_CHARTS_2012!$AH$1:$AH$39999,1),$E$328,1)))=V6,ADDRESS(MATCH(V6,SL_CHARTS_2012!$AH$1:$AH$39999,1),$E$328,1), IF(INDIRECT(CONCATENATE($E$333,ADDRESS(MATCH(V6,SL_CHARTS_2012!$AH$1:$AH$39999,1),$E$328,1)))&lt;V6, ADDRESS(MATCH(V6,SL_CHARTS_2012!$AH$1:$AH$39999,1)+1,$E$328,1), ADDRESS(MATCH(V6,SL_CHARTS_2012!$AH$1:$AH$39999,1),$E$328,1)))</f>
        <v>$AH$72</v>
      </c>
      <c r="W324" s="565" t="str">
        <f ca="1">IF(INDIRECT(CONCATENATE($E$333,ADDRESS(MATCH(W6,SL_CHARTS_2012!$AH$1:$AH$39999,1),$E$328,1)))=W6,ADDRESS(MATCH(W6,SL_CHARTS_2012!$AH$1:$AH$39999,1),$E$328,1), IF(INDIRECT(CONCATENATE($E$333,ADDRESS(MATCH(W6,SL_CHARTS_2012!$AH$1:$AH$39999,1),$E$328,1)))&lt;W6, ADDRESS(MATCH(W6,SL_CHARTS_2012!$AH$1:$AH$39999,1)+1,$E$328,1), ADDRESS(MATCH(W6,SL_CHARTS_2012!$AH$1:$AH$39999,1),$E$328,1)))</f>
        <v>$AH$51</v>
      </c>
      <c r="X324" s="179" t="str">
        <f ca="1">IF(INDIRECT(CONCATENATE($E$333,ADDRESS(MATCH(X6,SL_CHARTS_2012!$AH$1:$AH$39999,1),$E$328,1)))=X6,ADDRESS(MATCH(X6,SL_CHARTS_2012!$AH$1:$AH$39999,1),$E$328,1), IF(INDIRECT(CONCATENATE($E$333,ADDRESS(MATCH(X6,SL_CHARTS_2012!$AH$1:$AH$39999,1),$E$328,1)))&lt;X6, ADDRESS(MATCH(X6,SL_CHARTS_2012!$AH$1:$AH$39999,1)+1,$E$328,1), ADDRESS(MATCH(X6,SL_CHARTS_2012!$AH$1:$AH$39999,1),$E$328,1)))</f>
        <v>$AH$29</v>
      </c>
      <c r="Y324" s="179" t="e">
        <f ca="1">IF(INDIRECT(CONCATENATE($E$333,ADDRESS(MATCH(Y6,SL_CHARTS_2012!$AH$1:$AH$39999,1),$E$328,1)))=Y6,ADDRESS(MATCH(Y6,SL_CHARTS_2012!$AH$1:$AH$39999,1),$E$328,1), IF(INDIRECT(CONCATENATE($E$333,ADDRESS(MATCH(Y6,SL_CHARTS_2012!$AH$1:$AH$39999,1),$E$328,1)))&lt;Y6, ADDRESS(MATCH(Y6,SL_CHARTS_2012!$AH$1:$AH$39999,1)+1,$E$328,1), ADDRESS(MATCH(Y6,SL_CHARTS_2012!$AH$1:$AH$39999,1),$E$328,1)))</f>
        <v>#N/A</v>
      </c>
      <c r="Z324" s="179" t="e">
        <f ca="1">IF(INDIRECT(CONCATENATE($E$333,ADDRESS(MATCH(Z6,SL_CHARTS_2012!$AH$1:$AH$39999,1),$E$328,1)))=Z6,ADDRESS(MATCH(Z6,SL_CHARTS_2012!$AH$1:$AH$39999,1),$E$328,1), IF(INDIRECT(CONCATENATE($E$333,ADDRESS(MATCH(Z6,SL_CHARTS_2012!$AH$1:$AH$39999,1),$E$328,1)))&lt;Z6, ADDRESS(MATCH(Z6,SL_CHARTS_2012!$AH$1:$AH$39999,1)+1,$E$328,1), ADDRESS(MATCH(Z6,SL_CHARTS_2012!$AH$1:$AH$39999,1),$E$328,1)))</f>
        <v>#N/A</v>
      </c>
      <c r="AA324" s="179" t="e">
        <f ca="1">IF(INDIRECT(CONCATENATE($E$333,ADDRESS(MATCH(AA6,SL_CHARTS_2012!$AH$1:$AH$39999,1),$E$328,1)))=AA6,ADDRESS(MATCH(AA6,SL_CHARTS_2012!$AH$1:$AH$39999,1),$E$328,1), IF(INDIRECT(CONCATENATE($E$333,ADDRESS(MATCH(AA6,SL_CHARTS_2012!$AH$1:$AH$39999,1),$E$328,1)))&lt;AA6, ADDRESS(MATCH(AA6,SL_CHARTS_2012!$AH$1:$AH$39999,1)+1,$E$328,1), ADDRESS(MATCH(AA6,SL_CHARTS_2012!$AH$1:$AH$39999,1),$E$328,1)))</f>
        <v>#N/A</v>
      </c>
      <c r="AB324" s="179" t="e">
        <f ca="1">IF(INDIRECT(CONCATENATE($E$333,ADDRESS(MATCH(AB6,SL_CHARTS_2012!$AH$1:$AH$39999,1),$E$328,1)))=AB6,ADDRESS(MATCH(AB6,SL_CHARTS_2012!$AH$1:$AH$39999,1),$E$328,1), IF(INDIRECT(CONCATENATE($E$333,ADDRESS(MATCH(AB6,SL_CHARTS_2012!$AH$1:$AH$39999,1),$E$328,1)))&lt;AB6, ADDRESS(MATCH(AB6,SL_CHARTS_2012!$AH$1:$AH$39999,1)+1,$E$328,1), ADDRESS(MATCH(AB6,SL_CHARTS_2012!$AH$1:$AH$39999,1),$E$328,1)))</f>
        <v>#N/A</v>
      </c>
      <c r="AC324" s="179" t="e">
        <f ca="1">IF(INDIRECT(CONCATENATE($E$333,ADDRESS(MATCH(AC6,SL_CHARTS_2012!$AH$1:$AH$39999,1),$E$328,1)))=AC6,ADDRESS(MATCH(AC6,SL_CHARTS_2012!$AH$1:$AH$39999,1),$E$328,1), IF(INDIRECT(CONCATENATE($E$333,ADDRESS(MATCH(AC6,SL_CHARTS_2012!$AH$1:$AH$39999,1),$E$328,1)))&lt;AC6, ADDRESS(MATCH(AC6,SL_CHARTS_2012!$AH$1:$AH$39999,1)+1,$E$328,1), ADDRESS(MATCH(AC6,SL_CHARTS_2012!$AH$1:$AH$39999,1),$E$328,1)))</f>
        <v>#N/A</v>
      </c>
    </row>
    <row r="325" spans="2:29" s="574" customFormat="1" ht="15" customHeight="1">
      <c r="B325" s="724"/>
      <c r="C325" s="707"/>
      <c r="D325" s="85" t="s">
        <v>118</v>
      </c>
      <c r="E325" s="162">
        <f ca="1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100.5</v>
      </c>
      <c r="F325" s="162">
        <f ca="1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93.9</v>
      </c>
      <c r="G325" s="162">
        <f ca="1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90.1</v>
      </c>
      <c r="H325" s="162">
        <f ca="1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86.8</v>
      </c>
      <c r="I325" s="162">
        <f ca="1">INDIRECT(CONCATENATE($E$333,IF(INDIRECT(CONCATENATE($E$333,ADDRESS(MATCH(I6,SL_CHARTS_2012!$AH$1:$AH$39999,1),$E$328,1)))=I6,ADDRESS(MATCH(I6,SL_CHARTS_2012!$AH$1:$AH$39999,1),$E$328,1),IF(INDIRECT(CONCATENATE($E$333,ADDRESS(MATCH(I6,SL_CHARTS_2012!$AH$1:$AH$39999,1),$E$328,1)))&lt;I6,ADDRESS(MATCH(I6,SL_CHARTS_2012!$AH$1:$AH$39999,1)+1,$E$328,1),ADDRESS(MATCH(I6,SL_CHARTS_2012!$AH$1:$AH$39999,1),$E$328,1)))))</f>
        <v>83.8</v>
      </c>
      <c r="J325" s="162">
        <f ca="1">INDIRECT(CONCATENATE($E$333,IF(INDIRECT(CONCATENATE($E$333,ADDRESS(MATCH(J6,SL_CHARTS_2012!$AH$1:$AH$39999,1),$E$328,1)))=J6,ADDRESS(MATCH(J6,SL_CHARTS_2012!$AH$1:$AH$39999,1),$E$328,1),IF(INDIRECT(CONCATENATE($E$333,ADDRESS(MATCH(J6,SL_CHARTS_2012!$AH$1:$AH$39999,1),$E$328,1)))&lt;J6,ADDRESS(MATCH(J6,SL_CHARTS_2012!$AH$1:$AH$39999,1)+1,$E$328,1),ADDRESS(MATCH(J6,SL_CHARTS_2012!$AH$1:$AH$39999,1),$E$328,1)))))</f>
        <v>72.3</v>
      </c>
      <c r="K325" s="162">
        <f ca="1">INDIRECT(CONCATENATE($E$333,IF(INDIRECT(CONCATENATE($E$333,ADDRESS(MATCH(K6,SL_CHARTS_2012!$AH$1:$AH$39999,1),$E$328,1)))=K6,ADDRESS(MATCH(K6,SL_CHARTS_2012!$AH$1:$AH$39999,1),$E$328,1),IF(INDIRECT(CONCATENATE($E$333,ADDRESS(MATCH(K6,SL_CHARTS_2012!$AH$1:$AH$39999,1),$E$328,1)))&lt;K6,ADDRESS(MATCH(K6,SL_CHARTS_2012!$AH$1:$AH$39999,1)+1,$E$328,1),ADDRESS(MATCH(K6,SL_CHARTS_2012!$AH$1:$AH$39999,1),$E$328,1)))))</f>
        <v>66</v>
      </c>
      <c r="L325" s="162">
        <f ca="1">INDIRECT(CONCATENATE($E$333,IF(INDIRECT(CONCATENATE($E$333,ADDRESS(MATCH(L6,SL_CHARTS_2012!$AH$1:$AH$39999,1),$E$328,1)))=L6,ADDRESS(MATCH(L6,SL_CHARTS_2012!$AH$1:$AH$39999,1),$E$328,1),IF(INDIRECT(CONCATENATE($E$333,ADDRESS(MATCH(L6,SL_CHARTS_2012!$AH$1:$AH$39999,1),$E$328,1)))&lt;L6,ADDRESS(MATCH(L6,SL_CHARTS_2012!$AH$1:$AH$39999,1)+1,$E$328,1),ADDRESS(MATCH(L6,SL_CHARTS_2012!$AH$1:$AH$39999,1),$E$328,1)))))</f>
        <v>61.6</v>
      </c>
      <c r="M325" s="162">
        <f ca="1">INDIRECT(CONCATENATE($E$333,IF(INDIRECT(CONCATENATE($E$333,ADDRESS(MATCH(M6,SL_CHARTS_2012!$AH$1:$AH$39999,1),$E$328,1)))=M6,ADDRESS(MATCH(M6,SL_CHARTS_2012!$AH$1:$AH$39999,1),$E$328,1),IF(INDIRECT(CONCATENATE($E$333,ADDRESS(MATCH(M6,SL_CHARTS_2012!$AH$1:$AH$39999,1),$E$328,1)))&lt;M6,ADDRESS(MATCH(M6,SL_CHARTS_2012!$AH$1:$AH$39999,1)+1,$E$328,1),ADDRESS(MATCH(M6,SL_CHARTS_2012!$AH$1:$AH$39999,1),$E$328,1)))))</f>
        <v>59.2</v>
      </c>
      <c r="N325" s="162">
        <f ca="1">INDIRECT(CONCATENATE($E$333,IF(INDIRECT(CONCATENATE($E$333,ADDRESS(MATCH(N6,SL_CHARTS_2012!$AH$1:$AH$39999,1),$E$328,1)))=N6,ADDRESS(MATCH(N6,SL_CHARTS_2012!$AH$1:$AH$39999,1),$E$328,1),IF(INDIRECT(CONCATENATE($E$333,ADDRESS(MATCH(N6,SL_CHARTS_2012!$AH$1:$AH$39999,1),$E$328,1)))&lt;N6,ADDRESS(MATCH(N6,SL_CHARTS_2012!$AH$1:$AH$39999,1)+1,$E$328,1),ADDRESS(MATCH(N6,SL_CHARTS_2012!$AH$1:$AH$39999,1),$E$328,1)))))</f>
        <v>56</v>
      </c>
      <c r="O325" s="162">
        <f ca="1">INDIRECT(CONCATENATE($E$333,IF(INDIRECT(CONCATENATE($E$333,ADDRESS(MATCH(O6,SL_CHARTS_2012!$AH$1:$AH$39999,1),$E$328,1)))=O6,ADDRESS(MATCH(O6,SL_CHARTS_2012!$AH$1:$AH$39999,1),$E$328,1),IF(INDIRECT(CONCATENATE($E$333,ADDRESS(MATCH(O6,SL_CHARTS_2012!$AH$1:$AH$39999,1),$E$328,1)))&lt;O6,ADDRESS(MATCH(O6,SL_CHARTS_2012!$AH$1:$AH$39999,1)+1,$E$328,1),ADDRESS(MATCH(O6,SL_CHARTS_2012!$AH$1:$AH$39999,1),$E$328,1)))))</f>
        <v>47.8</v>
      </c>
      <c r="P325" s="162">
        <f ca="1">INDIRECT(CONCATENATE($E$333,IF(INDIRECT(CONCATENATE($E$333,ADDRESS(MATCH(P6,SL_CHARTS_2012!$AH$1:$AH$39999,1),$E$328,1)))=P6,ADDRESS(MATCH(P6,SL_CHARTS_2012!$AH$1:$AH$39999,1),$E$328,1),IF(INDIRECT(CONCATENATE($E$333,ADDRESS(MATCH(P6,SL_CHARTS_2012!$AH$1:$AH$39999,1),$E$328,1)))&lt;P6,ADDRESS(MATCH(P6,SL_CHARTS_2012!$AH$1:$AH$39999,1)+1,$E$328,1),ADDRESS(MATCH(P6,SL_CHARTS_2012!$AH$1:$AH$39999,1),$E$328,1)))))</f>
        <v>41.3</v>
      </c>
      <c r="Q325" s="162">
        <f ca="1">INDIRECT(CONCATENATE($E$333,IF(INDIRECT(CONCATENATE($E$333,ADDRESS(MATCH(Q6,SL_CHARTS_2012!$AH$1:$AH$39999,1),$E$328,1)))=Q6,ADDRESS(MATCH(Q6,SL_CHARTS_2012!$AH$1:$AH$39999,1),$E$328,1),IF(INDIRECT(CONCATENATE($E$333,ADDRESS(MATCH(Q6,SL_CHARTS_2012!$AH$1:$AH$39999,1),$E$328,1)))&lt;Q6,ADDRESS(MATCH(Q6,SL_CHARTS_2012!$AH$1:$AH$39999,1)+1,$E$328,1),ADDRESS(MATCH(Q6,SL_CHARTS_2012!$AH$1:$AH$39999,1),$E$328,1)))))</f>
        <v>38</v>
      </c>
      <c r="R325" s="162">
        <f ca="1">INDIRECT(CONCATENATE($E$333,IF(INDIRECT(CONCATENATE($E$333,ADDRESS(MATCH(R6,SL_CHARTS_2012!$AH$1:$AH$39999,1),$E$328,1)))=R6,ADDRESS(MATCH(R6,SL_CHARTS_2012!$AH$1:$AH$39999,1),$E$328,1),IF(INDIRECT(CONCATENATE($E$333,ADDRESS(MATCH(R6,SL_CHARTS_2012!$AH$1:$AH$39999,1),$E$328,1)))&lt;R6,ADDRESS(MATCH(R6,SL_CHARTS_2012!$AH$1:$AH$39999,1)+1,$E$328,1),ADDRESS(MATCH(R6,SL_CHARTS_2012!$AH$1:$AH$39999,1),$E$328,1)))))</f>
        <v>33.9</v>
      </c>
      <c r="S325" s="162">
        <f ca="1">INDIRECT(CONCATENATE($E$333,IF(INDIRECT(CONCATENATE($E$333,ADDRESS(MATCH(S6,SL_CHARTS_2012!$AH$1:$AH$39999,1),$E$328,1)))=S6,ADDRESS(MATCH(S6,SL_CHARTS_2012!$AH$1:$AH$39999,1),$E$328,1),IF(INDIRECT(CONCATENATE($E$333,ADDRESS(MATCH(S6,SL_CHARTS_2012!$AH$1:$AH$39999,1),$E$328,1)))&lt;S6,ADDRESS(MATCH(S6,SL_CHARTS_2012!$AH$1:$AH$39999,1)+1,$E$328,1),ADDRESS(MATCH(S6,SL_CHARTS_2012!$AH$1:$AH$39999,1),$E$328,1)))))</f>
        <v>28.1</v>
      </c>
      <c r="T325" s="162">
        <f ca="1">INDIRECT(CONCATENATE($E$333,IF(INDIRECT(CONCATENATE($E$333,ADDRESS(MATCH(T6,SL_CHARTS_2012!$AH$1:$AH$39999,1),$E$328,1)))=T6,ADDRESS(MATCH(T6,SL_CHARTS_2012!$AH$1:$AH$39999,1),$E$328,1),IF(INDIRECT(CONCATENATE($E$333,ADDRESS(MATCH(T6,SL_CHARTS_2012!$AH$1:$AH$39999,1),$E$328,1)))&lt;T6,ADDRESS(MATCH(T6,SL_CHARTS_2012!$AH$1:$AH$39999,1)+1,$E$328,1),ADDRESS(MATCH(T6,SL_CHARTS_2012!$AH$1:$AH$39999,1),$E$328,1)))))</f>
        <v>23.1</v>
      </c>
      <c r="U325" s="162">
        <f ca="1">INDIRECT(CONCATENATE($E$333,IF(INDIRECT(CONCATENATE($E$333,ADDRESS(MATCH(U6,SL_CHARTS_2012!$AH$1:$AH$39999,1),$E$328,1)))=U6,ADDRESS(MATCH(U6,SL_CHARTS_2012!$AH$1:$AH$39999,1),$E$328,1),IF(INDIRECT(CONCATENATE($E$333,ADDRESS(MATCH(U6,SL_CHARTS_2012!$AH$1:$AH$39999,1),$E$328,1)))&lt;U6,ADDRESS(MATCH(U6,SL_CHARTS_2012!$AH$1:$AH$39999,1)+1,$E$328,1),ADDRESS(MATCH(U6,SL_CHARTS_2012!$AH$1:$AH$39999,1),$E$328,1)))))</f>
        <v>20.5</v>
      </c>
      <c r="V325" s="162">
        <f ca="1">INDIRECT(CONCATENATE($E$333,IF(INDIRECT(CONCATENATE($E$333,ADDRESS(MATCH(V6,SL_CHARTS_2012!$AH$1:$AH$39999,1),$E$328,1)))=V6,ADDRESS(MATCH(V6,SL_CHARTS_2012!$AH$1:$AH$39999,1),$E$328,1),IF(INDIRECT(CONCATENATE($E$333,ADDRESS(MATCH(V6,SL_CHARTS_2012!$AH$1:$AH$39999,1),$E$328,1)))&lt;V6,ADDRESS(MATCH(V6,SL_CHARTS_2012!$AH$1:$AH$39999,1)+1,$E$328,1),ADDRESS(MATCH(V6,SL_CHARTS_2012!$AH$1:$AH$39999,1),$E$328,1)))))</f>
        <v>16</v>
      </c>
      <c r="W325" s="162">
        <f ca="1">INDIRECT(CONCATENATE($E$333,IF(INDIRECT(CONCATENATE($E$333,ADDRESS(MATCH(W6,SL_CHARTS_2012!$AH$1:$AH$39999,1),$E$328,1)))=W6,ADDRESS(MATCH(W6,SL_CHARTS_2012!$AH$1:$AH$39999,1),$E$328,1),IF(INDIRECT(CONCATENATE($E$333,ADDRESS(MATCH(W6,SL_CHARTS_2012!$AH$1:$AH$39999,1),$E$328,1)))&lt;W6,ADDRESS(MATCH(W6,SL_CHARTS_2012!$AH$1:$AH$39999,1)+1,$E$328,1),ADDRESS(MATCH(W6,SL_CHARTS_2012!$AH$1:$AH$39999,1),$E$328,1)))))</f>
        <v>13.9</v>
      </c>
      <c r="X325" s="180">
        <f ca="1">INDIRECT(CONCATENATE($E$333,IF(INDIRECT(CONCATENATE($E$333,ADDRESS(MATCH(X6,SL_CHARTS_2012!$AH$1:$AH$39999,1),$E$328,1)))=X6,ADDRESS(MATCH(X6,SL_CHARTS_2012!$AH$1:$AH$39999,1),$E$328,1),IF(INDIRECT(CONCATENATE($E$333,ADDRESS(MATCH(X6,SL_CHARTS_2012!$AH$1:$AH$39999,1),$E$328,1)))&lt;X6,ADDRESS(MATCH(X6,SL_CHARTS_2012!$AH$1:$AH$39999,1)+1,$E$328,1),ADDRESS(MATCH(X6,SL_CHARTS_2012!$AH$1:$AH$39999,1),$E$328,1)))))</f>
        <v>11.7</v>
      </c>
      <c r="Y325" s="180" t="e">
        <f ca="1">INDIRECT(CONCATENATE($E$333,IF(INDIRECT(CONCATENATE($E$333,ADDRESS(MATCH(Y6,SL_CHARTS_2012!$AH$1:$AH$39999,1),$E$328,1)))=Y6,ADDRESS(MATCH(Y6,SL_CHARTS_2012!$AH$1:$AH$39999,1),$E$328,1),IF(INDIRECT(CONCATENATE($E$333,ADDRESS(MATCH(Y6,SL_CHARTS_2012!$AH$1:$AH$39999,1),$E$328,1)))&lt;Y6,ADDRESS(MATCH(Y6,SL_CHARTS_2012!$AH$1:$AH$39999,1)+1,$E$328,1),ADDRESS(MATCH(Y6,SL_CHARTS_2012!$AH$1:$AH$39999,1),$E$328,1)))))</f>
        <v>#N/A</v>
      </c>
      <c r="Z325" s="180" t="e">
        <f ca="1">INDIRECT(CONCATENATE($E$333,IF(INDIRECT(CONCATENATE($E$333,ADDRESS(MATCH(Z6,SL_CHARTS_2012!$AH$1:$AH$39999,1),$E$328,1)))=Z6,ADDRESS(MATCH(Z6,SL_CHARTS_2012!$AH$1:$AH$39999,1),$E$328,1),IF(INDIRECT(CONCATENATE($E$333,ADDRESS(MATCH(Z6,SL_CHARTS_2012!$AH$1:$AH$39999,1),$E$328,1)))&lt;Z6,ADDRESS(MATCH(Z6,SL_CHARTS_2012!$AH$1:$AH$39999,1)+1,$E$328,1),ADDRESS(MATCH(Z6,SL_CHARTS_2012!$AH$1:$AH$39999,1),$E$328,1)))))</f>
        <v>#N/A</v>
      </c>
      <c r="AA325" s="180" t="e">
        <f ca="1">INDIRECT(CONCATENATE($E$333,IF(INDIRECT(CONCATENATE($E$333,ADDRESS(MATCH(AA6,SL_CHARTS_2012!$AH$1:$AH$39999,1),$E$328,1)))=AA6,ADDRESS(MATCH(AA6,SL_CHARTS_2012!$AH$1:$AH$39999,1),$E$328,1),IF(INDIRECT(CONCATENATE($E$333,ADDRESS(MATCH(AA6,SL_CHARTS_2012!$AH$1:$AH$39999,1),$E$328,1)))&lt;AA6,ADDRESS(MATCH(AA6,SL_CHARTS_2012!$AH$1:$AH$39999,1)+1,$E$328,1),ADDRESS(MATCH(AA6,SL_CHARTS_2012!$AH$1:$AH$39999,1),$E$328,1)))))</f>
        <v>#N/A</v>
      </c>
      <c r="AB325" s="180" t="e">
        <f ca="1">INDIRECT(CONCATENATE($E$333,IF(INDIRECT(CONCATENATE($E$333,ADDRESS(MATCH(AB6,SL_CHARTS_2012!$AH$1:$AH$39999,1),$E$328,1)))=AB6,ADDRESS(MATCH(AB6,SL_CHARTS_2012!$AH$1:$AH$39999,1),$E$328,1),IF(INDIRECT(CONCATENATE($E$333,ADDRESS(MATCH(AB6,SL_CHARTS_2012!$AH$1:$AH$39999,1),$E$328,1)))&lt;AB6,ADDRESS(MATCH(AB6,SL_CHARTS_2012!$AH$1:$AH$39999,1)+1,$E$328,1),ADDRESS(MATCH(AB6,SL_CHARTS_2012!$AH$1:$AH$39999,1),$E$328,1)))))</f>
        <v>#N/A</v>
      </c>
      <c r="AC325" s="180" t="e">
        <f ca="1">INDIRECT(CONCATENATE($E$333,IF(INDIRECT(CONCATENATE($E$333,ADDRESS(MATCH(AC6,SL_CHARTS_2012!$AH$1:$AH$39999,1),$E$328,1)))=AC6,ADDRESS(MATCH(AC6,SL_CHARTS_2012!$AH$1:$AH$39999,1),$E$328,1),IF(INDIRECT(CONCATENATE($E$333,ADDRESS(MATCH(AC6,SL_CHARTS_2012!$AH$1:$AH$39999,1),$E$328,1)))&lt;AC6,ADDRESS(MATCH(AC6,SL_CHARTS_2012!$AH$1:$AH$39999,1)+1,$E$328,1),ADDRESS(MATCH(AC6,SL_CHARTS_2012!$AH$1:$AH$39999,1),$E$328,1)))))</f>
        <v>#N/A</v>
      </c>
    </row>
    <row r="326" spans="2:29" s="574" customFormat="1" ht="15" hidden="1" customHeight="1">
      <c r="B326" s="724"/>
      <c r="C326" s="707"/>
      <c r="D326" s="60" t="s">
        <v>149</v>
      </c>
      <c r="E326" s="565" t="str">
        <f ca="1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$AH$851</v>
      </c>
      <c r="F326" s="565" t="str">
        <f ca="1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$AH$807</v>
      </c>
      <c r="G326" s="565" t="str">
        <f ca="1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$AH$770</v>
      </c>
      <c r="H326" s="565" t="str">
        <f ca="1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$AH$745</v>
      </c>
      <c r="I326" s="565" t="str">
        <f ca="1">IF(INDIRECT(CONCATENATE($E$333,ADDRESS(MATCH(I10,SL_CHARTS_2012!$AH$1:$AH$39999,1),$E$328,1)))=I10,ADDRESS(MATCH(I10,SL_CHARTS_2012!$AH$1:$AH$39999,1),$E$328,1), IF(INDIRECT(CONCATENATE($E$333,ADDRESS(MATCH(I10,SL_CHARTS_2012!$AH$1:$AH$39999,1),$E$328,1)))&gt;I10, ADDRESS(MATCH(I10,SL_CHARTS_2012!$AH$1:$AH$39999,1)+1,$E$328,1), ADDRESS(MATCH(I10,SL_CHARTS_2012!$AH$1:$AH$39999,1),$E$328,1)))</f>
        <v>$AH$630</v>
      </c>
      <c r="J326" s="565" t="str">
        <f ca="1">IF(INDIRECT(CONCATENATE($E$333,ADDRESS(MATCH(J10,SL_CHARTS_2012!$AH$1:$AH$39999,1),$E$328,1)))=J10,ADDRESS(MATCH(J10,SL_CHARTS_2012!$AH$1:$AH$39999,1),$E$328,1), IF(INDIRECT(CONCATENATE($E$333,ADDRESS(MATCH(J10,SL_CHARTS_2012!$AH$1:$AH$39999,1),$E$328,1)))&gt;J10, ADDRESS(MATCH(J10,SL_CHARTS_2012!$AH$1:$AH$39999,1)+1,$E$328,1), ADDRESS(MATCH(J10,SL_CHARTS_2012!$AH$1:$AH$39999,1),$E$328,1)))</f>
        <v>$AH$572</v>
      </c>
      <c r="K326" s="565" t="str">
        <f ca="1">IF(INDIRECT(CONCATENATE($E$333,ADDRESS(MATCH(K10,SL_CHARTS_2012!$AH$1:$AH$39999,1),$E$328,1)))=K10,ADDRESS(MATCH(K10,SL_CHARTS_2012!$AH$1:$AH$39999,1),$E$328,1), IF(INDIRECT(CONCATENATE($E$333,ADDRESS(MATCH(K10,SL_CHARTS_2012!$AH$1:$AH$39999,1),$E$328,1)))&gt;K10, ADDRESS(MATCH(K10,SL_CHARTS_2012!$AH$1:$AH$39999,1)+1,$E$328,1), ADDRESS(MATCH(K10,SL_CHARTS_2012!$AH$1:$AH$39999,1),$E$328,1)))</f>
        <v>$AH$528</v>
      </c>
      <c r="L326" s="565" t="str">
        <f ca="1">IF(INDIRECT(CONCATENATE($E$333,ADDRESS(MATCH(L10,SL_CHARTS_2012!$AH$1:$AH$39999,1),$E$328,1)))=L10,ADDRESS(MATCH(L10,SL_CHARTS_2012!$AH$1:$AH$39999,1),$E$328,1), IF(INDIRECT(CONCATENATE($E$333,ADDRESS(MATCH(L10,SL_CHARTS_2012!$AH$1:$AH$39999,1),$E$328,1)))&gt;L10, ADDRESS(MATCH(L10,SL_CHARTS_2012!$AH$1:$AH$39999,1)+1,$E$328,1), ADDRESS(MATCH(L10,SL_CHARTS_2012!$AH$1:$AH$39999,1),$E$328,1)))</f>
        <v>$AH$504</v>
      </c>
      <c r="M326" s="565" t="str">
        <f ca="1">IF(INDIRECT(CONCATENATE($E$333,ADDRESS(MATCH(M10,SL_CHARTS_2012!$AH$1:$AH$39999,1),$E$328,1)))=M10,ADDRESS(MATCH(M10,SL_CHARTS_2012!$AH$1:$AH$39999,1),$E$328,1), IF(INDIRECT(CONCATENATE($E$333,ADDRESS(MATCH(M10,SL_CHARTS_2012!$AH$1:$AH$39999,1),$E$328,1)))&gt;M10, ADDRESS(MATCH(M10,SL_CHARTS_2012!$AH$1:$AH$39999,1)+1,$E$328,1), ADDRESS(MATCH(M10,SL_CHARTS_2012!$AH$1:$AH$39999,1),$E$328,1)))</f>
        <v>$AH$472</v>
      </c>
      <c r="N326" s="565" t="str">
        <f ca="1">IF(INDIRECT(CONCATENATE($E$333,ADDRESS(MATCH(N10,SL_CHARTS_2012!$AH$1:$AH$39999,1),$E$328,1)))=N10,ADDRESS(MATCH(N10,SL_CHARTS_2012!$AH$1:$AH$39999,1),$E$328,1), IF(INDIRECT(CONCATENATE($E$333,ADDRESS(MATCH(N10,SL_CHARTS_2012!$AH$1:$AH$39999,1),$E$328,1)))&gt;N10, ADDRESS(MATCH(N10,SL_CHARTS_2012!$AH$1:$AH$39999,1)+1,$E$328,1), ADDRESS(MATCH(N10,SL_CHARTS_2012!$AH$1:$AH$39999,1),$E$328,1)))</f>
        <v>$AH$390</v>
      </c>
      <c r="O326" s="565" t="str">
        <f ca="1">IF(INDIRECT(CONCATENATE($E$333,ADDRESS(MATCH(O10,SL_CHARTS_2012!$AH$1:$AH$39999,1),$E$328,1)))=O10,ADDRESS(MATCH(O10,SL_CHARTS_2012!$AH$1:$AH$39999,1),$E$328,1), IF(INDIRECT(CONCATENATE($E$333,ADDRESS(MATCH(O10,SL_CHARTS_2012!$AH$1:$AH$39999,1),$E$328,1)))&gt;O10, ADDRESS(MATCH(O10,SL_CHARTS_2012!$AH$1:$AH$39999,1)+1,$E$328,1), ADDRESS(MATCH(O10,SL_CHARTS_2012!$AH$1:$AH$39999,1),$E$328,1)))</f>
        <v>$AH$325</v>
      </c>
      <c r="P326" s="565" t="str">
        <f ca="1">IF(INDIRECT(CONCATENATE($E$333,ADDRESS(MATCH(P10,SL_CHARTS_2012!$AH$1:$AH$39999,1),$E$328,1)))=P10,ADDRESS(MATCH(P10,SL_CHARTS_2012!$AH$1:$AH$39999,1),$E$328,1), IF(INDIRECT(CONCATENATE($E$333,ADDRESS(MATCH(P10,SL_CHARTS_2012!$AH$1:$AH$39999,1),$E$328,1)))&gt;P10, ADDRESS(MATCH(P10,SL_CHARTS_2012!$AH$1:$AH$39999,1)+1,$E$328,1), ADDRESS(MATCH(P10,SL_CHARTS_2012!$AH$1:$AH$39999,1),$E$328,1)))</f>
        <v>$AH$292</v>
      </c>
      <c r="Q326" s="565" t="str">
        <f ca="1">IF(INDIRECT(CONCATENATE($E$333,ADDRESS(MATCH(Q10,SL_CHARTS_2012!$AH$1:$AH$39999,1),$E$328,1)))=Q10,ADDRESS(MATCH(Q10,SL_CHARTS_2012!$AH$1:$AH$39999,1),$E$328,1), IF(INDIRECT(CONCATENATE($E$333,ADDRESS(MATCH(Q10,SL_CHARTS_2012!$AH$1:$AH$39999,1),$E$328,1)))&gt;Q10, ADDRESS(MATCH(Q10,SL_CHARTS_2012!$AH$1:$AH$39999,1)+1,$E$328,1), ADDRESS(MATCH(Q10,SL_CHARTS_2012!$AH$1:$AH$39999,1),$E$328,1)))</f>
        <v>$AH$251</v>
      </c>
      <c r="R326" s="565" t="str">
        <f ca="1">IF(INDIRECT(CONCATENATE($E$333,ADDRESS(MATCH(R10,SL_CHARTS_2012!$AH$1:$AH$39999,1),$E$328,1)))=R10,ADDRESS(MATCH(R10,SL_CHARTS_2012!$AH$1:$AH$39999,1),$E$328,1), IF(INDIRECT(CONCATENATE($E$333,ADDRESS(MATCH(R10,SL_CHARTS_2012!$AH$1:$AH$39999,1),$E$328,1)))&gt;R10, ADDRESS(MATCH(R10,SL_CHARTS_2012!$AH$1:$AH$39999,1)+1,$E$328,1), ADDRESS(MATCH(R10,SL_CHARTS_2012!$AH$1:$AH$39999,1),$E$328,1)))</f>
        <v>$AH$193</v>
      </c>
      <c r="S326" s="565" t="str">
        <f ca="1">IF(INDIRECT(CONCATENATE($E$333,ADDRESS(MATCH(S10,SL_CHARTS_2012!$AH$1:$AH$39999,1),$E$328,1)))=S10,ADDRESS(MATCH(S10,SL_CHARTS_2012!$AH$1:$AH$39999,1),$E$328,1), IF(INDIRECT(CONCATENATE($E$333,ADDRESS(MATCH(S10,SL_CHARTS_2012!$AH$1:$AH$39999,1),$E$328,1)))&gt;S10, ADDRESS(MATCH(S10,SL_CHARTS_2012!$AH$1:$AH$39999,1)+1,$E$328,1), ADDRESS(MATCH(S10,SL_CHARTS_2012!$AH$1:$AH$39999,1),$E$328,1)))</f>
        <v>$AH$142</v>
      </c>
      <c r="T326" s="565" t="str">
        <f ca="1">IF(INDIRECT(CONCATENATE($E$333,ADDRESS(MATCH(T10,SL_CHARTS_2012!$AH$1:$AH$39999,1),$E$328,1)))=T10,ADDRESS(MATCH(T10,SL_CHARTS_2012!$AH$1:$AH$39999,1),$E$328,1), IF(INDIRECT(CONCATENATE($E$333,ADDRESS(MATCH(T10,SL_CHARTS_2012!$AH$1:$AH$39999,1),$E$328,1)))&gt;T10, ADDRESS(MATCH(T10,SL_CHARTS_2012!$AH$1:$AH$39999,1)+1,$E$328,1), ADDRESS(MATCH(T10,SL_CHARTS_2012!$AH$1:$AH$39999,1),$E$328,1)))</f>
        <v>$AH$116</v>
      </c>
      <c r="U326" s="565" t="str">
        <f ca="1">IF(INDIRECT(CONCATENATE($E$333,ADDRESS(MATCH(U10,SL_CHARTS_2012!$AH$1:$AH$39999,1),$E$328,1)))=U10,ADDRESS(MATCH(U10,SL_CHARTS_2012!$AH$1:$AH$39999,1),$E$328,1), IF(INDIRECT(CONCATENATE($E$333,ADDRESS(MATCH(U10,SL_CHARTS_2012!$AH$1:$AH$39999,1),$E$328,1)))&gt;U10, ADDRESS(MATCH(U10,SL_CHARTS_2012!$AH$1:$AH$39999,1)+1,$E$328,1), ADDRESS(MATCH(U10,SL_CHARTS_2012!$AH$1:$AH$39999,1),$E$328,1)))</f>
        <v>$AH$71</v>
      </c>
      <c r="V326" s="565" t="str">
        <f ca="1">IF(INDIRECT(CONCATENATE($E$333,ADDRESS(MATCH(V10,SL_CHARTS_2012!$AH$1:$AH$39999,1),$E$328,1)))=V10,ADDRESS(MATCH(V10,SL_CHARTS_2012!$AH$1:$AH$39999,1),$E$328,1), IF(INDIRECT(CONCATENATE($E$333,ADDRESS(MATCH(V10,SL_CHARTS_2012!$AH$1:$AH$39999,1),$E$328,1)))&gt;V10, ADDRESS(MATCH(V10,SL_CHARTS_2012!$AH$1:$AH$39999,1)+1,$E$328,1), ADDRESS(MATCH(V10,SL_CHARTS_2012!$AH$1:$AH$39999,1),$E$328,1)))</f>
        <v>$AH$50</v>
      </c>
      <c r="W326" s="565" t="str">
        <f ca="1">IF(INDIRECT(CONCATENATE($E$333,ADDRESS(MATCH(W10,SL_CHARTS_2012!$AH$1:$AH$39999,1),$E$328,1)))=W10,ADDRESS(MATCH(W10,SL_CHARTS_2012!$AH$1:$AH$39999,1),$E$328,1), IF(INDIRECT(CONCATENATE($E$333,ADDRESS(MATCH(W10,SL_CHARTS_2012!$AH$1:$AH$39999,1),$E$328,1)))&gt;W10, ADDRESS(MATCH(W10,SL_CHARTS_2012!$AH$1:$AH$39999,1)+1,$E$328,1), ADDRESS(MATCH(W10,SL_CHARTS_2012!$AH$1:$AH$39999,1),$E$328,1)))</f>
        <v>$AH$28</v>
      </c>
      <c r="X326" s="179" t="e">
        <f ca="1">IF(INDIRECT(CONCATENATE($E$333,ADDRESS(MATCH(X10,SL_CHARTS_2012!$AH$1:$AH$39999,1),$E$328,1)))=X10,ADDRESS(MATCH(X10,SL_CHARTS_2012!$AH$1:$AH$39999,1),$E$328,1), IF(INDIRECT(CONCATENATE($E$333,ADDRESS(MATCH(X10,SL_CHARTS_2012!$AH$1:$AH$39999,1),$E$328,1)))&gt;X10, ADDRESS(MATCH(X10,SL_CHARTS_2012!$AH$1:$AH$39999,1)+1,$E$328,1), ADDRESS(MATCH(X10,SL_CHARTS_2012!$AH$1:$AH$39999,1),$E$328,1)))</f>
        <v>#N/A</v>
      </c>
      <c r="Y326" s="179" t="e">
        <f ca="1">IF(INDIRECT(CONCATENATE($E$333,ADDRESS(MATCH(Y10,SL_CHARTS_2012!$AH$1:$AH$39999,1),$E$328,1)))=Y10,ADDRESS(MATCH(Y10,SL_CHARTS_2012!$AH$1:$AH$39999,1),$E$328,1), IF(INDIRECT(CONCATENATE($E$333,ADDRESS(MATCH(Y10,SL_CHARTS_2012!$AH$1:$AH$39999,1),$E$328,1)))&gt;Y10, ADDRESS(MATCH(Y10,SL_CHARTS_2012!$AH$1:$AH$39999,1)+1,$E$328,1), ADDRESS(MATCH(Y10,SL_CHARTS_2012!$AH$1:$AH$39999,1),$E$328,1)))</f>
        <v>#N/A</v>
      </c>
      <c r="Z326" s="179" t="e">
        <f ca="1">IF(INDIRECT(CONCATENATE($E$333,ADDRESS(MATCH(Z10,SL_CHARTS_2012!$AH$1:$AH$39999,1),$E$328,1)))=Z10,ADDRESS(MATCH(Z10,SL_CHARTS_2012!$AH$1:$AH$39999,1),$E$328,1), IF(INDIRECT(CONCATENATE($E$333,ADDRESS(MATCH(Z10,SL_CHARTS_2012!$AH$1:$AH$39999,1),$E$328,1)))&gt;Z10, ADDRESS(MATCH(Z10,SL_CHARTS_2012!$AH$1:$AH$39999,1)+1,$E$328,1), ADDRESS(MATCH(Z10,SL_CHARTS_2012!$AH$1:$AH$39999,1),$E$328,1)))</f>
        <v>#N/A</v>
      </c>
      <c r="AA326" s="179" t="e">
        <f ca="1">IF(INDIRECT(CONCATENATE($E$333,ADDRESS(MATCH(AA10,SL_CHARTS_2012!$AH$1:$AH$39999,1),$E$328,1)))=AA10,ADDRESS(MATCH(AA10,SL_CHARTS_2012!$AH$1:$AH$39999,1),$E$328,1), IF(INDIRECT(CONCATENATE($E$333,ADDRESS(MATCH(AA10,SL_CHARTS_2012!$AH$1:$AH$39999,1),$E$328,1)))&gt;AA10, ADDRESS(MATCH(AA10,SL_CHARTS_2012!$AH$1:$AH$39999,1)+1,$E$328,1), ADDRESS(MATCH(AA10,SL_CHARTS_2012!$AH$1:$AH$39999,1),$E$328,1)))</f>
        <v>#N/A</v>
      </c>
      <c r="AB326" s="179" t="e">
        <f ca="1">IF(INDIRECT(CONCATENATE($E$333,ADDRESS(MATCH(AB10,SL_CHARTS_2012!$AH$1:$AH$39999,1),$E$328,1)))=AB10,ADDRESS(MATCH(AB10,SL_CHARTS_2012!$AH$1:$AH$39999,1),$E$328,1), IF(INDIRECT(CONCATENATE($E$333,ADDRESS(MATCH(AB10,SL_CHARTS_2012!$AH$1:$AH$39999,1),$E$328,1)))&gt;AB10, ADDRESS(MATCH(AB10,SL_CHARTS_2012!$AH$1:$AH$39999,1)+1,$E$328,1), ADDRESS(MATCH(AB10,SL_CHARTS_2012!$AH$1:$AH$39999,1),$E$328,1)))</f>
        <v>#N/A</v>
      </c>
      <c r="AC326" s="179" t="e">
        <f ca="1">IF(INDIRECT(CONCATENATE($E$333,ADDRESS(MATCH(AC10,SL_CHARTS_2012!$AH$1:$AH$39999,1),$E$328,1)))=AC10,ADDRESS(MATCH(AC10,SL_CHARTS_2012!$AH$1:$AH$39999,1),$E$328,1), IF(INDIRECT(CONCATENATE($E$333,ADDRESS(MATCH(AC10,SL_CHARTS_2012!$AH$1:$AH$39999,1),$E$328,1)))&gt;AC10, ADDRESS(MATCH(AC10,SL_CHARTS_2012!$AH$1:$AH$39999,1)+1,$E$328,1), ADDRESS(MATCH(AC10,SL_CHARTS_2012!$AH$1:$AH$39999,1),$E$328,1)))</f>
        <v>#N/A</v>
      </c>
    </row>
    <row r="327" spans="2:29" s="574" customFormat="1" ht="15" customHeight="1">
      <c r="B327" s="724"/>
      <c r="C327" s="707"/>
      <c r="D327" s="85" t="s">
        <v>119</v>
      </c>
      <c r="E327" s="162">
        <f ca="1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93.9</v>
      </c>
      <c r="F327" s="162">
        <f ca="1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89.5</v>
      </c>
      <c r="G327" s="162">
        <f ca="1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85.8</v>
      </c>
      <c r="H327" s="162">
        <f ca="1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83.3</v>
      </c>
      <c r="I327" s="162">
        <f ca="1">INDIRECT(CONCATENATE($E$333,IF(INDIRECT(CONCATENATE($E$333,ADDRESS(MATCH(I10,SL_CHARTS_2012!$AH$1:$AH$39999,1),$E$328,1)))=I10,ADDRESS(MATCH(I10,SL_CHARTS_2012!$AH$1:$AH$39999,1),$E$328,1),IF(INDIRECT(CONCATENATE($E$333,ADDRESS(MATCH(I10,SL_CHARTS_2012!$AH$1:$AH$39999,1),$E$328,1)))&gt;I10,ADDRESS(MATCH(I10,SL_CHARTS_2012!$AH$1:$AH$39999,1)+1,$E$328,1),ADDRESS(MATCH(I10,SL_CHARTS_2012!$AH$1:$AH$39999,1),$E$328,1)))))</f>
        <v>71.8</v>
      </c>
      <c r="J327" s="162">
        <f ca="1">INDIRECT(CONCATENATE($E$333,IF(INDIRECT(CONCATENATE($E$333,ADDRESS(MATCH(J10,SL_CHARTS_2012!$AH$1:$AH$39999,1),$E$328,1)))=J10,ADDRESS(MATCH(J10,SL_CHARTS_2012!$AH$1:$AH$39999,1),$E$328,1),IF(INDIRECT(CONCATENATE($E$333,ADDRESS(MATCH(J10,SL_CHARTS_2012!$AH$1:$AH$39999,1),$E$328,1)))&gt;J10,ADDRESS(MATCH(J10,SL_CHARTS_2012!$AH$1:$AH$39999,1)+1,$E$328,1),ADDRESS(MATCH(J10,SL_CHARTS_2012!$AH$1:$AH$39999,1),$E$328,1)))))</f>
        <v>66</v>
      </c>
      <c r="K327" s="162">
        <f ca="1">INDIRECT(CONCATENATE($E$333,IF(INDIRECT(CONCATENATE($E$333,ADDRESS(MATCH(K10,SL_CHARTS_2012!$AH$1:$AH$39999,1),$E$328,1)))=K10,ADDRESS(MATCH(K10,SL_CHARTS_2012!$AH$1:$AH$39999,1),$E$328,1),IF(INDIRECT(CONCATENATE($E$333,ADDRESS(MATCH(K10,SL_CHARTS_2012!$AH$1:$AH$39999,1),$E$328,1)))&gt;K10,ADDRESS(MATCH(K10,SL_CHARTS_2012!$AH$1:$AH$39999,1)+1,$E$328,1),ADDRESS(MATCH(K10,SL_CHARTS_2012!$AH$1:$AH$39999,1),$E$328,1)))))</f>
        <v>61.6</v>
      </c>
      <c r="L327" s="162">
        <f ca="1">INDIRECT(CONCATENATE($E$333,IF(INDIRECT(CONCATENATE($E$333,ADDRESS(MATCH(L10,SL_CHARTS_2012!$AH$1:$AH$39999,1),$E$328,1)))=L10,ADDRESS(MATCH(L10,SL_CHARTS_2012!$AH$1:$AH$39999,1),$E$328,1),IF(INDIRECT(CONCATENATE($E$333,ADDRESS(MATCH(L10,SL_CHARTS_2012!$AH$1:$AH$39999,1),$E$328,1)))&gt;L10,ADDRESS(MATCH(L10,SL_CHARTS_2012!$AH$1:$AH$39999,1)+1,$E$328,1),ADDRESS(MATCH(L10,SL_CHARTS_2012!$AH$1:$AH$39999,1),$E$328,1)))))</f>
        <v>59.2</v>
      </c>
      <c r="M327" s="162">
        <f ca="1">INDIRECT(CONCATENATE($E$333,IF(INDIRECT(CONCATENATE($E$333,ADDRESS(MATCH(M10,SL_CHARTS_2012!$AH$1:$AH$39999,1),$E$328,1)))=M10,ADDRESS(MATCH(M10,SL_CHARTS_2012!$AH$1:$AH$39999,1),$E$328,1),IF(INDIRECT(CONCATENATE($E$333,ADDRESS(MATCH(M10,SL_CHARTS_2012!$AH$1:$AH$39999,1),$E$328,1)))&gt;M10,ADDRESS(MATCH(M10,SL_CHARTS_2012!$AH$1:$AH$39999,1)+1,$E$328,1),ADDRESS(MATCH(M10,SL_CHARTS_2012!$AH$1:$AH$39999,1),$E$328,1)))))</f>
        <v>56</v>
      </c>
      <c r="N327" s="162">
        <f ca="1">INDIRECT(CONCATENATE($E$333,IF(INDIRECT(CONCATENATE($E$333,ADDRESS(MATCH(N10,SL_CHARTS_2012!$AH$1:$AH$39999,1),$E$328,1)))=N10,ADDRESS(MATCH(N10,SL_CHARTS_2012!$AH$1:$AH$39999,1),$E$328,1),IF(INDIRECT(CONCATENATE($E$333,ADDRESS(MATCH(N10,SL_CHARTS_2012!$AH$1:$AH$39999,1),$E$328,1)))&gt;N10,ADDRESS(MATCH(N10,SL_CHARTS_2012!$AH$1:$AH$39999,1)+1,$E$328,1),ADDRESS(MATCH(N10,SL_CHARTS_2012!$AH$1:$AH$39999,1),$E$328,1)))))</f>
        <v>47.8</v>
      </c>
      <c r="O327" s="162">
        <f ca="1">INDIRECT(CONCATENATE($E$333,IF(INDIRECT(CONCATENATE($E$333,ADDRESS(MATCH(O10,SL_CHARTS_2012!$AH$1:$AH$39999,1),$E$328,1)))=O10,ADDRESS(MATCH(O10,SL_CHARTS_2012!$AH$1:$AH$39999,1),$E$328,1),IF(INDIRECT(CONCATENATE($E$333,ADDRESS(MATCH(O10,SL_CHARTS_2012!$AH$1:$AH$39999,1),$E$328,1)))&gt;O10,ADDRESS(MATCH(O10,SL_CHARTS_2012!$AH$1:$AH$39999,1)+1,$E$328,1),ADDRESS(MATCH(O10,SL_CHARTS_2012!$AH$1:$AH$39999,1),$E$328,1)))))</f>
        <v>41.3</v>
      </c>
      <c r="P327" s="162">
        <f ca="1">INDIRECT(CONCATENATE($E$333,IF(INDIRECT(CONCATENATE($E$333,ADDRESS(MATCH(P10,SL_CHARTS_2012!$AH$1:$AH$39999,1),$E$328,1)))=P10,ADDRESS(MATCH(P10,SL_CHARTS_2012!$AH$1:$AH$39999,1),$E$328,1),IF(INDIRECT(CONCATENATE($E$333,ADDRESS(MATCH(P10,SL_CHARTS_2012!$AH$1:$AH$39999,1),$E$328,1)))&gt;P10,ADDRESS(MATCH(P10,SL_CHARTS_2012!$AH$1:$AH$39999,1)+1,$E$328,1),ADDRESS(MATCH(P10,SL_CHARTS_2012!$AH$1:$AH$39999,1),$E$328,1)))))</f>
        <v>38</v>
      </c>
      <c r="Q327" s="162">
        <f ca="1">INDIRECT(CONCATENATE($E$333,IF(INDIRECT(CONCATENATE($E$333,ADDRESS(MATCH(Q10,SL_CHARTS_2012!$AH$1:$AH$39999,1),$E$328,1)))=Q10,ADDRESS(MATCH(Q10,SL_CHARTS_2012!$AH$1:$AH$39999,1),$E$328,1),IF(INDIRECT(CONCATENATE($E$333,ADDRESS(MATCH(Q10,SL_CHARTS_2012!$AH$1:$AH$39999,1),$E$328,1)))&gt;Q10,ADDRESS(MATCH(Q10,SL_CHARTS_2012!$AH$1:$AH$39999,1)+1,$E$328,1),ADDRESS(MATCH(Q10,SL_CHARTS_2012!$AH$1:$AH$39999,1),$E$328,1)))))</f>
        <v>33.9</v>
      </c>
      <c r="R327" s="162">
        <f ca="1">INDIRECT(CONCATENATE($E$333,IF(INDIRECT(CONCATENATE($E$333,ADDRESS(MATCH(R10,SL_CHARTS_2012!$AH$1:$AH$39999,1),$E$328,1)))=R10,ADDRESS(MATCH(R10,SL_CHARTS_2012!$AH$1:$AH$39999,1),$E$328,1),IF(INDIRECT(CONCATENATE($E$333,ADDRESS(MATCH(R10,SL_CHARTS_2012!$AH$1:$AH$39999,1),$E$328,1)))&gt;R10,ADDRESS(MATCH(R10,SL_CHARTS_2012!$AH$1:$AH$39999,1)+1,$E$328,1),ADDRESS(MATCH(R10,SL_CHARTS_2012!$AH$1:$AH$39999,1),$E$328,1)))))</f>
        <v>28.1</v>
      </c>
      <c r="S327" s="162">
        <f ca="1">INDIRECT(CONCATENATE($E$333,IF(INDIRECT(CONCATENATE($E$333,ADDRESS(MATCH(S10,SL_CHARTS_2012!$AH$1:$AH$39999,1),$E$328,1)))=S10,ADDRESS(MATCH(S10,SL_CHARTS_2012!$AH$1:$AH$39999,1),$E$328,1),IF(INDIRECT(CONCATENATE($E$333,ADDRESS(MATCH(S10,SL_CHARTS_2012!$AH$1:$AH$39999,1),$E$328,1)))&gt;S10,ADDRESS(MATCH(S10,SL_CHARTS_2012!$AH$1:$AH$39999,1)+1,$E$328,1),ADDRESS(MATCH(S10,SL_CHARTS_2012!$AH$1:$AH$39999,1),$E$328,1)))))</f>
        <v>23</v>
      </c>
      <c r="T327" s="162">
        <f ca="1">INDIRECT(CONCATENATE($E$333,IF(INDIRECT(CONCATENATE($E$333,ADDRESS(MATCH(T10,SL_CHARTS_2012!$AH$1:$AH$39999,1),$E$328,1)))=T10,ADDRESS(MATCH(T10,SL_CHARTS_2012!$AH$1:$AH$39999,1),$E$328,1),IF(INDIRECT(CONCATENATE($E$333,ADDRESS(MATCH(T10,SL_CHARTS_2012!$AH$1:$AH$39999,1),$E$328,1)))&gt;T10,ADDRESS(MATCH(T10,SL_CHARTS_2012!$AH$1:$AH$39999,1)+1,$E$328,1),ADDRESS(MATCH(T10,SL_CHARTS_2012!$AH$1:$AH$39999,1),$E$328,1)))))</f>
        <v>20.399999999999999</v>
      </c>
      <c r="U327" s="162">
        <f ca="1">INDIRECT(CONCATENATE($E$333,IF(INDIRECT(CONCATENATE($E$333,ADDRESS(MATCH(U10,SL_CHARTS_2012!$AH$1:$AH$39999,1),$E$328,1)))=U10,ADDRESS(MATCH(U10,SL_CHARTS_2012!$AH$1:$AH$39999,1),$E$328,1),IF(INDIRECT(CONCATENATE($E$333,ADDRESS(MATCH(U10,SL_CHARTS_2012!$AH$1:$AH$39999,1),$E$328,1)))&gt;U10,ADDRESS(MATCH(U10,SL_CHARTS_2012!$AH$1:$AH$39999,1)+1,$E$328,1),ADDRESS(MATCH(U10,SL_CHARTS_2012!$AH$1:$AH$39999,1),$E$328,1)))))</f>
        <v>15.9</v>
      </c>
      <c r="V327" s="162">
        <f ca="1">INDIRECT(CONCATENATE($E$333,IF(INDIRECT(CONCATENATE($E$333,ADDRESS(MATCH(V10,SL_CHARTS_2012!$AH$1:$AH$39999,1),$E$328,1)))=V10,ADDRESS(MATCH(V10,SL_CHARTS_2012!$AH$1:$AH$39999,1),$E$328,1),IF(INDIRECT(CONCATENATE($E$333,ADDRESS(MATCH(V10,SL_CHARTS_2012!$AH$1:$AH$39999,1),$E$328,1)))&gt;V10,ADDRESS(MATCH(V10,SL_CHARTS_2012!$AH$1:$AH$39999,1)+1,$E$328,1),ADDRESS(MATCH(V10,SL_CHARTS_2012!$AH$1:$AH$39999,1),$E$328,1)))))</f>
        <v>13.8</v>
      </c>
      <c r="W327" s="162">
        <f ca="1">INDIRECT(CONCATENATE($E$333,IF(INDIRECT(CONCATENATE($E$333,ADDRESS(MATCH(W10,SL_CHARTS_2012!$AH$1:$AH$39999,1),$E$328,1)))=W10,ADDRESS(MATCH(W10,SL_CHARTS_2012!$AH$1:$AH$39999,1),$E$328,1),IF(INDIRECT(CONCATENATE($E$333,ADDRESS(MATCH(W10,SL_CHARTS_2012!$AH$1:$AH$39999,1),$E$328,1)))&gt;W10,ADDRESS(MATCH(W10,SL_CHARTS_2012!$AH$1:$AH$39999,1)+1,$E$328,1),ADDRESS(MATCH(W10,SL_CHARTS_2012!$AH$1:$AH$39999,1),$E$328,1)))))</f>
        <v>11.6</v>
      </c>
      <c r="X327" s="180" t="e">
        <f ca="1">INDIRECT(CONCATENATE($E$333,IF(INDIRECT(CONCATENATE($E$333,ADDRESS(MATCH(X10,SL_CHARTS_2012!$AH$1:$AH$39999,1),$E$328,1)))=X10,ADDRESS(MATCH(X10,SL_CHARTS_2012!$AH$1:$AH$39999,1),$E$328,1),IF(INDIRECT(CONCATENATE($E$333,ADDRESS(MATCH(X10,SL_CHARTS_2012!$AH$1:$AH$39999,1),$E$328,1)))&gt;X10,ADDRESS(MATCH(X10,SL_CHARTS_2012!$AH$1:$AH$39999,1)+1,$E$328,1),ADDRESS(MATCH(X10,SL_CHARTS_2012!$AH$1:$AH$39999,1),$E$328,1)))))</f>
        <v>#N/A</v>
      </c>
      <c r="Y327" s="180" t="e">
        <f ca="1">INDIRECT(CONCATENATE($E$333,IF(INDIRECT(CONCATENATE($E$333,ADDRESS(MATCH(Y10,SL_CHARTS_2012!$AH$1:$AH$39999,1),$E$328,1)))=Y10,ADDRESS(MATCH(Y10,SL_CHARTS_2012!$AH$1:$AH$39999,1),$E$328,1),IF(INDIRECT(CONCATENATE($E$333,ADDRESS(MATCH(Y10,SL_CHARTS_2012!$AH$1:$AH$39999,1),$E$328,1)))&gt;Y10,ADDRESS(MATCH(Y10,SL_CHARTS_2012!$AH$1:$AH$39999,1)+1,$E$328,1),ADDRESS(MATCH(Y10,SL_CHARTS_2012!$AH$1:$AH$39999,1),$E$328,1)))))</f>
        <v>#N/A</v>
      </c>
      <c r="Z327" s="180" t="e">
        <f ca="1">INDIRECT(CONCATENATE($E$333,IF(INDIRECT(CONCATENATE($E$333,ADDRESS(MATCH(Z10,SL_CHARTS_2012!$AH$1:$AH$39999,1),$E$328,1)))=Z10,ADDRESS(MATCH(Z10,SL_CHARTS_2012!$AH$1:$AH$39999,1),$E$328,1),IF(INDIRECT(CONCATENATE($E$333,ADDRESS(MATCH(Z10,SL_CHARTS_2012!$AH$1:$AH$39999,1),$E$328,1)))&gt;Z10,ADDRESS(MATCH(Z10,SL_CHARTS_2012!$AH$1:$AH$39999,1)+1,$E$328,1),ADDRESS(MATCH(Z10,SL_CHARTS_2012!$AH$1:$AH$39999,1),$E$328,1)))))</f>
        <v>#N/A</v>
      </c>
      <c r="AA327" s="180" t="e">
        <f ca="1">INDIRECT(CONCATENATE($E$333,IF(INDIRECT(CONCATENATE($E$333,ADDRESS(MATCH(AA10,SL_CHARTS_2012!$AH$1:$AH$39999,1),$E$328,1)))=AA10,ADDRESS(MATCH(AA10,SL_CHARTS_2012!$AH$1:$AH$39999,1),$E$328,1),IF(INDIRECT(CONCATENATE($E$333,ADDRESS(MATCH(AA10,SL_CHARTS_2012!$AH$1:$AH$39999,1),$E$328,1)))&gt;AA10,ADDRESS(MATCH(AA10,SL_CHARTS_2012!$AH$1:$AH$39999,1)+1,$E$328,1),ADDRESS(MATCH(AA10,SL_CHARTS_2012!$AH$1:$AH$39999,1),$E$328,1)))))</f>
        <v>#N/A</v>
      </c>
      <c r="AB327" s="180" t="e">
        <f ca="1">INDIRECT(CONCATENATE($E$333,IF(INDIRECT(CONCATENATE($E$333,ADDRESS(MATCH(AB10,SL_CHARTS_2012!$AH$1:$AH$39999,1),$E$328,1)))=AB10,ADDRESS(MATCH(AB10,SL_CHARTS_2012!$AH$1:$AH$39999,1),$E$328,1),IF(INDIRECT(CONCATENATE($E$333,ADDRESS(MATCH(AB10,SL_CHARTS_2012!$AH$1:$AH$39999,1),$E$328,1)))&gt;AB10,ADDRESS(MATCH(AB10,SL_CHARTS_2012!$AH$1:$AH$39999,1)+1,$E$328,1),ADDRESS(MATCH(AB10,SL_CHARTS_2012!$AH$1:$AH$39999,1),$E$328,1)))))</f>
        <v>#N/A</v>
      </c>
      <c r="AC327" s="180" t="e">
        <f ca="1">INDIRECT(CONCATENATE($E$333,IF(INDIRECT(CONCATENATE($E$333,ADDRESS(MATCH(AC10,SL_CHARTS_2012!$AH$1:$AH$39999,1),$E$328,1)))=AC10,ADDRESS(MATCH(AC10,SL_CHARTS_2012!$AH$1:$AH$39999,1),$E$328,1),IF(INDIRECT(CONCATENATE($E$333,ADDRESS(MATCH(AC10,SL_CHARTS_2012!$AH$1:$AH$39999,1),$E$328,1)))&gt;AC10,ADDRESS(MATCH(AC10,SL_CHARTS_2012!$AH$1:$AH$39999,1)+1,$E$328,1),ADDRESS(MATCH(AC10,SL_CHARTS_2012!$AH$1:$AH$39999,1),$E$328,1)))))</f>
        <v>#N/A</v>
      </c>
    </row>
    <row r="328" spans="2:29" s="574" customFormat="1" ht="15" hidden="1" customHeight="1">
      <c r="B328" s="724"/>
      <c r="C328" s="712" t="s">
        <v>125</v>
      </c>
      <c r="D328" s="712"/>
      <c r="E328" s="704">
        <v>34</v>
      </c>
      <c r="F328" s="704"/>
      <c r="G328" s="704"/>
      <c r="H328" s="704"/>
      <c r="I328" s="704"/>
      <c r="J328" s="704"/>
      <c r="K328" s="704"/>
      <c r="L328" s="704"/>
      <c r="M328" s="704"/>
      <c r="N328" s="704"/>
      <c r="O328" s="704"/>
      <c r="P328" s="704"/>
      <c r="Q328" s="704"/>
      <c r="R328" s="704"/>
      <c r="S328" s="704"/>
      <c r="T328" s="704"/>
      <c r="U328" s="704"/>
      <c r="V328" s="704"/>
      <c r="W328" s="704"/>
      <c r="X328" s="704"/>
      <c r="Y328" s="704"/>
      <c r="Z328" s="704"/>
      <c r="AA328" s="704"/>
      <c r="AB328" s="704"/>
      <c r="AC328" s="704"/>
    </row>
    <row r="329" spans="2:29" s="574" customFormat="1" ht="15" hidden="1" customHeight="1">
      <c r="B329" s="724"/>
      <c r="C329" s="705" t="s">
        <v>120</v>
      </c>
      <c r="D329" s="133" t="s">
        <v>123</v>
      </c>
      <c r="E329" s="43" t="str">
        <f ca="1">ADDRESS(MATCH(E323,SL_CHARTS_2012!$AH$1:$AH$3999,1),$E328+4,1)</f>
        <v>$AL$851</v>
      </c>
      <c r="F329" s="43" t="str">
        <f ca="1">ADDRESS(MATCH(F323,SL_CHARTS_2012!$AH$1:$AH$3999,1),$E328+4,1)</f>
        <v>$AL$810</v>
      </c>
      <c r="G329" s="43" t="str">
        <f ca="1">ADDRESS(MATCH(G323,SL_CHARTS_2012!$AH$1:$AH$3999,1),$E328+4,1)</f>
        <v>$AL$775</v>
      </c>
      <c r="H329" s="43" t="str">
        <f ca="1">ADDRESS(MATCH(H323,SL_CHARTS_2012!$AH$1:$AH$3999,1),$E328+4,1)</f>
        <v>$AL$748</v>
      </c>
      <c r="I329" s="43" t="str">
        <f ca="1">ADDRESS(MATCH(I323,SL_CHARTS_2012!$AH$1:$AH$3999,1),$E328+4,1)</f>
        <v>$AL$633</v>
      </c>
      <c r="J329" s="43" t="str">
        <f ca="1">ADDRESS(MATCH(J323,SL_CHARTS_2012!$AH$1:$AH$3999,1),$E328+4,1)</f>
        <v>$AL$572</v>
      </c>
      <c r="K329" s="43" t="str">
        <f ca="1">ADDRESS(MATCH(K323,SL_CHARTS_2012!$AH$1:$AH$3999,1),$E328+4,1)</f>
        <v>$AL$528</v>
      </c>
      <c r="L329" s="43" t="str">
        <f ca="1">ADDRESS(MATCH(L323,SL_CHARTS_2012!$AH$1:$AH$3999,1),$E328+4,1)</f>
        <v>$AL$504</v>
      </c>
      <c r="M329" s="43" t="str">
        <f ca="1">ADDRESS(MATCH(M323,SL_CHARTS_2012!$AH$1:$AH$3999,1),$E328+4,1)</f>
        <v>$AL$472</v>
      </c>
      <c r="N329" s="43" t="str">
        <f ca="1">ADDRESS(MATCH(N323,SL_CHARTS_2012!$AH$1:$AH$3999,1),$E328+4,1)</f>
        <v>$AL$390</v>
      </c>
      <c r="O329" s="43" t="str">
        <f ca="1">ADDRESS(MATCH(O323,SL_CHARTS_2012!$AH$1:$AH$3999,1),$E328+4,1)</f>
        <v>$AL$325</v>
      </c>
      <c r="P329" s="43" t="str">
        <f ca="1">ADDRESS(MATCH(P323,SL_CHARTS_2012!$AH$1:$AH$3999,1),$E328+4,1)</f>
        <v>$AL$292</v>
      </c>
      <c r="Q329" s="43" t="str">
        <f ca="1">ADDRESS(MATCH(Q323,SL_CHARTS_2012!$AH$1:$AH$3999,1),$E328+4,1)</f>
        <v>$AL$251</v>
      </c>
      <c r="R329" s="43" t="str">
        <f ca="1">ADDRESS(MATCH(R323,SL_CHARTS_2012!$AH$1:$AH$3999,1),$E328+4,1)</f>
        <v>$AL$193</v>
      </c>
      <c r="S329" s="43" t="str">
        <f ca="1">ADDRESS(MATCH(S323,SL_CHARTS_2012!$AH$1:$AH$3999,1),$E328+4,1)</f>
        <v>$AL$142</v>
      </c>
      <c r="T329" s="43" t="str">
        <f ca="1">ADDRESS(MATCH(T323,SL_CHARTS_2012!$AH$1:$AH$3999,1),$E328+4,1)</f>
        <v>$AL$116</v>
      </c>
      <c r="U329" s="43" t="str">
        <f ca="1">ADDRESS(MATCH(U323,SL_CHARTS_2012!$AH$1:$AH$3999,1),$E328+4,1)</f>
        <v>$AL$71</v>
      </c>
      <c r="V329" s="43" t="str">
        <f ca="1">ADDRESS(MATCH(V323,SL_CHARTS_2012!$AH$1:$AH$3999,1),$E328+4,1)</f>
        <v>$AL$50</v>
      </c>
      <c r="W329" s="43" t="str">
        <f ca="1">ADDRESS(MATCH(W323,SL_CHARTS_2012!$AH$1:$AH$3999,1),$E328+4,1)</f>
        <v>$AL$28</v>
      </c>
      <c r="X329" s="181" t="e">
        <f ca="1">ADDRESS(MATCH(X323,SL_CHARTS_2012!$AH$1:$AH$3999,1),$E328+4,1)</f>
        <v>#N/A</v>
      </c>
      <c r="Y329" s="181" t="e">
        <f ca="1">ADDRESS(MATCH(Y323,SL_CHARTS_2012!$AH$1:$AH$3999,1),$E328+4,1)</f>
        <v>#N/A</v>
      </c>
      <c r="Z329" s="181" t="e">
        <f ca="1">ADDRESS(MATCH(Z323,SL_CHARTS_2012!$AH$1:$AH$3999,1),$E328+4,1)</f>
        <v>#N/A</v>
      </c>
      <c r="AA329" s="181" t="e">
        <f ca="1">ADDRESS(MATCH(AA323,SL_CHARTS_2012!$AH$1:$AH$3999,1),$E328+4,1)</f>
        <v>#N/A</v>
      </c>
      <c r="AB329" s="181" t="e">
        <f ca="1">ADDRESS(MATCH(AB323,SL_CHARTS_2012!$AH$1:$AH$3999,1),$E328+4,1)</f>
        <v>#N/A</v>
      </c>
      <c r="AC329" s="181" t="e">
        <f ca="1">ADDRESS(MATCH(AC323,SL_CHARTS_2012!$AH$1:$AH$3999,1),$E328+4,1)</f>
        <v>#N/A</v>
      </c>
    </row>
    <row r="330" spans="2:29" s="574" customFormat="1" ht="15" hidden="1" customHeight="1">
      <c r="B330" s="724"/>
      <c r="C330" s="706"/>
      <c r="D330" s="133" t="s">
        <v>122</v>
      </c>
      <c r="E330" s="43" t="str">
        <f ca="1">ADDRESS(MATCH(E321,SL_CHARTS_2012!$AH$1:$AH$3999,1),$E328+4,1)</f>
        <v>$AL$917</v>
      </c>
      <c r="F330" s="43" t="str">
        <f ca="1">ADDRESS(MATCH(F321,SL_CHARTS_2012!$AH$1:$AH$3999,1),$E328+4,1)</f>
        <v>$AL$851</v>
      </c>
      <c r="G330" s="43" t="str">
        <f ca="1">ADDRESS(MATCH(G321,SL_CHARTS_2012!$AH$1:$AH$3999,1),$E328+4,1)</f>
        <v>$AL$810</v>
      </c>
      <c r="H330" s="43" t="str">
        <f ca="1">ADDRESS(MATCH(H321,SL_CHARTS_2012!$AH$1:$AH$3999,1),$E328+4,1)</f>
        <v>$AL$775</v>
      </c>
      <c r="I330" s="43" t="str">
        <f ca="1">ADDRESS(MATCH(I321,SL_CHARTS_2012!$AH$1:$AH$3999,1),$E328+4,1)</f>
        <v>$AL$748</v>
      </c>
      <c r="J330" s="43" t="str">
        <f ca="1">ADDRESS(MATCH(J321,SL_CHARTS_2012!$AH$1:$AH$3999,1),$E328+4,1)</f>
        <v>$AL$633</v>
      </c>
      <c r="K330" s="43" t="str">
        <f ca="1">ADDRESS(MATCH(K321,SL_CHARTS_2012!$AH$1:$AH$3999,1),$E328+4,1)</f>
        <v>$AL$572</v>
      </c>
      <c r="L330" s="43" t="str">
        <f ca="1">ADDRESS(MATCH(L321,SL_CHARTS_2012!$AH$1:$AH$3999,1),$E328+4,1)</f>
        <v>$AL$528</v>
      </c>
      <c r="M330" s="43" t="str">
        <f ca="1">ADDRESS(MATCH(M321,SL_CHARTS_2012!$AH$1:$AH$3999,1),$E328+4,1)</f>
        <v>$AL$504</v>
      </c>
      <c r="N330" s="43" t="str">
        <f ca="1">ADDRESS(MATCH(N321,SL_CHARTS_2012!$AH$1:$AH$3999,1),$E328+4,1)</f>
        <v>$AL$472</v>
      </c>
      <c r="O330" s="43" t="str">
        <f ca="1">ADDRESS(MATCH(O321,SL_CHARTS_2012!$AH$1:$AH$3999,1),$E328+4,1)</f>
        <v>$AL$390</v>
      </c>
      <c r="P330" s="43" t="str">
        <f ca="1">ADDRESS(MATCH(P321,SL_CHARTS_2012!$AH$1:$AH$3999,1),$E328+4,1)</f>
        <v>$AL$325</v>
      </c>
      <c r="Q330" s="43" t="str">
        <f ca="1">ADDRESS(MATCH(Q321,SL_CHARTS_2012!$AH$1:$AH$3999,1),$E328+4,1)</f>
        <v>$AL$292</v>
      </c>
      <c r="R330" s="43" t="str">
        <f ca="1">ADDRESS(MATCH(R321,SL_CHARTS_2012!$AH$1:$AH$3999,1),$E328+4,1)</f>
        <v>$AL$251</v>
      </c>
      <c r="S330" s="43" t="str">
        <f ca="1">ADDRESS(MATCH(S321,SL_CHARTS_2012!$AH$1:$AH$3999,1),$E328+4,1)</f>
        <v>$AL$193</v>
      </c>
      <c r="T330" s="43" t="str">
        <f ca="1">ADDRESS(MATCH(T321,SL_CHARTS_2012!$AH$1:$AH$3999,1),$E328+4,1)</f>
        <v>$AL$143</v>
      </c>
      <c r="U330" s="43" t="str">
        <f ca="1">ADDRESS(MATCH(U321,SL_CHARTS_2012!$AH$1:$AH$3999,1),$E328+4,1)</f>
        <v>$AL$117</v>
      </c>
      <c r="V330" s="43" t="str">
        <f ca="1">ADDRESS(MATCH(V321,SL_CHARTS_2012!$AH$1:$AH$3999,1),$E328+4,1)</f>
        <v>$AL$72</v>
      </c>
      <c r="W330" s="43" t="str">
        <f ca="1">ADDRESS(MATCH(W321,SL_CHARTS_2012!$AH$1:$AH$3999,1),$E328+4,1)</f>
        <v>$AL$51</v>
      </c>
      <c r="X330" s="181" t="str">
        <f ca="1">ADDRESS(MATCH(X321,SL_CHARTS_2012!$AH$1:$AH$3999,1),$E328+4,1)</f>
        <v>$AL$29</v>
      </c>
      <c r="Y330" s="181" t="e">
        <f ca="1">ADDRESS(MATCH(Y321,SL_CHARTS_2012!$AH$1:$AH$3999,1),$E328+4,1)</f>
        <v>#N/A</v>
      </c>
      <c r="Z330" s="181" t="e">
        <f ca="1">ADDRESS(MATCH(Z321,SL_CHARTS_2012!$AH$1:$AH$3999,1),$E328+4,1)</f>
        <v>#N/A</v>
      </c>
      <c r="AA330" s="181" t="e">
        <f ca="1">ADDRESS(MATCH(AA321,SL_CHARTS_2012!$AH$1:$AH$3999,1),$E328+4,1)</f>
        <v>#N/A</v>
      </c>
      <c r="AB330" s="181" t="e">
        <f ca="1">ADDRESS(MATCH(AB321,SL_CHARTS_2012!$AH$1:$AH$3999,1),$E328+4,1)</f>
        <v>#N/A</v>
      </c>
      <c r="AC330" s="181" t="e">
        <f ca="1">ADDRESS(MATCH(AC321,SL_CHARTS_2012!$AH$1:$AH$3999,1),$E328+4,1)</f>
        <v>#N/A</v>
      </c>
    </row>
    <row r="331" spans="2:29" s="574" customFormat="1" ht="15" hidden="1" customHeight="1">
      <c r="B331" s="724"/>
      <c r="C331" s="707" t="s">
        <v>121</v>
      </c>
      <c r="D331" s="134" t="s">
        <v>123</v>
      </c>
      <c r="E331" s="48" t="str">
        <f ca="1">ADDRESS(MATCH(E327,SL_CHARTS_2012!$AH$1:$AH$3999,1),$E328+4,1)</f>
        <v>$AL$851</v>
      </c>
      <c r="F331" s="48" t="str">
        <f ca="1">ADDRESS(MATCH(F327,SL_CHARTS_2012!$AH$1:$AH$3999,1),$E328+4,1)</f>
        <v>$AL$807</v>
      </c>
      <c r="G331" s="48" t="str">
        <f ca="1">ADDRESS(MATCH(G327,SL_CHARTS_2012!$AH$1:$AH$3999,1),$E328+4,1)</f>
        <v>$AL$770</v>
      </c>
      <c r="H331" s="48" t="str">
        <f ca="1">ADDRESS(MATCH(H327,SL_CHARTS_2012!$AH$1:$AH$3999,1),$E328+4,1)</f>
        <v>$AL$745</v>
      </c>
      <c r="I331" s="48" t="str">
        <f ca="1">ADDRESS(MATCH(I327,SL_CHARTS_2012!$AH$1:$AH$3999,1),$E328+4,1)</f>
        <v>$AL$630</v>
      </c>
      <c r="J331" s="48" t="str">
        <f ca="1">ADDRESS(MATCH(J327,SL_CHARTS_2012!$AH$1:$AH$3999,1),$E328+4,1)</f>
        <v>$AL$572</v>
      </c>
      <c r="K331" s="48" t="str">
        <f ca="1">ADDRESS(MATCH(K327,SL_CHARTS_2012!$AH$1:$AH$3999,1),$E328+4,1)</f>
        <v>$AL$528</v>
      </c>
      <c r="L331" s="48" t="str">
        <f ca="1">ADDRESS(MATCH(L327,SL_CHARTS_2012!$AH$1:$AH$3999,1),$E328+4,1)</f>
        <v>$AL$504</v>
      </c>
      <c r="M331" s="48" t="str">
        <f ca="1">ADDRESS(MATCH(M327,SL_CHARTS_2012!$AH$1:$AH$3999,1),$E328+4,1)</f>
        <v>$AL$472</v>
      </c>
      <c r="N331" s="48" t="str">
        <f ca="1">ADDRESS(MATCH(N327,SL_CHARTS_2012!$AH$1:$AH$3999,1),$E328+4,1)</f>
        <v>$AL$390</v>
      </c>
      <c r="O331" s="48" t="str">
        <f ca="1">ADDRESS(MATCH(O327,SL_CHARTS_2012!$AH$1:$AH$3999,1),$E328+4,1)</f>
        <v>$AL$325</v>
      </c>
      <c r="P331" s="48" t="str">
        <f ca="1">ADDRESS(MATCH(P327,SL_CHARTS_2012!$AH$1:$AH$3999,1),$E328+4,1)</f>
        <v>$AL$292</v>
      </c>
      <c r="Q331" s="48" t="str">
        <f ca="1">ADDRESS(MATCH(Q327,SL_CHARTS_2012!$AH$1:$AH$3999,1),$E328+4,1)</f>
        <v>$AL$251</v>
      </c>
      <c r="R331" s="48" t="str">
        <f ca="1">ADDRESS(MATCH(R327,SL_CHARTS_2012!$AH$1:$AH$3999,1),$E328+4,1)</f>
        <v>$AL$193</v>
      </c>
      <c r="S331" s="48" t="str">
        <f ca="1">ADDRESS(MATCH(S327,SL_CHARTS_2012!$AH$1:$AH$3999,1),$E328+4,1)</f>
        <v>$AL$142</v>
      </c>
      <c r="T331" s="48" t="str">
        <f ca="1">ADDRESS(MATCH(T327,SL_CHARTS_2012!$AH$1:$AH$3999,1),$E328+4,1)</f>
        <v>$AL$116</v>
      </c>
      <c r="U331" s="48" t="str">
        <f ca="1">ADDRESS(MATCH(U327,SL_CHARTS_2012!$AH$1:$AH$3999,1),$E328+4,1)</f>
        <v>$AL$71</v>
      </c>
      <c r="V331" s="48" t="str">
        <f ca="1">ADDRESS(MATCH(V327,SL_CHARTS_2012!$AH$1:$AH$3999,1),$E328+4,1)</f>
        <v>$AL$50</v>
      </c>
      <c r="W331" s="48" t="str">
        <f ca="1">ADDRESS(MATCH(W327,SL_CHARTS_2012!$AH$1:$AH$3999,1),$E328+4,1)</f>
        <v>$AL$28</v>
      </c>
      <c r="X331" s="182" t="e">
        <f ca="1">ADDRESS(MATCH(X327,SL_CHARTS_2012!$AH$1:$AH$3999,1),$E328+4,1)</f>
        <v>#N/A</v>
      </c>
      <c r="Y331" s="182" t="e">
        <f ca="1">ADDRESS(MATCH(Y327,SL_CHARTS_2012!$AH$1:$AH$3999,1),$E328+4,1)</f>
        <v>#N/A</v>
      </c>
      <c r="Z331" s="182" t="e">
        <f ca="1">ADDRESS(MATCH(Z327,SL_CHARTS_2012!$AH$1:$AH$3999,1),$E328+4,1)</f>
        <v>#N/A</v>
      </c>
      <c r="AA331" s="182" t="e">
        <f ca="1">ADDRESS(MATCH(AA327,SL_CHARTS_2012!$AH$1:$AH$3999,1),$E328+4,1)</f>
        <v>#N/A</v>
      </c>
      <c r="AB331" s="182" t="e">
        <f ca="1">ADDRESS(MATCH(AB327,SL_CHARTS_2012!$AH$1:$AH$3999,1),$E328+4,1)</f>
        <v>#N/A</v>
      </c>
      <c r="AC331" s="182" t="e">
        <f ca="1">ADDRESS(MATCH(AC327,SL_CHARTS_2012!$AH$1:$AH$3999,1),$E328+4,1)</f>
        <v>#N/A</v>
      </c>
    </row>
    <row r="332" spans="2:29" s="574" customFormat="1" ht="15" hidden="1" customHeight="1">
      <c r="B332" s="724"/>
      <c r="C332" s="708"/>
      <c r="D332" s="134" t="s">
        <v>122</v>
      </c>
      <c r="E332" s="48" t="str">
        <f ca="1">ADDRESS(MATCH(E325,SL_CHARTS_2012!$AH$1:$AH$3999,1),$E328+4,1)</f>
        <v>$AL$917</v>
      </c>
      <c r="F332" s="48" t="str">
        <f ca="1">ADDRESS(MATCH(F325,SL_CHARTS_2012!$AH$1:$AH$3999,1),$E328+4,1)</f>
        <v>$AL$851</v>
      </c>
      <c r="G332" s="48" t="str">
        <f ca="1">ADDRESS(MATCH(G325,SL_CHARTS_2012!$AH$1:$AH$3999,1),$E328+4,1)</f>
        <v>$AL$813</v>
      </c>
      <c r="H332" s="48" t="str">
        <f ca="1">ADDRESS(MATCH(H325,SL_CHARTS_2012!$AH$1:$AH$3999,1),$E328+4,1)</f>
        <v>$AL$780</v>
      </c>
      <c r="I332" s="48" t="str">
        <f ca="1">ADDRESS(MATCH(I325,SL_CHARTS_2012!$AH$1:$AH$3999,1),$E328+4,1)</f>
        <v>$AL$750</v>
      </c>
      <c r="J332" s="48" t="str">
        <f ca="1">ADDRESS(MATCH(J325,SL_CHARTS_2012!$AH$1:$AH$3999,1),$E328+4,1)</f>
        <v>$AL$635</v>
      </c>
      <c r="K332" s="48" t="str">
        <f ca="1">ADDRESS(MATCH(K325,SL_CHARTS_2012!$AH$1:$AH$3999,1),$E328+4,1)</f>
        <v>$AL$572</v>
      </c>
      <c r="L332" s="48" t="str">
        <f ca="1">ADDRESS(MATCH(L325,SL_CHARTS_2012!$AH$1:$AH$3999,1),$E328+4,1)</f>
        <v>$AL$528</v>
      </c>
      <c r="M332" s="48" t="str">
        <f ca="1">ADDRESS(MATCH(M325,SL_CHARTS_2012!$AH$1:$AH$3999,1),$E328+4,1)</f>
        <v>$AL$504</v>
      </c>
      <c r="N332" s="48" t="str">
        <f ca="1">ADDRESS(MATCH(N325,SL_CHARTS_2012!$AH$1:$AH$3999,1),$E328+4,1)</f>
        <v>$AL$472</v>
      </c>
      <c r="O332" s="48" t="str">
        <f ca="1">ADDRESS(MATCH(O325,SL_CHARTS_2012!$AH$1:$AH$3999,1),$E328+4,1)</f>
        <v>$AL$390</v>
      </c>
      <c r="P332" s="48" t="str">
        <f ca="1">ADDRESS(MATCH(P325,SL_CHARTS_2012!$AH$1:$AH$3999,1),$E328+4,1)</f>
        <v>$AL$325</v>
      </c>
      <c r="Q332" s="48" t="str">
        <f ca="1">ADDRESS(MATCH(Q325,SL_CHARTS_2012!$AH$1:$AH$3999,1),$E328+4,1)</f>
        <v>$AL$292</v>
      </c>
      <c r="R332" s="48" t="str">
        <f ca="1">ADDRESS(MATCH(R325,SL_CHARTS_2012!$AH$1:$AH$3999,1),$E328+4,1)</f>
        <v>$AL$251</v>
      </c>
      <c r="S332" s="48" t="str">
        <f ca="1">ADDRESS(MATCH(S325,SL_CHARTS_2012!$AH$1:$AH$3999,1),$E328+4,1)</f>
        <v>$AL$193</v>
      </c>
      <c r="T332" s="48" t="str">
        <f ca="1">ADDRESS(MATCH(T325,SL_CHARTS_2012!$AH$1:$AH$3999,1),$E328+4,1)</f>
        <v>$AL$143</v>
      </c>
      <c r="U332" s="48" t="str">
        <f ca="1">ADDRESS(MATCH(U325,SL_CHARTS_2012!$AH$1:$AH$3999,1),$E328+4,1)</f>
        <v>$AL$117</v>
      </c>
      <c r="V332" s="48" t="str">
        <f ca="1">ADDRESS(MATCH(V325,SL_CHARTS_2012!$AH$1:$AH$3999,1),$E328+4,1)</f>
        <v>$AL$72</v>
      </c>
      <c r="W332" s="48" t="str">
        <f ca="1">ADDRESS(MATCH(W325,SL_CHARTS_2012!$AH$1:$AH$3999,1),$E328+4,1)</f>
        <v>$AL$51</v>
      </c>
      <c r="X332" s="182" t="str">
        <f ca="1">ADDRESS(MATCH(X325,SL_CHARTS_2012!$AH$1:$AH$3999,1),$E328+4,1)</f>
        <v>$AL$29</v>
      </c>
      <c r="Y332" s="182" t="e">
        <f ca="1">ADDRESS(MATCH(Y325,SL_CHARTS_2012!$AH$1:$AH$3999,1),$E328+4,1)</f>
        <v>#N/A</v>
      </c>
      <c r="Z332" s="182" t="e">
        <f ca="1">ADDRESS(MATCH(Z325,SL_CHARTS_2012!$AH$1:$AH$3999,1),$E328+4,1)</f>
        <v>#N/A</v>
      </c>
      <c r="AA332" s="182" t="e">
        <f ca="1">ADDRESS(MATCH(AA325,SL_CHARTS_2012!$AH$1:$AH$3999,1),$E328+4,1)</f>
        <v>#N/A</v>
      </c>
      <c r="AB332" s="182" t="e">
        <f ca="1">ADDRESS(MATCH(AB325,SL_CHARTS_2012!$AH$1:$AH$3999,1),$E328+4,1)</f>
        <v>#N/A</v>
      </c>
      <c r="AC332" s="182" t="e">
        <f ca="1">ADDRESS(MATCH(AC325,SL_CHARTS_2012!$AH$1:$AH$3999,1),$E328+4,1)</f>
        <v>#N/A</v>
      </c>
    </row>
    <row r="333" spans="2:29" s="574" customFormat="1" ht="15" hidden="1" customHeight="1">
      <c r="B333" s="724"/>
      <c r="C333" s="571"/>
      <c r="D333" s="734" t="s">
        <v>126</v>
      </c>
      <c r="E333" s="42" t="s">
        <v>147</v>
      </c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  <c r="AA333" s="566"/>
      <c r="AB333" s="566"/>
      <c r="AC333" s="566"/>
    </row>
    <row r="334" spans="2:29" s="574" customFormat="1" ht="15" hidden="1" customHeight="1">
      <c r="B334" s="724"/>
      <c r="C334" s="571"/>
      <c r="D334" s="734"/>
      <c r="E334" s="42" t="s">
        <v>124</v>
      </c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  <c r="X334" s="566"/>
      <c r="Y334" s="566"/>
      <c r="Z334" s="566"/>
      <c r="AA334" s="566"/>
      <c r="AB334" s="566"/>
      <c r="AC334" s="566"/>
    </row>
    <row r="335" spans="2:29" s="574" customFormat="1" ht="15" customHeight="1">
      <c r="B335" s="724"/>
      <c r="C335" s="714" t="s">
        <v>127</v>
      </c>
      <c r="D335" s="135" t="s">
        <v>106</v>
      </c>
      <c r="E335" s="14" t="str">
        <f ca="1">CONCATENATE(E321,E$7,E323)</f>
        <v>100,5-93,9</v>
      </c>
      <c r="F335" s="14" t="str">
        <f t="shared" ref="F335:AC335" ca="1" si="151">CONCATENATE(F321,F$7,F323)</f>
        <v>93,9-89,8</v>
      </c>
      <c r="G335" s="14" t="str">
        <f t="shared" ca="1" si="151"/>
        <v>89,8-86,3</v>
      </c>
      <c r="H335" s="14" t="str">
        <f t="shared" ca="1" si="151"/>
        <v>86,3-83,6</v>
      </c>
      <c r="I335" s="14" t="str">
        <f t="shared" ca="1" si="151"/>
        <v>83,6-72,1</v>
      </c>
      <c r="J335" s="14" t="str">
        <f t="shared" ca="1" si="151"/>
        <v>72,1-66</v>
      </c>
      <c r="K335" s="14" t="str">
        <f t="shared" ca="1" si="151"/>
        <v>66-61,6</v>
      </c>
      <c r="L335" s="14" t="str">
        <f t="shared" ca="1" si="151"/>
        <v>61,6-59,2</v>
      </c>
      <c r="M335" s="14" t="str">
        <f t="shared" ca="1" si="151"/>
        <v>59,2-56</v>
      </c>
      <c r="N335" s="14" t="str">
        <f t="shared" ca="1" si="151"/>
        <v>56-47,8</v>
      </c>
      <c r="O335" s="14" t="str">
        <f t="shared" ca="1" si="151"/>
        <v>47,8-41,3</v>
      </c>
      <c r="P335" s="14" t="str">
        <f t="shared" ca="1" si="151"/>
        <v>41,3-38</v>
      </c>
      <c r="Q335" s="14" t="str">
        <f t="shared" ca="1" si="151"/>
        <v>38-33,9</v>
      </c>
      <c r="R335" s="14" t="str">
        <f t="shared" ca="1" si="151"/>
        <v>33,9-28,1</v>
      </c>
      <c r="S335" s="14" t="str">
        <f t="shared" ca="1" si="151"/>
        <v>28,1-23</v>
      </c>
      <c r="T335" s="14" t="str">
        <f t="shared" ca="1" si="151"/>
        <v>23,1-20,4</v>
      </c>
      <c r="U335" s="14" t="str">
        <f t="shared" ca="1" si="151"/>
        <v>20,5-15,9</v>
      </c>
      <c r="V335" s="14" t="str">
        <f t="shared" ca="1" si="151"/>
        <v>16-13,8</v>
      </c>
      <c r="W335" s="14" t="str">
        <f t="shared" ca="1" si="151"/>
        <v>13,9-11,6</v>
      </c>
      <c r="X335" s="165" t="e">
        <f t="shared" ca="1" si="151"/>
        <v>#N/A</v>
      </c>
      <c r="Y335" s="165" t="e">
        <f t="shared" ca="1" si="151"/>
        <v>#N/A</v>
      </c>
      <c r="Z335" s="165" t="e">
        <f t="shared" ca="1" si="151"/>
        <v>#N/A</v>
      </c>
      <c r="AA335" s="165" t="e">
        <f t="shared" ca="1" si="151"/>
        <v>#N/A</v>
      </c>
      <c r="AB335" s="165" t="e">
        <f t="shared" ca="1" si="151"/>
        <v>#N/A</v>
      </c>
      <c r="AC335" s="165" t="e">
        <f t="shared" ca="1" si="151"/>
        <v>#N/A</v>
      </c>
    </row>
    <row r="336" spans="2:29" s="574" customFormat="1" ht="15" customHeight="1">
      <c r="B336" s="724"/>
      <c r="C336" s="714"/>
      <c r="D336" s="136" t="s">
        <v>670</v>
      </c>
      <c r="E336" s="136">
        <f ca="1">AVERAGE(INDIRECT(CONCATENATE($E$333,E329,$E$334,E330),TRUE))</f>
        <v>52.472835820895519</v>
      </c>
      <c r="F336" s="136">
        <f t="shared" ref="F336:AC336" ca="1" si="152">AVERAGE(INDIRECT(CONCATENATE($E$333,F329,$E$334,F330),TRUE))</f>
        <v>51.533571428571427</v>
      </c>
      <c r="G336" s="136">
        <f t="shared" ca="1" si="152"/>
        <v>49.881666666666675</v>
      </c>
      <c r="H336" s="136">
        <f t="shared" ca="1" si="152"/>
        <v>56.783928571428575</v>
      </c>
      <c r="I336" s="136">
        <f t="shared" ca="1" si="152"/>
        <v>55.029051724137943</v>
      </c>
      <c r="J336" s="136">
        <f t="shared" ca="1" si="152"/>
        <v>51.040161290322594</v>
      </c>
      <c r="K336" s="136">
        <f t="shared" ca="1" si="152"/>
        <v>49.459111111111106</v>
      </c>
      <c r="L336" s="136">
        <f t="shared" ca="1" si="152"/>
        <v>51.8416</v>
      </c>
      <c r="M336" s="136">
        <f t="shared" ca="1" si="152"/>
        <v>44.204848484848483</v>
      </c>
      <c r="N336" s="136">
        <f t="shared" ca="1" si="152"/>
        <v>48.263734939759026</v>
      </c>
      <c r="O336" s="136">
        <f t="shared" ca="1" si="152"/>
        <v>47.014393939393941</v>
      </c>
      <c r="P336" s="136">
        <f t="shared" ca="1" si="152"/>
        <v>43.640294117647052</v>
      </c>
      <c r="Q336" s="136">
        <f t="shared" ca="1" si="152"/>
        <v>42.525476190476191</v>
      </c>
      <c r="R336" s="136">
        <f t="shared" ca="1" si="152"/>
        <v>12.81542372881356</v>
      </c>
      <c r="S336" s="136">
        <f t="shared" ca="1" si="152"/>
        <v>2.5236538461538465</v>
      </c>
      <c r="T336" s="136">
        <f t="shared" ca="1" si="152"/>
        <v>-2.2510714285714282</v>
      </c>
      <c r="U336" s="136">
        <f t="shared" ca="1" si="152"/>
        <v>0.76468085106382999</v>
      </c>
      <c r="V336" s="136">
        <f t="shared" ca="1" si="152"/>
        <v>6.6200000000000019</v>
      </c>
      <c r="W336" s="136">
        <f t="shared" ca="1" si="152"/>
        <v>4.6333333333333337</v>
      </c>
      <c r="X336" s="166" t="e">
        <f t="shared" ca="1" si="152"/>
        <v>#N/A</v>
      </c>
      <c r="Y336" s="166" t="e">
        <f t="shared" ca="1" si="152"/>
        <v>#N/A</v>
      </c>
      <c r="Z336" s="166" t="e">
        <f t="shared" ca="1" si="152"/>
        <v>#N/A</v>
      </c>
      <c r="AA336" s="166" t="e">
        <f t="shared" ca="1" si="152"/>
        <v>#N/A</v>
      </c>
      <c r="AB336" s="166" t="e">
        <f t="shared" ca="1" si="152"/>
        <v>#N/A</v>
      </c>
      <c r="AC336" s="166" t="e">
        <f t="shared" ca="1" si="152"/>
        <v>#N/A</v>
      </c>
    </row>
    <row r="337" spans="2:29" s="574" customFormat="1" ht="15" hidden="1" customHeight="1">
      <c r="B337" s="724"/>
      <c r="C337" s="714"/>
      <c r="D337" s="137" t="s">
        <v>671</v>
      </c>
      <c r="E337" s="137">
        <f ca="1">MIN(INDIRECT(CONCATENATE($E$333,E329,$E$334,E330),TRUE))</f>
        <v>47.99</v>
      </c>
      <c r="F337" s="137">
        <f t="shared" ref="F337:AC337" ca="1" si="153">MIN(INDIRECT(CONCATENATE($E$333,F329,$E$334,F330),TRUE))</f>
        <v>47.34</v>
      </c>
      <c r="G337" s="137">
        <f t="shared" ca="1" si="153"/>
        <v>47.93</v>
      </c>
      <c r="H337" s="137">
        <f t="shared" ca="1" si="153"/>
        <v>53.48</v>
      </c>
      <c r="I337" s="137">
        <f t="shared" ca="1" si="153"/>
        <v>46.11</v>
      </c>
      <c r="J337" s="137">
        <f t="shared" ca="1" si="153"/>
        <v>48.5</v>
      </c>
      <c r="K337" s="137">
        <f t="shared" ca="1" si="153"/>
        <v>45.26</v>
      </c>
      <c r="L337" s="137">
        <f t="shared" ca="1" si="153"/>
        <v>49.42</v>
      </c>
      <c r="M337" s="137">
        <f t="shared" ca="1" si="153"/>
        <v>37.840000000000003</v>
      </c>
      <c r="N337" s="137">
        <f t="shared" ca="1" si="153"/>
        <v>37.840000000000003</v>
      </c>
      <c r="O337" s="137">
        <f t="shared" ca="1" si="153"/>
        <v>42.28</v>
      </c>
      <c r="P337" s="137">
        <f t="shared" ca="1" si="153"/>
        <v>42.37</v>
      </c>
      <c r="Q337" s="137">
        <f t="shared" ca="1" si="153"/>
        <v>33.450000000000003</v>
      </c>
      <c r="R337" s="137">
        <f t="shared" ca="1" si="153"/>
        <v>4.28</v>
      </c>
      <c r="S337" s="137">
        <f t="shared" ca="1" si="153"/>
        <v>-4.6100000000000003</v>
      </c>
      <c r="T337" s="137">
        <f t="shared" ca="1" si="153"/>
        <v>-5.16</v>
      </c>
      <c r="U337" s="137">
        <f t="shared" ca="1" si="153"/>
        <v>-0.93</v>
      </c>
      <c r="V337" s="137">
        <f t="shared" ca="1" si="153"/>
        <v>2.68</v>
      </c>
      <c r="W337" s="137">
        <f t="shared" ca="1" si="153"/>
        <v>-1.27</v>
      </c>
      <c r="X337" s="167" t="e">
        <f t="shared" ca="1" si="153"/>
        <v>#N/A</v>
      </c>
      <c r="Y337" s="167" t="e">
        <f t="shared" ca="1" si="153"/>
        <v>#N/A</v>
      </c>
      <c r="Z337" s="167" t="e">
        <f t="shared" ca="1" si="153"/>
        <v>#N/A</v>
      </c>
      <c r="AA337" s="167" t="e">
        <f t="shared" ca="1" si="153"/>
        <v>#N/A</v>
      </c>
      <c r="AB337" s="167" t="e">
        <f t="shared" ca="1" si="153"/>
        <v>#N/A</v>
      </c>
      <c r="AC337" s="167" t="e">
        <f t="shared" ca="1" si="153"/>
        <v>#N/A</v>
      </c>
    </row>
    <row r="338" spans="2:29" s="574" customFormat="1" ht="15" hidden="1" customHeight="1">
      <c r="B338" s="724"/>
      <c r="C338" s="714"/>
      <c r="D338" s="137" t="s">
        <v>672</v>
      </c>
      <c r="E338" s="137">
        <f ca="1">MAX(INDIRECT(CONCATENATE($E$333,E329,$E$334,E330),TRUE))</f>
        <v>56.22</v>
      </c>
      <c r="F338" s="137">
        <f t="shared" ref="F338:AC338" ca="1" si="154">MAX(INDIRECT(CONCATENATE($E$333,F329,$E$334,F330),TRUE))</f>
        <v>55.95</v>
      </c>
      <c r="G338" s="137">
        <f t="shared" ca="1" si="154"/>
        <v>53.48</v>
      </c>
      <c r="H338" s="137">
        <f t="shared" ca="1" si="154"/>
        <v>58.18</v>
      </c>
      <c r="I338" s="137">
        <f t="shared" ca="1" si="154"/>
        <v>61.04</v>
      </c>
      <c r="J338" s="137">
        <f t="shared" ca="1" si="154"/>
        <v>56.11</v>
      </c>
      <c r="K338" s="137">
        <f t="shared" ca="1" si="154"/>
        <v>54.81</v>
      </c>
      <c r="L338" s="137">
        <f t="shared" ca="1" si="154"/>
        <v>54.81</v>
      </c>
      <c r="M338" s="137">
        <f t="shared" ca="1" si="154"/>
        <v>49.42</v>
      </c>
      <c r="N338" s="137">
        <f t="shared" ca="1" si="154"/>
        <v>54.85</v>
      </c>
      <c r="O338" s="137">
        <f t="shared" ca="1" si="154"/>
        <v>54.79</v>
      </c>
      <c r="P338" s="137">
        <f t="shared" ca="1" si="154"/>
        <v>45.66</v>
      </c>
      <c r="Q338" s="137">
        <f t="shared" ca="1" si="154"/>
        <v>45.72</v>
      </c>
      <c r="R338" s="137">
        <f t="shared" ca="1" si="154"/>
        <v>33.450000000000003</v>
      </c>
      <c r="S338" s="137">
        <f t="shared" ca="1" si="154"/>
        <v>6.29</v>
      </c>
      <c r="T338" s="137">
        <f t="shared" ca="1" si="154"/>
        <v>1.17</v>
      </c>
      <c r="U338" s="137">
        <f t="shared" ca="1" si="154"/>
        <v>3.11</v>
      </c>
      <c r="V338" s="137">
        <f t="shared" ca="1" si="154"/>
        <v>8.4499999999999993</v>
      </c>
      <c r="W338" s="137">
        <f t="shared" ca="1" si="154"/>
        <v>8.3699999999999992</v>
      </c>
      <c r="X338" s="167" t="e">
        <f t="shared" ca="1" si="154"/>
        <v>#N/A</v>
      </c>
      <c r="Y338" s="167" t="e">
        <f t="shared" ca="1" si="154"/>
        <v>#N/A</v>
      </c>
      <c r="Z338" s="167" t="e">
        <f t="shared" ca="1" si="154"/>
        <v>#N/A</v>
      </c>
      <c r="AA338" s="167" t="e">
        <f t="shared" ca="1" si="154"/>
        <v>#N/A</v>
      </c>
      <c r="AB338" s="167" t="e">
        <f t="shared" ca="1" si="154"/>
        <v>#N/A</v>
      </c>
      <c r="AC338" s="167" t="e">
        <f t="shared" ca="1" si="154"/>
        <v>#N/A</v>
      </c>
    </row>
    <row r="339" spans="2:29" s="574" customFormat="1" ht="15" hidden="1" customHeight="1">
      <c r="B339" s="724"/>
      <c r="C339" s="714"/>
      <c r="D339" s="138" t="s">
        <v>131</v>
      </c>
      <c r="E339" s="138" t="str">
        <f ca="1">CONCATENATE($E333,E330,$E334,E329)</f>
        <v>SL_CHARTS_2012!$AL$917:$AL$851</v>
      </c>
      <c r="F339" s="138" t="str">
        <f t="shared" ref="F339:AC339" ca="1" si="155">CONCATENATE($E333,F330,$E334,F329)</f>
        <v>SL_CHARTS_2012!$AL$851:$AL$810</v>
      </c>
      <c r="G339" s="138" t="str">
        <f t="shared" ca="1" si="155"/>
        <v>SL_CHARTS_2012!$AL$810:$AL$775</v>
      </c>
      <c r="H339" s="138" t="str">
        <f t="shared" ca="1" si="155"/>
        <v>SL_CHARTS_2012!$AL$775:$AL$748</v>
      </c>
      <c r="I339" s="138" t="str">
        <f t="shared" ca="1" si="155"/>
        <v>SL_CHARTS_2012!$AL$748:$AL$633</v>
      </c>
      <c r="J339" s="138" t="str">
        <f t="shared" ca="1" si="155"/>
        <v>SL_CHARTS_2012!$AL$633:$AL$572</v>
      </c>
      <c r="K339" s="138" t="str">
        <f t="shared" ca="1" si="155"/>
        <v>SL_CHARTS_2012!$AL$572:$AL$528</v>
      </c>
      <c r="L339" s="138" t="str">
        <f t="shared" ca="1" si="155"/>
        <v>SL_CHARTS_2012!$AL$528:$AL$504</v>
      </c>
      <c r="M339" s="138" t="str">
        <f t="shared" ca="1" si="155"/>
        <v>SL_CHARTS_2012!$AL$504:$AL$472</v>
      </c>
      <c r="N339" s="138" t="str">
        <f t="shared" ca="1" si="155"/>
        <v>SL_CHARTS_2012!$AL$472:$AL$390</v>
      </c>
      <c r="O339" s="138" t="str">
        <f t="shared" ca="1" si="155"/>
        <v>SL_CHARTS_2012!$AL$390:$AL$325</v>
      </c>
      <c r="P339" s="138" t="str">
        <f t="shared" ca="1" si="155"/>
        <v>SL_CHARTS_2012!$AL$325:$AL$292</v>
      </c>
      <c r="Q339" s="138" t="str">
        <f t="shared" ca="1" si="155"/>
        <v>SL_CHARTS_2012!$AL$292:$AL$251</v>
      </c>
      <c r="R339" s="138" t="str">
        <f t="shared" ca="1" si="155"/>
        <v>SL_CHARTS_2012!$AL$251:$AL$193</v>
      </c>
      <c r="S339" s="138" t="str">
        <f t="shared" ca="1" si="155"/>
        <v>SL_CHARTS_2012!$AL$193:$AL$142</v>
      </c>
      <c r="T339" s="138" t="str">
        <f t="shared" ca="1" si="155"/>
        <v>SL_CHARTS_2012!$AL$143:$AL$116</v>
      </c>
      <c r="U339" s="138" t="str">
        <f t="shared" ca="1" si="155"/>
        <v>SL_CHARTS_2012!$AL$117:$AL$71</v>
      </c>
      <c r="V339" s="138" t="str">
        <f t="shared" ca="1" si="155"/>
        <v>SL_CHARTS_2012!$AL$72:$AL$50</v>
      </c>
      <c r="W339" s="138" t="str">
        <f t="shared" ca="1" si="155"/>
        <v>SL_CHARTS_2012!$AL$51:$AL$28</v>
      </c>
      <c r="X339" s="168" t="e">
        <f t="shared" ca="1" si="155"/>
        <v>#N/A</v>
      </c>
      <c r="Y339" s="168" t="e">
        <f t="shared" ca="1" si="155"/>
        <v>#N/A</v>
      </c>
      <c r="Z339" s="168" t="e">
        <f t="shared" ca="1" si="155"/>
        <v>#N/A</v>
      </c>
      <c r="AA339" s="168" t="e">
        <f t="shared" ca="1" si="155"/>
        <v>#N/A</v>
      </c>
      <c r="AB339" s="168" t="e">
        <f t="shared" ca="1" si="155"/>
        <v>#N/A</v>
      </c>
      <c r="AC339" s="168" t="e">
        <f t="shared" ca="1" si="155"/>
        <v>#N/A</v>
      </c>
    </row>
    <row r="340" spans="2:29" s="574" customFormat="1" ht="15" hidden="1" customHeight="1">
      <c r="B340" s="724"/>
      <c r="C340" s="714"/>
      <c r="D340" s="138" t="s">
        <v>677</v>
      </c>
      <c r="E340" s="138" t="str">
        <f ca="1">ADDRESS(MATCH(E337,INDIRECT(E339,TRUE),0)+MATCH(E323,SL_CHARTS_2012!$AH$1:$AH$3999,1)-1,$E328+4,1,1)</f>
        <v>$AL$916</v>
      </c>
      <c r="F340" s="138" t="str">
        <f ca="1">ADDRESS(MATCH(F337,INDIRECT(F339,TRUE),0)+MATCH(F323,SL_CHARTS_2012!$AH$1:$AH$3999,1)-1,$E328+4,1,1)</f>
        <v>$AL$816</v>
      </c>
      <c r="G340" s="138" t="str">
        <f ca="1">ADDRESS(MATCH(G337,INDIRECT(G339,TRUE),0)+MATCH(G323,SL_CHARTS_2012!$AH$1:$AH$3999,1)-1,$E328+4,1,1)</f>
        <v>$AL$810</v>
      </c>
      <c r="H340" s="138" t="str">
        <f ca="1">ADDRESS(MATCH(H337,INDIRECT(H339,TRUE),0)+MATCH(H323,SL_CHARTS_2012!$AH$1:$AH$3999,1)-1,$E328+4,1,1)</f>
        <v>$AL$775</v>
      </c>
      <c r="I340" s="138" t="str">
        <f ca="1">ADDRESS(MATCH(I337,INDIRECT(I339,TRUE),0)+MATCH(I323,SL_CHARTS_2012!$AH$1:$AH$3999,1)-1,$E328+4,1,1)</f>
        <v>$AL$684</v>
      </c>
      <c r="J340" s="138" t="str">
        <f ca="1">ADDRESS(MATCH(J337,INDIRECT(J339,TRUE),0)+MATCH(J323,SL_CHARTS_2012!$AH$1:$AH$3999,1)-1,$E328+4,1,1)</f>
        <v>$AL$583</v>
      </c>
      <c r="K340" s="138" t="str">
        <f ca="1">ADDRESS(MATCH(K337,INDIRECT(K339,TRUE),0)+MATCH(K323,SL_CHARTS_2012!$AH$1:$AH$3999,1)-1,$E328+4,1,1)</f>
        <v>$AL$550</v>
      </c>
      <c r="L340" s="138" t="str">
        <f ca="1">ADDRESS(MATCH(L337,INDIRECT(L339,TRUE),0)+MATCH(L323,SL_CHARTS_2012!$AH$1:$AH$3999,1)-1,$E328+4,1,1)</f>
        <v>$AL$504</v>
      </c>
      <c r="M340" s="138" t="str">
        <f ca="1">ADDRESS(MATCH(M337,INDIRECT(M339,TRUE),0)+MATCH(M323,SL_CHARTS_2012!$AH$1:$AH$3999,1)-1,$E328+4,1,1)</f>
        <v>$AL$472</v>
      </c>
      <c r="N340" s="138" t="str">
        <f ca="1">ADDRESS(MATCH(N337,INDIRECT(N339,TRUE),0)+MATCH(N323,SL_CHARTS_2012!$AH$1:$AH$3999,1)-1,$E328+4,1,1)</f>
        <v>$AL$472</v>
      </c>
      <c r="O340" s="138" t="str">
        <f ca="1">ADDRESS(MATCH(O337,INDIRECT(O339,TRUE),0)+MATCH(O323,SL_CHARTS_2012!$AH$1:$AH$3999,1)-1,$E328+4,1,1)</f>
        <v>$AL$327</v>
      </c>
      <c r="P340" s="138" t="str">
        <f ca="1">ADDRESS(MATCH(P337,INDIRECT(P339,TRUE),0)+MATCH(P323,SL_CHARTS_2012!$AH$1:$AH$3999,1)-1,$E328+4,1,1)</f>
        <v>$AL$325</v>
      </c>
      <c r="Q340" s="138" t="str">
        <f ca="1">ADDRESS(MATCH(Q337,INDIRECT(Q339,TRUE),0)+MATCH(Q323,SL_CHARTS_2012!$AH$1:$AH$3999,1)-1,$E328+4,1,1)</f>
        <v>$AL$251</v>
      </c>
      <c r="R340" s="138" t="str">
        <f ca="1">ADDRESS(MATCH(R337,INDIRECT(R339,TRUE),0)+MATCH(R323,SL_CHARTS_2012!$AH$1:$AH$3999,1)-1,$E328+4,1,1)</f>
        <v>$AL$197</v>
      </c>
      <c r="S340" s="138" t="str">
        <f ca="1">ADDRESS(MATCH(S337,INDIRECT(S339,TRUE),0)+MATCH(S323,SL_CHARTS_2012!$AH$1:$AH$3999,1)-1,$E328+4,1,1)</f>
        <v>$AL$142</v>
      </c>
      <c r="T340" s="138" t="str">
        <f ca="1">ADDRESS(MATCH(T337,INDIRECT(T339,TRUE),0)+MATCH(T323,SL_CHARTS_2012!$AH$1:$AH$3999,1)-1,$E328+4,1,1)</f>
        <v>$AL$138</v>
      </c>
      <c r="U340" s="138" t="str">
        <f ca="1">ADDRESS(MATCH(U337,INDIRECT(U339,TRUE),0)+MATCH(U323,SL_CHARTS_2012!$AH$1:$AH$3999,1)-1,$E328+4,1,1)</f>
        <v>$AL$92</v>
      </c>
      <c r="V340" s="138" t="str">
        <f ca="1">ADDRESS(MATCH(V337,INDIRECT(V339,TRUE),0)+MATCH(V323,SL_CHARTS_2012!$AH$1:$AH$3999,1)-1,$E328+4,1,1)</f>
        <v>$AL$72</v>
      </c>
      <c r="W340" s="138" t="str">
        <f ca="1">ADDRESS(MATCH(W337,INDIRECT(W339,TRUE),0)+MATCH(W323,SL_CHARTS_2012!$AH$1:$AH$3999,1)-1,$E328+4,1,1)</f>
        <v>$AL$28</v>
      </c>
      <c r="X340" s="168" t="e">
        <f ca="1">ADDRESS(MATCH(X337,INDIRECT(X339,TRUE),0)+MATCH(X323,SL_CHARTS_2012!$AH$1:$AH$3999,1)-1,$E328+4,1,1)</f>
        <v>#N/A</v>
      </c>
      <c r="Y340" s="168" t="e">
        <f ca="1">ADDRESS(MATCH(Y337,INDIRECT(Y339,TRUE),0)+MATCH(Y323,SL_CHARTS_2012!$AH$1:$AH$3999,1)-1,$E328+4,1,1)</f>
        <v>#N/A</v>
      </c>
      <c r="Z340" s="168" t="e">
        <f ca="1">ADDRESS(MATCH(Z337,INDIRECT(Z339,TRUE),0)+MATCH(Z323,SL_CHARTS_2012!$AH$1:$AH$3999,1)-1,$E328+4,1,1)</f>
        <v>#N/A</v>
      </c>
      <c r="AA340" s="168" t="e">
        <f ca="1">ADDRESS(MATCH(AA337,INDIRECT(AA339,TRUE),0)+MATCH(AA323,SL_CHARTS_2012!$AH$1:$AH$3999,1)-1,$E328+4,1,1)</f>
        <v>#N/A</v>
      </c>
      <c r="AB340" s="168" t="e">
        <f ca="1">ADDRESS(MATCH(AB337,INDIRECT(AB339,TRUE),0)+MATCH(AB323,SL_CHARTS_2012!$AH$1:$AH$3999,1)-1,$E328+4,1,1)</f>
        <v>#N/A</v>
      </c>
      <c r="AC340" s="168" t="e">
        <f ca="1">ADDRESS(MATCH(AC337,INDIRECT(AC339,TRUE),0)+MATCH(AC323,SL_CHARTS_2012!$AH$1:$AH$3999,1)-1,$E328+4,1,1)</f>
        <v>#N/A</v>
      </c>
    </row>
    <row r="341" spans="2:29" s="574" customFormat="1" ht="15" hidden="1" customHeight="1">
      <c r="B341" s="724"/>
      <c r="C341" s="714"/>
      <c r="D341" s="138" t="s">
        <v>678</v>
      </c>
      <c r="E341" s="138" t="str">
        <f ca="1">ADDRESS(MATCH(E337,INDIRECT(E339,TRUE),0)+MATCH(E323,SL_CHARTS_2012!$AH$1:$AH$3999,1)-1,$E328+6,1,1)</f>
        <v>$AN$916</v>
      </c>
      <c r="F341" s="138" t="str">
        <f ca="1">ADDRESS(MATCH(F337,INDIRECT(F339,TRUE),0)+MATCH(F323,SL_CHARTS_2012!$AH$1:$AH$3999,1)-1,$E328+6,1,1)</f>
        <v>$AN$816</v>
      </c>
      <c r="G341" s="138" t="str">
        <f ca="1">ADDRESS(MATCH(G337,INDIRECT(G339,TRUE),0)+MATCH(G323,SL_CHARTS_2012!$AH$1:$AH$3999,1)-1,$E328+6,1,1)</f>
        <v>$AN$810</v>
      </c>
      <c r="H341" s="138" t="str">
        <f ca="1">ADDRESS(MATCH(H337,INDIRECT(H339,TRUE),0)+MATCH(H323,SL_CHARTS_2012!$AH$1:$AH$3999,1)-1,$E328+6,1,1)</f>
        <v>$AN$775</v>
      </c>
      <c r="I341" s="138" t="str">
        <f ca="1">ADDRESS(MATCH(I337,INDIRECT(I339,TRUE),0)+MATCH(I323,SL_CHARTS_2012!$AH$1:$AH$3999,1)-1,$E328+6,1,1)</f>
        <v>$AN$684</v>
      </c>
      <c r="J341" s="138" t="str">
        <f ca="1">ADDRESS(MATCH(J337,INDIRECT(J339,TRUE),0)+MATCH(J323,SL_CHARTS_2012!$AH$1:$AH$3999,1)-1,$E328+6,1,1)</f>
        <v>$AN$583</v>
      </c>
      <c r="K341" s="138" t="str">
        <f ca="1">ADDRESS(MATCH(K337,INDIRECT(K339,TRUE),0)+MATCH(K323,SL_CHARTS_2012!$AH$1:$AH$3999,1)-1,$E328+6,1,1)</f>
        <v>$AN$550</v>
      </c>
      <c r="L341" s="138" t="str">
        <f ca="1">ADDRESS(MATCH(L337,INDIRECT(L339,TRUE),0)+MATCH(L323,SL_CHARTS_2012!$AH$1:$AH$3999,1)-1,$E328+6,1,1)</f>
        <v>$AN$504</v>
      </c>
      <c r="M341" s="138" t="str">
        <f ca="1">ADDRESS(MATCH(M337,INDIRECT(M339,TRUE),0)+MATCH(M323,SL_CHARTS_2012!$AH$1:$AH$3999,1)-1,$E328+6,1,1)</f>
        <v>$AN$472</v>
      </c>
      <c r="N341" s="138" t="str">
        <f ca="1">ADDRESS(MATCH(N337,INDIRECT(N339,TRUE),0)+MATCH(N323,SL_CHARTS_2012!$AH$1:$AH$3999,1)-1,$E328+6,1,1)</f>
        <v>$AN$472</v>
      </c>
      <c r="O341" s="138" t="str">
        <f ca="1">ADDRESS(MATCH(O337,INDIRECT(O339,TRUE),0)+MATCH(O323,SL_CHARTS_2012!$AH$1:$AH$3999,1)-1,$E328+6,1,1)</f>
        <v>$AN$327</v>
      </c>
      <c r="P341" s="138" t="str">
        <f ca="1">ADDRESS(MATCH(P337,INDIRECT(P339,TRUE),0)+MATCH(P323,SL_CHARTS_2012!$AH$1:$AH$3999,1)-1,$E328+6,1,1)</f>
        <v>$AN$325</v>
      </c>
      <c r="Q341" s="138" t="str">
        <f ca="1">ADDRESS(MATCH(Q337,INDIRECT(Q339,TRUE),0)+MATCH(Q323,SL_CHARTS_2012!$AH$1:$AH$3999,1)-1,$E328+6,1,1)</f>
        <v>$AN$251</v>
      </c>
      <c r="R341" s="138" t="str">
        <f ca="1">ADDRESS(MATCH(R337,INDIRECT(R339,TRUE),0)+MATCH(R323,SL_CHARTS_2012!$AH$1:$AH$3999,1)-1,$E328+6,1,1)</f>
        <v>$AN$197</v>
      </c>
      <c r="S341" s="138" t="str">
        <f ca="1">ADDRESS(MATCH(S337,INDIRECT(S339,TRUE),0)+MATCH(S323,SL_CHARTS_2012!$AH$1:$AH$3999,1)-1,$E328+6,1,1)</f>
        <v>$AN$142</v>
      </c>
      <c r="T341" s="138" t="str">
        <f ca="1">ADDRESS(MATCH(T337,INDIRECT(T339,TRUE),0)+MATCH(T323,SL_CHARTS_2012!$AH$1:$AH$3999,1)-1,$E328+6,1,1)</f>
        <v>$AN$138</v>
      </c>
      <c r="U341" s="138" t="str">
        <f ca="1">ADDRESS(MATCH(U337,INDIRECT(U339,TRUE),0)+MATCH(U323,SL_CHARTS_2012!$AH$1:$AH$3999,1)-1,$E328+6,1,1)</f>
        <v>$AN$92</v>
      </c>
      <c r="V341" s="138" t="str">
        <f ca="1">ADDRESS(MATCH(V337,INDIRECT(V339,TRUE),0)+MATCH(V323,SL_CHARTS_2012!$AH$1:$AH$3999,1)-1,$E328+6,1,1)</f>
        <v>$AN$72</v>
      </c>
      <c r="W341" s="138" t="str">
        <f ca="1">ADDRESS(MATCH(W337,INDIRECT(W339,TRUE),0)+MATCH(W323,SL_CHARTS_2012!$AH$1:$AH$3999,1)-1,$E328+6,1,1)</f>
        <v>$AN$28</v>
      </c>
      <c r="X341" s="168" t="e">
        <f ca="1">ADDRESS(MATCH(X337,INDIRECT(X339,TRUE),0)+MATCH(X323,SL_CHARTS_2012!$AH$1:$AH$3999,1)-1,$E328+6,1,1)</f>
        <v>#N/A</v>
      </c>
      <c r="Y341" s="168" t="e">
        <f ca="1">ADDRESS(MATCH(Y337,INDIRECT(Y339,TRUE),0)+MATCH(Y323,SL_CHARTS_2012!$AH$1:$AH$3999,1)-1,$E328+6,1,1)</f>
        <v>#N/A</v>
      </c>
      <c r="Z341" s="168" t="e">
        <f ca="1">ADDRESS(MATCH(Z337,INDIRECT(Z339,TRUE),0)+MATCH(Z323,SL_CHARTS_2012!$AH$1:$AH$3999,1)-1,$E328+6,1,1)</f>
        <v>#N/A</v>
      </c>
      <c r="AA341" s="168" t="e">
        <f ca="1">ADDRESS(MATCH(AA337,INDIRECT(AA339,TRUE),0)+MATCH(AA323,SL_CHARTS_2012!$AH$1:$AH$3999,1)-1,$E328+6,1,1)</f>
        <v>#N/A</v>
      </c>
      <c r="AB341" s="168" t="e">
        <f ca="1">ADDRESS(MATCH(AB337,INDIRECT(AB339,TRUE),0)+MATCH(AB323,SL_CHARTS_2012!$AH$1:$AH$3999,1)-1,$E328+6,1,1)</f>
        <v>#N/A</v>
      </c>
      <c r="AC341" s="168" t="e">
        <f ca="1">ADDRESS(MATCH(AC337,INDIRECT(AC339,TRUE),0)+MATCH(AC323,SL_CHARTS_2012!$AH$1:$AH$3999,1)-1,$E328+6,1,1)</f>
        <v>#N/A</v>
      </c>
    </row>
    <row r="342" spans="2:29" s="574" customFormat="1" ht="15" hidden="1" customHeight="1">
      <c r="B342" s="724"/>
      <c r="C342" s="714"/>
      <c r="D342" s="138" t="s">
        <v>679</v>
      </c>
      <c r="E342" s="138" t="str">
        <f ca="1">ADDRESS(MATCH(E338,INDIRECT(E339,TRUE),0)+MATCH(E323,SL_CHARTS_2012!$AH$1:$AH$3999,1)-1,$E328+4,1,1)</f>
        <v>$AL$866</v>
      </c>
      <c r="F342" s="138" t="str">
        <f ca="1">ADDRESS(MATCH(F338,INDIRECT(F339,TRUE),0)+MATCH(F323,SL_CHARTS_2012!$AH$1:$AH$3999,1)-1,$E328+4,1,1)</f>
        <v>$AL$849</v>
      </c>
      <c r="G342" s="138" t="str">
        <f ca="1">ADDRESS(MATCH(G338,INDIRECT(G339,TRUE),0)+MATCH(G323,SL_CHARTS_2012!$AH$1:$AH$3999,1)-1,$E328+4,1,1)</f>
        <v>$AL$775</v>
      </c>
      <c r="H342" s="138" t="str">
        <f ca="1">ADDRESS(MATCH(H338,INDIRECT(H339,TRUE),0)+MATCH(H323,SL_CHARTS_2012!$AH$1:$AH$3999,1)-1,$E328+4,1,1)</f>
        <v>$AL$748</v>
      </c>
      <c r="I342" s="138" t="str">
        <f ca="1">ADDRESS(MATCH(I338,INDIRECT(I339,TRUE),0)+MATCH(I323,SL_CHARTS_2012!$AH$1:$AH$3999,1)-1,$E328+4,1,1)</f>
        <v>$AL$726</v>
      </c>
      <c r="J342" s="138" t="str">
        <f ca="1">ADDRESS(MATCH(J338,INDIRECT(J339,TRUE),0)+MATCH(J323,SL_CHARTS_2012!$AH$1:$AH$3999,1)-1,$E328+4,1,1)</f>
        <v>$AL$633</v>
      </c>
      <c r="K342" s="138" t="str">
        <f ca="1">ADDRESS(MATCH(K338,INDIRECT(K339,TRUE),0)+MATCH(K323,SL_CHARTS_2012!$AH$1:$AH$3999,1)-1,$E328+4,1,1)</f>
        <v>$AL$528</v>
      </c>
      <c r="L342" s="138" t="str">
        <f ca="1">ADDRESS(MATCH(L338,INDIRECT(L339,TRUE),0)+MATCH(L323,SL_CHARTS_2012!$AH$1:$AH$3999,1)-1,$E328+4,1,1)</f>
        <v>$AL$528</v>
      </c>
      <c r="M342" s="138" t="str">
        <f ca="1">ADDRESS(MATCH(M338,INDIRECT(M339,TRUE),0)+MATCH(M323,SL_CHARTS_2012!$AH$1:$AH$3999,1)-1,$E328+4,1,1)</f>
        <v>$AL$504</v>
      </c>
      <c r="N342" s="138" t="str">
        <f ca="1">ADDRESS(MATCH(N338,INDIRECT(N339,TRUE),0)+MATCH(N323,SL_CHARTS_2012!$AH$1:$AH$3999,1)-1,$E328+4,1,1)</f>
        <v>$AL$391</v>
      </c>
      <c r="O342" s="138" t="str">
        <f ca="1">ADDRESS(MATCH(O338,INDIRECT(O339,TRUE),0)+MATCH(O323,SL_CHARTS_2012!$AH$1:$AH$3999,1)-1,$E328+4,1,1)</f>
        <v>$AL$390</v>
      </c>
      <c r="P342" s="138" t="str">
        <f ca="1">ADDRESS(MATCH(P338,INDIRECT(P339,TRUE),0)+MATCH(P323,SL_CHARTS_2012!$AH$1:$AH$3999,1)-1,$E328+4,1,1)</f>
        <v>$AL$313</v>
      </c>
      <c r="Q342" s="138" t="str">
        <f ca="1">ADDRESS(MATCH(Q338,INDIRECT(Q339,TRUE),0)+MATCH(Q323,SL_CHARTS_2012!$AH$1:$AH$3999,1)-1,$E328+4,1,1)</f>
        <v>$AL$269</v>
      </c>
      <c r="R342" s="138" t="str">
        <f ca="1">ADDRESS(MATCH(R338,INDIRECT(R339,TRUE),0)+MATCH(R323,SL_CHARTS_2012!$AH$1:$AH$3999,1)-1,$E328+4,1,1)</f>
        <v>$AL$251</v>
      </c>
      <c r="S342" s="138" t="str">
        <f ca="1">ADDRESS(MATCH(S338,INDIRECT(S339,TRUE),0)+MATCH(S323,SL_CHARTS_2012!$AH$1:$AH$3999,1)-1,$E328+4,1,1)</f>
        <v>$AL$184</v>
      </c>
      <c r="T342" s="138" t="str">
        <f ca="1">ADDRESS(MATCH(T338,INDIRECT(T339,TRUE),0)+MATCH(T323,SL_CHARTS_2012!$AH$1:$AH$3999,1)-1,$E328+4,1,1)</f>
        <v>$AL$116</v>
      </c>
      <c r="U342" s="138" t="str">
        <f ca="1">ADDRESS(MATCH(U338,INDIRECT(U339,TRUE),0)+MATCH(U323,SL_CHARTS_2012!$AH$1:$AH$3999,1)-1,$E328+4,1,1)</f>
        <v>$AL$71</v>
      </c>
      <c r="V342" s="138" t="str">
        <f ca="1">ADDRESS(MATCH(V338,INDIRECT(V339,TRUE),0)+MATCH(V323,SL_CHARTS_2012!$AH$1:$AH$3999,1)-1,$E328+4,1,1)</f>
        <v>$AL$54</v>
      </c>
      <c r="W342" s="138" t="str">
        <f ca="1">ADDRESS(MATCH(W338,INDIRECT(W339,TRUE),0)+MATCH(W323,SL_CHARTS_2012!$AH$1:$AH$3999,1)-1,$E328+4,1,1)</f>
        <v>$AL$51</v>
      </c>
      <c r="X342" s="168" t="e">
        <f ca="1">ADDRESS(MATCH(X338,INDIRECT(X339,TRUE),0)+MATCH(X323,SL_CHARTS_2012!$AH$1:$AH$3999,1)-1,$E328+4,1,1)</f>
        <v>#N/A</v>
      </c>
      <c r="Y342" s="168" t="e">
        <f ca="1">ADDRESS(MATCH(Y338,INDIRECT(Y339,TRUE),0)+MATCH(Y323,SL_CHARTS_2012!$AH$1:$AH$3999,1)-1,$E328+4,1,1)</f>
        <v>#N/A</v>
      </c>
      <c r="Z342" s="168" t="e">
        <f ca="1">ADDRESS(MATCH(Z338,INDIRECT(Z339,TRUE),0)+MATCH(Z323,SL_CHARTS_2012!$AH$1:$AH$3999,1)-1,$E328+4,1,1)</f>
        <v>#N/A</v>
      </c>
      <c r="AA342" s="168" t="e">
        <f ca="1">ADDRESS(MATCH(AA338,INDIRECT(AA339,TRUE),0)+MATCH(AA323,SL_CHARTS_2012!$AH$1:$AH$3999,1)-1,$E328+4,1,1)</f>
        <v>#N/A</v>
      </c>
      <c r="AB342" s="168" t="e">
        <f ca="1">ADDRESS(MATCH(AB338,INDIRECT(AB339,TRUE),0)+MATCH(AB323,SL_CHARTS_2012!$AH$1:$AH$3999,1)-1,$E328+4,1,1)</f>
        <v>#N/A</v>
      </c>
      <c r="AC342" s="168" t="e">
        <f ca="1">ADDRESS(MATCH(AC338,INDIRECT(AC339,TRUE),0)+MATCH(AC323,SL_CHARTS_2012!$AH$1:$AH$3999,1)-1,$E328+4,1,1)</f>
        <v>#N/A</v>
      </c>
    </row>
    <row r="343" spans="2:29" s="574" customFormat="1" ht="15" hidden="1" customHeight="1">
      <c r="B343" s="724"/>
      <c r="C343" s="714"/>
      <c r="D343" s="138" t="s">
        <v>680</v>
      </c>
      <c r="E343" s="138" t="str">
        <f ca="1">ADDRESS(MATCH(E338,INDIRECT(E339,TRUE),0)+MATCH(E323,SL_CHARTS_2012!$AH$1:$AH$3999,1)-1,$E328+5,1,1)</f>
        <v>$AM$866</v>
      </c>
      <c r="F343" s="138" t="str">
        <f ca="1">ADDRESS(MATCH(F338,INDIRECT(F339,TRUE),0)+MATCH(F323,SL_CHARTS_2012!$AH$1:$AH$3999,1)-1,$E328+5,1,1)</f>
        <v>$AM$849</v>
      </c>
      <c r="G343" s="138" t="str">
        <f ca="1">ADDRESS(MATCH(G338,INDIRECT(G339,TRUE),0)+MATCH(G323,SL_CHARTS_2012!$AH$1:$AH$3999,1)-1,$E328+5,1,1)</f>
        <v>$AM$775</v>
      </c>
      <c r="H343" s="138" t="str">
        <f ca="1">ADDRESS(MATCH(H338,INDIRECT(H339,TRUE),0)+MATCH(H323,SL_CHARTS_2012!$AH$1:$AH$3999,1)-1,$E328+5,1,1)</f>
        <v>$AM$748</v>
      </c>
      <c r="I343" s="138" t="str">
        <f ca="1">ADDRESS(MATCH(I338,INDIRECT(I339,TRUE),0)+MATCH(I323,SL_CHARTS_2012!$AH$1:$AH$3999,1)-1,$E328+5,1,1)</f>
        <v>$AM$726</v>
      </c>
      <c r="J343" s="138" t="str">
        <f ca="1">ADDRESS(MATCH(J338,INDIRECT(J339,TRUE),0)+MATCH(J323,SL_CHARTS_2012!$AH$1:$AH$3999,1)-1,$E328+5,1,1)</f>
        <v>$AM$633</v>
      </c>
      <c r="K343" s="138" t="str">
        <f ca="1">ADDRESS(MATCH(K338,INDIRECT(K339,TRUE),0)+MATCH(K323,SL_CHARTS_2012!$AH$1:$AH$3999,1)-1,$E328+5,1,1)</f>
        <v>$AM$528</v>
      </c>
      <c r="L343" s="138" t="str">
        <f ca="1">ADDRESS(MATCH(L338,INDIRECT(L339,TRUE),0)+MATCH(L323,SL_CHARTS_2012!$AH$1:$AH$3999,1)-1,$E328+5,1,1)</f>
        <v>$AM$528</v>
      </c>
      <c r="M343" s="138" t="str">
        <f ca="1">ADDRESS(MATCH(M338,INDIRECT(M339,TRUE),0)+MATCH(M323,SL_CHARTS_2012!$AH$1:$AH$3999,1)-1,$E328+5,1,1)</f>
        <v>$AM$504</v>
      </c>
      <c r="N343" s="138" t="str">
        <f ca="1">ADDRESS(MATCH(N338,INDIRECT(N339,TRUE),0)+MATCH(N323,SL_CHARTS_2012!$AH$1:$AH$3999,1)-1,$E328+5,1,1)</f>
        <v>$AM$391</v>
      </c>
      <c r="O343" s="138" t="str">
        <f ca="1">ADDRESS(MATCH(O338,INDIRECT(O339,TRUE),0)+MATCH(O323,SL_CHARTS_2012!$AH$1:$AH$3999,1)-1,$E328+5,1,1)</f>
        <v>$AM$390</v>
      </c>
      <c r="P343" s="138" t="str">
        <f ca="1">ADDRESS(MATCH(P338,INDIRECT(P339,TRUE),0)+MATCH(P323,SL_CHARTS_2012!$AH$1:$AH$3999,1)-1,$E328+5,1,1)</f>
        <v>$AM$313</v>
      </c>
      <c r="Q343" s="138" t="str">
        <f ca="1">ADDRESS(MATCH(Q338,INDIRECT(Q339,TRUE),0)+MATCH(Q323,SL_CHARTS_2012!$AH$1:$AH$3999,1)-1,$E328+5,1,1)</f>
        <v>$AM$269</v>
      </c>
      <c r="R343" s="138" t="str">
        <f ca="1">ADDRESS(MATCH(R338,INDIRECT(R339,TRUE),0)+MATCH(R323,SL_CHARTS_2012!$AH$1:$AH$3999,1)-1,$E328+5,1,1)</f>
        <v>$AM$251</v>
      </c>
      <c r="S343" s="138" t="str">
        <f ca="1">ADDRESS(MATCH(S338,INDIRECT(S339,TRUE),0)+MATCH(S323,SL_CHARTS_2012!$AH$1:$AH$3999,1)-1,$E328+5,1,1)</f>
        <v>$AM$184</v>
      </c>
      <c r="T343" s="138" t="str">
        <f ca="1">ADDRESS(MATCH(T338,INDIRECT(T339,TRUE),0)+MATCH(T323,SL_CHARTS_2012!$AH$1:$AH$3999,1)-1,$E328+5,1,1)</f>
        <v>$AM$116</v>
      </c>
      <c r="U343" s="138" t="str">
        <f ca="1">ADDRESS(MATCH(U338,INDIRECT(U339,TRUE),0)+MATCH(U323,SL_CHARTS_2012!$AH$1:$AH$3999,1)-1,$E328+5,1,1)</f>
        <v>$AM$71</v>
      </c>
      <c r="V343" s="138" t="str">
        <f ca="1">ADDRESS(MATCH(V338,INDIRECT(V339,TRUE),0)+MATCH(V323,SL_CHARTS_2012!$AH$1:$AH$3999,1)-1,$E328+5,1,1)</f>
        <v>$AM$54</v>
      </c>
      <c r="W343" s="138" t="str">
        <f ca="1">ADDRESS(MATCH(W338,INDIRECT(W339,TRUE),0)+MATCH(W323,SL_CHARTS_2012!$AH$1:$AH$3999,1)-1,$E328+5,1,1)</f>
        <v>$AM$51</v>
      </c>
      <c r="X343" s="168" t="e">
        <f ca="1">ADDRESS(MATCH(X338,INDIRECT(X339,TRUE),0)+MATCH(X323,SL_CHARTS_2012!$AH$1:$AH$3999,1)-1,$E328+5,1,1)</f>
        <v>#N/A</v>
      </c>
      <c r="Y343" s="168" t="e">
        <f ca="1">ADDRESS(MATCH(Y338,INDIRECT(Y339,TRUE),0)+MATCH(Y323,SL_CHARTS_2012!$AH$1:$AH$3999,1)-1,$E328+5,1,1)</f>
        <v>#N/A</v>
      </c>
      <c r="Z343" s="168" t="e">
        <f ca="1">ADDRESS(MATCH(Z338,INDIRECT(Z339,TRUE),0)+MATCH(Z323,SL_CHARTS_2012!$AH$1:$AH$3999,1)-1,$E328+5,1,1)</f>
        <v>#N/A</v>
      </c>
      <c r="AA343" s="168" t="e">
        <f ca="1">ADDRESS(MATCH(AA338,INDIRECT(AA339,TRUE),0)+MATCH(AA323,SL_CHARTS_2012!$AH$1:$AH$3999,1)-1,$E328+5,1,1)</f>
        <v>#N/A</v>
      </c>
      <c r="AB343" s="168" t="e">
        <f ca="1">ADDRESS(MATCH(AB338,INDIRECT(AB339,TRUE),0)+MATCH(AB323,SL_CHARTS_2012!$AH$1:$AH$3999,1)-1,$E328+5,1,1)</f>
        <v>#N/A</v>
      </c>
      <c r="AC343" s="168" t="e">
        <f ca="1">ADDRESS(MATCH(AC338,INDIRECT(AC339,TRUE),0)+MATCH(AC323,SL_CHARTS_2012!$AH$1:$AH$3999,1)-1,$E328+5,1,1)</f>
        <v>#N/A</v>
      </c>
    </row>
    <row r="344" spans="2:29" s="574" customFormat="1" ht="15" hidden="1" customHeight="1">
      <c r="B344" s="724"/>
      <c r="C344" s="714"/>
      <c r="D344" s="138" t="s">
        <v>673</v>
      </c>
      <c r="E344" s="138">
        <f ca="1">IF((-(INDIRECT(CONCATENATE($E333,E340))-INDIRECT(CONCATENATE($E333,E341))))&lt;0, (-(INDIRECT(CONCATENATE($E333,E340))-INDIRECT(CONCATENATE($E333,E341)))), -15)</f>
        <v>-0.14000000000000057</v>
      </c>
      <c r="F344" s="138">
        <f t="shared" ref="F344:AC344" ca="1" si="156">IF((-(INDIRECT(CONCATENATE($E333,F340))-INDIRECT(CONCATENATE($E333,F341))))&lt;0, (-(INDIRECT(CONCATENATE($E333,F340))-INDIRECT(CONCATENATE($E333,F341)))), -15)</f>
        <v>-1.4000000000000057</v>
      </c>
      <c r="G344" s="138">
        <f t="shared" ca="1" si="156"/>
        <v>-0.36999999999999744</v>
      </c>
      <c r="H344" s="138">
        <f t="shared" ca="1" si="156"/>
        <v>-2.0700000000000003</v>
      </c>
      <c r="I344" s="138">
        <f t="shared" ca="1" si="156"/>
        <v>-9.509999999999998</v>
      </c>
      <c r="J344" s="138">
        <f t="shared" ca="1" si="156"/>
        <v>-9.240000000000002</v>
      </c>
      <c r="K344" s="138">
        <f t="shared" ca="1" si="156"/>
        <v>-8.6699999999999946</v>
      </c>
      <c r="L344" s="138">
        <f t="shared" ca="1" si="156"/>
        <v>-7.3599999999999994</v>
      </c>
      <c r="M344" s="138">
        <f t="shared" ca="1" si="156"/>
        <v>-13.560000000000002</v>
      </c>
      <c r="N344" s="138">
        <f t="shared" ca="1" si="156"/>
        <v>-13.560000000000002</v>
      </c>
      <c r="O344" s="138">
        <f t="shared" ca="1" si="156"/>
        <v>-9.730000000000004</v>
      </c>
      <c r="P344" s="138">
        <f t="shared" ca="1" si="156"/>
        <v>-8.7199999999999989</v>
      </c>
      <c r="Q344" s="138">
        <f t="shared" ca="1" si="156"/>
        <v>-15.890000000000004</v>
      </c>
      <c r="R344" s="138">
        <f t="shared" ca="1" si="156"/>
        <v>-11.010000000000002</v>
      </c>
      <c r="S344" s="138">
        <f t="shared" ca="1" si="156"/>
        <v>-9.009999999999998</v>
      </c>
      <c r="T344" s="138">
        <f t="shared" ca="1" si="156"/>
        <v>-8.39</v>
      </c>
      <c r="U344" s="138">
        <f t="shared" ca="1" si="156"/>
        <v>-5.36</v>
      </c>
      <c r="V344" s="138">
        <f t="shared" ca="1" si="156"/>
        <v>-4.78</v>
      </c>
      <c r="W344" s="138">
        <f t="shared" ca="1" si="156"/>
        <v>-6.85</v>
      </c>
      <c r="X344" s="168" t="e">
        <f t="shared" ca="1" si="156"/>
        <v>#N/A</v>
      </c>
      <c r="Y344" s="168" t="e">
        <f t="shared" ca="1" si="156"/>
        <v>#N/A</v>
      </c>
      <c r="Z344" s="168" t="e">
        <f t="shared" ca="1" si="156"/>
        <v>#N/A</v>
      </c>
      <c r="AA344" s="168" t="e">
        <f t="shared" ca="1" si="156"/>
        <v>#N/A</v>
      </c>
      <c r="AB344" s="168" t="e">
        <f t="shared" ca="1" si="156"/>
        <v>#N/A</v>
      </c>
      <c r="AC344" s="168" t="e">
        <f t="shared" ca="1" si="156"/>
        <v>#N/A</v>
      </c>
    </row>
    <row r="345" spans="2:29" s="574" customFormat="1" ht="15" hidden="1" customHeight="1">
      <c r="B345" s="724"/>
      <c r="C345" s="714"/>
      <c r="D345" s="138" t="s">
        <v>674</v>
      </c>
      <c r="E345" s="138">
        <f ca="1">IF(INDIRECT(CONCATENATE($E333,E342))-INDIRECT(CONCATENATE($E333,E343))&lt;0, ABS(INDIRECT(CONCATENATE($E333,E342))-INDIRECT(CONCATENATE($E333,E343))), 15)</f>
        <v>0.20000000000000284</v>
      </c>
      <c r="F345" s="138">
        <f t="shared" ref="F345:AC345" ca="1" si="157">IF(INDIRECT(CONCATENATE($E333,F342))-INDIRECT(CONCATENATE($E333,F343))&lt;0, ABS(INDIRECT(CONCATENATE($E333,F342))-INDIRECT(CONCATENATE($E333,F343))), 15)</f>
        <v>0.12999999999999545</v>
      </c>
      <c r="G345" s="138">
        <f t="shared" ca="1" si="157"/>
        <v>5.0000000000004263E-2</v>
      </c>
      <c r="H345" s="138">
        <f t="shared" ca="1" si="157"/>
        <v>15</v>
      </c>
      <c r="I345" s="138">
        <f t="shared" ca="1" si="157"/>
        <v>0.32999999999999829</v>
      </c>
      <c r="J345" s="138">
        <f t="shared" ca="1" si="157"/>
        <v>0.46000000000000085</v>
      </c>
      <c r="K345" s="138">
        <f t="shared" ca="1" si="157"/>
        <v>1.759999999999998</v>
      </c>
      <c r="L345" s="138">
        <f t="shared" ca="1" si="157"/>
        <v>1.759999999999998</v>
      </c>
      <c r="M345" s="138">
        <f t="shared" ca="1" si="157"/>
        <v>4.9999999999997158E-2</v>
      </c>
      <c r="N345" s="138">
        <f t="shared" ca="1" si="157"/>
        <v>0.71999999999999886</v>
      </c>
      <c r="O345" s="138">
        <f t="shared" ca="1" si="157"/>
        <v>0.73000000000000398</v>
      </c>
      <c r="P345" s="138">
        <f t="shared" ca="1" si="157"/>
        <v>3.4400000000000048</v>
      </c>
      <c r="Q345" s="138">
        <f t="shared" ca="1" si="157"/>
        <v>19.519999999999996</v>
      </c>
      <c r="R345" s="138">
        <f t="shared" ca="1" si="157"/>
        <v>16.629999999999995</v>
      </c>
      <c r="S345" s="138">
        <f t="shared" ca="1" si="157"/>
        <v>14.07</v>
      </c>
      <c r="T345" s="138">
        <f t="shared" ca="1" si="157"/>
        <v>20.159999999999997</v>
      </c>
      <c r="U345" s="138">
        <f t="shared" ca="1" si="157"/>
        <v>8.6900000000000013</v>
      </c>
      <c r="V345" s="138">
        <f t="shared" ca="1" si="157"/>
        <v>9.23</v>
      </c>
      <c r="W345" s="138">
        <f t="shared" ca="1" si="157"/>
        <v>8.6800000000000015</v>
      </c>
      <c r="X345" s="168" t="e">
        <f t="shared" ca="1" si="157"/>
        <v>#N/A</v>
      </c>
      <c r="Y345" s="168" t="e">
        <f t="shared" ca="1" si="157"/>
        <v>#N/A</v>
      </c>
      <c r="Z345" s="168" t="e">
        <f t="shared" ca="1" si="157"/>
        <v>#N/A</v>
      </c>
      <c r="AA345" s="168" t="e">
        <f t="shared" ca="1" si="157"/>
        <v>#N/A</v>
      </c>
      <c r="AB345" s="168" t="e">
        <f t="shared" ca="1" si="157"/>
        <v>#N/A</v>
      </c>
      <c r="AC345" s="168" t="e">
        <f t="shared" ca="1" si="157"/>
        <v>#N/A</v>
      </c>
    </row>
    <row r="346" spans="2:29" s="574" customFormat="1" ht="15" customHeight="1">
      <c r="B346" s="724"/>
      <c r="C346" s="714"/>
      <c r="D346" s="138" t="s">
        <v>675</v>
      </c>
      <c r="E346" s="140">
        <f ca="1">E337+E344</f>
        <v>47.85</v>
      </c>
      <c r="F346" s="140">
        <f t="shared" ref="F346:V346" ca="1" si="158">F337+F344</f>
        <v>45.94</v>
      </c>
      <c r="G346" s="140">
        <f t="shared" ca="1" si="158"/>
        <v>47.56</v>
      </c>
      <c r="H346" s="140">
        <f t="shared" ca="1" si="158"/>
        <v>51.41</v>
      </c>
      <c r="I346" s="140">
        <f t="shared" ca="1" si="158"/>
        <v>36.6</v>
      </c>
      <c r="J346" s="140">
        <f t="shared" ca="1" si="158"/>
        <v>39.26</v>
      </c>
      <c r="K346" s="140">
        <f t="shared" ca="1" si="158"/>
        <v>36.590000000000003</v>
      </c>
      <c r="L346" s="140">
        <f t="shared" ca="1" si="158"/>
        <v>42.06</v>
      </c>
      <c r="M346" s="140">
        <f t="shared" ca="1" si="158"/>
        <v>24.28</v>
      </c>
      <c r="N346" s="140">
        <f t="shared" ca="1" si="158"/>
        <v>24.28</v>
      </c>
      <c r="O346" s="140">
        <f t="shared" ca="1" si="158"/>
        <v>32.549999999999997</v>
      </c>
      <c r="P346" s="140">
        <f t="shared" ca="1" si="158"/>
        <v>33.65</v>
      </c>
      <c r="Q346" s="140">
        <f t="shared" ca="1" si="158"/>
        <v>17.559999999999999</v>
      </c>
      <c r="R346" s="140">
        <f t="shared" ca="1" si="158"/>
        <v>-6.7300000000000013</v>
      </c>
      <c r="S346" s="140">
        <f t="shared" ca="1" si="158"/>
        <v>-13.619999999999997</v>
      </c>
      <c r="T346" s="140">
        <f t="shared" ca="1" si="158"/>
        <v>-13.55</v>
      </c>
      <c r="U346" s="140">
        <f t="shared" ca="1" si="158"/>
        <v>-6.29</v>
      </c>
      <c r="V346" s="140">
        <f t="shared" ca="1" si="158"/>
        <v>-2.1</v>
      </c>
      <c r="W346" s="140">
        <f ca="1">W337+W344</f>
        <v>-8.1199999999999992</v>
      </c>
      <c r="X346" s="169" t="e">
        <f t="shared" ref="X346:AC346" ca="1" si="159">X337+X344</f>
        <v>#N/A</v>
      </c>
      <c r="Y346" s="169" t="e">
        <f t="shared" ca="1" si="159"/>
        <v>#N/A</v>
      </c>
      <c r="Z346" s="169" t="e">
        <f t="shared" ca="1" si="159"/>
        <v>#N/A</v>
      </c>
      <c r="AA346" s="169" t="e">
        <f t="shared" ca="1" si="159"/>
        <v>#N/A</v>
      </c>
      <c r="AB346" s="169" t="e">
        <f t="shared" ca="1" si="159"/>
        <v>#N/A</v>
      </c>
      <c r="AC346" s="169" t="e">
        <f t="shared" ca="1" si="159"/>
        <v>#N/A</v>
      </c>
    </row>
    <row r="347" spans="2:29" s="574" customFormat="1" ht="15" customHeight="1">
      <c r="B347" s="724"/>
      <c r="C347" s="714"/>
      <c r="D347" s="138" t="s">
        <v>676</v>
      </c>
      <c r="E347" s="140">
        <f ca="1">E338+E345</f>
        <v>56.42</v>
      </c>
      <c r="F347" s="140">
        <f t="shared" ref="F347:V347" ca="1" si="160">F338+F345</f>
        <v>56.08</v>
      </c>
      <c r="G347" s="140">
        <f t="shared" ca="1" si="160"/>
        <v>53.53</v>
      </c>
      <c r="H347" s="140">
        <f t="shared" ca="1" si="160"/>
        <v>73.180000000000007</v>
      </c>
      <c r="I347" s="140">
        <f t="shared" ca="1" si="160"/>
        <v>61.37</v>
      </c>
      <c r="J347" s="140">
        <f t="shared" ca="1" si="160"/>
        <v>56.57</v>
      </c>
      <c r="K347" s="140">
        <f t="shared" ca="1" si="160"/>
        <v>56.57</v>
      </c>
      <c r="L347" s="140">
        <f t="shared" ca="1" si="160"/>
        <v>56.57</v>
      </c>
      <c r="M347" s="140">
        <f t="shared" ca="1" si="160"/>
        <v>49.47</v>
      </c>
      <c r="N347" s="140">
        <f t="shared" ca="1" si="160"/>
        <v>55.57</v>
      </c>
      <c r="O347" s="140">
        <f t="shared" ca="1" si="160"/>
        <v>55.52</v>
      </c>
      <c r="P347" s="140">
        <f t="shared" ca="1" si="160"/>
        <v>49.1</v>
      </c>
      <c r="Q347" s="140">
        <f t="shared" ca="1" si="160"/>
        <v>65.239999999999995</v>
      </c>
      <c r="R347" s="140">
        <f t="shared" ca="1" si="160"/>
        <v>50.08</v>
      </c>
      <c r="S347" s="140">
        <f t="shared" ca="1" si="160"/>
        <v>20.36</v>
      </c>
      <c r="T347" s="140">
        <f t="shared" ca="1" si="160"/>
        <v>21.33</v>
      </c>
      <c r="U347" s="140">
        <f t="shared" ca="1" si="160"/>
        <v>11.8</v>
      </c>
      <c r="V347" s="140">
        <f t="shared" ca="1" si="160"/>
        <v>17.68</v>
      </c>
      <c r="W347" s="140">
        <f ca="1">W338+W345</f>
        <v>17.05</v>
      </c>
      <c r="X347" s="169" t="e">
        <f t="shared" ref="X347:AC347" ca="1" si="161">X338+X345</f>
        <v>#N/A</v>
      </c>
      <c r="Y347" s="169" t="e">
        <f t="shared" ca="1" si="161"/>
        <v>#N/A</v>
      </c>
      <c r="Z347" s="169" t="e">
        <f t="shared" ca="1" si="161"/>
        <v>#N/A</v>
      </c>
      <c r="AA347" s="169" t="e">
        <f t="shared" ca="1" si="161"/>
        <v>#N/A</v>
      </c>
      <c r="AB347" s="169" t="e">
        <f t="shared" ca="1" si="161"/>
        <v>#N/A</v>
      </c>
      <c r="AC347" s="169" t="e">
        <f t="shared" ca="1" si="161"/>
        <v>#N/A</v>
      </c>
    </row>
    <row r="348" spans="2:29" s="574" customFormat="1" ht="15" customHeight="1">
      <c r="B348" s="724"/>
      <c r="C348" s="722" t="s">
        <v>128</v>
      </c>
      <c r="D348" s="141" t="s">
        <v>106</v>
      </c>
      <c r="E348" s="142" t="str">
        <f t="shared" ref="E348:AC348" ca="1" si="162">CONCATENATE(E325,E$7,E327)</f>
        <v>100,5-93,9</v>
      </c>
      <c r="F348" s="142" t="str">
        <f t="shared" ca="1" si="162"/>
        <v>93,9-89,5</v>
      </c>
      <c r="G348" s="142" t="str">
        <f t="shared" ca="1" si="162"/>
        <v>90,1-85,8</v>
      </c>
      <c r="H348" s="142" t="str">
        <f t="shared" ca="1" si="162"/>
        <v>86,8-83,3</v>
      </c>
      <c r="I348" s="142" t="str">
        <f t="shared" ca="1" si="162"/>
        <v>83,8-71,8</v>
      </c>
      <c r="J348" s="142" t="str">
        <f t="shared" ca="1" si="162"/>
        <v>72,3-66</v>
      </c>
      <c r="K348" s="142" t="str">
        <f t="shared" ca="1" si="162"/>
        <v>66-61,6</v>
      </c>
      <c r="L348" s="142" t="str">
        <f t="shared" ca="1" si="162"/>
        <v>61,6-59,2</v>
      </c>
      <c r="M348" s="142" t="str">
        <f t="shared" ca="1" si="162"/>
        <v>59,2-56</v>
      </c>
      <c r="N348" s="142" t="str">
        <f t="shared" ca="1" si="162"/>
        <v>56-47,8</v>
      </c>
      <c r="O348" s="142" t="str">
        <f t="shared" ca="1" si="162"/>
        <v>47,8-41,3</v>
      </c>
      <c r="P348" s="142" t="str">
        <f t="shared" ca="1" si="162"/>
        <v>41,3-38</v>
      </c>
      <c r="Q348" s="142" t="str">
        <f t="shared" ca="1" si="162"/>
        <v>38-33,9</v>
      </c>
      <c r="R348" s="142" t="str">
        <f t="shared" ca="1" si="162"/>
        <v>33,9-28,1</v>
      </c>
      <c r="S348" s="142" t="str">
        <f t="shared" ca="1" si="162"/>
        <v>28,1-23</v>
      </c>
      <c r="T348" s="142" t="str">
        <f t="shared" ca="1" si="162"/>
        <v>23,1-20,4</v>
      </c>
      <c r="U348" s="142" t="str">
        <f t="shared" ca="1" si="162"/>
        <v>20,5-15,9</v>
      </c>
      <c r="V348" s="142" t="str">
        <f t="shared" ca="1" si="162"/>
        <v>16-13,8</v>
      </c>
      <c r="W348" s="142" t="str">
        <f t="shared" ca="1" si="162"/>
        <v>13,9-11,6</v>
      </c>
      <c r="X348" s="170" t="e">
        <f t="shared" ca="1" si="162"/>
        <v>#N/A</v>
      </c>
      <c r="Y348" s="170" t="e">
        <f t="shared" ca="1" si="162"/>
        <v>#N/A</v>
      </c>
      <c r="Z348" s="170" t="e">
        <f t="shared" ca="1" si="162"/>
        <v>#N/A</v>
      </c>
      <c r="AA348" s="170" t="e">
        <f t="shared" ca="1" si="162"/>
        <v>#N/A</v>
      </c>
      <c r="AB348" s="170" t="e">
        <f t="shared" ca="1" si="162"/>
        <v>#N/A</v>
      </c>
      <c r="AC348" s="170" t="e">
        <f t="shared" ca="1" si="162"/>
        <v>#N/A</v>
      </c>
    </row>
    <row r="349" spans="2:29" s="574" customFormat="1" ht="15" customHeight="1">
      <c r="B349" s="724"/>
      <c r="C349" s="722"/>
      <c r="D349" s="143" t="s">
        <v>670</v>
      </c>
      <c r="E349" s="143">
        <f t="shared" ref="E349:AC349" ca="1" si="163">AVERAGE(INDIRECT(CONCATENATE($E333,E331,$E334,E332),TRUE))</f>
        <v>52.472835820895519</v>
      </c>
      <c r="F349" s="143">
        <f t="shared" ca="1" si="163"/>
        <v>51.30822222222222</v>
      </c>
      <c r="G349" s="143">
        <f t="shared" ca="1" si="163"/>
        <v>50.284545454545452</v>
      </c>
      <c r="H349" s="143">
        <f t="shared" ca="1" si="163"/>
        <v>56.287777777777791</v>
      </c>
      <c r="I349" s="143">
        <f t="shared" ca="1" si="163"/>
        <v>55.083140495867788</v>
      </c>
      <c r="J349" s="143">
        <f t="shared" ca="1" si="163"/>
        <v>51.21921875000001</v>
      </c>
      <c r="K349" s="143">
        <f t="shared" ca="1" si="163"/>
        <v>49.459111111111106</v>
      </c>
      <c r="L349" s="143">
        <f t="shared" ca="1" si="163"/>
        <v>51.8416</v>
      </c>
      <c r="M349" s="143">
        <f t="shared" ca="1" si="163"/>
        <v>44.204848484848483</v>
      </c>
      <c r="N349" s="143">
        <f t="shared" ca="1" si="163"/>
        <v>48.263734939759026</v>
      </c>
      <c r="O349" s="143">
        <f t="shared" ca="1" si="163"/>
        <v>47.014393939393941</v>
      </c>
      <c r="P349" s="143">
        <f t="shared" ca="1" si="163"/>
        <v>43.640294117647052</v>
      </c>
      <c r="Q349" s="143">
        <f t="shared" ca="1" si="163"/>
        <v>42.525476190476191</v>
      </c>
      <c r="R349" s="143">
        <f t="shared" ca="1" si="163"/>
        <v>12.81542372881356</v>
      </c>
      <c r="S349" s="143">
        <f t="shared" ca="1" si="163"/>
        <v>2.5236538461538465</v>
      </c>
      <c r="T349" s="143">
        <f t="shared" ca="1" si="163"/>
        <v>-2.2510714285714282</v>
      </c>
      <c r="U349" s="143">
        <f t="shared" ca="1" si="163"/>
        <v>0.76468085106382999</v>
      </c>
      <c r="V349" s="143">
        <f t="shared" ca="1" si="163"/>
        <v>6.6200000000000019</v>
      </c>
      <c r="W349" s="143">
        <f t="shared" ca="1" si="163"/>
        <v>4.6333333333333337</v>
      </c>
      <c r="X349" s="171" t="e">
        <f t="shared" ca="1" si="163"/>
        <v>#N/A</v>
      </c>
      <c r="Y349" s="171" t="e">
        <f t="shared" ca="1" si="163"/>
        <v>#N/A</v>
      </c>
      <c r="Z349" s="171" t="e">
        <f t="shared" ca="1" si="163"/>
        <v>#N/A</v>
      </c>
      <c r="AA349" s="171" t="e">
        <f t="shared" ca="1" si="163"/>
        <v>#N/A</v>
      </c>
      <c r="AB349" s="171" t="e">
        <f t="shared" ca="1" si="163"/>
        <v>#N/A</v>
      </c>
      <c r="AC349" s="171" t="e">
        <f t="shared" ca="1" si="163"/>
        <v>#N/A</v>
      </c>
    </row>
    <row r="350" spans="2:29" s="574" customFormat="1" ht="15" hidden="1" customHeight="1">
      <c r="B350" s="724"/>
      <c r="C350" s="722"/>
      <c r="D350" s="144" t="s">
        <v>671</v>
      </c>
      <c r="E350" s="144">
        <f t="shared" ref="E350:AC350" ca="1" si="164">MIN(INDIRECT(CONCATENATE($E333,E331,$E334,E332),TRUE))</f>
        <v>47.99</v>
      </c>
      <c r="F350" s="144">
        <f t="shared" ca="1" si="164"/>
        <v>47.34</v>
      </c>
      <c r="G350" s="144">
        <f t="shared" ca="1" si="164"/>
        <v>47.54</v>
      </c>
      <c r="H350" s="144">
        <f t="shared" ca="1" si="164"/>
        <v>51.63</v>
      </c>
      <c r="I350" s="144">
        <f t="shared" ca="1" si="164"/>
        <v>46.11</v>
      </c>
      <c r="J350" s="144">
        <f t="shared" ca="1" si="164"/>
        <v>48.5</v>
      </c>
      <c r="K350" s="144">
        <f t="shared" ca="1" si="164"/>
        <v>45.26</v>
      </c>
      <c r="L350" s="144">
        <f t="shared" ca="1" si="164"/>
        <v>49.42</v>
      </c>
      <c r="M350" s="144">
        <f t="shared" ca="1" si="164"/>
        <v>37.840000000000003</v>
      </c>
      <c r="N350" s="144">
        <f t="shared" ca="1" si="164"/>
        <v>37.840000000000003</v>
      </c>
      <c r="O350" s="144">
        <f t="shared" ca="1" si="164"/>
        <v>42.28</v>
      </c>
      <c r="P350" s="144">
        <f t="shared" ca="1" si="164"/>
        <v>42.37</v>
      </c>
      <c r="Q350" s="144">
        <f t="shared" ca="1" si="164"/>
        <v>33.450000000000003</v>
      </c>
      <c r="R350" s="144">
        <f t="shared" ca="1" si="164"/>
        <v>4.28</v>
      </c>
      <c r="S350" s="144">
        <f t="shared" ca="1" si="164"/>
        <v>-4.6100000000000003</v>
      </c>
      <c r="T350" s="144">
        <f t="shared" ca="1" si="164"/>
        <v>-5.16</v>
      </c>
      <c r="U350" s="144">
        <f t="shared" ca="1" si="164"/>
        <v>-0.93</v>
      </c>
      <c r="V350" s="144">
        <f t="shared" ca="1" si="164"/>
        <v>2.68</v>
      </c>
      <c r="W350" s="144">
        <f t="shared" ca="1" si="164"/>
        <v>-1.27</v>
      </c>
      <c r="X350" s="172" t="e">
        <f t="shared" ca="1" si="164"/>
        <v>#N/A</v>
      </c>
      <c r="Y350" s="172" t="e">
        <f t="shared" ca="1" si="164"/>
        <v>#N/A</v>
      </c>
      <c r="Z350" s="172" t="e">
        <f t="shared" ca="1" si="164"/>
        <v>#N/A</v>
      </c>
      <c r="AA350" s="172" t="e">
        <f t="shared" ca="1" si="164"/>
        <v>#N/A</v>
      </c>
      <c r="AB350" s="172" t="e">
        <f t="shared" ca="1" si="164"/>
        <v>#N/A</v>
      </c>
      <c r="AC350" s="172" t="e">
        <f t="shared" ca="1" si="164"/>
        <v>#N/A</v>
      </c>
    </row>
    <row r="351" spans="2:29" s="574" customFormat="1" ht="15" hidden="1" customHeight="1">
      <c r="B351" s="724"/>
      <c r="C351" s="722"/>
      <c r="D351" s="144" t="s">
        <v>672</v>
      </c>
      <c r="E351" s="144">
        <f t="shared" ref="E351:AC351" ca="1" si="165">MAX(INDIRECT(CONCATENATE($E333,E331,$E334,E332),TRUE))</f>
        <v>56.22</v>
      </c>
      <c r="F351" s="144">
        <f t="shared" ca="1" si="165"/>
        <v>55.95</v>
      </c>
      <c r="G351" s="144">
        <f t="shared" ca="1" si="165"/>
        <v>55.57</v>
      </c>
      <c r="H351" s="144">
        <f t="shared" ca="1" si="165"/>
        <v>58.33</v>
      </c>
      <c r="I351" s="144">
        <f t="shared" ca="1" si="165"/>
        <v>61.04</v>
      </c>
      <c r="J351" s="144">
        <f t="shared" ca="1" si="165"/>
        <v>56.98</v>
      </c>
      <c r="K351" s="144">
        <f t="shared" ca="1" si="165"/>
        <v>54.81</v>
      </c>
      <c r="L351" s="144">
        <f t="shared" ca="1" si="165"/>
        <v>54.81</v>
      </c>
      <c r="M351" s="144">
        <f t="shared" ca="1" si="165"/>
        <v>49.42</v>
      </c>
      <c r="N351" s="144">
        <f t="shared" ca="1" si="165"/>
        <v>54.85</v>
      </c>
      <c r="O351" s="144">
        <f t="shared" ca="1" si="165"/>
        <v>54.79</v>
      </c>
      <c r="P351" s="144">
        <f t="shared" ca="1" si="165"/>
        <v>45.66</v>
      </c>
      <c r="Q351" s="144">
        <f t="shared" ca="1" si="165"/>
        <v>45.72</v>
      </c>
      <c r="R351" s="144">
        <f t="shared" ca="1" si="165"/>
        <v>33.450000000000003</v>
      </c>
      <c r="S351" s="144">
        <f t="shared" ca="1" si="165"/>
        <v>6.29</v>
      </c>
      <c r="T351" s="144">
        <f t="shared" ca="1" si="165"/>
        <v>1.17</v>
      </c>
      <c r="U351" s="144">
        <f t="shared" ca="1" si="165"/>
        <v>3.11</v>
      </c>
      <c r="V351" s="144">
        <f t="shared" ca="1" si="165"/>
        <v>8.4499999999999993</v>
      </c>
      <c r="W351" s="144">
        <f t="shared" ca="1" si="165"/>
        <v>8.3699999999999992</v>
      </c>
      <c r="X351" s="172" t="e">
        <f t="shared" ca="1" si="165"/>
        <v>#N/A</v>
      </c>
      <c r="Y351" s="172" t="e">
        <f t="shared" ca="1" si="165"/>
        <v>#N/A</v>
      </c>
      <c r="Z351" s="172" t="e">
        <f t="shared" ca="1" si="165"/>
        <v>#N/A</v>
      </c>
      <c r="AA351" s="172" t="e">
        <f t="shared" ca="1" si="165"/>
        <v>#N/A</v>
      </c>
      <c r="AB351" s="172" t="e">
        <f t="shared" ca="1" si="165"/>
        <v>#N/A</v>
      </c>
      <c r="AC351" s="172" t="e">
        <f t="shared" ca="1" si="165"/>
        <v>#N/A</v>
      </c>
    </row>
    <row r="352" spans="2:29" s="574" customFormat="1" ht="15" hidden="1" customHeight="1">
      <c r="B352" s="724"/>
      <c r="C352" s="722"/>
      <c r="D352" s="145" t="s">
        <v>131</v>
      </c>
      <c r="E352" s="145" t="str">
        <f ca="1">CONCATENATE($E333,E332,$E334,E331)</f>
        <v>SL_CHARTS_2012!$AL$917:$AL$851</v>
      </c>
      <c r="F352" s="145" t="str">
        <f t="shared" ref="F352:AC352" ca="1" si="166">CONCATENATE($E333,F332,$E334,F331)</f>
        <v>SL_CHARTS_2012!$AL$851:$AL$807</v>
      </c>
      <c r="G352" s="145" t="str">
        <f t="shared" ca="1" si="166"/>
        <v>SL_CHARTS_2012!$AL$813:$AL$770</v>
      </c>
      <c r="H352" s="145" t="str">
        <f t="shared" ca="1" si="166"/>
        <v>SL_CHARTS_2012!$AL$780:$AL$745</v>
      </c>
      <c r="I352" s="145" t="str">
        <f t="shared" ca="1" si="166"/>
        <v>SL_CHARTS_2012!$AL$750:$AL$630</v>
      </c>
      <c r="J352" s="145" t="str">
        <f t="shared" ca="1" si="166"/>
        <v>SL_CHARTS_2012!$AL$635:$AL$572</v>
      </c>
      <c r="K352" s="145" t="str">
        <f t="shared" ca="1" si="166"/>
        <v>SL_CHARTS_2012!$AL$572:$AL$528</v>
      </c>
      <c r="L352" s="145" t="str">
        <f t="shared" ca="1" si="166"/>
        <v>SL_CHARTS_2012!$AL$528:$AL$504</v>
      </c>
      <c r="M352" s="145" t="str">
        <f t="shared" ca="1" si="166"/>
        <v>SL_CHARTS_2012!$AL$504:$AL$472</v>
      </c>
      <c r="N352" s="145" t="str">
        <f t="shared" ca="1" si="166"/>
        <v>SL_CHARTS_2012!$AL$472:$AL$390</v>
      </c>
      <c r="O352" s="145" t="str">
        <f t="shared" ca="1" si="166"/>
        <v>SL_CHARTS_2012!$AL$390:$AL$325</v>
      </c>
      <c r="P352" s="145" t="str">
        <f t="shared" ca="1" si="166"/>
        <v>SL_CHARTS_2012!$AL$325:$AL$292</v>
      </c>
      <c r="Q352" s="145" t="str">
        <f t="shared" ca="1" si="166"/>
        <v>SL_CHARTS_2012!$AL$292:$AL$251</v>
      </c>
      <c r="R352" s="145" t="str">
        <f t="shared" ca="1" si="166"/>
        <v>SL_CHARTS_2012!$AL$251:$AL$193</v>
      </c>
      <c r="S352" s="145" t="str">
        <f t="shared" ca="1" si="166"/>
        <v>SL_CHARTS_2012!$AL$193:$AL$142</v>
      </c>
      <c r="T352" s="145" t="str">
        <f t="shared" ca="1" si="166"/>
        <v>SL_CHARTS_2012!$AL$143:$AL$116</v>
      </c>
      <c r="U352" s="145" t="str">
        <f t="shared" ca="1" si="166"/>
        <v>SL_CHARTS_2012!$AL$117:$AL$71</v>
      </c>
      <c r="V352" s="145" t="str">
        <f t="shared" ca="1" si="166"/>
        <v>SL_CHARTS_2012!$AL$72:$AL$50</v>
      </c>
      <c r="W352" s="145" t="str">
        <f t="shared" ca="1" si="166"/>
        <v>SL_CHARTS_2012!$AL$51:$AL$28</v>
      </c>
      <c r="X352" s="173" t="e">
        <f t="shared" ca="1" si="166"/>
        <v>#N/A</v>
      </c>
      <c r="Y352" s="173" t="e">
        <f t="shared" ca="1" si="166"/>
        <v>#N/A</v>
      </c>
      <c r="Z352" s="173" t="e">
        <f t="shared" ca="1" si="166"/>
        <v>#N/A</v>
      </c>
      <c r="AA352" s="173" t="e">
        <f t="shared" ca="1" si="166"/>
        <v>#N/A</v>
      </c>
      <c r="AB352" s="173" t="e">
        <f t="shared" ca="1" si="166"/>
        <v>#N/A</v>
      </c>
      <c r="AC352" s="173" t="e">
        <f t="shared" ca="1" si="166"/>
        <v>#N/A</v>
      </c>
    </row>
    <row r="353" spans="2:29" s="574" customFormat="1" ht="15" hidden="1" customHeight="1">
      <c r="B353" s="724"/>
      <c r="C353" s="722"/>
      <c r="D353" s="145" t="s">
        <v>677</v>
      </c>
      <c r="E353" s="145" t="str">
        <f ca="1">ADDRESS(MATCH(E350,INDIRECT(E352,TRUE),0)+MATCH(E323,SL_CHARTS_2012!$AH$1:$AH$3999,1)-1,$E328+4,1,1)</f>
        <v>$AL$916</v>
      </c>
      <c r="F353" s="145" t="str">
        <f ca="1">ADDRESS(MATCH(F350,INDIRECT(F352,TRUE),0)+MATCH(F323,SL_CHARTS_2012!$AH$1:$AH$3999,1)-1,$E328+4,1,1)</f>
        <v>$AL$819</v>
      </c>
      <c r="G353" s="145" t="str">
        <f ca="1">ADDRESS(MATCH(G350,INDIRECT(G352,TRUE),0)+MATCH(G323,SL_CHARTS_2012!$AH$1:$AH$3999,1)-1,$E328+4,1,1)</f>
        <v>$AL$818</v>
      </c>
      <c r="H353" s="145" t="str">
        <f ca="1">ADDRESS(MATCH(H350,INDIRECT(H352,TRUE),0)+MATCH(H323,SL_CHARTS_2012!$AH$1:$AH$3999,1)-1,$E328+4,1,1)</f>
        <v>$AL$783</v>
      </c>
      <c r="I353" s="145" t="str">
        <f ca="1">ADDRESS(MATCH(I350,INDIRECT(I352,TRUE),0)+MATCH(I323,SL_CHARTS_2012!$AH$1:$AH$3999,1)-1,$E328+4,1,1)</f>
        <v>$AL$687</v>
      </c>
      <c r="J353" s="145" t="str">
        <f ca="1">ADDRESS(MATCH(J350,INDIRECT(J352,TRUE),0)+MATCH(J323,SL_CHARTS_2012!$AH$1:$AH$3999,1)-1,$E328+4,1,1)</f>
        <v>$AL$583</v>
      </c>
      <c r="K353" s="145" t="str">
        <f ca="1">ADDRESS(MATCH(K350,INDIRECT(K352,TRUE),0)+MATCH(K323,SL_CHARTS_2012!$AH$1:$AH$3999,1)-1,$E328+4,1,1)</f>
        <v>$AL$550</v>
      </c>
      <c r="L353" s="145" t="str">
        <f ca="1">ADDRESS(MATCH(L350,INDIRECT(L352,TRUE),0)+MATCH(L323,SL_CHARTS_2012!$AH$1:$AH$3999,1)-1,$E328+4,1,1)</f>
        <v>$AL$504</v>
      </c>
      <c r="M353" s="145" t="str">
        <f ca="1">ADDRESS(MATCH(M350,INDIRECT(M352,TRUE),0)+MATCH(M323,SL_CHARTS_2012!$AH$1:$AH$3999,1)-1,$E328+4,1,1)</f>
        <v>$AL$472</v>
      </c>
      <c r="N353" s="145" t="str">
        <f ca="1">ADDRESS(MATCH(N350,INDIRECT(N352,TRUE),0)+MATCH(N323,SL_CHARTS_2012!$AH$1:$AH$3999,1)-1,$E328+4,1,1)</f>
        <v>$AL$472</v>
      </c>
      <c r="O353" s="145" t="str">
        <f ca="1">ADDRESS(MATCH(O350,INDIRECT(O352,TRUE),0)+MATCH(O323,SL_CHARTS_2012!$AH$1:$AH$3999,1)-1,$E328+4,1,1)</f>
        <v>$AL$327</v>
      </c>
      <c r="P353" s="145" t="str">
        <f ca="1">ADDRESS(MATCH(P350,INDIRECT(P352,TRUE),0)+MATCH(P323,SL_CHARTS_2012!$AH$1:$AH$3999,1)-1,$E328+4,1,1)</f>
        <v>$AL$325</v>
      </c>
      <c r="Q353" s="145" t="str">
        <f ca="1">ADDRESS(MATCH(Q350,INDIRECT(Q352,TRUE),0)+MATCH(Q323,SL_CHARTS_2012!$AH$1:$AH$3999,1)-1,$E328+4,1,1)</f>
        <v>$AL$251</v>
      </c>
      <c r="R353" s="145" t="str">
        <f ca="1">ADDRESS(MATCH(R350,INDIRECT(R352,TRUE),0)+MATCH(R323,SL_CHARTS_2012!$AH$1:$AH$3999,1)-1,$E328+4,1,1)</f>
        <v>$AL$197</v>
      </c>
      <c r="S353" s="145" t="str">
        <f ca="1">ADDRESS(MATCH(S350,INDIRECT(S352,TRUE),0)+MATCH(S323,SL_CHARTS_2012!$AH$1:$AH$3999,1)-1,$E328+4,1,1)</f>
        <v>$AL$142</v>
      </c>
      <c r="T353" s="145" t="str">
        <f ca="1">ADDRESS(MATCH(T350,INDIRECT(T352,TRUE),0)+MATCH(T323,SL_CHARTS_2012!$AH$1:$AH$3999,1)-1,$E328+4,1,1)</f>
        <v>$AL$138</v>
      </c>
      <c r="U353" s="145" t="str">
        <f ca="1">ADDRESS(MATCH(U350,INDIRECT(U352,TRUE),0)+MATCH(U323,SL_CHARTS_2012!$AH$1:$AH$3999,1)-1,$E328+4,1,1)</f>
        <v>$AL$92</v>
      </c>
      <c r="V353" s="145" t="str">
        <f ca="1">ADDRESS(MATCH(V350,INDIRECT(V352,TRUE),0)+MATCH(V323,SL_CHARTS_2012!$AH$1:$AH$3999,1)-1,$E328+4,1,1)</f>
        <v>$AL$72</v>
      </c>
      <c r="W353" s="145" t="str">
        <f ca="1">ADDRESS(MATCH(W350,INDIRECT(W352,TRUE),0)+MATCH(W323,SL_CHARTS_2012!$AH$1:$AH$3999,1)-1,$E328+4,1,1)</f>
        <v>$AL$28</v>
      </c>
      <c r="X353" s="173" t="e">
        <f ca="1">ADDRESS(MATCH(X350,INDIRECT(X352,TRUE),0)+MATCH(X323,SL_CHARTS_2012!$AH$1:$AH$3999,1)-1,$E328+4,1,1)</f>
        <v>#N/A</v>
      </c>
      <c r="Y353" s="173" t="e">
        <f ca="1">ADDRESS(MATCH(Y350,INDIRECT(Y352,TRUE),0)+MATCH(Y323,SL_CHARTS_2012!$AH$1:$AH$3999,1)-1,$E328+4,1,1)</f>
        <v>#N/A</v>
      </c>
      <c r="Z353" s="173" t="e">
        <f ca="1">ADDRESS(MATCH(Z350,INDIRECT(Z352,TRUE),0)+MATCH(Z323,SL_CHARTS_2012!$AH$1:$AH$3999,1)-1,$E328+4,1,1)</f>
        <v>#N/A</v>
      </c>
      <c r="AA353" s="173" t="e">
        <f ca="1">ADDRESS(MATCH(AA350,INDIRECT(AA352,TRUE),0)+MATCH(AA323,SL_CHARTS_2012!$AH$1:$AH$3999,1)-1,$E328+4,1,1)</f>
        <v>#N/A</v>
      </c>
      <c r="AB353" s="173" t="e">
        <f ca="1">ADDRESS(MATCH(AB350,INDIRECT(AB352,TRUE),0)+MATCH(AB323,SL_CHARTS_2012!$AH$1:$AH$3999,1)-1,$E328+4,1,1)</f>
        <v>#N/A</v>
      </c>
      <c r="AC353" s="173" t="e">
        <f ca="1">ADDRESS(MATCH(AC350,INDIRECT(AC352,TRUE),0)+MATCH(AC323,SL_CHARTS_2012!$AH$1:$AH$3999,1)-1,$E328+4,1,1)</f>
        <v>#N/A</v>
      </c>
    </row>
    <row r="354" spans="2:29" s="574" customFormat="1" ht="15" hidden="1" customHeight="1">
      <c r="B354" s="724"/>
      <c r="C354" s="722"/>
      <c r="D354" s="145" t="s">
        <v>678</v>
      </c>
      <c r="E354" s="145" t="str">
        <f ca="1">ADDRESS(MATCH(E350,INDIRECT(E352,TRUE),0)+MATCH(E323,SL_CHARTS_2012!$AH$1:$AH$3999,1)-1,$E328+6,1,1)</f>
        <v>$AN$916</v>
      </c>
      <c r="F354" s="145" t="str">
        <f ca="1">ADDRESS(MATCH(F350,INDIRECT(F352,TRUE),0)+MATCH(F323,SL_CHARTS_2012!$AH$1:$AH$3999,1)-1,$E328+6,1,1)</f>
        <v>$AN$819</v>
      </c>
      <c r="G354" s="145" t="str">
        <f ca="1">ADDRESS(MATCH(G350,INDIRECT(G352,TRUE),0)+MATCH(G323,SL_CHARTS_2012!$AH$1:$AH$3999,1)-1,$E328+6,1,1)</f>
        <v>$AN$818</v>
      </c>
      <c r="H354" s="145" t="str">
        <f ca="1">ADDRESS(MATCH(H350,INDIRECT(H352,TRUE),0)+MATCH(H323,SL_CHARTS_2012!$AH$1:$AH$3999,1)-1,$E328+6,1,1)</f>
        <v>$AN$783</v>
      </c>
      <c r="I354" s="145" t="str">
        <f ca="1">ADDRESS(MATCH(I350,INDIRECT(I352,TRUE),0)+MATCH(I323,SL_CHARTS_2012!$AH$1:$AH$3999,1)-1,$E328+6,1,1)</f>
        <v>$AN$687</v>
      </c>
      <c r="J354" s="145" t="str">
        <f ca="1">ADDRESS(MATCH(J350,INDIRECT(J352,TRUE),0)+MATCH(J323,SL_CHARTS_2012!$AH$1:$AH$3999,1)-1,$E328+6,1,1)</f>
        <v>$AN$583</v>
      </c>
      <c r="K354" s="145" t="str">
        <f ca="1">ADDRESS(MATCH(K350,INDIRECT(K352,TRUE),0)+MATCH(K323,SL_CHARTS_2012!$AH$1:$AH$3999,1)-1,$E328+6,1,1)</f>
        <v>$AN$550</v>
      </c>
      <c r="L354" s="145" t="str">
        <f ca="1">ADDRESS(MATCH(L350,INDIRECT(L352,TRUE),0)+MATCH(L323,SL_CHARTS_2012!$AH$1:$AH$3999,1)-1,$E328+6,1,1)</f>
        <v>$AN$504</v>
      </c>
      <c r="M354" s="145" t="str">
        <f ca="1">ADDRESS(MATCH(M350,INDIRECT(M352,TRUE),0)+MATCH(M323,SL_CHARTS_2012!$AH$1:$AH$3999,1)-1,$E328+6,1,1)</f>
        <v>$AN$472</v>
      </c>
      <c r="N354" s="145" t="str">
        <f ca="1">ADDRESS(MATCH(N350,INDIRECT(N352,TRUE),0)+MATCH(N323,SL_CHARTS_2012!$AH$1:$AH$3999,1)-1,$E328+6,1,1)</f>
        <v>$AN$472</v>
      </c>
      <c r="O354" s="145" t="str">
        <f ca="1">ADDRESS(MATCH(O350,INDIRECT(O352,TRUE),0)+MATCH(O323,SL_CHARTS_2012!$AH$1:$AH$3999,1)-1,$E328+6,1,1)</f>
        <v>$AN$327</v>
      </c>
      <c r="P354" s="145" t="str">
        <f ca="1">ADDRESS(MATCH(P350,INDIRECT(P352,TRUE),0)+MATCH(P323,SL_CHARTS_2012!$AH$1:$AH$3999,1)-1,$E328+6,1,1)</f>
        <v>$AN$325</v>
      </c>
      <c r="Q354" s="145" t="str">
        <f ca="1">ADDRESS(MATCH(Q350,INDIRECT(Q352,TRUE),0)+MATCH(Q323,SL_CHARTS_2012!$AH$1:$AH$3999,1)-1,$E328+6,1,1)</f>
        <v>$AN$251</v>
      </c>
      <c r="R354" s="145" t="str">
        <f ca="1">ADDRESS(MATCH(R350,INDIRECT(R352,TRUE),0)+MATCH(R323,SL_CHARTS_2012!$AH$1:$AH$3999,1)-1,$E328+6,1,1)</f>
        <v>$AN$197</v>
      </c>
      <c r="S354" s="145" t="str">
        <f ca="1">ADDRESS(MATCH(S350,INDIRECT(S352,TRUE),0)+MATCH(S323,SL_CHARTS_2012!$AH$1:$AH$3999,1)-1,$E328+6,1,1)</f>
        <v>$AN$142</v>
      </c>
      <c r="T354" s="145" t="str">
        <f ca="1">ADDRESS(MATCH(T350,INDIRECT(T352,TRUE),0)+MATCH(T323,SL_CHARTS_2012!$AH$1:$AH$3999,1)-1,$E328+6,1,1)</f>
        <v>$AN$138</v>
      </c>
      <c r="U354" s="145" t="str">
        <f ca="1">ADDRESS(MATCH(U350,INDIRECT(U352,TRUE),0)+MATCH(U323,SL_CHARTS_2012!$AH$1:$AH$3999,1)-1,$E328+6,1,1)</f>
        <v>$AN$92</v>
      </c>
      <c r="V354" s="145" t="str">
        <f ca="1">ADDRESS(MATCH(V350,INDIRECT(V352,TRUE),0)+MATCH(V323,SL_CHARTS_2012!$AH$1:$AH$3999,1)-1,$E328+6,1,1)</f>
        <v>$AN$72</v>
      </c>
      <c r="W354" s="145" t="str">
        <f ca="1">ADDRESS(MATCH(W350,INDIRECT(W352,TRUE),0)+MATCH(W323,SL_CHARTS_2012!$AH$1:$AH$3999,1)-1,$E328+6,1,1)</f>
        <v>$AN$28</v>
      </c>
      <c r="X354" s="173" t="e">
        <f ca="1">ADDRESS(MATCH(X350,INDIRECT(X352,TRUE),0)+MATCH(X323,SL_CHARTS_2012!$AH$1:$AH$3999,1)-1,$E328+6,1,1)</f>
        <v>#N/A</v>
      </c>
      <c r="Y354" s="173" t="e">
        <f ca="1">ADDRESS(MATCH(Y350,INDIRECT(Y352,TRUE),0)+MATCH(Y323,SL_CHARTS_2012!$AH$1:$AH$3999,1)-1,$E328+6,1,1)</f>
        <v>#N/A</v>
      </c>
      <c r="Z354" s="173" t="e">
        <f ca="1">ADDRESS(MATCH(Z350,INDIRECT(Z352,TRUE),0)+MATCH(Z323,SL_CHARTS_2012!$AH$1:$AH$3999,1)-1,$E328+6,1,1)</f>
        <v>#N/A</v>
      </c>
      <c r="AA354" s="173" t="e">
        <f ca="1">ADDRESS(MATCH(AA350,INDIRECT(AA352,TRUE),0)+MATCH(AA323,SL_CHARTS_2012!$AH$1:$AH$3999,1)-1,$E328+6,1,1)</f>
        <v>#N/A</v>
      </c>
      <c r="AB354" s="173" t="e">
        <f ca="1">ADDRESS(MATCH(AB350,INDIRECT(AB352,TRUE),0)+MATCH(AB323,SL_CHARTS_2012!$AH$1:$AH$3999,1)-1,$E328+6,1,1)</f>
        <v>#N/A</v>
      </c>
      <c r="AC354" s="173" t="e">
        <f ca="1">ADDRESS(MATCH(AC350,INDIRECT(AC352,TRUE),0)+MATCH(AC323,SL_CHARTS_2012!$AH$1:$AH$3999,1)-1,$E328+6,1,1)</f>
        <v>#N/A</v>
      </c>
    </row>
    <row r="355" spans="2:29" s="574" customFormat="1" ht="15" hidden="1" customHeight="1">
      <c r="B355" s="724"/>
      <c r="C355" s="722"/>
      <c r="D355" s="145" t="s">
        <v>679</v>
      </c>
      <c r="E355" s="145" t="str">
        <f ca="1">ADDRESS(MATCH(E351,INDIRECT(E352,TRUE),0)+MATCH(E327,SL_CHARTS_2012!$Q$1:$Q$3999,1)-1,$E328+4,1,1)</f>
        <v>$AL$863</v>
      </c>
      <c r="F355" s="145" t="str">
        <f ca="1">ADDRESS(MATCH(F351,INDIRECT(F352,TRUE),0)+MATCH(F327,SL_CHARTS_2012!$Q$1:$Q$3999,1)-1,$E328+4,1,1)</f>
        <v>$AL$846</v>
      </c>
      <c r="G355" s="145" t="str">
        <f ca="1">ADDRESS(MATCH(G351,INDIRECT(G352,TRUE),0)+MATCH(G327,SL_CHARTS_2012!$Q$1:$Q$3999,1)-1,$E328+4,1,1)</f>
        <v>$AL$767</v>
      </c>
      <c r="H355" s="145" t="str">
        <f ca="1">ADDRESS(MATCH(H351,INDIRECT(H352,TRUE),0)+MATCH(H327,SL_CHARTS_2012!$Q$1:$Q$3999,1)-1,$E328+4,1,1)</f>
        <v>$AL$742</v>
      </c>
      <c r="I355" s="145" t="str">
        <f ca="1">ADDRESS(MATCH(I351,INDIRECT(I352,TRUE),0)+MATCH(I327,SL_CHARTS_2012!$Q$1:$Q$3999,1)-1,$E328+4,1,1)</f>
        <v>$AL$723</v>
      </c>
      <c r="J355" s="145" t="str">
        <f ca="1">ADDRESS(MATCH(J351,INDIRECT(J352,TRUE),0)+MATCH(J327,SL_CHARTS_2012!$Q$1:$Q$3999,1)-1,$E328+4,1,1)</f>
        <v>$AL$632</v>
      </c>
      <c r="K355" s="145" t="str">
        <f ca="1">ADDRESS(MATCH(K351,INDIRECT(K352,TRUE),0)+MATCH(K327,SL_CHARTS_2012!$Q$1:$Q$3999,1)-1,$E328+4,1,1)</f>
        <v>$AL$525</v>
      </c>
      <c r="L355" s="145" t="str">
        <f ca="1">ADDRESS(MATCH(L351,INDIRECT(L352,TRUE),0)+MATCH(L327,SL_CHARTS_2012!$Q$1:$Q$3999,1)-1,$E328+4,1,1)</f>
        <v>$AL$525</v>
      </c>
      <c r="M355" s="145" t="str">
        <f ca="1">ADDRESS(MATCH(M351,INDIRECT(M352,TRUE),0)+MATCH(M327,SL_CHARTS_2012!$Q$1:$Q$3999,1)-1,$E328+4,1,1)</f>
        <v>$AL$501</v>
      </c>
      <c r="N355" s="145" t="str">
        <f ca="1">ADDRESS(MATCH(N351,INDIRECT(N352,TRUE),0)+MATCH(N327,SL_CHARTS_2012!$Q$1:$Q$3999,1)-1,$E328+4,1,1)</f>
        <v>$AL$388</v>
      </c>
      <c r="O355" s="145" t="str">
        <f ca="1">ADDRESS(MATCH(O351,INDIRECT(O352,TRUE),0)+MATCH(O327,SL_CHARTS_2012!$Q$1:$Q$3999,1)-1,$E328+4,1,1)</f>
        <v>$AL$387</v>
      </c>
      <c r="P355" s="145" t="str">
        <f ca="1">ADDRESS(MATCH(P351,INDIRECT(P352,TRUE),0)+MATCH(P327,SL_CHARTS_2012!$Q$1:$Q$3999,1)-1,$E328+4,1,1)</f>
        <v>$AL$310</v>
      </c>
      <c r="Q355" s="145" t="str">
        <f ca="1">ADDRESS(MATCH(Q351,INDIRECT(Q352,TRUE),0)+MATCH(Q327,SL_CHARTS_2012!$Q$1:$Q$3999,1)-1,$E328+4,1,1)</f>
        <v>$AL$266</v>
      </c>
      <c r="R355" s="145" t="str">
        <f ca="1">ADDRESS(MATCH(R351,INDIRECT(R352,TRUE),0)+MATCH(R327,SL_CHARTS_2012!$Q$1:$Q$3999,1)-1,$E328+4,1,1)</f>
        <v>$AL$248</v>
      </c>
      <c r="S355" s="145" t="str">
        <f ca="1">ADDRESS(MATCH(S351,INDIRECT(S352,TRUE),0)+MATCH(S327,SL_CHARTS_2012!$Q$1:$Q$3999,1)-1,$E328+4,1,1)</f>
        <v>$AL$181</v>
      </c>
      <c r="T355" s="145" t="str">
        <f ca="1">ADDRESS(MATCH(T351,INDIRECT(T352,TRUE),0)+MATCH(T327,SL_CHARTS_2012!$Q$1:$Q$3999,1)-1,$E328+4,1,1)</f>
        <v>$AL$113</v>
      </c>
      <c r="U355" s="145" t="str">
        <f ca="1">ADDRESS(MATCH(U351,INDIRECT(U352,TRUE),0)+MATCH(U327,SL_CHARTS_2012!$Q$1:$Q$3999,1)-1,$E328+4,1,1)</f>
        <v>$AL$68</v>
      </c>
      <c r="V355" s="145" t="str">
        <f ca="1">ADDRESS(MATCH(V351,INDIRECT(V352,TRUE),0)+MATCH(V327,SL_CHARTS_2012!$Q$1:$Q$3999,1)-1,$E328+4,1,1)</f>
        <v>$AL$51</v>
      </c>
      <c r="W355" s="145" t="str">
        <f ca="1">ADDRESS(MATCH(W351,INDIRECT(W352,TRUE),0)+MATCH(W327,SL_CHARTS_2012!$Q$1:$Q$3999,1)-1,$E328+4,1,1)</f>
        <v>$AL$48</v>
      </c>
      <c r="X355" s="173" t="e">
        <f ca="1">ADDRESS(MATCH(X351,INDIRECT(X352,TRUE),0)+MATCH(X327,SL_CHARTS_2012!$Q$1:$Q$3999,1)-1,$E328+4,1,1)</f>
        <v>#N/A</v>
      </c>
      <c r="Y355" s="173" t="e">
        <f ca="1">ADDRESS(MATCH(Y351,INDIRECT(Y352,TRUE),0)+MATCH(Y327,SL_CHARTS_2012!$Q$1:$Q$3999,1)-1,$E328+4,1,1)</f>
        <v>#N/A</v>
      </c>
      <c r="Z355" s="173" t="e">
        <f ca="1">ADDRESS(MATCH(Z351,INDIRECT(Z352,TRUE),0)+MATCH(Z327,SL_CHARTS_2012!$Q$1:$Q$3999,1)-1,$E328+4,1,1)</f>
        <v>#N/A</v>
      </c>
      <c r="AA355" s="173" t="e">
        <f ca="1">ADDRESS(MATCH(AA351,INDIRECT(AA352,TRUE),0)+MATCH(AA327,SL_CHARTS_2012!$Q$1:$Q$3999,1)-1,$E328+4,1,1)</f>
        <v>#N/A</v>
      </c>
      <c r="AB355" s="173" t="e">
        <f ca="1">ADDRESS(MATCH(AB351,INDIRECT(AB352,TRUE),0)+MATCH(AB327,SL_CHARTS_2012!$Q$1:$Q$3999,1)-1,$E328+4,1,1)</f>
        <v>#N/A</v>
      </c>
      <c r="AC355" s="173" t="e">
        <f ca="1">ADDRESS(MATCH(AC351,INDIRECT(AC352,TRUE),0)+MATCH(AC327,SL_CHARTS_2012!$Q$1:$Q$3999,1)-1,$E328+4,1,1)</f>
        <v>#N/A</v>
      </c>
    </row>
    <row r="356" spans="2:29" s="574" customFormat="1" ht="15" hidden="1" customHeight="1">
      <c r="B356" s="724"/>
      <c r="C356" s="722"/>
      <c r="D356" s="145" t="s">
        <v>680</v>
      </c>
      <c r="E356" s="145" t="str">
        <f ca="1">ADDRESS(MATCH(E351,INDIRECT(E352,TRUE),0)+MATCH(E327,SL_CHARTS_2012!$Q$1:$Q$3999,1)-1,$E328+5,1,1)</f>
        <v>$AM$863</v>
      </c>
      <c r="F356" s="145" t="str">
        <f ca="1">ADDRESS(MATCH(F351,INDIRECT(F352,TRUE),0)+MATCH(F327,SL_CHARTS_2012!$Q$1:$Q$3999,1)-1,$E328+5,1,1)</f>
        <v>$AM$846</v>
      </c>
      <c r="G356" s="145" t="str">
        <f ca="1">ADDRESS(MATCH(G351,INDIRECT(G352,TRUE),0)+MATCH(G327,SL_CHARTS_2012!$Q$1:$Q$3999,1)-1,$E328+5,1,1)</f>
        <v>$AM$767</v>
      </c>
      <c r="H356" s="145" t="str">
        <f ca="1">ADDRESS(MATCH(H351,INDIRECT(H352,TRUE),0)+MATCH(H327,SL_CHARTS_2012!$Q$1:$Q$3999,1)-1,$E328+5,1,1)</f>
        <v>$AM$742</v>
      </c>
      <c r="I356" s="145" t="str">
        <f ca="1">ADDRESS(MATCH(I351,INDIRECT(I352,TRUE),0)+MATCH(I327,SL_CHARTS_2012!$Q$1:$Q$3999,1)-1,$E328+5,1,1)</f>
        <v>$AM$723</v>
      </c>
      <c r="J356" s="145" t="str">
        <f ca="1">ADDRESS(MATCH(J351,INDIRECT(J352,TRUE),0)+MATCH(J327,SL_CHARTS_2012!$Q$1:$Q$3999,1)-1,$E328+5,1,1)</f>
        <v>$AM$632</v>
      </c>
      <c r="K356" s="145" t="str">
        <f ca="1">ADDRESS(MATCH(K351,INDIRECT(K352,TRUE),0)+MATCH(K327,SL_CHARTS_2012!$Q$1:$Q$3999,1)-1,$E328+5,1,1)</f>
        <v>$AM$525</v>
      </c>
      <c r="L356" s="145" t="str">
        <f ca="1">ADDRESS(MATCH(L351,INDIRECT(L352,TRUE),0)+MATCH(L327,SL_CHARTS_2012!$Q$1:$Q$3999,1)-1,$E328+5,1,1)</f>
        <v>$AM$525</v>
      </c>
      <c r="M356" s="145" t="str">
        <f ca="1">ADDRESS(MATCH(M351,INDIRECT(M352,TRUE),0)+MATCH(M327,SL_CHARTS_2012!$Q$1:$Q$3999,1)-1,$E328+5,1,1)</f>
        <v>$AM$501</v>
      </c>
      <c r="N356" s="145" t="str">
        <f ca="1">ADDRESS(MATCH(N351,INDIRECT(N352,TRUE),0)+MATCH(N327,SL_CHARTS_2012!$Q$1:$Q$3999,1)-1,$E328+5,1,1)</f>
        <v>$AM$388</v>
      </c>
      <c r="O356" s="145" t="str">
        <f ca="1">ADDRESS(MATCH(O351,INDIRECT(O352,TRUE),0)+MATCH(O327,SL_CHARTS_2012!$Q$1:$Q$3999,1)-1,$E328+5,1,1)</f>
        <v>$AM$387</v>
      </c>
      <c r="P356" s="145" t="str">
        <f ca="1">ADDRESS(MATCH(P351,INDIRECT(P352,TRUE),0)+MATCH(P327,SL_CHARTS_2012!$Q$1:$Q$3999,1)-1,$E328+5,1,1)</f>
        <v>$AM$310</v>
      </c>
      <c r="Q356" s="145" t="str">
        <f ca="1">ADDRESS(MATCH(Q351,INDIRECT(Q352,TRUE),0)+MATCH(Q327,SL_CHARTS_2012!$Q$1:$Q$3999,1)-1,$E328+5,1,1)</f>
        <v>$AM$266</v>
      </c>
      <c r="R356" s="145" t="str">
        <f ca="1">ADDRESS(MATCH(R351,INDIRECT(R352,TRUE),0)+MATCH(R327,SL_CHARTS_2012!$Q$1:$Q$3999,1)-1,$E328+5,1,1)</f>
        <v>$AM$248</v>
      </c>
      <c r="S356" s="145" t="str">
        <f ca="1">ADDRESS(MATCH(S351,INDIRECT(S352,TRUE),0)+MATCH(S327,SL_CHARTS_2012!$Q$1:$Q$3999,1)-1,$E328+5,1,1)</f>
        <v>$AM$181</v>
      </c>
      <c r="T356" s="145" t="str">
        <f ca="1">ADDRESS(MATCH(T351,INDIRECT(T352,TRUE),0)+MATCH(T327,SL_CHARTS_2012!$Q$1:$Q$3999,1)-1,$E328+5,1,1)</f>
        <v>$AM$113</v>
      </c>
      <c r="U356" s="145" t="str">
        <f ca="1">ADDRESS(MATCH(U351,INDIRECT(U352,TRUE),0)+MATCH(U327,SL_CHARTS_2012!$Q$1:$Q$3999,1)-1,$E328+5,1,1)</f>
        <v>$AM$68</v>
      </c>
      <c r="V356" s="145" t="str">
        <f ca="1">ADDRESS(MATCH(V351,INDIRECT(V352,TRUE),0)+MATCH(V327,SL_CHARTS_2012!$Q$1:$Q$3999,1)-1,$E328+5,1,1)</f>
        <v>$AM$51</v>
      </c>
      <c r="W356" s="145" t="str">
        <f ca="1">ADDRESS(MATCH(W351,INDIRECT(W352,TRUE),0)+MATCH(W327,SL_CHARTS_2012!$Q$1:$Q$3999,1)-1,$E328+5,1,1)</f>
        <v>$AM$48</v>
      </c>
      <c r="X356" s="173" t="e">
        <f ca="1">ADDRESS(MATCH(X351,INDIRECT(X352,TRUE),0)+MATCH(X327,SL_CHARTS_2012!$Q$1:$Q$3999,1)-1,$E328+5,1,1)</f>
        <v>#N/A</v>
      </c>
      <c r="Y356" s="173" t="e">
        <f ca="1">ADDRESS(MATCH(Y351,INDIRECT(Y352,TRUE),0)+MATCH(Y327,SL_CHARTS_2012!$Q$1:$Q$3999,1)-1,$E328+5,1,1)</f>
        <v>#N/A</v>
      </c>
      <c r="Z356" s="173" t="e">
        <f ca="1">ADDRESS(MATCH(Z351,INDIRECT(Z352,TRUE),0)+MATCH(Z327,SL_CHARTS_2012!$Q$1:$Q$3999,1)-1,$E328+5,1,1)</f>
        <v>#N/A</v>
      </c>
      <c r="AA356" s="173" t="e">
        <f ca="1">ADDRESS(MATCH(AA351,INDIRECT(AA352,TRUE),0)+MATCH(AA327,SL_CHARTS_2012!$Q$1:$Q$3999,1)-1,$E328+5,1,1)</f>
        <v>#N/A</v>
      </c>
      <c r="AB356" s="173" t="e">
        <f ca="1">ADDRESS(MATCH(AB351,INDIRECT(AB352,TRUE),0)+MATCH(AB327,SL_CHARTS_2012!$Q$1:$Q$3999,1)-1,$E328+5,1,1)</f>
        <v>#N/A</v>
      </c>
      <c r="AC356" s="173" t="e">
        <f ca="1">ADDRESS(MATCH(AC351,INDIRECT(AC352,TRUE),0)+MATCH(AC327,SL_CHARTS_2012!$Q$1:$Q$3999,1)-1,$E328+5,1,1)</f>
        <v>#N/A</v>
      </c>
    </row>
    <row r="357" spans="2:29" s="574" customFormat="1" ht="15" hidden="1" customHeight="1">
      <c r="B357" s="724"/>
      <c r="C357" s="722"/>
      <c r="D357" s="145" t="s">
        <v>673</v>
      </c>
      <c r="E357" s="146">
        <f ca="1">IF((-(INDIRECT(CONCATENATE($E333,E353))-INDIRECT(CONCATENATE($E333,E354))))&lt;0, (-(INDIRECT(CONCATENATE($E333,E353))-INDIRECT(CONCATENATE($E333,E354)))), -15)</f>
        <v>-0.14000000000000057</v>
      </c>
      <c r="F357" s="146">
        <f t="shared" ref="F357:AC357" ca="1" si="167">IF((-(INDIRECT(CONCATENATE($E333,F353))-INDIRECT(CONCATENATE($E333,F354))))&lt;0, (-(INDIRECT(CONCATENATE($E333,F353))-INDIRECT(CONCATENATE($E333,F354)))), -15)</f>
        <v>-2</v>
      </c>
      <c r="G357" s="146">
        <f t="shared" ca="1" si="167"/>
        <v>-1.8099999999999952</v>
      </c>
      <c r="H357" s="146">
        <f t="shared" ca="1" si="167"/>
        <v>-1.3700000000000045</v>
      </c>
      <c r="I357" s="146">
        <f t="shared" ca="1" si="167"/>
        <v>-8.75</v>
      </c>
      <c r="J357" s="146">
        <f t="shared" ca="1" si="167"/>
        <v>-9.240000000000002</v>
      </c>
      <c r="K357" s="146">
        <f t="shared" ca="1" si="167"/>
        <v>-8.6699999999999946</v>
      </c>
      <c r="L357" s="146">
        <f t="shared" ca="1" si="167"/>
        <v>-7.3599999999999994</v>
      </c>
      <c r="M357" s="146">
        <f t="shared" ca="1" si="167"/>
        <v>-13.560000000000002</v>
      </c>
      <c r="N357" s="146">
        <f t="shared" ca="1" si="167"/>
        <v>-13.560000000000002</v>
      </c>
      <c r="O357" s="146">
        <f t="shared" ca="1" si="167"/>
        <v>-9.730000000000004</v>
      </c>
      <c r="P357" s="146">
        <f t="shared" ca="1" si="167"/>
        <v>-8.7199999999999989</v>
      </c>
      <c r="Q357" s="146">
        <f t="shared" ca="1" si="167"/>
        <v>-15.890000000000004</v>
      </c>
      <c r="R357" s="146">
        <f t="shared" ca="1" si="167"/>
        <v>-11.010000000000002</v>
      </c>
      <c r="S357" s="146">
        <f t="shared" ca="1" si="167"/>
        <v>-9.009999999999998</v>
      </c>
      <c r="T357" s="146">
        <f t="shared" ca="1" si="167"/>
        <v>-8.39</v>
      </c>
      <c r="U357" s="146">
        <f t="shared" ca="1" si="167"/>
        <v>-5.36</v>
      </c>
      <c r="V357" s="146">
        <f t="shared" ca="1" si="167"/>
        <v>-4.78</v>
      </c>
      <c r="W357" s="146">
        <f t="shared" ca="1" si="167"/>
        <v>-6.85</v>
      </c>
      <c r="X357" s="174" t="e">
        <f t="shared" ca="1" si="167"/>
        <v>#N/A</v>
      </c>
      <c r="Y357" s="174" t="e">
        <f t="shared" ca="1" si="167"/>
        <v>#N/A</v>
      </c>
      <c r="Z357" s="174" t="e">
        <f t="shared" ca="1" si="167"/>
        <v>#N/A</v>
      </c>
      <c r="AA357" s="174" t="e">
        <f t="shared" ca="1" si="167"/>
        <v>#N/A</v>
      </c>
      <c r="AB357" s="174" t="e">
        <f t="shared" ca="1" si="167"/>
        <v>#N/A</v>
      </c>
      <c r="AC357" s="174" t="e">
        <f t="shared" ca="1" si="167"/>
        <v>#N/A</v>
      </c>
    </row>
    <row r="358" spans="2:29" s="574" customFormat="1" ht="15" hidden="1" customHeight="1">
      <c r="B358" s="724"/>
      <c r="C358" s="722"/>
      <c r="D358" s="145" t="s">
        <v>674</v>
      </c>
      <c r="E358" s="146">
        <f ca="1">IF(INDIRECT(CONCATENATE($E333,E355))-INDIRECT(CONCATENATE($E333,E356))&lt;0, ABS(INDIRECT(CONCATENATE($E333,E355))-INDIRECT(CONCATENATE($E333,E356))), 15)</f>
        <v>3.0000000000001137E-2</v>
      </c>
      <c r="F358" s="146">
        <f t="shared" ref="F358:V358" ca="1" si="168">IF(INDIRECT(CONCATENATE($E333,F355))-INDIRECT(CONCATENATE($E333,F356))&lt;0, ABS(INDIRECT(CONCATENATE($E333,F355))-INDIRECT(CONCATENATE($E333,F356))), 15)</f>
        <v>0.32000000000000028</v>
      </c>
      <c r="G358" s="146">
        <f t="shared" ca="1" si="168"/>
        <v>0.27000000000000313</v>
      </c>
      <c r="H358" s="146">
        <f t="shared" ca="1" si="168"/>
        <v>15</v>
      </c>
      <c r="I358" s="146">
        <f t="shared" ca="1" si="168"/>
        <v>0.24000000000000199</v>
      </c>
      <c r="J358" s="146">
        <f t="shared" ca="1" si="168"/>
        <v>0.38000000000000256</v>
      </c>
      <c r="K358" s="146">
        <f t="shared" ca="1" si="168"/>
        <v>1.6000000000000014</v>
      </c>
      <c r="L358" s="146">
        <f t="shared" ca="1" si="168"/>
        <v>1.6000000000000014</v>
      </c>
      <c r="M358" s="146">
        <f t="shared" ca="1" si="168"/>
        <v>0.34999999999999432</v>
      </c>
      <c r="N358" s="146">
        <f t="shared" ca="1" si="168"/>
        <v>0.67999999999999972</v>
      </c>
      <c r="O358" s="146">
        <f t="shared" ca="1" si="168"/>
        <v>0.63000000000000256</v>
      </c>
      <c r="P358" s="146">
        <f t="shared" ca="1" si="168"/>
        <v>5.32</v>
      </c>
      <c r="Q358" s="146">
        <f t="shared" ca="1" si="168"/>
        <v>18.839999999999996</v>
      </c>
      <c r="R358" s="146">
        <f t="shared" ca="1" si="168"/>
        <v>16.300000000000004</v>
      </c>
      <c r="S358" s="146">
        <f t="shared" ca="1" si="168"/>
        <v>13.98</v>
      </c>
      <c r="T358" s="146">
        <f t="shared" ca="1" si="168"/>
        <v>19.579999999999998</v>
      </c>
      <c r="U358" s="146">
        <f t="shared" ca="1" si="168"/>
        <v>9.14</v>
      </c>
      <c r="V358" s="146">
        <f t="shared" ca="1" si="168"/>
        <v>8.6800000000000015</v>
      </c>
      <c r="W358" s="146">
        <f ca="1">IF(INDIRECT(CONCATENATE($E333,W355))-INDIRECT(CONCATENATE($E333,W356))&lt;0, ABS(INDIRECT(CONCATENATE($E333,W355))-INDIRECT(CONCATENATE($E333,W356))), 15)</f>
        <v>8</v>
      </c>
      <c r="X358" s="174" t="e">
        <f t="shared" ref="X358:AC358" ca="1" si="169">IF(INDIRECT(CONCATENATE($E333,X355))-INDIRECT(CONCATENATE($E333,X356))&lt;0, ABS(INDIRECT(CONCATENATE($E333,X355))-INDIRECT(CONCATENATE($E333,X356))), 15)</f>
        <v>#N/A</v>
      </c>
      <c r="Y358" s="174" t="e">
        <f t="shared" ca="1" si="169"/>
        <v>#N/A</v>
      </c>
      <c r="Z358" s="174" t="e">
        <f t="shared" ca="1" si="169"/>
        <v>#N/A</v>
      </c>
      <c r="AA358" s="174" t="e">
        <f t="shared" ca="1" si="169"/>
        <v>#N/A</v>
      </c>
      <c r="AB358" s="174" t="e">
        <f t="shared" ca="1" si="169"/>
        <v>#N/A</v>
      </c>
      <c r="AC358" s="174" t="e">
        <f t="shared" ca="1" si="169"/>
        <v>#N/A</v>
      </c>
    </row>
    <row r="359" spans="2:29" s="574" customFormat="1" ht="15" customHeight="1">
      <c r="B359" s="724"/>
      <c r="C359" s="722"/>
      <c r="D359" s="145" t="s">
        <v>675</v>
      </c>
      <c r="E359" s="147">
        <f ca="1">E350+E357</f>
        <v>47.85</v>
      </c>
      <c r="F359" s="147">
        <f t="shared" ref="F359:AC359" ca="1" si="170">F350+F357</f>
        <v>45.34</v>
      </c>
      <c r="G359" s="147">
        <f t="shared" ca="1" si="170"/>
        <v>45.730000000000004</v>
      </c>
      <c r="H359" s="147">
        <f t="shared" ca="1" si="170"/>
        <v>50.26</v>
      </c>
      <c r="I359" s="147">
        <f t="shared" ca="1" si="170"/>
        <v>37.36</v>
      </c>
      <c r="J359" s="147">
        <f t="shared" ca="1" si="170"/>
        <v>39.26</v>
      </c>
      <c r="K359" s="147">
        <f t="shared" ca="1" si="170"/>
        <v>36.590000000000003</v>
      </c>
      <c r="L359" s="147">
        <f t="shared" ca="1" si="170"/>
        <v>42.06</v>
      </c>
      <c r="M359" s="147">
        <f t="shared" ca="1" si="170"/>
        <v>24.28</v>
      </c>
      <c r="N359" s="147">
        <f t="shared" ca="1" si="170"/>
        <v>24.28</v>
      </c>
      <c r="O359" s="147">
        <f t="shared" ca="1" si="170"/>
        <v>32.549999999999997</v>
      </c>
      <c r="P359" s="147">
        <f t="shared" ca="1" si="170"/>
        <v>33.65</v>
      </c>
      <c r="Q359" s="147">
        <f t="shared" ca="1" si="170"/>
        <v>17.559999999999999</v>
      </c>
      <c r="R359" s="147">
        <f t="shared" ca="1" si="170"/>
        <v>-6.7300000000000013</v>
      </c>
      <c r="S359" s="147">
        <f t="shared" ca="1" si="170"/>
        <v>-13.619999999999997</v>
      </c>
      <c r="T359" s="147">
        <f t="shared" ca="1" si="170"/>
        <v>-13.55</v>
      </c>
      <c r="U359" s="147">
        <f t="shared" ca="1" si="170"/>
        <v>-6.29</v>
      </c>
      <c r="V359" s="147">
        <f t="shared" ca="1" si="170"/>
        <v>-2.1</v>
      </c>
      <c r="W359" s="147">
        <f t="shared" ca="1" si="170"/>
        <v>-8.1199999999999992</v>
      </c>
      <c r="X359" s="175" t="e">
        <f t="shared" ca="1" si="170"/>
        <v>#N/A</v>
      </c>
      <c r="Y359" s="175" t="e">
        <f t="shared" ca="1" si="170"/>
        <v>#N/A</v>
      </c>
      <c r="Z359" s="175" t="e">
        <f t="shared" ca="1" si="170"/>
        <v>#N/A</v>
      </c>
      <c r="AA359" s="175" t="e">
        <f t="shared" ca="1" si="170"/>
        <v>#N/A</v>
      </c>
      <c r="AB359" s="175" t="e">
        <f t="shared" ca="1" si="170"/>
        <v>#N/A</v>
      </c>
      <c r="AC359" s="175" t="e">
        <f t="shared" ca="1" si="170"/>
        <v>#N/A</v>
      </c>
    </row>
    <row r="360" spans="2:29" s="574" customFormat="1" ht="15" customHeight="1" thickBot="1">
      <c r="B360" s="724"/>
      <c r="C360" s="723"/>
      <c r="D360" s="148" t="s">
        <v>676</v>
      </c>
      <c r="E360" s="149">
        <f ca="1">E351+E358</f>
        <v>56.25</v>
      </c>
      <c r="F360" s="149">
        <f t="shared" ref="F360:AC360" ca="1" si="171">F351+F358</f>
        <v>56.27</v>
      </c>
      <c r="G360" s="149">
        <f t="shared" ca="1" si="171"/>
        <v>55.84</v>
      </c>
      <c r="H360" s="149">
        <f t="shared" ca="1" si="171"/>
        <v>73.33</v>
      </c>
      <c r="I360" s="149">
        <f t="shared" ca="1" si="171"/>
        <v>61.28</v>
      </c>
      <c r="J360" s="149">
        <f t="shared" ca="1" si="171"/>
        <v>57.36</v>
      </c>
      <c r="K360" s="149">
        <f t="shared" ca="1" si="171"/>
        <v>56.410000000000004</v>
      </c>
      <c r="L360" s="149">
        <f t="shared" ca="1" si="171"/>
        <v>56.410000000000004</v>
      </c>
      <c r="M360" s="149">
        <f t="shared" ca="1" si="171"/>
        <v>49.769999999999996</v>
      </c>
      <c r="N360" s="149">
        <f t="shared" ca="1" si="171"/>
        <v>55.53</v>
      </c>
      <c r="O360" s="149">
        <f t="shared" ca="1" si="171"/>
        <v>55.42</v>
      </c>
      <c r="P360" s="149">
        <f t="shared" ca="1" si="171"/>
        <v>50.98</v>
      </c>
      <c r="Q360" s="149">
        <f t="shared" ca="1" si="171"/>
        <v>64.56</v>
      </c>
      <c r="R360" s="149">
        <f t="shared" ca="1" si="171"/>
        <v>49.750000000000007</v>
      </c>
      <c r="S360" s="149">
        <f t="shared" ca="1" si="171"/>
        <v>20.27</v>
      </c>
      <c r="T360" s="149">
        <f t="shared" ca="1" si="171"/>
        <v>20.75</v>
      </c>
      <c r="U360" s="149">
        <f t="shared" ca="1" si="171"/>
        <v>12.25</v>
      </c>
      <c r="V360" s="149">
        <f t="shared" ca="1" si="171"/>
        <v>17.130000000000003</v>
      </c>
      <c r="W360" s="149">
        <f t="shared" ca="1" si="171"/>
        <v>16.369999999999997</v>
      </c>
      <c r="X360" s="176" t="e">
        <f t="shared" ca="1" si="171"/>
        <v>#N/A</v>
      </c>
      <c r="Y360" s="176" t="e">
        <f t="shared" ca="1" si="171"/>
        <v>#N/A</v>
      </c>
      <c r="Z360" s="176" t="e">
        <f t="shared" ca="1" si="171"/>
        <v>#N/A</v>
      </c>
      <c r="AA360" s="176" t="e">
        <f t="shared" ca="1" si="171"/>
        <v>#N/A</v>
      </c>
      <c r="AB360" s="176" t="e">
        <f t="shared" ca="1" si="171"/>
        <v>#N/A</v>
      </c>
      <c r="AC360" s="176" t="e">
        <f t="shared" ca="1" si="171"/>
        <v>#N/A</v>
      </c>
    </row>
    <row r="361" spans="2:29" s="574" customFormat="1" ht="15" customHeight="1">
      <c r="B361" s="581"/>
    </row>
    <row r="362" spans="2:29" s="574" customFormat="1" ht="15" hidden="1" customHeight="1" thickBot="1">
      <c r="B362" s="690" t="s">
        <v>561</v>
      </c>
      <c r="C362" s="690"/>
      <c r="D362" s="690"/>
      <c r="E362" s="690"/>
      <c r="F362" s="690"/>
      <c r="G362" s="690"/>
      <c r="H362" s="690"/>
      <c r="I362" s="690"/>
      <c r="J362" s="690"/>
      <c r="K362" s="690"/>
      <c r="L362" s="690"/>
      <c r="M362" s="690"/>
      <c r="N362" s="690"/>
      <c r="O362" s="690"/>
      <c r="P362" s="690"/>
      <c r="Q362" s="690"/>
      <c r="R362" s="690"/>
      <c r="S362" s="690"/>
      <c r="T362" s="690"/>
      <c r="U362" s="690"/>
      <c r="V362" s="690"/>
      <c r="W362" s="690"/>
      <c r="X362" s="690"/>
      <c r="Y362" s="690"/>
      <c r="Z362" s="690"/>
      <c r="AA362" s="690"/>
      <c r="AB362" s="690"/>
      <c r="AC362" s="690"/>
    </row>
    <row r="363" spans="2:29" s="574" customFormat="1" ht="15" hidden="1" customHeight="1">
      <c r="B363" s="740" t="s">
        <v>49</v>
      </c>
      <c r="C363" s="691" t="s">
        <v>120</v>
      </c>
      <c r="D363" s="30" t="s">
        <v>148</v>
      </c>
      <c r="E363" s="31" t="str">
        <f>ADDRESS(MATCH(E4,SL_CHARTS_2012!$AP$1:$AP$39999,1),$E$371,1)</f>
        <v>$AP$13</v>
      </c>
      <c r="F363" s="84" t="str">
        <f>ADDRESS(MATCH(F4,SL_CHARTS_2012!$AP$1:$AP$39999,1),$E$371,1)</f>
        <v>$AP$11</v>
      </c>
      <c r="G363" s="31" t="str">
        <f>ADDRESS(MATCH(G4,SL_CHARTS_2012!$AP$1:$AP$39999,1),$E$371,1)</f>
        <v>$AP$11</v>
      </c>
      <c r="H363" s="84" t="str">
        <f>ADDRESS(MATCH(H4,SL_CHARTS_2012!$AP$1:$AP$39999,1),$E$371,1)</f>
        <v>$AP$10</v>
      </c>
      <c r="I363" s="84" t="str">
        <f>ADDRESS(MATCH(I4,SL_CHARTS_2012!$AP$1:$AP$39999,1),$E$371,1)</f>
        <v>$AP$10</v>
      </c>
      <c r="J363" s="31" t="str">
        <f>ADDRESS(MATCH(J4,SL_CHARTS_2012!$AP$1:$AP$39999,1),$E$371,1)</f>
        <v>$AP$10</v>
      </c>
      <c r="K363" s="84" t="str">
        <f>ADDRESS(MATCH(K4,SL_CHARTS_2012!$AP$1:$AP$39999,1),$E$371,1)</f>
        <v>$AP$9</v>
      </c>
      <c r="L363" s="31" t="str">
        <f>ADDRESS(MATCH(L4,SL_CHARTS_2012!$AP$1:$AP$39999,1),$E$371,1)</f>
        <v>$AP$9</v>
      </c>
      <c r="M363" s="84" t="str">
        <f>ADDRESS(MATCH(M4,SL_CHARTS_2012!$AP$1:$AP$39999,1),$E$371,1)</f>
        <v>$AP$8</v>
      </c>
      <c r="N363" s="31" t="str">
        <f>ADDRESS(MATCH(N4,SL_CHARTS_2012!$AP$1:$AP$39999,1),$E$371,1)</f>
        <v>$AP$8</v>
      </c>
      <c r="O363" s="84" t="str">
        <f>ADDRESS(MATCH(O4,SL_CHARTS_2012!$AP$1:$AP$39999,1),$E$371,1)</f>
        <v>$AP$7</v>
      </c>
      <c r="P363" s="84" t="str">
        <f>ADDRESS(MATCH(P4,SL_CHARTS_2012!$AP$1:$AP$39999,1),$E$371,1)</f>
        <v>$AP$7</v>
      </c>
      <c r="Q363" s="84" t="str">
        <f>ADDRESS(MATCH(Q4,SL_CHARTS_2012!$AP$1:$AP$39999,1),$E$371,1)</f>
        <v>$AP$7</v>
      </c>
      <c r="R363" s="84" t="str">
        <f>ADDRESS(MATCH(R4,SL_CHARTS_2012!$AP$1:$AP$39999,1),$E$371,1)</f>
        <v>$AP$7</v>
      </c>
      <c r="S363" s="31" t="str">
        <f>ADDRESS(MATCH(S4,SL_CHARTS_2012!$AP$1:$AP$39999,1),$E$371,1)</f>
        <v>$AP$7</v>
      </c>
      <c r="T363" s="84" t="str">
        <f>ADDRESS(MATCH(T4,SL_CHARTS_2012!$AP$1:$AP$39999,1),$E$371,1)</f>
        <v>$AP$6</v>
      </c>
      <c r="U363" s="31" t="str">
        <f>ADDRESS(MATCH(U4,SL_CHARTS_2012!$AP$1:$AP$39999,1),$E$371,1)</f>
        <v>$AP$6</v>
      </c>
      <c r="V363" s="84" t="str">
        <f>ADDRESS(MATCH(V4,SL_CHARTS_2012!$AP$1:$AP$39999,1),$E$371,1)</f>
        <v>$AP$6</v>
      </c>
      <c r="W363" s="84" t="str">
        <f>ADDRESS(MATCH(W4,SL_CHARTS_2012!$AP$1:$AP$39999,1),$E$371,1)</f>
        <v>$AP$5</v>
      </c>
      <c r="X363" s="84" t="str">
        <f>ADDRESS(MATCH(X4,SL_CHARTS_2012!$AP$1:$AP$39999,1),$E$371,1)</f>
        <v>$AP$5</v>
      </c>
      <c r="Y363" s="84" t="str">
        <f>ADDRESS(MATCH(Y4,SL_CHARTS_2012!$AP$1:$AP$39999,1),$E$371,1)</f>
        <v>$AP$5</v>
      </c>
      <c r="Z363" s="84" t="str">
        <f>ADDRESS(MATCH(Z4,SL_CHARTS_2012!$AP$1:$AP$39999,1),$E$371,1)</f>
        <v>$AP$5</v>
      </c>
      <c r="AA363" s="84" t="str">
        <f>ADDRESS(MATCH(AA4,SL_CHARTS_2012!$AP$1:$AP$39999,1),$E$371,1)</f>
        <v>$AP$5</v>
      </c>
      <c r="AB363" s="84" t="str">
        <f>ADDRESS(MATCH(AB4,SL_CHARTS_2012!$AP$1:$AP$39999,1),$E$371,1)</f>
        <v>$AP$5</v>
      </c>
      <c r="AC363" s="84" t="str">
        <f>ADDRESS(MATCH(AC4,SL_CHARTS_2012!$AP$1:$AP$39999,1),$E$371,1)</f>
        <v>$AP$5</v>
      </c>
    </row>
    <row r="364" spans="2:29" s="574" customFormat="1" ht="15" hidden="1" customHeight="1">
      <c r="B364" s="741"/>
      <c r="C364" s="691"/>
      <c r="D364" s="66" t="s">
        <v>129</v>
      </c>
      <c r="E364" s="241">
        <f ca="1">INDIRECT(CONCATENATE($E$372,ADDRESS(MATCH(E4,SL_CHARTS_2012!$AP$1:$AP$39999,1),$E$371,1)))</f>
        <v>100</v>
      </c>
      <c r="F364" s="249">
        <f ca="1">INDIRECT(CONCATENATE($E$372,ADDRESS(MATCH(F4,SL_CHARTS_2012!$AP$1:$AP$39999,1),$E$371,1)))</f>
        <v>88</v>
      </c>
      <c r="G364" s="241">
        <f ca="1">INDIRECT(CONCATENATE($E$372,ADDRESS(MATCH(G4,SL_CHARTS_2012!$AP$1:$AP$39999,1),$E$371,1)))</f>
        <v>88</v>
      </c>
      <c r="H364" s="249">
        <f ca="1">INDIRECT(CONCATENATE($E$372,ADDRESS(MATCH(H4,SL_CHARTS_2012!$AP$1:$AP$39999,1),$E$371,1)))</f>
        <v>70</v>
      </c>
      <c r="I364" s="249">
        <f ca="1">INDIRECT(CONCATENATE($E$372,ADDRESS(MATCH(I4,SL_CHARTS_2012!$AP$1:$AP$39999,1),$E$371,1)))</f>
        <v>70</v>
      </c>
      <c r="J364" s="241">
        <f ca="1">INDIRECT(CONCATENATE($E$372,ADDRESS(MATCH(J4,SL_CHARTS_2012!$AP$1:$AP$39999,1),$E$371,1)))</f>
        <v>70</v>
      </c>
      <c r="K364" s="249">
        <f ca="1">INDIRECT(CONCATENATE($E$372,ADDRESS(MATCH(K4,SL_CHARTS_2012!$AP$1:$AP$39999,1),$E$371,1)))</f>
        <v>60</v>
      </c>
      <c r="L364" s="241">
        <f ca="1">INDIRECT(CONCATENATE($E$372,ADDRESS(MATCH(L4,SL_CHARTS_2012!$AP$1:$AP$39999,1),$E$371,1)))</f>
        <v>60</v>
      </c>
      <c r="M364" s="249">
        <f ca="1">INDIRECT(CONCATENATE($E$372,ADDRESS(MATCH(M4,SL_CHARTS_2012!$AP$1:$AP$39999,1),$E$371,1)))</f>
        <v>50</v>
      </c>
      <c r="N364" s="241">
        <f ca="1">INDIRECT(CONCATENATE($E$372,ADDRESS(MATCH(N4,SL_CHARTS_2012!$AP$1:$AP$39999,1),$E$371,1)))</f>
        <v>50</v>
      </c>
      <c r="O364" s="249">
        <f ca="1">INDIRECT(CONCATENATE($E$372,ADDRESS(MATCH(O4,SL_CHARTS_2012!$AP$1:$AP$39999,1),$E$371,1)))</f>
        <v>27</v>
      </c>
      <c r="P364" s="249">
        <f ca="1">INDIRECT(CONCATENATE($E$372,ADDRESS(MATCH(P4,SL_CHARTS_2012!$AP$1:$AP$39999,1),$E$371,1)))</f>
        <v>27</v>
      </c>
      <c r="Q364" s="249">
        <f ca="1">INDIRECT(CONCATENATE($E$372,ADDRESS(MATCH(Q4,SL_CHARTS_2012!$AP$1:$AP$39999,1),$E$371,1)))</f>
        <v>27</v>
      </c>
      <c r="R364" s="249">
        <f ca="1">INDIRECT(CONCATENATE($E$372,ADDRESS(MATCH(R4,SL_CHARTS_2012!$AP$1:$AP$39999,1),$E$371,1)))</f>
        <v>27</v>
      </c>
      <c r="S364" s="241">
        <f ca="1">INDIRECT(CONCATENATE($E$372,ADDRESS(MATCH(S4,SL_CHARTS_2012!$AP$1:$AP$39999,1),$E$371,1)))</f>
        <v>27</v>
      </c>
      <c r="T364" s="249">
        <f ca="1">INDIRECT(CONCATENATE($E$372,ADDRESS(MATCH(T4,SL_CHARTS_2012!$AP$1:$AP$39999,1),$E$371,1)))</f>
        <v>14</v>
      </c>
      <c r="U364" s="241">
        <f ca="1">INDIRECT(CONCATENATE($E$372,ADDRESS(MATCH(U4,SL_CHARTS_2012!$AP$1:$AP$39999,1),$E$371,1)))</f>
        <v>14</v>
      </c>
      <c r="V364" s="249">
        <f ca="1">INDIRECT(CONCATENATE($E$372,ADDRESS(MATCH(V4,SL_CHARTS_2012!$AP$1:$AP$39999,1),$E$371,1)))</f>
        <v>14</v>
      </c>
      <c r="W364" s="249">
        <f ca="1">INDIRECT(CONCATENATE($E$372,ADDRESS(MATCH(W4,SL_CHARTS_2012!$AP$1:$AP$39999,1),$E$371,1)))</f>
        <v>0</v>
      </c>
      <c r="X364" s="249">
        <f ca="1">INDIRECT(CONCATENATE($E$372,ADDRESS(MATCH(X4,SL_CHARTS_2012!$AP$1:$AP$39999,1),$E$371,1)))</f>
        <v>0</v>
      </c>
      <c r="Y364" s="249">
        <f ca="1">INDIRECT(CONCATENATE($E$372,ADDRESS(MATCH(Y4,SL_CHARTS_2012!$AP$1:$AP$39999,1),$E$371,1)))</f>
        <v>0</v>
      </c>
      <c r="Z364" s="249">
        <f ca="1">INDIRECT(CONCATENATE($E$372,ADDRESS(MATCH(Z4,SL_CHARTS_2012!$AP$1:$AP$39999,1),$E$371,1)))</f>
        <v>0</v>
      </c>
      <c r="AA364" s="249">
        <f ca="1">INDIRECT(CONCATENATE($E$372,ADDRESS(MATCH(AA4,SL_CHARTS_2012!$AP$1:$AP$39999,1),$E$371,1)))</f>
        <v>0</v>
      </c>
      <c r="AB364" s="249">
        <f ca="1">INDIRECT(CONCATENATE($E$372,ADDRESS(MATCH(AB4,SL_CHARTS_2012!$AP$1:$AP$39999,1),$E$371,1)))</f>
        <v>0</v>
      </c>
      <c r="AC364" s="249">
        <f ca="1">INDIRECT(CONCATENATE($E$372,ADDRESS(MATCH(AC4,SL_CHARTS_2012!$AP$1:$AP$39999,1),$E$371,1)))</f>
        <v>0</v>
      </c>
    </row>
    <row r="365" spans="2:29" s="574" customFormat="1" ht="15" hidden="1" customHeight="1">
      <c r="B365" s="741"/>
      <c r="C365" s="691"/>
      <c r="D365" s="30" t="s">
        <v>149</v>
      </c>
      <c r="E365" s="31" t="str">
        <f>ADDRESS(MATCH(E8,SL_CHARTS_2012!$AP$1:$AP$39999,1),$E$371,1)</f>
        <v>$AP$11</v>
      </c>
      <c r="F365" s="84" t="str">
        <f>ADDRESS(MATCH(F8,SL_CHARTS_2012!$AP$1:$AP$39999,1),$E$371,1)</f>
        <v>$AP$11</v>
      </c>
      <c r="G365" s="31" t="str">
        <f>ADDRESS(MATCH(G8,SL_CHARTS_2012!$AP$1:$AP$39999,1),$E$371,1)</f>
        <v>$AP$10</v>
      </c>
      <c r="H365" s="84" t="str">
        <f>ADDRESS(MATCH(H8,SL_CHARTS_2012!$AP$1:$AP$39999,1),$E$371,1)</f>
        <v>$AP$10</v>
      </c>
      <c r="I365" s="84" t="str">
        <f>ADDRESS(MATCH(I8,SL_CHARTS_2012!$AP$1:$AP$39999,1),$E$371,1)</f>
        <v>$AP$10</v>
      </c>
      <c r="J365" s="31" t="str">
        <f>ADDRESS(MATCH(J8,SL_CHARTS_2012!$AP$1:$AP$39999,1),$E$371,1)</f>
        <v>$AP$9</v>
      </c>
      <c r="K365" s="84" t="str">
        <f>ADDRESS(MATCH(K8,SL_CHARTS_2012!$AP$1:$AP$39999,1),$E$371,1)</f>
        <v>$AP$9</v>
      </c>
      <c r="L365" s="31" t="str">
        <f>ADDRESS(MATCH(L8,SL_CHARTS_2012!$AP$1:$AP$39999,1),$E$371,1)</f>
        <v>$AP$8</v>
      </c>
      <c r="M365" s="84" t="str">
        <f>ADDRESS(MATCH(M8,SL_CHARTS_2012!$AP$1:$AP$39999,1),$E$371,1)</f>
        <v>$AP$8</v>
      </c>
      <c r="N365" s="31" t="str">
        <f>ADDRESS(MATCH(N8,SL_CHARTS_2012!$AP$1:$AP$39999,1),$E$371,1)</f>
        <v>$AP$7</v>
      </c>
      <c r="O365" s="84" t="str">
        <f>ADDRESS(MATCH(O8,SL_CHARTS_2012!$AP$1:$AP$39999,1),$E$371,1)</f>
        <v>$AP$7</v>
      </c>
      <c r="P365" s="84" t="str">
        <f>ADDRESS(MATCH(P8,SL_CHARTS_2012!$AP$1:$AP$39999,1),$E$371,1)</f>
        <v>$AP$7</v>
      </c>
      <c r="Q365" s="84" t="str">
        <f>ADDRESS(MATCH(Q8,SL_CHARTS_2012!$AP$1:$AP$39999,1),$E$371,1)</f>
        <v>$AP$7</v>
      </c>
      <c r="R365" s="84" t="str">
        <f>ADDRESS(MATCH(R8,SL_CHARTS_2012!$AP$1:$AP$39999,1),$E$371,1)</f>
        <v>$AP$7</v>
      </c>
      <c r="S365" s="31" t="str">
        <f>ADDRESS(MATCH(S8,SL_CHARTS_2012!$AP$1:$AP$39999,1),$E$371,1)</f>
        <v>$AP$6</v>
      </c>
      <c r="T365" s="84" t="str">
        <f>ADDRESS(MATCH(T8,SL_CHARTS_2012!$AP$1:$AP$39999,1),$E$371,1)</f>
        <v>$AP$6</v>
      </c>
      <c r="U365" s="31" t="str">
        <f>ADDRESS(MATCH(U8,SL_CHARTS_2012!$AP$1:$AP$39999,1),$E$371,1)</f>
        <v>$AP$6</v>
      </c>
      <c r="V365" s="84" t="str">
        <f>ADDRESS(MATCH(V8,SL_CHARTS_2012!$AP$1:$AP$39999,1),$E$371,1)</f>
        <v>$AP$5</v>
      </c>
      <c r="W365" s="84" t="str">
        <f>ADDRESS(MATCH(W8,SL_CHARTS_2012!$AP$1:$AP$39999,1),$E$371,1)</f>
        <v>$AP$5</v>
      </c>
      <c r="X365" s="84" t="str">
        <f>ADDRESS(MATCH(X8,SL_CHARTS_2012!$AP$1:$AP$39999,1),$E$371,1)</f>
        <v>$AP$5</v>
      </c>
      <c r="Y365" s="84" t="str">
        <f>ADDRESS(MATCH(Y8,SL_CHARTS_2012!$AP$1:$AP$39999,1),$E$371,1)</f>
        <v>$AP$5</v>
      </c>
      <c r="Z365" s="84" t="str">
        <f>ADDRESS(MATCH(Z8,SL_CHARTS_2012!$AP$1:$AP$39999,1),$E$371,1)</f>
        <v>$AP$5</v>
      </c>
      <c r="AA365" s="84" t="str">
        <f>ADDRESS(MATCH(AA8,SL_CHARTS_2012!$AP$1:$AP$39999,1),$E$371,1)</f>
        <v>$AP$5</v>
      </c>
      <c r="AB365" s="84" t="str">
        <f>ADDRESS(MATCH(AB8,SL_CHARTS_2012!$AP$1:$AP$39999,1),$E$371,1)</f>
        <v>$AP$5</v>
      </c>
      <c r="AC365" s="84" t="str">
        <f>ADDRESS(MATCH(AC8,SL_CHARTS_2012!$AP$1:$AP$39999,1),$E$371,1)</f>
        <v>$AP$5</v>
      </c>
    </row>
    <row r="366" spans="2:29" s="574" customFormat="1" ht="15" hidden="1" customHeight="1">
      <c r="B366" s="741"/>
      <c r="C366" s="691"/>
      <c r="D366" s="66" t="s">
        <v>130</v>
      </c>
      <c r="E366" s="241">
        <f ca="1">INDIRECT(CONCATENATE($E$372,ADDRESS(MATCH(E8,SL_CHARTS_2012!$AP$1:$AP$39999,1),$E$371,1)))</f>
        <v>88</v>
      </c>
      <c r="F366" s="249">
        <f ca="1">INDIRECT(CONCATENATE($E$372,ADDRESS(MATCH(F8,SL_CHARTS_2012!$AP$1:$AP$39999,1),$E$371,1)))</f>
        <v>88</v>
      </c>
      <c r="G366" s="241">
        <f ca="1">INDIRECT(CONCATENATE($E$372,ADDRESS(MATCH(G8,SL_CHARTS_2012!$AP$1:$AP$39999,1),$E$371,1)))</f>
        <v>70</v>
      </c>
      <c r="H366" s="249">
        <f ca="1">INDIRECT(CONCATENATE($E$372,ADDRESS(MATCH(H8,SL_CHARTS_2012!$AP$1:$AP$39999,1),$E$371,1)))</f>
        <v>70</v>
      </c>
      <c r="I366" s="249">
        <f ca="1">INDIRECT(CONCATENATE($E$372,ADDRESS(MATCH(I8,SL_CHARTS_2012!$AP$1:$AP$39999,1),$E$371,1)))</f>
        <v>70</v>
      </c>
      <c r="J366" s="241">
        <f ca="1">INDIRECT(CONCATENATE($E$372,ADDRESS(MATCH(J8,SL_CHARTS_2012!$AP$1:$AP$39999,1),$E$371,1)))</f>
        <v>60</v>
      </c>
      <c r="K366" s="249">
        <f ca="1">INDIRECT(CONCATENATE($E$372,ADDRESS(MATCH(K8,SL_CHARTS_2012!$AP$1:$AP$39999,1),$E$371,1)))</f>
        <v>60</v>
      </c>
      <c r="L366" s="241">
        <f ca="1">INDIRECT(CONCATENATE($E$372,ADDRESS(MATCH(L8,SL_CHARTS_2012!$AP$1:$AP$39999,1),$E$371,1)))</f>
        <v>50</v>
      </c>
      <c r="M366" s="249">
        <f ca="1">INDIRECT(CONCATENATE($E$372,ADDRESS(MATCH(M8,SL_CHARTS_2012!$AP$1:$AP$39999,1),$E$371,1)))</f>
        <v>50</v>
      </c>
      <c r="N366" s="241">
        <f ca="1">INDIRECT(CONCATENATE($E$372,ADDRESS(MATCH(N8,SL_CHARTS_2012!$AP$1:$AP$39999,1),$E$371,1)))</f>
        <v>27</v>
      </c>
      <c r="O366" s="249">
        <f ca="1">INDIRECT(CONCATENATE($E$372,ADDRESS(MATCH(O8,SL_CHARTS_2012!$AP$1:$AP$39999,1),$E$371,1)))</f>
        <v>27</v>
      </c>
      <c r="P366" s="249">
        <f ca="1">INDIRECT(CONCATENATE($E$372,ADDRESS(MATCH(P8,SL_CHARTS_2012!$AP$1:$AP$39999,1),$E$371,1)))</f>
        <v>27</v>
      </c>
      <c r="Q366" s="249">
        <f ca="1">INDIRECT(CONCATENATE($E$372,ADDRESS(MATCH(Q8,SL_CHARTS_2012!$AP$1:$AP$39999,1),$E$371,1)))</f>
        <v>27</v>
      </c>
      <c r="R366" s="249">
        <f ca="1">INDIRECT(CONCATENATE($E$372,ADDRESS(MATCH(R8,SL_CHARTS_2012!$AP$1:$AP$39999,1),$E$371,1)))</f>
        <v>27</v>
      </c>
      <c r="S366" s="241">
        <f ca="1">INDIRECT(CONCATENATE($E$372,ADDRESS(MATCH(S8,SL_CHARTS_2012!$AP$1:$AP$39999,1),$E$371,1)))</f>
        <v>14</v>
      </c>
      <c r="T366" s="249">
        <f ca="1">INDIRECT(CONCATENATE($E$372,ADDRESS(MATCH(T8,SL_CHARTS_2012!$AP$1:$AP$39999,1),$E$371,1)))</f>
        <v>14</v>
      </c>
      <c r="U366" s="241">
        <f ca="1">INDIRECT(CONCATENATE($E$372,ADDRESS(MATCH(U8,SL_CHARTS_2012!$AP$1:$AP$39999,1),$E$371,1)))</f>
        <v>14</v>
      </c>
      <c r="V366" s="249">
        <f ca="1">INDIRECT(CONCATENATE($E$372,ADDRESS(MATCH(V8,SL_CHARTS_2012!$AP$1:$AP$39999,1),$E$371,1)))</f>
        <v>0</v>
      </c>
      <c r="W366" s="249">
        <f ca="1">INDIRECT(CONCATENATE($E$372,ADDRESS(MATCH(W8,SL_CHARTS_2012!$AP$1:$AP$39999,1),$E$371,1)))</f>
        <v>0</v>
      </c>
      <c r="X366" s="249">
        <f ca="1">INDIRECT(CONCATENATE($E$372,ADDRESS(MATCH(X8,SL_CHARTS_2012!$AP$1:$AP$39999,1),$E$371,1)))</f>
        <v>0</v>
      </c>
      <c r="Y366" s="249">
        <f ca="1">INDIRECT(CONCATENATE($E$372,ADDRESS(MATCH(Y8,SL_CHARTS_2012!$AP$1:$AP$39999,1),$E$371,1)))</f>
        <v>0</v>
      </c>
      <c r="Z366" s="249">
        <f ca="1">INDIRECT(CONCATENATE($E$372,ADDRESS(MATCH(Z8,SL_CHARTS_2012!$AP$1:$AP$39999,1),$E$371,1)))</f>
        <v>0</v>
      </c>
      <c r="AA366" s="249">
        <f ca="1">INDIRECT(CONCATENATE($E$372,ADDRESS(MATCH(AA8,SL_CHARTS_2012!$AP$1:$AP$39999,1),$E$371,1)))</f>
        <v>0</v>
      </c>
      <c r="AB366" s="249">
        <f ca="1">INDIRECT(CONCATENATE($E$372,ADDRESS(MATCH(AB8,SL_CHARTS_2012!$AP$1:$AP$39999,1),$E$371,1)))</f>
        <v>0</v>
      </c>
      <c r="AC366" s="249">
        <f ca="1">INDIRECT(CONCATENATE($E$372,ADDRESS(MATCH(AC8,SL_CHARTS_2012!$AP$1:$AP$39999,1),$E$371,1)))</f>
        <v>0</v>
      </c>
    </row>
    <row r="367" spans="2:29" s="574" customFormat="1" ht="15" hidden="1" customHeight="1">
      <c r="B367" s="741"/>
      <c r="C367" s="693" t="s">
        <v>121</v>
      </c>
      <c r="D367" s="63" t="s">
        <v>148</v>
      </c>
      <c r="E367" s="575" t="str">
        <f>ADDRESS(MATCH(E6,SL_CHARTS_2012!$AP$1:$AP$39999,1),$E$371,1)</f>
        <v>$AP$13</v>
      </c>
      <c r="F367" s="577" t="str">
        <f>ADDRESS(MATCH(F6,SL_CHARTS_2012!$AP$1:$AP$39999,1),$E$371,1)</f>
        <v>$AP$11</v>
      </c>
      <c r="G367" s="575" t="str">
        <f>ADDRESS(MATCH(G6,SL_CHARTS_2012!$AP$1:$AP$39999,1),$E$371,1)</f>
        <v>$AP$11</v>
      </c>
      <c r="H367" s="577" t="str">
        <f>ADDRESS(MATCH(H6,SL_CHARTS_2012!$AP$1:$AP$39999,1),$E$371,1)</f>
        <v>$AP$10</v>
      </c>
      <c r="I367" s="577" t="str">
        <f>ADDRESS(MATCH(I6,SL_CHARTS_2012!$AP$1:$AP$39999,1),$E$371,1)</f>
        <v>$AP$10</v>
      </c>
      <c r="J367" s="575" t="str">
        <f>ADDRESS(MATCH(J6,SL_CHARTS_2012!$AP$1:$AP$39999,1),$E$371,1)</f>
        <v>$AP$10</v>
      </c>
      <c r="K367" s="577" t="str">
        <f>ADDRESS(MATCH(K6,SL_CHARTS_2012!$AP$1:$AP$39999,1),$E$371,1)</f>
        <v>$AP$9</v>
      </c>
      <c r="L367" s="575" t="str">
        <f>ADDRESS(MATCH(L6,SL_CHARTS_2012!$AP$1:$AP$39999,1),$E$371,1)</f>
        <v>$AP$9</v>
      </c>
      <c r="M367" s="577" t="str">
        <f>ADDRESS(MATCH(M6,SL_CHARTS_2012!$AP$1:$AP$39999,1),$E$371,1)</f>
        <v>$AP$8</v>
      </c>
      <c r="N367" s="575" t="str">
        <f>ADDRESS(MATCH(N6,SL_CHARTS_2012!$AP$1:$AP$39999,1),$E$371,1)</f>
        <v>$AP$8</v>
      </c>
      <c r="O367" s="577" t="str">
        <f>ADDRESS(MATCH(O6,SL_CHARTS_2012!$AP$1:$AP$39999,1),$E$371,1)</f>
        <v>$AP$7</v>
      </c>
      <c r="P367" s="577" t="str">
        <f>ADDRESS(MATCH(P6,SL_CHARTS_2012!$AP$1:$AP$39999,1),$E$371,1)</f>
        <v>$AP$7</v>
      </c>
      <c r="Q367" s="577" t="str">
        <f>ADDRESS(MATCH(Q6,SL_CHARTS_2012!$AP$1:$AP$39999,1),$E$371,1)</f>
        <v>$AP$7</v>
      </c>
      <c r="R367" s="577" t="str">
        <f>ADDRESS(MATCH(R6,SL_CHARTS_2012!$AP$1:$AP$39999,1),$E$371,1)</f>
        <v>$AP$7</v>
      </c>
      <c r="S367" s="575" t="str">
        <f>ADDRESS(MATCH(S6,SL_CHARTS_2012!$AP$1:$AP$39999,1),$E$371,1)</f>
        <v>$AP$7</v>
      </c>
      <c r="T367" s="577" t="str">
        <f>ADDRESS(MATCH(T6,SL_CHARTS_2012!$AP$1:$AP$39999,1),$E$371,1)</f>
        <v>$AP$6</v>
      </c>
      <c r="U367" s="575" t="str">
        <f>ADDRESS(MATCH(U6,SL_CHARTS_2012!$AP$1:$AP$39999,1),$E$371,1)</f>
        <v>$AP$6</v>
      </c>
      <c r="V367" s="577" t="str">
        <f>ADDRESS(MATCH(V6,SL_CHARTS_2012!$AP$1:$AP$39999,1),$E$371,1)</f>
        <v>$AP$6</v>
      </c>
      <c r="W367" s="577" t="str">
        <f>ADDRESS(MATCH(W6,SL_CHARTS_2012!$AP$1:$AP$39999,1),$E$371,1)</f>
        <v>$AP$5</v>
      </c>
      <c r="X367" s="577" t="str">
        <f>ADDRESS(MATCH(X6,SL_CHARTS_2012!$AP$1:$AP$39999,1),$E$371,1)</f>
        <v>$AP$5</v>
      </c>
      <c r="Y367" s="577" t="str">
        <f>ADDRESS(MATCH(Y6,SL_CHARTS_2012!$AP$1:$AP$39999,1),$E$371,1)</f>
        <v>$AP$5</v>
      </c>
      <c r="Z367" s="577" t="str">
        <f>ADDRESS(MATCH(Z6,SL_CHARTS_2012!$AP$1:$AP$39999,1),$E$371,1)</f>
        <v>$AP$5</v>
      </c>
      <c r="AA367" s="577" t="str">
        <f>ADDRESS(MATCH(AA6,SL_CHARTS_2012!$AP$1:$AP$39999,1),$E$371,1)</f>
        <v>$AP$5</v>
      </c>
      <c r="AB367" s="577" t="str">
        <f>ADDRESS(MATCH(AB6,SL_CHARTS_2012!$AP$1:$AP$39999,1),$E$371,1)</f>
        <v>$AP$5</v>
      </c>
      <c r="AC367" s="577" t="str">
        <f>ADDRESS(MATCH(AC6,SL_CHARTS_2012!$AP$1:$AP$39999,1),$E$371,1)</f>
        <v>$AP$5</v>
      </c>
    </row>
    <row r="368" spans="2:29" s="574" customFormat="1" ht="15" hidden="1" customHeight="1">
      <c r="B368" s="741"/>
      <c r="C368" s="693"/>
      <c r="D368" s="164" t="s">
        <v>118</v>
      </c>
      <c r="E368" s="575">
        <f ca="1">INDIRECT(CONCATENATE($E$372,ADDRESS(MATCH(E6,SL_CHARTS_2012!$AP$1:$AP$39999,1),$E$371,1)))</f>
        <v>100</v>
      </c>
      <c r="F368" s="577">
        <f ca="1">INDIRECT(CONCATENATE($E$372,ADDRESS(MATCH(F6,SL_CHARTS_2012!$AP$1:$AP$39999,1),$E$371,1)))</f>
        <v>88</v>
      </c>
      <c r="G368" s="575">
        <f ca="1">INDIRECT(CONCATENATE($E$372,ADDRESS(MATCH(G6,SL_CHARTS_2012!$AP$1:$AP$39999,1),$E$371,1)))</f>
        <v>88</v>
      </c>
      <c r="H368" s="577">
        <f ca="1">INDIRECT(CONCATENATE($E$372,ADDRESS(MATCH(H6,SL_CHARTS_2012!$AP$1:$AP$39999,1),$E$371,1)))</f>
        <v>70</v>
      </c>
      <c r="I368" s="577">
        <f ca="1">INDIRECT(CONCATENATE($E$372,ADDRESS(MATCH(I6,SL_CHARTS_2012!$AP$1:$AP$39999,1),$E$371,1)))</f>
        <v>70</v>
      </c>
      <c r="J368" s="575">
        <f ca="1">INDIRECT(CONCATENATE($E$372,ADDRESS(MATCH(J6,SL_CHARTS_2012!$AP$1:$AP$39999,1),$E$371,1)))</f>
        <v>70</v>
      </c>
      <c r="K368" s="577">
        <f ca="1">INDIRECT(CONCATENATE($E$372,ADDRESS(MATCH(K6,SL_CHARTS_2012!$AP$1:$AP$39999,1),$E$371,1)))</f>
        <v>60</v>
      </c>
      <c r="L368" s="575">
        <f ca="1">INDIRECT(CONCATENATE($E$372,ADDRESS(MATCH(L6,SL_CHARTS_2012!$AP$1:$AP$39999,1),$E$371,1)))</f>
        <v>60</v>
      </c>
      <c r="M368" s="577">
        <f ca="1">INDIRECT(CONCATENATE($E$372,ADDRESS(MATCH(M6,SL_CHARTS_2012!$AP$1:$AP$39999,1),$E$371,1)))</f>
        <v>50</v>
      </c>
      <c r="N368" s="575">
        <f ca="1">INDIRECT(CONCATENATE($E$372,ADDRESS(MATCH(N6,SL_CHARTS_2012!$AP$1:$AP$39999,1),$E$371,1)))</f>
        <v>50</v>
      </c>
      <c r="O368" s="577">
        <f ca="1">INDIRECT(CONCATENATE($E$372,ADDRESS(MATCH(O6,SL_CHARTS_2012!$AP$1:$AP$39999,1),$E$371,1)))</f>
        <v>27</v>
      </c>
      <c r="P368" s="577">
        <f ca="1">INDIRECT(CONCATENATE($E$372,ADDRESS(MATCH(P6,SL_CHARTS_2012!$AP$1:$AP$39999,1),$E$371,1)))</f>
        <v>27</v>
      </c>
      <c r="Q368" s="577">
        <f ca="1">INDIRECT(CONCATENATE($E$372,ADDRESS(MATCH(Q6,SL_CHARTS_2012!$AP$1:$AP$39999,1),$E$371,1)))</f>
        <v>27</v>
      </c>
      <c r="R368" s="577">
        <f ca="1">INDIRECT(CONCATENATE($E$372,ADDRESS(MATCH(R6,SL_CHARTS_2012!$AP$1:$AP$39999,1),$E$371,1)))</f>
        <v>27</v>
      </c>
      <c r="S368" s="575">
        <f ca="1">INDIRECT(CONCATENATE($E$372,ADDRESS(MATCH(S6,SL_CHARTS_2012!$AP$1:$AP$39999,1),$E$371,1)))</f>
        <v>27</v>
      </c>
      <c r="T368" s="577">
        <f ca="1">INDIRECT(CONCATENATE($E$372,ADDRESS(MATCH(T6,SL_CHARTS_2012!$AP$1:$AP$39999,1),$E$371,1)))</f>
        <v>14</v>
      </c>
      <c r="U368" s="575">
        <f ca="1">INDIRECT(CONCATENATE($E$372,ADDRESS(MATCH(U6,SL_CHARTS_2012!$AP$1:$AP$39999,1),$E$371,1)))</f>
        <v>14</v>
      </c>
      <c r="V368" s="577">
        <f ca="1">INDIRECT(CONCATENATE($E$372,ADDRESS(MATCH(V6,SL_CHARTS_2012!$AP$1:$AP$39999,1),$E$371,1)))</f>
        <v>14</v>
      </c>
      <c r="W368" s="577">
        <f ca="1">INDIRECT(CONCATENATE($E$372,ADDRESS(MATCH(W6,SL_CHARTS_2012!$AP$1:$AP$39999,1),$E$371,1)))</f>
        <v>0</v>
      </c>
      <c r="X368" s="577">
        <f ca="1">INDIRECT(CONCATENATE($E$372,ADDRESS(MATCH(X6,SL_CHARTS_2012!$AP$1:$AP$39999,1),$E$371,1)))</f>
        <v>0</v>
      </c>
      <c r="Y368" s="577">
        <f ca="1">INDIRECT(CONCATENATE($E$372,ADDRESS(MATCH(Y6,SL_CHARTS_2012!$AP$1:$AP$39999,1),$E$371,1)))</f>
        <v>0</v>
      </c>
      <c r="Z368" s="577">
        <f ca="1">INDIRECT(CONCATENATE($E$372,ADDRESS(MATCH(Z6,SL_CHARTS_2012!$AP$1:$AP$39999,1),$E$371,1)))</f>
        <v>0</v>
      </c>
      <c r="AA368" s="577">
        <f ca="1">INDIRECT(CONCATENATE($E$372,ADDRESS(MATCH(AA6,SL_CHARTS_2012!$AP$1:$AP$39999,1),$E$371,1)))</f>
        <v>0</v>
      </c>
      <c r="AB368" s="577">
        <f ca="1">INDIRECT(CONCATENATE($E$372,ADDRESS(MATCH(AB6,SL_CHARTS_2012!$AP$1:$AP$39999,1),$E$371,1)))</f>
        <v>0</v>
      </c>
      <c r="AC368" s="577">
        <f ca="1">INDIRECT(CONCATENATE($E$372,ADDRESS(MATCH(AC6,SL_CHARTS_2012!$AP$1:$AP$39999,1),$E$371,1)))</f>
        <v>0</v>
      </c>
    </row>
    <row r="369" spans="2:29" s="574" customFormat="1" ht="15" hidden="1" customHeight="1">
      <c r="B369" s="741"/>
      <c r="C369" s="693"/>
      <c r="D369" s="63" t="s">
        <v>149</v>
      </c>
      <c r="E369" s="575" t="str">
        <f>ADDRESS(MATCH(E10,SL_CHARTS_2012!$AP$1:$AP$39999,1),$E$371,1)</f>
        <v>$AP$11</v>
      </c>
      <c r="F369" s="577" t="str">
        <f>ADDRESS(MATCH(F10,SL_CHARTS_2012!$AP$1:$AP$39999,1),$E$371,1)</f>
        <v>$AP$11</v>
      </c>
      <c r="G369" s="575" t="str">
        <f>ADDRESS(MATCH(G10,SL_CHARTS_2012!$AP$1:$AP$39999,1),$E$371,1)</f>
        <v>$AP$10</v>
      </c>
      <c r="H369" s="577" t="str">
        <f>ADDRESS(MATCH(H10,SL_CHARTS_2012!$AP$1:$AP$39999,1),$E$371,1)</f>
        <v>$AP$10</v>
      </c>
      <c r="I369" s="577" t="str">
        <f>ADDRESS(MATCH(I10,SL_CHARTS_2012!$AP$1:$AP$39999,1),$E$371,1)</f>
        <v>$AP$10</v>
      </c>
      <c r="J369" s="575" t="str">
        <f>ADDRESS(MATCH(J10,SL_CHARTS_2012!$AP$1:$AP$39999,1),$E$371,1)</f>
        <v>$AP$9</v>
      </c>
      <c r="K369" s="577" t="str">
        <f>ADDRESS(MATCH(K10,SL_CHARTS_2012!$AP$1:$AP$39999,1),$E$371,1)</f>
        <v>$AP$9</v>
      </c>
      <c r="L369" s="575" t="str">
        <f>ADDRESS(MATCH(L10,SL_CHARTS_2012!$AP$1:$AP$39999,1),$E$371,1)</f>
        <v>$AP$8</v>
      </c>
      <c r="M369" s="577" t="str">
        <f>ADDRESS(MATCH(M10,SL_CHARTS_2012!$AP$1:$AP$39999,1),$E$371,1)</f>
        <v>$AP$8</v>
      </c>
      <c r="N369" s="575" t="str">
        <f>ADDRESS(MATCH(N10,SL_CHARTS_2012!$AP$1:$AP$39999,1),$E$371,1)</f>
        <v>$AP$7</v>
      </c>
      <c r="O369" s="577" t="str">
        <f>ADDRESS(MATCH(O10,SL_CHARTS_2012!$AP$1:$AP$39999,1),$E$371,1)</f>
        <v>$AP$7</v>
      </c>
      <c r="P369" s="577" t="str">
        <f>ADDRESS(MATCH(P10,SL_CHARTS_2012!$AP$1:$AP$39999,1),$E$371,1)</f>
        <v>$AP$7</v>
      </c>
      <c r="Q369" s="577" t="str">
        <f>ADDRESS(MATCH(Q10,SL_CHARTS_2012!$AP$1:$AP$39999,1),$E$371,1)</f>
        <v>$AP$7</v>
      </c>
      <c r="R369" s="577" t="str">
        <f>ADDRESS(MATCH(R10,SL_CHARTS_2012!$AP$1:$AP$39999,1),$E$371,1)</f>
        <v>$AP$7</v>
      </c>
      <c r="S369" s="575" t="str">
        <f>ADDRESS(MATCH(S10,SL_CHARTS_2012!$AP$1:$AP$39999,1),$E$371,1)</f>
        <v>$AP$6</v>
      </c>
      <c r="T369" s="577" t="str">
        <f>ADDRESS(MATCH(T10,SL_CHARTS_2012!$AP$1:$AP$39999,1),$E$371,1)</f>
        <v>$AP$6</v>
      </c>
      <c r="U369" s="575" t="str">
        <f>ADDRESS(MATCH(U10,SL_CHARTS_2012!$AP$1:$AP$39999,1),$E$371,1)</f>
        <v>$AP$6</v>
      </c>
      <c r="V369" s="577" t="str">
        <f>ADDRESS(MATCH(V10,SL_CHARTS_2012!$AP$1:$AP$39999,1),$E$371,1)</f>
        <v>$AP$5</v>
      </c>
      <c r="W369" s="577" t="str">
        <f>ADDRESS(MATCH(W10,SL_CHARTS_2012!$AP$1:$AP$39999,1),$E$371,1)</f>
        <v>$AP$5</v>
      </c>
      <c r="X369" s="577" t="str">
        <f>ADDRESS(MATCH(X10,SL_CHARTS_2012!$AP$1:$AP$39999,1),$E$371,1)</f>
        <v>$AP$5</v>
      </c>
      <c r="Y369" s="577" t="str">
        <f>ADDRESS(MATCH(Y10,SL_CHARTS_2012!$AP$1:$AP$39999,1),$E$371,1)</f>
        <v>$AP$5</v>
      </c>
      <c r="Z369" s="577" t="str">
        <f>ADDRESS(MATCH(Z10,SL_CHARTS_2012!$AP$1:$AP$39999,1),$E$371,1)</f>
        <v>$AP$5</v>
      </c>
      <c r="AA369" s="577" t="str">
        <f>ADDRESS(MATCH(AA10,SL_CHARTS_2012!$AP$1:$AP$39999,1),$E$371,1)</f>
        <v>$AP$5</v>
      </c>
      <c r="AB369" s="577" t="str">
        <f>ADDRESS(MATCH(AB10,SL_CHARTS_2012!$AP$1:$AP$39999,1),$E$371,1)</f>
        <v>$AP$5</v>
      </c>
      <c r="AC369" s="577" t="str">
        <f>ADDRESS(MATCH(AC10,SL_CHARTS_2012!$AP$1:$AP$39999,1),$E$371,1)</f>
        <v>$AP$5</v>
      </c>
    </row>
    <row r="370" spans="2:29" s="574" customFormat="1" ht="15" hidden="1" customHeight="1">
      <c r="B370" s="741"/>
      <c r="C370" s="693"/>
      <c r="D370" s="164" t="s">
        <v>119</v>
      </c>
      <c r="E370" s="575">
        <f ca="1">INDIRECT(CONCATENATE($E$372,ADDRESS(MATCH(E10,SL_CHARTS_2012!$AP$1:$AP$39999,1),$E$371,1)))</f>
        <v>88</v>
      </c>
      <c r="F370" s="577">
        <f ca="1">INDIRECT(CONCATENATE($E$372,ADDRESS(MATCH(F10,SL_CHARTS_2012!$AP$1:$AP$39999,1),$E$371,1)))</f>
        <v>88</v>
      </c>
      <c r="G370" s="575">
        <f ca="1">INDIRECT(CONCATENATE($E$372,ADDRESS(MATCH(G10,SL_CHARTS_2012!$AP$1:$AP$39999,1),$E$371,1)))</f>
        <v>70</v>
      </c>
      <c r="H370" s="577">
        <f ca="1">INDIRECT(CONCATENATE($E$372,ADDRESS(MATCH(H10,SL_CHARTS_2012!$AP$1:$AP$39999,1),$E$371,1)))</f>
        <v>70</v>
      </c>
      <c r="I370" s="577">
        <f ca="1">INDIRECT(CONCATENATE($E$372,ADDRESS(MATCH(I10,SL_CHARTS_2012!$AP$1:$AP$39999,1),$E$371,1)))</f>
        <v>70</v>
      </c>
      <c r="J370" s="575">
        <f ca="1">INDIRECT(CONCATENATE($E$372,ADDRESS(MATCH(J10,SL_CHARTS_2012!$AP$1:$AP$39999,1),$E$371,1)))</f>
        <v>60</v>
      </c>
      <c r="K370" s="577">
        <f ca="1">INDIRECT(CONCATENATE($E$372,ADDRESS(MATCH(K10,SL_CHARTS_2012!$AP$1:$AP$39999,1),$E$371,1)))</f>
        <v>60</v>
      </c>
      <c r="L370" s="575">
        <f ca="1">INDIRECT(CONCATENATE($E$372,ADDRESS(MATCH(L10,SL_CHARTS_2012!$AP$1:$AP$39999,1),$E$371,1)))</f>
        <v>50</v>
      </c>
      <c r="M370" s="577">
        <f ca="1">INDIRECT(CONCATENATE($E$372,ADDRESS(MATCH(M10,SL_CHARTS_2012!$AP$1:$AP$39999,1),$E$371,1)))</f>
        <v>50</v>
      </c>
      <c r="N370" s="575">
        <f ca="1">INDIRECT(CONCATENATE($E$372,ADDRESS(MATCH(N10,SL_CHARTS_2012!$AP$1:$AP$39999,1),$E$371,1)))</f>
        <v>27</v>
      </c>
      <c r="O370" s="577">
        <f ca="1">INDIRECT(CONCATENATE($E$372,ADDRESS(MATCH(O10,SL_CHARTS_2012!$AP$1:$AP$39999,1),$E$371,1)))</f>
        <v>27</v>
      </c>
      <c r="P370" s="577">
        <f ca="1">INDIRECT(CONCATENATE($E$372,ADDRESS(MATCH(P10,SL_CHARTS_2012!$AP$1:$AP$39999,1),$E$371,1)))</f>
        <v>27</v>
      </c>
      <c r="Q370" s="577">
        <f ca="1">INDIRECT(CONCATENATE($E$372,ADDRESS(MATCH(Q10,SL_CHARTS_2012!$AP$1:$AP$39999,1),$E$371,1)))</f>
        <v>27</v>
      </c>
      <c r="R370" s="577">
        <f ca="1">INDIRECT(CONCATENATE($E$372,ADDRESS(MATCH(R10,SL_CHARTS_2012!$AP$1:$AP$39999,1),$E$371,1)))</f>
        <v>27</v>
      </c>
      <c r="S370" s="575">
        <f ca="1">INDIRECT(CONCATENATE($E$372,ADDRESS(MATCH(S10,SL_CHARTS_2012!$AP$1:$AP$39999,1),$E$371,1)))</f>
        <v>14</v>
      </c>
      <c r="T370" s="577">
        <f ca="1">INDIRECT(CONCATENATE($E$372,ADDRESS(MATCH(T10,SL_CHARTS_2012!$AP$1:$AP$39999,1),$E$371,1)))</f>
        <v>14</v>
      </c>
      <c r="U370" s="575">
        <f ca="1">INDIRECT(CONCATENATE($E$372,ADDRESS(MATCH(U10,SL_CHARTS_2012!$AP$1:$AP$39999,1),$E$371,1)))</f>
        <v>14</v>
      </c>
      <c r="V370" s="577">
        <f ca="1">INDIRECT(CONCATENATE($E$372,ADDRESS(MATCH(V10,SL_CHARTS_2012!$AP$1:$AP$39999,1),$E$371,1)))</f>
        <v>0</v>
      </c>
      <c r="W370" s="577">
        <f ca="1">INDIRECT(CONCATENATE($E$372,ADDRESS(MATCH(W10,SL_CHARTS_2012!$AP$1:$AP$39999,1),$E$371,1)))</f>
        <v>0</v>
      </c>
      <c r="X370" s="577">
        <f ca="1">INDIRECT(CONCATENATE($E$372,ADDRESS(MATCH(X10,SL_CHARTS_2012!$AP$1:$AP$39999,1),$E$371,1)))</f>
        <v>0</v>
      </c>
      <c r="Y370" s="577">
        <f ca="1">INDIRECT(CONCATENATE($E$372,ADDRESS(MATCH(Y10,SL_CHARTS_2012!$AP$1:$AP$39999,1),$E$371,1)))</f>
        <v>0</v>
      </c>
      <c r="Z370" s="577">
        <f ca="1">INDIRECT(CONCATENATE($E$372,ADDRESS(MATCH(Z10,SL_CHARTS_2012!$AP$1:$AP$39999,1),$E$371,1)))</f>
        <v>0</v>
      </c>
      <c r="AA370" s="577">
        <f ca="1">INDIRECT(CONCATENATE($E$372,ADDRESS(MATCH(AA10,SL_CHARTS_2012!$AP$1:$AP$39999,1),$E$371,1)))</f>
        <v>0</v>
      </c>
      <c r="AB370" s="577">
        <f ca="1">INDIRECT(CONCATENATE($E$372,ADDRESS(MATCH(AB10,SL_CHARTS_2012!$AP$1:$AP$39999,1),$E$371,1)))</f>
        <v>0</v>
      </c>
      <c r="AC370" s="577">
        <f ca="1">INDIRECT(CONCATENATE($E$372,ADDRESS(MATCH(AC10,SL_CHARTS_2012!$AP$1:$AP$39999,1),$E$371,1)))</f>
        <v>0</v>
      </c>
    </row>
    <row r="371" spans="2:29" s="574" customFormat="1" ht="15" hidden="1" customHeight="1">
      <c r="B371" s="741"/>
      <c r="C371" s="694" t="s">
        <v>125</v>
      </c>
      <c r="D371" s="694"/>
      <c r="E371" s="695">
        <v>42</v>
      </c>
      <c r="F371" s="695"/>
      <c r="G371" s="695"/>
      <c r="H371" s="695"/>
      <c r="I371" s="695"/>
      <c r="J371" s="695"/>
      <c r="K371" s="695"/>
      <c r="L371" s="695"/>
      <c r="M371" s="695"/>
      <c r="N371" s="695"/>
      <c r="O371" s="695"/>
      <c r="P371" s="695"/>
      <c r="Q371" s="695"/>
      <c r="R371" s="695"/>
      <c r="S371" s="695"/>
      <c r="T371" s="695"/>
      <c r="U371" s="695"/>
      <c r="V371" s="695"/>
      <c r="W371" s="695"/>
      <c r="X371" s="695"/>
      <c r="Y371" s="695"/>
      <c r="Z371" s="695"/>
      <c r="AA371" s="695"/>
      <c r="AB371" s="695"/>
      <c r="AC371" s="695"/>
    </row>
    <row r="372" spans="2:29" s="574" customFormat="1" ht="15" hidden="1" customHeight="1">
      <c r="B372" s="741"/>
      <c r="C372" s="572"/>
      <c r="D372" s="702" t="s">
        <v>126</v>
      </c>
      <c r="E372" s="72" t="s">
        <v>147</v>
      </c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2:29" s="574" customFormat="1" ht="15" hidden="1" customHeight="1">
      <c r="B373" s="741"/>
      <c r="C373" s="572"/>
      <c r="D373" s="702"/>
      <c r="E373" s="72" t="s">
        <v>124</v>
      </c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2:29" s="574" customFormat="1" ht="15" hidden="1" customHeight="1">
      <c r="B374" s="741"/>
      <c r="C374" s="696" t="s">
        <v>120</v>
      </c>
      <c r="D374" s="68" t="s">
        <v>123</v>
      </c>
      <c r="E374" s="69" t="str">
        <f ca="1">IF(E364&gt;E4, ADDRESS(MATCH(E366,SL_CHARTS_2012!$AP$1:$AP$3999,1),$E$371+3,1),E375)</f>
        <v>$AS$13</v>
      </c>
      <c r="F374" s="201" t="str">
        <f ca="1">IF(F364&gt;F4, ADDRESS(MATCH(F366,SL_CHARTS_2012!$AP$1:$AP$3999,1),$E$371+3,1),F375)</f>
        <v>$AS$11</v>
      </c>
      <c r="G374" s="69" t="str">
        <f ca="1">IF(G364&gt;G4, ADDRESS(MATCH(G366,SL_CHARTS_2012!$AP$1:$AP$3999,1),$E$371+3,1),G375)</f>
        <v>$AS$11</v>
      </c>
      <c r="H374" s="201" t="str">
        <f ca="1">IF(H364&gt;H4, ADDRESS(MATCH(H366,SL_CHARTS_2012!$AP$1:$AP$3999,1),$E$371+3,1),H375)</f>
        <v>$AS$10</v>
      </c>
      <c r="I374" s="201" t="str">
        <f ca="1">IF(I364&gt;I4, ADDRESS(MATCH(I366,SL_CHARTS_2012!$AP$1:$AP$3999,1),$E$371+3,1),I375)</f>
        <v>$AS$10</v>
      </c>
      <c r="J374" s="69" t="str">
        <f ca="1">IF(J364&gt;J4, ADDRESS(MATCH(J366,SL_CHARTS_2012!$AP$1:$AP$3999,1),$E$371+3,1),J375)</f>
        <v>$AS$10</v>
      </c>
      <c r="K374" s="201" t="str">
        <f ca="1">IF(K364&gt;K4, ADDRESS(MATCH(K366,SL_CHARTS_2012!$AP$1:$AP$3999,1),$E$371+3,1),K375)</f>
        <v>$AS$9</v>
      </c>
      <c r="L374" s="69" t="str">
        <f ca="1">IF(L364&gt;L4, ADDRESS(MATCH(L366,SL_CHARTS_2012!$AP$1:$AP$3999,1),$E$371+3,1),L375)</f>
        <v>$AS$9</v>
      </c>
      <c r="M374" s="201" t="str">
        <f ca="1">IF(M364&gt;M4, ADDRESS(MATCH(M366,SL_CHARTS_2012!$AP$1:$AP$3999,1),$E$371+3,1),M375)</f>
        <v>$AS$8</v>
      </c>
      <c r="N374" s="69" t="str">
        <f ca="1">IF(N364&gt;N4, ADDRESS(MATCH(N366,SL_CHARTS_2012!$AP$1:$AP$3999,1),$E$371+3,1),N375)</f>
        <v>$AS$8</v>
      </c>
      <c r="O374" s="201" t="str">
        <f ca="1">IF(O364&gt;O4, ADDRESS(MATCH(O366,SL_CHARTS_2012!$AP$1:$AP$3999,1),$E$371+3,1),O375)</f>
        <v>$AS$7</v>
      </c>
      <c r="P374" s="201" t="str">
        <f ca="1">IF(P364&gt;P4, ADDRESS(MATCH(P366,SL_CHARTS_2012!$AP$1:$AP$3999,1),$E$371+3,1),P375)</f>
        <v>$AS$7</v>
      </c>
      <c r="Q374" s="201" t="str">
        <f ca="1">IF(Q364&gt;Q4, ADDRESS(MATCH(Q366,SL_CHARTS_2012!$AP$1:$AP$3999,1),$E$371+3,1),Q375)</f>
        <v>$AS$7</v>
      </c>
      <c r="R374" s="201" t="str">
        <f ca="1">IF(R364&gt;R4, ADDRESS(MATCH(R366,SL_CHARTS_2012!$AP$1:$AP$3999,1),$E$371+3,1),R375)</f>
        <v>$AS$7</v>
      </c>
      <c r="S374" s="69" t="str">
        <f ca="1">IF(S364&gt;S4, ADDRESS(MATCH(S366,SL_CHARTS_2012!$AP$1:$AP$3999,1),$E$371+3,1),S375)</f>
        <v>$AS$7</v>
      </c>
      <c r="T374" s="201" t="str">
        <f ca="1">IF(T364&gt;T4, ADDRESS(MATCH(T366,SL_CHARTS_2012!$AP$1:$AP$3999,1),$E$371+3,1),T375)</f>
        <v>$AS$6</v>
      </c>
      <c r="U374" s="69" t="str">
        <f ca="1">IF(U364&gt;U4, ADDRESS(MATCH(U366,SL_CHARTS_2012!$AP$1:$AP$3999,1),$E$371+3,1),U375)</f>
        <v>$AS$6</v>
      </c>
      <c r="V374" s="201" t="str">
        <f ca="1">IF(V364&gt;V4, ADDRESS(MATCH(V366,SL_CHARTS_2012!$AP$1:$AP$3999,1),$E$371+3,1),V375)</f>
        <v>$AS$6</v>
      </c>
      <c r="W374" s="201" t="str">
        <f ca="1">IF(W364&gt;W4, ADDRESS(MATCH(W366,SL_CHARTS_2012!$AP$1:$AP$3999,1),$E$371+3,1),W375)</f>
        <v>$AS$5</v>
      </c>
      <c r="X374" s="201" t="str">
        <f ca="1">IF(X364&gt;X4, ADDRESS(MATCH(X366,SL_CHARTS_2012!$AP$1:$AP$3999,1),$E$371+3,1),X375)</f>
        <v>$AS$5</v>
      </c>
      <c r="Y374" s="201" t="str">
        <f ca="1">IF(Y364&gt;Y4, ADDRESS(MATCH(Y366,SL_CHARTS_2012!$AP$1:$AP$3999,1),$E$371+3,1),Y375)</f>
        <v>$AS$5</v>
      </c>
      <c r="Z374" s="201" t="str">
        <f ca="1">IF(Z364&gt;Z4, ADDRESS(MATCH(Z366,SL_CHARTS_2012!$AP$1:$AP$3999,1),$E$371+3,1),Z375)</f>
        <v>$AS$5</v>
      </c>
      <c r="AA374" s="201" t="str">
        <f ca="1">IF(AA364&gt;AA4, ADDRESS(MATCH(AA366,SL_CHARTS_2012!$AP$1:$AP$3999,1),$E$371+3,1),AA375)</f>
        <v>$AS$5</v>
      </c>
      <c r="AB374" s="201" t="str">
        <f ca="1">IF(AB364&gt;AB4, ADDRESS(MATCH(AB366,SL_CHARTS_2012!$AP$1:$AP$3999,1),$E$371+3,1),AB375)</f>
        <v>$AS$5</v>
      </c>
      <c r="AC374" s="201" t="str">
        <f ca="1">IF(AC364&gt;AC4, ADDRESS(MATCH(AC366,SL_CHARTS_2012!$AP$1:$AP$3999,1),$E$371+3,1),AC375)</f>
        <v>$AS$5</v>
      </c>
    </row>
    <row r="375" spans="2:29" s="574" customFormat="1" ht="15" hidden="1" customHeight="1">
      <c r="B375" s="741"/>
      <c r="C375" s="703"/>
      <c r="D375" s="68" t="s">
        <v>122</v>
      </c>
      <c r="E375" s="69" t="str">
        <f ca="1">IF(E366&lt;E8,ADDRESS(MATCH(E364,SL_CHARTS_2012!$AP$1:$AP$3999,1),$E$371+3,1),E374)</f>
        <v>$AS$13</v>
      </c>
      <c r="F375" s="201" t="str">
        <f ca="1">IF(F366&lt;F8,ADDRESS(MATCH(F364,SL_CHARTS_2012!$AP$1:$AP$3999,1),$E$371+3,1),F374)</f>
        <v>$AS$11</v>
      </c>
      <c r="G375" s="69" t="str">
        <f ca="1">IF(G366&lt;G8,ADDRESS(MATCH(G364,SL_CHARTS_2012!$AP$1:$AP$3999,1),$E$371+3,1),G374)</f>
        <v>$AS$11</v>
      </c>
      <c r="H375" s="201" t="str">
        <f ca="1">IF(H366&lt;H8,ADDRESS(MATCH(H364,SL_CHARTS_2012!$AP$1:$AP$3999,1),$E$371+3,1),H374)</f>
        <v>$AS$10</v>
      </c>
      <c r="I375" s="201" t="str">
        <f ca="1">IF(I366&lt;I8,ADDRESS(MATCH(I364,SL_CHARTS_2012!$AP$1:$AP$3999,1),$E$371+3,1),I374)</f>
        <v>$AS$10</v>
      </c>
      <c r="J375" s="69" t="str">
        <f ca="1">IF(J366&lt;J8,ADDRESS(MATCH(J364,SL_CHARTS_2012!$AP$1:$AP$3999,1),$E$371+3,1),J374)</f>
        <v>$AS$10</v>
      </c>
      <c r="K375" s="201" t="str">
        <f ca="1">IF(K366&lt;K8,ADDRESS(MATCH(K364,SL_CHARTS_2012!$AP$1:$AP$3999,1),$E$371+3,1),K374)</f>
        <v>$AS$9</v>
      </c>
      <c r="L375" s="69" t="str">
        <f ca="1">IF(L366&lt;L8,ADDRESS(MATCH(L364,SL_CHARTS_2012!$AP$1:$AP$3999,1),$E$371+3,1),L374)</f>
        <v>$AS$9</v>
      </c>
      <c r="M375" s="201" t="str">
        <f ca="1">IF(M366&lt;M8,ADDRESS(MATCH(M364,SL_CHARTS_2012!$AP$1:$AP$3999,1),$E$371+3,1),M374)</f>
        <v>$AS$8</v>
      </c>
      <c r="N375" s="69" t="str">
        <f ca="1">IF(N366&lt;N8,ADDRESS(MATCH(N364,SL_CHARTS_2012!$AP$1:$AP$3999,1),$E$371+3,1),N374)</f>
        <v>$AS$8</v>
      </c>
      <c r="O375" s="201" t="str">
        <f ca="1">IF(O366&lt;O8,ADDRESS(MATCH(O364,SL_CHARTS_2012!$AP$1:$AP$3999,1),$E$371+3,1),O374)</f>
        <v>$AS$7</v>
      </c>
      <c r="P375" s="201" t="str">
        <f ca="1">IF(P366&lt;P8,ADDRESS(MATCH(P364,SL_CHARTS_2012!$AP$1:$AP$3999,1),$E$371+3,1),P374)</f>
        <v>$AS$7</v>
      </c>
      <c r="Q375" s="201" t="str">
        <f ca="1">IF(Q366&lt;Q8,ADDRESS(MATCH(Q364,SL_CHARTS_2012!$AP$1:$AP$3999,1),$E$371+3,1),Q374)</f>
        <v>$AS$7</v>
      </c>
      <c r="R375" s="201" t="str">
        <f ca="1">IF(R366&lt;R8,ADDRESS(MATCH(R364,SL_CHARTS_2012!$AP$1:$AP$3999,1),$E$371+3,1),R374)</f>
        <v>$AS$7</v>
      </c>
      <c r="S375" s="69" t="str">
        <f ca="1">IF(S366&lt;S8,ADDRESS(MATCH(S364,SL_CHARTS_2012!$AP$1:$AP$3999,1),$E$371+3,1),S374)</f>
        <v>$AS$7</v>
      </c>
      <c r="T375" s="201" t="str">
        <f ca="1">IF(T366&lt;T8,ADDRESS(MATCH(T364,SL_CHARTS_2012!$AP$1:$AP$3999,1),$E$371+3,1),T374)</f>
        <v>$AS$6</v>
      </c>
      <c r="U375" s="69" t="str">
        <f ca="1">IF(U366&lt;U8,ADDRESS(MATCH(U364,SL_CHARTS_2012!$AP$1:$AP$3999,1),$E$371+3,1),U374)</f>
        <v>$AS$6</v>
      </c>
      <c r="V375" s="201" t="str">
        <f ca="1">IF(V366&lt;V8,ADDRESS(MATCH(V364,SL_CHARTS_2012!$AP$1:$AP$3999,1),$E$371+3,1),V374)</f>
        <v>$AS$6</v>
      </c>
      <c r="W375" s="201" t="str">
        <f ca="1">IF(W366&lt;W8,ADDRESS(MATCH(W364,SL_CHARTS_2012!$AP$1:$AP$3999,1),$E$371+3,1),W374)</f>
        <v>$AS$5</v>
      </c>
      <c r="X375" s="201" t="str">
        <f ca="1">IF(X366&lt;X8,ADDRESS(MATCH(X364,SL_CHARTS_2012!$AP$1:$AP$3999,1),$E$371+3,1),X374)</f>
        <v>$AS$5</v>
      </c>
      <c r="Y375" s="201" t="str">
        <f ca="1">IF(Y366&lt;Y8,ADDRESS(MATCH(Y364,SL_CHARTS_2012!$AP$1:$AP$3999,1),$E$371+3,1),Y374)</f>
        <v>$AS$5</v>
      </c>
      <c r="Z375" s="201" t="str">
        <f ca="1">IF(Z366&lt;Z8,ADDRESS(MATCH(Z364,SL_CHARTS_2012!$AP$1:$AP$3999,1),$E$371+3,1),Z374)</f>
        <v>$AS$5</v>
      </c>
      <c r="AA375" s="201" t="str">
        <f ca="1">IF(AA366&lt;AA8,ADDRESS(MATCH(AA364,SL_CHARTS_2012!$AP$1:$AP$3999,1),$E$371+3,1),AA374)</f>
        <v>$AS$5</v>
      </c>
      <c r="AB375" s="201" t="str">
        <f ca="1">IF(AB366&lt;AB8,ADDRESS(MATCH(AB364,SL_CHARTS_2012!$AP$1:$AP$3999,1),$E$371+3,1),AB374)</f>
        <v>$AS$5</v>
      </c>
      <c r="AC375" s="201" t="str">
        <f ca="1">IF(AC366&lt;AC8,ADDRESS(MATCH(AC364,SL_CHARTS_2012!$AP$1:$AP$3999,1),$E$371+3,1),AC374)</f>
        <v>$AS$5</v>
      </c>
    </row>
    <row r="376" spans="2:29" s="574" customFormat="1" ht="15" hidden="1" customHeight="1">
      <c r="B376" s="741"/>
      <c r="C376" s="693" t="s">
        <v>121</v>
      </c>
      <c r="D376" s="90" t="s">
        <v>123</v>
      </c>
      <c r="E376" s="67" t="str">
        <f ca="1">IF(E368&gt;E6, ADDRESS(MATCH(E370,SL_CHARTS_2012!$AP$1:$AP$3999,1),$E$371+3,1),E377)</f>
        <v>$AS$13</v>
      </c>
      <c r="F376" s="213" t="str">
        <f ca="1">IF(F368&gt;F6, ADDRESS(MATCH(F370,SL_CHARTS_2012!$AP$1:$AP$3999,1),$E$371+3,1),F377)</f>
        <v>$AS$11</v>
      </c>
      <c r="G376" s="67" t="str">
        <f ca="1">IF(G368&gt;G6, ADDRESS(MATCH(G370,SL_CHARTS_2012!$AP$1:$AP$3999,1),$E$371+3,1),G377)</f>
        <v>$AS$11</v>
      </c>
      <c r="H376" s="213" t="str">
        <f ca="1">IF(H368&gt;H6, ADDRESS(MATCH(H370,SL_CHARTS_2012!$AP$1:$AP$3999,1),$E$371+3,1),H377)</f>
        <v>$AS$10</v>
      </c>
      <c r="I376" s="213" t="str">
        <f ca="1">IF(I368&gt;I6, ADDRESS(MATCH(I370,SL_CHARTS_2012!$AP$1:$AP$3999,1),$E$371+3,1),I377)</f>
        <v>$AS$10</v>
      </c>
      <c r="J376" s="67" t="str">
        <f ca="1">IF(J368&gt;J6, ADDRESS(MATCH(J370,SL_CHARTS_2012!$AP$1:$AP$3999,1),$E$371+3,1),J377)</f>
        <v>$AS$10</v>
      </c>
      <c r="K376" s="213" t="str">
        <f ca="1">IF(K368&gt;K6, ADDRESS(MATCH(K370,SL_CHARTS_2012!$AP$1:$AP$3999,1),$E$371+3,1),K377)</f>
        <v>$AS$9</v>
      </c>
      <c r="L376" s="67" t="str">
        <f ca="1">IF(L368&gt;L6, ADDRESS(MATCH(L370,SL_CHARTS_2012!$AP$1:$AP$3999,1),$E$371+3,1),L377)</f>
        <v>$AS$9</v>
      </c>
      <c r="M376" s="213" t="str">
        <f ca="1">IF(M368&gt;M6, ADDRESS(MATCH(M370,SL_CHARTS_2012!$AP$1:$AP$3999,1),$E$371+3,1),M377)</f>
        <v>$AS$8</v>
      </c>
      <c r="N376" s="67" t="str">
        <f ca="1">IF(N368&gt;N6, ADDRESS(MATCH(N370,SL_CHARTS_2012!$AP$1:$AP$3999,1),$E$371+3,1),N377)</f>
        <v>$AS$8</v>
      </c>
      <c r="O376" s="213" t="str">
        <f ca="1">IF(O368&gt;O6, ADDRESS(MATCH(O370,SL_CHARTS_2012!$AP$1:$AP$3999,1),$E$371+3,1),O377)</f>
        <v>$AS$7</v>
      </c>
      <c r="P376" s="213" t="str">
        <f ca="1">IF(P368&gt;P6, ADDRESS(MATCH(P370,SL_CHARTS_2012!$AP$1:$AP$3999,1),$E$371+3,1),P377)</f>
        <v>$AS$7</v>
      </c>
      <c r="Q376" s="213" t="str">
        <f ca="1">IF(Q368&gt;Q6, ADDRESS(MATCH(Q370,SL_CHARTS_2012!$AP$1:$AP$3999,1),$E$371+3,1),Q377)</f>
        <v>$AS$7</v>
      </c>
      <c r="R376" s="213" t="str">
        <f ca="1">IF(R368&gt;R6, ADDRESS(MATCH(R370,SL_CHARTS_2012!$AP$1:$AP$3999,1),$E$371+3,1),R377)</f>
        <v>$AS$7</v>
      </c>
      <c r="S376" s="67" t="str">
        <f ca="1">IF(S368&gt;S6, ADDRESS(MATCH(S370,SL_CHARTS_2012!$AP$1:$AP$3999,1),$E$371+3,1),S377)</f>
        <v>$AS$7</v>
      </c>
      <c r="T376" s="213" t="str">
        <f ca="1">IF(T368&gt;T6, ADDRESS(MATCH(T370,SL_CHARTS_2012!$AP$1:$AP$3999,1),$E$371+3,1),T377)</f>
        <v>$AS$6</v>
      </c>
      <c r="U376" s="67" t="str">
        <f ca="1">IF(U368&gt;U6, ADDRESS(MATCH(U370,SL_CHARTS_2012!$AP$1:$AP$3999,1),$E$371+3,1),U377)</f>
        <v>$AS$6</v>
      </c>
      <c r="V376" s="213" t="str">
        <f ca="1">IF(V368&gt;V6, ADDRESS(MATCH(V370,SL_CHARTS_2012!$AP$1:$AP$3999,1),$E$371+3,1),V377)</f>
        <v>$AS$6</v>
      </c>
      <c r="W376" s="213" t="str">
        <f ca="1">IF(W368&gt;W6, ADDRESS(MATCH(W370,SL_CHARTS_2012!$AP$1:$AP$3999,1),$E$371+3,1),W377)</f>
        <v>$AS$5</v>
      </c>
      <c r="X376" s="213" t="str">
        <f ca="1">IF(X368&gt;X6, ADDRESS(MATCH(X370,SL_CHARTS_2012!$AP$1:$AP$3999,1),$E$371+3,1),X377)</f>
        <v>$AS$5</v>
      </c>
      <c r="Y376" s="213" t="str">
        <f ca="1">IF(Y368&gt;Y6, ADDRESS(MATCH(Y370,SL_CHARTS_2012!$AP$1:$AP$3999,1),$E$371+3,1),Y377)</f>
        <v>$AS$5</v>
      </c>
      <c r="Z376" s="213" t="str">
        <f ca="1">IF(Z368&gt;Z6, ADDRESS(MATCH(Z370,SL_CHARTS_2012!$AP$1:$AP$3999,1),$E$371+3,1),Z377)</f>
        <v>$AS$5</v>
      </c>
      <c r="AA376" s="213" t="str">
        <f ca="1">IF(AA368&gt;AA6, ADDRESS(MATCH(AA370,SL_CHARTS_2012!$AP$1:$AP$3999,1),$E$371+3,1),AA377)</f>
        <v>$AS$5</v>
      </c>
      <c r="AB376" s="213" t="str">
        <f ca="1">IF(AB368&gt;AB6, ADDRESS(MATCH(AB370,SL_CHARTS_2012!$AP$1:$AP$3999,1),$E$371+3,1),AB377)</f>
        <v>$AS$5</v>
      </c>
      <c r="AC376" s="213" t="str">
        <f ca="1">IF(AC368&gt;AC6, ADDRESS(MATCH(AC370,SL_CHARTS_2012!$AP$1:$AP$3999,1),$E$371+3,1),AC377)</f>
        <v>$AS$5</v>
      </c>
    </row>
    <row r="377" spans="2:29" s="574" customFormat="1" ht="15" hidden="1" customHeight="1">
      <c r="B377" s="741"/>
      <c r="C377" s="715"/>
      <c r="D377" s="90" t="s">
        <v>122</v>
      </c>
      <c r="E377" s="67" t="str">
        <f ca="1">IF(E370&lt;E10,ADDRESS(MATCH(E368,SL_CHARTS_2012!$AP$1:$AP$3999,1),$E$371+3,1),E376)</f>
        <v>$AS$13</v>
      </c>
      <c r="F377" s="213" t="str">
        <f ca="1">IF(F370&lt;F10,ADDRESS(MATCH(F368,SL_CHARTS_2012!$AP$1:$AP$3999,1),$E$371+3,1),F376)</f>
        <v>$AS$11</v>
      </c>
      <c r="G377" s="67" t="str">
        <f ca="1">IF(G370&lt;G10,ADDRESS(MATCH(G368,SL_CHARTS_2012!$AP$1:$AP$3999,1),$E$371+3,1),G376)</f>
        <v>$AS$11</v>
      </c>
      <c r="H377" s="213" t="str">
        <f ca="1">IF(H370&lt;H10,ADDRESS(MATCH(H368,SL_CHARTS_2012!$AP$1:$AP$3999,1),$E$371+3,1),H376)</f>
        <v>$AS$10</v>
      </c>
      <c r="I377" s="213" t="str">
        <f ca="1">IF(I370&lt;I10,ADDRESS(MATCH(I368,SL_CHARTS_2012!$AP$1:$AP$3999,1),$E$371+3,1),I376)</f>
        <v>$AS$10</v>
      </c>
      <c r="J377" s="67" t="str">
        <f ca="1">IF(J370&lt;J10,ADDRESS(MATCH(J368,SL_CHARTS_2012!$AP$1:$AP$3999,1),$E$371+3,1),J376)</f>
        <v>$AS$10</v>
      </c>
      <c r="K377" s="213" t="str">
        <f ca="1">IF(K370&lt;K10,ADDRESS(MATCH(K368,SL_CHARTS_2012!$AP$1:$AP$3999,1),$E$371+3,1),K376)</f>
        <v>$AS$9</v>
      </c>
      <c r="L377" s="67" t="str">
        <f ca="1">IF(L370&lt;L10,ADDRESS(MATCH(L368,SL_CHARTS_2012!$AP$1:$AP$3999,1),$E$371+3,1),L376)</f>
        <v>$AS$9</v>
      </c>
      <c r="M377" s="213" t="str">
        <f ca="1">IF(M370&lt;M10,ADDRESS(MATCH(M368,SL_CHARTS_2012!$AP$1:$AP$3999,1),$E$371+3,1),M376)</f>
        <v>$AS$8</v>
      </c>
      <c r="N377" s="67" t="str">
        <f ca="1">IF(N370&lt;N10,ADDRESS(MATCH(N368,SL_CHARTS_2012!$AP$1:$AP$3999,1),$E$371+3,1),N376)</f>
        <v>$AS$8</v>
      </c>
      <c r="O377" s="213" t="str">
        <f ca="1">IF(O370&lt;O10,ADDRESS(MATCH(O368,SL_CHARTS_2012!$AP$1:$AP$3999,1),$E$371+3,1),O376)</f>
        <v>$AS$7</v>
      </c>
      <c r="P377" s="213" t="str">
        <f ca="1">IF(P370&lt;P10,ADDRESS(MATCH(P368,SL_CHARTS_2012!$AP$1:$AP$3999,1),$E$371+3,1),P376)</f>
        <v>$AS$7</v>
      </c>
      <c r="Q377" s="213" t="str">
        <f ca="1">IF(Q370&lt;Q10,ADDRESS(MATCH(Q368,SL_CHARTS_2012!$AP$1:$AP$3999,1),$E$371+3,1),Q376)</f>
        <v>$AS$7</v>
      </c>
      <c r="R377" s="213" t="str">
        <f ca="1">IF(R370&lt;R10,ADDRESS(MATCH(R368,SL_CHARTS_2012!$AP$1:$AP$3999,1),$E$371+3,1),R376)</f>
        <v>$AS$7</v>
      </c>
      <c r="S377" s="67" t="str">
        <f ca="1">IF(S370&lt;S10,ADDRESS(MATCH(S368,SL_CHARTS_2012!$AP$1:$AP$3999,1),$E$371+3,1),S376)</f>
        <v>$AS$7</v>
      </c>
      <c r="T377" s="213" t="str">
        <f ca="1">IF(T370&lt;T10,ADDRESS(MATCH(T368,SL_CHARTS_2012!$AP$1:$AP$3999,1),$E$371+3,1),T376)</f>
        <v>$AS$6</v>
      </c>
      <c r="U377" s="67" t="str">
        <f ca="1">IF(U370&lt;U10,ADDRESS(MATCH(U368,SL_CHARTS_2012!$AP$1:$AP$3999,1),$E$371+3,1),U376)</f>
        <v>$AS$6</v>
      </c>
      <c r="V377" s="213" t="str">
        <f ca="1">IF(V370&lt;V10,ADDRESS(MATCH(V368,SL_CHARTS_2012!$AP$1:$AP$3999,1),$E$371+3,1),V376)</f>
        <v>$AS$6</v>
      </c>
      <c r="W377" s="213" t="str">
        <f ca="1">IF(W370&lt;W10,ADDRESS(MATCH(W368,SL_CHARTS_2012!$AP$1:$AP$3999,1),$E$371+3,1),W376)</f>
        <v>$AS$5</v>
      </c>
      <c r="X377" s="213" t="str">
        <f ca="1">IF(X370&lt;X10,ADDRESS(MATCH(X368,SL_CHARTS_2012!$AP$1:$AP$3999,1),$E$371+3,1),X376)</f>
        <v>$AS$5</v>
      </c>
      <c r="Y377" s="213" t="str">
        <f ca="1">IF(Y370&lt;Y10,ADDRESS(MATCH(Y368,SL_CHARTS_2012!$AP$1:$AP$3999,1),$E$371+3,1),Y376)</f>
        <v>$AS$5</v>
      </c>
      <c r="Z377" s="213" t="str">
        <f ca="1">IF(Z370&lt;Z10,ADDRESS(MATCH(Z368,SL_CHARTS_2012!$AP$1:$AP$3999,1),$E$371+3,1),Z376)</f>
        <v>$AS$5</v>
      </c>
      <c r="AA377" s="213" t="str">
        <f ca="1">IF(AA370&lt;AA10,ADDRESS(MATCH(AA368,SL_CHARTS_2012!$AP$1:$AP$3999,1),$E$371+3,1),AA376)</f>
        <v>$AS$5</v>
      </c>
      <c r="AB377" s="213" t="str">
        <f ca="1">IF(AB370&lt;AB10,ADDRESS(MATCH(AB368,SL_CHARTS_2012!$AP$1:$AP$3999,1),$E$371+3,1),AB376)</f>
        <v>$AS$5</v>
      </c>
      <c r="AC377" s="213" t="str">
        <f ca="1">IF(AC370&lt;AC10,ADDRESS(MATCH(AC368,SL_CHARTS_2012!$AP$1:$AP$3999,1),$E$371+3,1),AC376)</f>
        <v>$AS$5</v>
      </c>
    </row>
    <row r="378" spans="2:29" s="574" customFormat="1" ht="15" hidden="1" customHeight="1">
      <c r="B378" s="741"/>
      <c r="C378" s="698" t="s">
        <v>127</v>
      </c>
      <c r="D378" s="27" t="s">
        <v>106</v>
      </c>
      <c r="E378" s="206" t="str">
        <f ca="1">CONCATENATE(ROUND(E364,1),E$7,ROUND(E366,1))</f>
        <v>100-88</v>
      </c>
      <c r="F378" s="202" t="str">
        <f t="shared" ref="F378:AC378" ca="1" si="172">CONCATENATE(ROUND(F364,1),F$7,ROUND(F366,1))</f>
        <v>88-88</v>
      </c>
      <c r="G378" s="206" t="str">
        <f t="shared" ca="1" si="172"/>
        <v>88-70</v>
      </c>
      <c r="H378" s="202" t="str">
        <f t="shared" ca="1" si="172"/>
        <v>70-70</v>
      </c>
      <c r="I378" s="202" t="str">
        <f t="shared" ca="1" si="172"/>
        <v>70-70</v>
      </c>
      <c r="J378" s="206" t="str">
        <f t="shared" ca="1" si="172"/>
        <v>70-60</v>
      </c>
      <c r="K378" s="202" t="str">
        <f t="shared" ca="1" si="172"/>
        <v>60-60</v>
      </c>
      <c r="L378" s="206" t="str">
        <f ca="1">CONCATENATE(ROUND(L364,1),L$7,ROUND(L366,1))</f>
        <v>60-50</v>
      </c>
      <c r="M378" s="202" t="str">
        <f t="shared" ca="1" si="172"/>
        <v>50-50</v>
      </c>
      <c r="N378" s="206" t="str">
        <f t="shared" ca="1" si="172"/>
        <v>50-27</v>
      </c>
      <c r="O378" s="202" t="str">
        <f t="shared" ca="1" si="172"/>
        <v>27-27</v>
      </c>
      <c r="P378" s="202" t="str">
        <f t="shared" ca="1" si="172"/>
        <v>27-27</v>
      </c>
      <c r="Q378" s="202" t="str">
        <f t="shared" ca="1" si="172"/>
        <v>27-27</v>
      </c>
      <c r="R378" s="202" t="str">
        <f t="shared" ca="1" si="172"/>
        <v>27-27</v>
      </c>
      <c r="S378" s="206" t="str">
        <f t="shared" ca="1" si="172"/>
        <v>27-14</v>
      </c>
      <c r="T378" s="202" t="str">
        <f t="shared" ca="1" si="172"/>
        <v>14-14</v>
      </c>
      <c r="U378" s="206" t="str">
        <f t="shared" ca="1" si="172"/>
        <v>14-14</v>
      </c>
      <c r="V378" s="202" t="str">
        <f t="shared" ca="1" si="172"/>
        <v>14-0</v>
      </c>
      <c r="W378" s="202" t="str">
        <f t="shared" ca="1" si="172"/>
        <v>0-0</v>
      </c>
      <c r="X378" s="202" t="str">
        <f t="shared" ca="1" si="172"/>
        <v>0-0</v>
      </c>
      <c r="Y378" s="202" t="str">
        <f t="shared" ca="1" si="172"/>
        <v>0-0</v>
      </c>
      <c r="Z378" s="202" t="str">
        <f t="shared" ca="1" si="172"/>
        <v>0-0</v>
      </c>
      <c r="AA378" s="202" t="str">
        <f t="shared" ca="1" si="172"/>
        <v>0-0</v>
      </c>
      <c r="AB378" s="202" t="str">
        <f t="shared" ca="1" si="172"/>
        <v>0-0</v>
      </c>
      <c r="AC378" s="202" t="str">
        <f t="shared" ca="1" si="172"/>
        <v>0-0</v>
      </c>
    </row>
    <row r="379" spans="2:29" s="574" customFormat="1" ht="15" hidden="1" customHeight="1">
      <c r="B379" s="741"/>
      <c r="C379" s="698"/>
      <c r="D379" s="28" t="s">
        <v>670</v>
      </c>
      <c r="E379" s="28">
        <f ca="1">AVERAGE(INDIRECT(CONCATENATE($E$232,E374,$E$233,E375),TRUE))</f>
        <v>94</v>
      </c>
      <c r="F379" s="203">
        <f t="shared" ref="F379:AC379" ca="1" si="173">AVERAGE(INDIRECT(CONCATENATE($E$232,F374,$E$233,F375),TRUE))</f>
        <v>135</v>
      </c>
      <c r="G379" s="28">
        <f t="shared" ca="1" si="173"/>
        <v>135</v>
      </c>
      <c r="H379" s="203">
        <f t="shared" ca="1" si="173"/>
        <v>80</v>
      </c>
      <c r="I379" s="203">
        <f t="shared" ca="1" si="173"/>
        <v>80</v>
      </c>
      <c r="J379" s="28">
        <f t="shared" ca="1" si="173"/>
        <v>80</v>
      </c>
      <c r="K379" s="203">
        <f t="shared" ca="1" si="173"/>
        <v>101</v>
      </c>
      <c r="L379" s="28">
        <f t="shared" ca="1" si="173"/>
        <v>101</v>
      </c>
      <c r="M379" s="203">
        <f t="shared" ca="1" si="173"/>
        <v>55</v>
      </c>
      <c r="N379" s="28">
        <f t="shared" ca="1" si="173"/>
        <v>55</v>
      </c>
      <c r="O379" s="203">
        <f t="shared" ca="1" si="173"/>
        <v>21</v>
      </c>
      <c r="P379" s="203">
        <f t="shared" ca="1" si="173"/>
        <v>21</v>
      </c>
      <c r="Q379" s="203">
        <f t="shared" ca="1" si="173"/>
        <v>21</v>
      </c>
      <c r="R379" s="203">
        <f t="shared" ca="1" si="173"/>
        <v>21</v>
      </c>
      <c r="S379" s="28">
        <f t="shared" ca="1" si="173"/>
        <v>21</v>
      </c>
      <c r="T379" s="203">
        <f t="shared" ca="1" si="173"/>
        <v>33</v>
      </c>
      <c r="U379" s="28">
        <f t="shared" ca="1" si="173"/>
        <v>33</v>
      </c>
      <c r="V379" s="203">
        <f t="shared" ca="1" si="173"/>
        <v>33</v>
      </c>
      <c r="W379" s="203">
        <f t="shared" ca="1" si="173"/>
        <v>-1</v>
      </c>
      <c r="X379" s="203">
        <f t="shared" ca="1" si="173"/>
        <v>-1</v>
      </c>
      <c r="Y379" s="203">
        <f t="shared" ca="1" si="173"/>
        <v>-1</v>
      </c>
      <c r="Z379" s="203">
        <f t="shared" ca="1" si="173"/>
        <v>-1</v>
      </c>
      <c r="AA379" s="203">
        <f t="shared" ca="1" si="173"/>
        <v>-1</v>
      </c>
      <c r="AB379" s="203">
        <f t="shared" ca="1" si="173"/>
        <v>-1</v>
      </c>
      <c r="AC379" s="203">
        <f t="shared" ca="1" si="173"/>
        <v>-1</v>
      </c>
    </row>
    <row r="380" spans="2:29" s="574" customFormat="1" ht="15" hidden="1" customHeight="1">
      <c r="B380" s="741"/>
      <c r="C380" s="698"/>
      <c r="D380" s="29" t="s">
        <v>671</v>
      </c>
      <c r="E380" s="29">
        <f ca="1">MIN(INDIRECT(CONCATENATE($E$232,E374,$E$233,E375),TRUE))</f>
        <v>94</v>
      </c>
      <c r="F380" s="204">
        <f t="shared" ref="F380:AC380" ca="1" si="174">MIN(INDIRECT(CONCATENATE($E$232,F374,$E$233,F375),TRUE))</f>
        <v>135</v>
      </c>
      <c r="G380" s="29">
        <f t="shared" ca="1" si="174"/>
        <v>135</v>
      </c>
      <c r="H380" s="204">
        <f t="shared" ca="1" si="174"/>
        <v>80</v>
      </c>
      <c r="I380" s="204">
        <f t="shared" ca="1" si="174"/>
        <v>80</v>
      </c>
      <c r="J380" s="29">
        <f t="shared" ca="1" si="174"/>
        <v>80</v>
      </c>
      <c r="K380" s="204">
        <f t="shared" ca="1" si="174"/>
        <v>101</v>
      </c>
      <c r="L380" s="29">
        <f t="shared" ca="1" si="174"/>
        <v>101</v>
      </c>
      <c r="M380" s="204">
        <f t="shared" ca="1" si="174"/>
        <v>55</v>
      </c>
      <c r="N380" s="29">
        <f t="shared" ca="1" si="174"/>
        <v>55</v>
      </c>
      <c r="O380" s="204">
        <f t="shared" ca="1" si="174"/>
        <v>21</v>
      </c>
      <c r="P380" s="204">
        <f t="shared" ca="1" si="174"/>
        <v>21</v>
      </c>
      <c r="Q380" s="204">
        <f t="shared" ca="1" si="174"/>
        <v>21</v>
      </c>
      <c r="R380" s="204">
        <f t="shared" ca="1" si="174"/>
        <v>21</v>
      </c>
      <c r="S380" s="29">
        <f t="shared" ca="1" si="174"/>
        <v>21</v>
      </c>
      <c r="T380" s="204">
        <f t="shared" ca="1" si="174"/>
        <v>33</v>
      </c>
      <c r="U380" s="29">
        <f t="shared" ca="1" si="174"/>
        <v>33</v>
      </c>
      <c r="V380" s="204">
        <f t="shared" ca="1" si="174"/>
        <v>33</v>
      </c>
      <c r="W380" s="204">
        <f t="shared" ca="1" si="174"/>
        <v>-1</v>
      </c>
      <c r="X380" s="204">
        <f t="shared" ca="1" si="174"/>
        <v>-1</v>
      </c>
      <c r="Y380" s="204">
        <f t="shared" ca="1" si="174"/>
        <v>-1</v>
      </c>
      <c r="Z380" s="204">
        <f t="shared" ca="1" si="174"/>
        <v>-1</v>
      </c>
      <c r="AA380" s="204">
        <f t="shared" ca="1" si="174"/>
        <v>-1</v>
      </c>
      <c r="AB380" s="204">
        <f t="shared" ca="1" si="174"/>
        <v>-1</v>
      </c>
      <c r="AC380" s="204">
        <f t="shared" ca="1" si="174"/>
        <v>-1</v>
      </c>
    </row>
    <row r="381" spans="2:29" s="574" customFormat="1" ht="15" hidden="1" customHeight="1">
      <c r="B381" s="741"/>
      <c r="C381" s="698"/>
      <c r="D381" s="93" t="s">
        <v>672</v>
      </c>
      <c r="E381" s="93">
        <f ca="1">MAX(INDIRECT(CONCATENATE($E$232,E374,$E$233,E375),TRUE))</f>
        <v>94</v>
      </c>
      <c r="F381" s="212">
        <f t="shared" ref="F381:AC381" ca="1" si="175">MAX(INDIRECT(CONCATENATE($E$232,F374,$E$233,F375),TRUE))</f>
        <v>135</v>
      </c>
      <c r="G381" s="93">
        <f t="shared" ca="1" si="175"/>
        <v>135</v>
      </c>
      <c r="H381" s="212">
        <f t="shared" ca="1" si="175"/>
        <v>80</v>
      </c>
      <c r="I381" s="212">
        <f t="shared" ca="1" si="175"/>
        <v>80</v>
      </c>
      <c r="J381" s="93">
        <f t="shared" ca="1" si="175"/>
        <v>80</v>
      </c>
      <c r="K381" s="212">
        <f t="shared" ca="1" si="175"/>
        <v>101</v>
      </c>
      <c r="L381" s="93">
        <f t="shared" ca="1" si="175"/>
        <v>101</v>
      </c>
      <c r="M381" s="212">
        <f t="shared" ca="1" si="175"/>
        <v>55</v>
      </c>
      <c r="N381" s="93">
        <f t="shared" ca="1" si="175"/>
        <v>55</v>
      </c>
      <c r="O381" s="212">
        <f t="shared" ca="1" si="175"/>
        <v>21</v>
      </c>
      <c r="P381" s="212">
        <f t="shared" ca="1" si="175"/>
        <v>21</v>
      </c>
      <c r="Q381" s="212">
        <f t="shared" ca="1" si="175"/>
        <v>21</v>
      </c>
      <c r="R381" s="212">
        <f t="shared" ca="1" si="175"/>
        <v>21</v>
      </c>
      <c r="S381" s="93">
        <f t="shared" ca="1" si="175"/>
        <v>21</v>
      </c>
      <c r="T381" s="212">
        <f t="shared" ca="1" si="175"/>
        <v>33</v>
      </c>
      <c r="U381" s="93">
        <f t="shared" ca="1" si="175"/>
        <v>33</v>
      </c>
      <c r="V381" s="212">
        <f t="shared" ca="1" si="175"/>
        <v>33</v>
      </c>
      <c r="W381" s="212">
        <f t="shared" ca="1" si="175"/>
        <v>-1</v>
      </c>
      <c r="X381" s="212">
        <f t="shared" ca="1" si="175"/>
        <v>-1</v>
      </c>
      <c r="Y381" s="212">
        <f t="shared" ca="1" si="175"/>
        <v>-1</v>
      </c>
      <c r="Z381" s="212">
        <f t="shared" ca="1" si="175"/>
        <v>-1</v>
      </c>
      <c r="AA381" s="212">
        <f t="shared" ca="1" si="175"/>
        <v>-1</v>
      </c>
      <c r="AB381" s="212">
        <f t="shared" ca="1" si="175"/>
        <v>-1</v>
      </c>
      <c r="AC381" s="212">
        <f t="shared" ca="1" si="175"/>
        <v>-1</v>
      </c>
    </row>
    <row r="382" spans="2:29" s="574" customFormat="1" ht="15" hidden="1" customHeight="1">
      <c r="B382" s="741"/>
      <c r="C382" s="693" t="s">
        <v>121</v>
      </c>
      <c r="D382" s="97" t="s">
        <v>106</v>
      </c>
      <c r="E382" s="98" t="str">
        <f ca="1">CONCATENATE(ROUND(E368,1),E$7,ROUND(E370,1))</f>
        <v>100-88</v>
      </c>
      <c r="F382" s="214" t="str">
        <f t="shared" ref="F382:AC382" ca="1" si="176">CONCATENATE(ROUND(F368,1),F$7,ROUND(F370,1))</f>
        <v>88-88</v>
      </c>
      <c r="G382" s="98" t="str">
        <f t="shared" ca="1" si="176"/>
        <v>88-70</v>
      </c>
      <c r="H382" s="214" t="str">
        <f t="shared" ca="1" si="176"/>
        <v>70-70</v>
      </c>
      <c r="I382" s="214" t="str">
        <f t="shared" ca="1" si="176"/>
        <v>70-70</v>
      </c>
      <c r="J382" s="98" t="str">
        <f t="shared" ca="1" si="176"/>
        <v>70-60</v>
      </c>
      <c r="K382" s="214" t="str">
        <f t="shared" ca="1" si="176"/>
        <v>60-60</v>
      </c>
      <c r="L382" s="98" t="str">
        <f t="shared" ca="1" si="176"/>
        <v>60-50</v>
      </c>
      <c r="M382" s="214" t="str">
        <f t="shared" ca="1" si="176"/>
        <v>50-50</v>
      </c>
      <c r="N382" s="98" t="str">
        <f t="shared" ca="1" si="176"/>
        <v>50-27</v>
      </c>
      <c r="O382" s="214" t="str">
        <f t="shared" ca="1" si="176"/>
        <v>27-27</v>
      </c>
      <c r="P382" s="214" t="str">
        <f t="shared" ca="1" si="176"/>
        <v>27-27</v>
      </c>
      <c r="Q382" s="214" t="str">
        <f t="shared" ca="1" si="176"/>
        <v>27-27</v>
      </c>
      <c r="R382" s="214" t="str">
        <f t="shared" ca="1" si="176"/>
        <v>27-27</v>
      </c>
      <c r="S382" s="98" t="str">
        <f t="shared" ca="1" si="176"/>
        <v>27-14</v>
      </c>
      <c r="T382" s="214" t="str">
        <f t="shared" ca="1" si="176"/>
        <v>14-14</v>
      </c>
      <c r="U382" s="98" t="str">
        <f t="shared" ca="1" si="176"/>
        <v>14-14</v>
      </c>
      <c r="V382" s="214" t="str">
        <f t="shared" ca="1" si="176"/>
        <v>14-0</v>
      </c>
      <c r="W382" s="214" t="str">
        <f t="shared" ca="1" si="176"/>
        <v>0-0</v>
      </c>
      <c r="X382" s="214" t="str">
        <f t="shared" ca="1" si="176"/>
        <v>0-0</v>
      </c>
      <c r="Y382" s="214" t="str">
        <f t="shared" ca="1" si="176"/>
        <v>0-0</v>
      </c>
      <c r="Z382" s="214" t="str">
        <f t="shared" ca="1" si="176"/>
        <v>0-0</v>
      </c>
      <c r="AA382" s="214" t="str">
        <f t="shared" ca="1" si="176"/>
        <v>0-0</v>
      </c>
      <c r="AB382" s="214" t="str">
        <f t="shared" ca="1" si="176"/>
        <v>0-0</v>
      </c>
      <c r="AC382" s="214" t="str">
        <f t="shared" ca="1" si="176"/>
        <v>0-0</v>
      </c>
    </row>
    <row r="383" spans="2:29" s="574" customFormat="1" ht="15" hidden="1" customHeight="1">
      <c r="B383" s="741"/>
      <c r="C383" s="693"/>
      <c r="D383" s="76" t="s">
        <v>670</v>
      </c>
      <c r="E383" s="76">
        <f ca="1">AVERAGE(INDIRECT(CONCATENATE($E$232,E376,$E$233,E377),TRUE))</f>
        <v>94</v>
      </c>
      <c r="F383" s="215">
        <f t="shared" ref="F383:AC383" ca="1" si="177">AVERAGE(INDIRECT(CONCATENATE($E$232,F376,$E$233,F377),TRUE))</f>
        <v>135</v>
      </c>
      <c r="G383" s="76">
        <f t="shared" ca="1" si="177"/>
        <v>135</v>
      </c>
      <c r="H383" s="215">
        <f t="shared" ca="1" si="177"/>
        <v>80</v>
      </c>
      <c r="I383" s="215">
        <f t="shared" ca="1" si="177"/>
        <v>80</v>
      </c>
      <c r="J383" s="76">
        <f t="shared" ca="1" si="177"/>
        <v>80</v>
      </c>
      <c r="K383" s="215">
        <f t="shared" ca="1" si="177"/>
        <v>101</v>
      </c>
      <c r="L383" s="76">
        <f t="shared" ca="1" si="177"/>
        <v>101</v>
      </c>
      <c r="M383" s="215">
        <f t="shared" ca="1" si="177"/>
        <v>55</v>
      </c>
      <c r="N383" s="76">
        <f t="shared" ca="1" si="177"/>
        <v>55</v>
      </c>
      <c r="O383" s="215">
        <f t="shared" ca="1" si="177"/>
        <v>21</v>
      </c>
      <c r="P383" s="215">
        <f t="shared" ca="1" si="177"/>
        <v>21</v>
      </c>
      <c r="Q383" s="215">
        <f t="shared" ca="1" si="177"/>
        <v>21</v>
      </c>
      <c r="R383" s="215">
        <f t="shared" ca="1" si="177"/>
        <v>21</v>
      </c>
      <c r="S383" s="76">
        <f t="shared" ca="1" si="177"/>
        <v>21</v>
      </c>
      <c r="T383" s="215">
        <f t="shared" ca="1" si="177"/>
        <v>33</v>
      </c>
      <c r="U383" s="76">
        <f t="shared" ca="1" si="177"/>
        <v>33</v>
      </c>
      <c r="V383" s="215">
        <f t="shared" ca="1" si="177"/>
        <v>33</v>
      </c>
      <c r="W383" s="215">
        <f t="shared" ca="1" si="177"/>
        <v>-1</v>
      </c>
      <c r="X383" s="215">
        <f t="shared" ca="1" si="177"/>
        <v>-1</v>
      </c>
      <c r="Y383" s="215">
        <f t="shared" ca="1" si="177"/>
        <v>-1</v>
      </c>
      <c r="Z383" s="215">
        <f t="shared" ca="1" si="177"/>
        <v>-1</v>
      </c>
      <c r="AA383" s="215">
        <f t="shared" ca="1" si="177"/>
        <v>-1</v>
      </c>
      <c r="AB383" s="215">
        <f t="shared" ca="1" si="177"/>
        <v>-1</v>
      </c>
      <c r="AC383" s="215">
        <f t="shared" ca="1" si="177"/>
        <v>-1</v>
      </c>
    </row>
    <row r="384" spans="2:29" s="574" customFormat="1" ht="15" hidden="1" customHeight="1">
      <c r="B384" s="741"/>
      <c r="C384" s="693"/>
      <c r="D384" s="77" t="s">
        <v>671</v>
      </c>
      <c r="E384" s="77">
        <f ca="1">MIN(INDIRECT(CONCATENATE($E$232,E376,$E$233,E377),TRUE))</f>
        <v>94</v>
      </c>
      <c r="F384" s="216">
        <f t="shared" ref="F384:AC384" ca="1" si="178">MIN(INDIRECT(CONCATENATE($E$232,F376,$E$233,F377),TRUE))</f>
        <v>135</v>
      </c>
      <c r="G384" s="77">
        <f t="shared" ca="1" si="178"/>
        <v>135</v>
      </c>
      <c r="H384" s="216">
        <f t="shared" ca="1" si="178"/>
        <v>80</v>
      </c>
      <c r="I384" s="216">
        <f t="shared" ca="1" si="178"/>
        <v>80</v>
      </c>
      <c r="J384" s="77">
        <f t="shared" ca="1" si="178"/>
        <v>80</v>
      </c>
      <c r="K384" s="216">
        <f t="shared" ca="1" si="178"/>
        <v>101</v>
      </c>
      <c r="L384" s="77">
        <f t="shared" ca="1" si="178"/>
        <v>101</v>
      </c>
      <c r="M384" s="216">
        <f t="shared" ca="1" si="178"/>
        <v>55</v>
      </c>
      <c r="N384" s="77">
        <f t="shared" ca="1" si="178"/>
        <v>55</v>
      </c>
      <c r="O384" s="216">
        <f t="shared" ca="1" si="178"/>
        <v>21</v>
      </c>
      <c r="P384" s="216">
        <f t="shared" ca="1" si="178"/>
        <v>21</v>
      </c>
      <c r="Q384" s="216">
        <f t="shared" ca="1" si="178"/>
        <v>21</v>
      </c>
      <c r="R384" s="216">
        <f t="shared" ca="1" si="178"/>
        <v>21</v>
      </c>
      <c r="S384" s="77">
        <f t="shared" ca="1" si="178"/>
        <v>21</v>
      </c>
      <c r="T384" s="216">
        <f t="shared" ca="1" si="178"/>
        <v>33</v>
      </c>
      <c r="U384" s="77">
        <f t="shared" ca="1" si="178"/>
        <v>33</v>
      </c>
      <c r="V384" s="216">
        <f t="shared" ca="1" si="178"/>
        <v>33</v>
      </c>
      <c r="W384" s="216">
        <f t="shared" ca="1" si="178"/>
        <v>-1</v>
      </c>
      <c r="X384" s="216">
        <f t="shared" ca="1" si="178"/>
        <v>-1</v>
      </c>
      <c r="Y384" s="216">
        <f t="shared" ca="1" si="178"/>
        <v>-1</v>
      </c>
      <c r="Z384" s="216">
        <f t="shared" ca="1" si="178"/>
        <v>-1</v>
      </c>
      <c r="AA384" s="216">
        <f t="shared" ca="1" si="178"/>
        <v>-1</v>
      </c>
      <c r="AB384" s="216">
        <f t="shared" ca="1" si="178"/>
        <v>-1</v>
      </c>
      <c r="AC384" s="216">
        <f t="shared" ca="1" si="178"/>
        <v>-1</v>
      </c>
    </row>
    <row r="385" spans="2:29" s="574" customFormat="1" ht="15" hidden="1" customHeight="1">
      <c r="B385" s="742"/>
      <c r="C385" s="716"/>
      <c r="D385" s="217" t="s">
        <v>672</v>
      </c>
      <c r="E385" s="217">
        <f ca="1">MAX(INDIRECT(CONCATENATE($E$232,E376,$E$233,E377),TRUE))</f>
        <v>94</v>
      </c>
      <c r="F385" s="218">
        <f t="shared" ref="F385:AC385" ca="1" si="179">MAX(INDIRECT(CONCATENATE($E$232,F376,$E$233,F377),TRUE))</f>
        <v>135</v>
      </c>
      <c r="G385" s="217">
        <f t="shared" ca="1" si="179"/>
        <v>135</v>
      </c>
      <c r="H385" s="218">
        <f t="shared" ca="1" si="179"/>
        <v>80</v>
      </c>
      <c r="I385" s="218">
        <f t="shared" ca="1" si="179"/>
        <v>80</v>
      </c>
      <c r="J385" s="217">
        <f t="shared" ca="1" si="179"/>
        <v>80</v>
      </c>
      <c r="K385" s="218">
        <f t="shared" ca="1" si="179"/>
        <v>101</v>
      </c>
      <c r="L385" s="217">
        <f t="shared" ca="1" si="179"/>
        <v>101</v>
      </c>
      <c r="M385" s="218">
        <f t="shared" ca="1" si="179"/>
        <v>55</v>
      </c>
      <c r="N385" s="217">
        <f t="shared" ca="1" si="179"/>
        <v>55</v>
      </c>
      <c r="O385" s="218">
        <f t="shared" ca="1" si="179"/>
        <v>21</v>
      </c>
      <c r="P385" s="218">
        <f t="shared" ca="1" si="179"/>
        <v>21</v>
      </c>
      <c r="Q385" s="218">
        <f t="shared" ca="1" si="179"/>
        <v>21</v>
      </c>
      <c r="R385" s="218">
        <f t="shared" ca="1" si="179"/>
        <v>21</v>
      </c>
      <c r="S385" s="217">
        <f t="shared" ca="1" si="179"/>
        <v>21</v>
      </c>
      <c r="T385" s="218">
        <f t="shared" ca="1" si="179"/>
        <v>33</v>
      </c>
      <c r="U385" s="217">
        <f t="shared" ca="1" si="179"/>
        <v>33</v>
      </c>
      <c r="V385" s="218">
        <f t="shared" ca="1" si="179"/>
        <v>33</v>
      </c>
      <c r="W385" s="218">
        <f t="shared" ca="1" si="179"/>
        <v>-1</v>
      </c>
      <c r="X385" s="218">
        <f t="shared" ca="1" si="179"/>
        <v>-1</v>
      </c>
      <c r="Y385" s="218">
        <f t="shared" ca="1" si="179"/>
        <v>-1</v>
      </c>
      <c r="Z385" s="218">
        <f t="shared" ca="1" si="179"/>
        <v>-1</v>
      </c>
      <c r="AA385" s="218">
        <f t="shared" ca="1" si="179"/>
        <v>-1</v>
      </c>
      <c r="AB385" s="218">
        <f t="shared" ca="1" si="179"/>
        <v>-1</v>
      </c>
      <c r="AC385" s="218">
        <f t="shared" ca="1" si="179"/>
        <v>-1</v>
      </c>
    </row>
    <row r="386" spans="2:29" s="574" customFormat="1" ht="15" hidden="1" customHeight="1">
      <c r="B386" s="743" t="s">
        <v>48</v>
      </c>
      <c r="C386" s="701" t="s">
        <v>120</v>
      </c>
      <c r="D386" s="25" t="s">
        <v>148</v>
      </c>
      <c r="E386" s="26" t="str">
        <f>ADDRESS(MATCH(E4,SL_CHARTS_2012!$AV$1:$AV$39999,1),$E$394,1)</f>
        <v>$AV$20</v>
      </c>
      <c r="F386" s="26" t="str">
        <f>ADDRESS(MATCH(F4,SL_CHARTS_2012!$AV$1:$AV$39999,1),$E$394,1)</f>
        <v>$AV$19</v>
      </c>
      <c r="G386" s="26" t="str">
        <f>ADDRESS(MATCH(G4,SL_CHARTS_2012!$AV$1:$AV$39999,1),$E$394,1)</f>
        <v>$AV$18</v>
      </c>
      <c r="H386" s="26" t="str">
        <f>ADDRESS(MATCH(H4,SL_CHARTS_2012!$AV$1:$AV$39999,1),$E$394,1)</f>
        <v>$AV$17</v>
      </c>
      <c r="I386" s="26" t="str">
        <f>ADDRESS(MATCH(I4,SL_CHARTS_2012!$AV$1:$AV$39999,1),$E$394,1)</f>
        <v>$AV$16</v>
      </c>
      <c r="J386" s="26" t="str">
        <f>ADDRESS(MATCH(J4,SL_CHARTS_2012!$AV$1:$AV$39999,1),$E$394,1)</f>
        <v>$AV$15</v>
      </c>
      <c r="K386" s="177" t="str">
        <f>ADDRESS(MATCH(K4,SL_CHARTS_2012!$AV$1:$AV$39999,1),$E$394,1)</f>
        <v>$AV$14</v>
      </c>
      <c r="L386" s="26" t="str">
        <f>ADDRESS(MATCH(L4,SL_CHARTS_2012!$AV$1:$AV$39999,1),$E$394,1)</f>
        <v>$AV$14</v>
      </c>
      <c r="M386" s="177" t="str">
        <f>ADDRESS(MATCH(M4,SL_CHARTS_2012!$AV$1:$AV$39999,1),$E$394,1)</f>
        <v>$AV$13</v>
      </c>
      <c r="N386" s="26" t="str">
        <f>ADDRESS(MATCH(N4,SL_CHARTS_2012!$AV$1:$AV$39999,1),$E$394,1)</f>
        <v>$AV$13</v>
      </c>
      <c r="O386" s="233" t="str">
        <f>ADDRESS(MATCH(O4,SL_CHARTS_2012!$AV$1:$AV$39999,1),$E$394,1)</f>
        <v>$AV$12</v>
      </c>
      <c r="P386" s="177" t="str">
        <f>ADDRESS(MATCH(P4,SL_CHARTS_2012!$AV$1:$AV$39999,1),$E$394,1)</f>
        <v>$AV$11</v>
      </c>
      <c r="Q386" s="26" t="str">
        <f>ADDRESS(MATCH(Q4,SL_CHARTS_2012!$AV$1:$AV$39999,1),$E$394,1)</f>
        <v>$AV$11</v>
      </c>
      <c r="R386" s="26" t="str">
        <f>ADDRESS(MATCH(R4,SL_CHARTS_2012!$AV$1:$AV$39999,1),$E$394,1)</f>
        <v>$AV$10</v>
      </c>
      <c r="S386" s="177" t="str">
        <f>ADDRESS(MATCH(S4,SL_CHARTS_2012!$AV$1:$AV$39999,1),$E$394,1)</f>
        <v>$AV$9</v>
      </c>
      <c r="T386" s="26" t="str">
        <f>ADDRESS(MATCH(T4,SL_CHARTS_2012!$AV$1:$AV$39999,1),$E$394,1)</f>
        <v>$AV$9</v>
      </c>
      <c r="U386" s="233" t="str">
        <f>ADDRESS(MATCH(U4,SL_CHARTS_2012!$AV$1:$AV$39999,1),$E$394,1)</f>
        <v>$AV$9</v>
      </c>
      <c r="V386" s="177" t="str">
        <f>ADDRESS(MATCH(V4,SL_CHARTS_2012!$AV$1:$AV$39999,1),$E$394,1)</f>
        <v>$AV$8</v>
      </c>
      <c r="W386" s="26" t="str">
        <f>ADDRESS(MATCH(W4,SL_CHARTS_2012!$AV$1:$AV$39999,1),$E$394,1)</f>
        <v>$AV$8</v>
      </c>
      <c r="X386" s="26" t="str">
        <f>ADDRESS(MATCH(X4,SL_CHARTS_2012!$AV$1:$AV$39999,1),$E$394,1)</f>
        <v>$AV$7</v>
      </c>
      <c r="Y386" s="177" t="str">
        <f>ADDRESS(MATCH(Y4,SL_CHARTS_2012!$AV$1:$AV$39999,1),$E$394,1)</f>
        <v>$AV$6</v>
      </c>
      <c r="Z386" s="26" t="str">
        <f>ADDRESS(MATCH(Z4,SL_CHARTS_2012!$AV$1:$AV$39999,1),$E$394,1)</f>
        <v>$AV$6</v>
      </c>
      <c r="AA386" s="177" t="str">
        <f>ADDRESS(MATCH(AA4,SL_CHARTS_2012!$AV$1:$AV$39999,1),$E$394,1)</f>
        <v>$AV$5</v>
      </c>
      <c r="AB386" s="177" t="str">
        <f>ADDRESS(MATCH(AB4,SL_CHARTS_2012!$AV$1:$AV$39999,1),$E$394,1)</f>
        <v>$AV$5</v>
      </c>
      <c r="AC386" s="177" t="str">
        <f>ADDRESS(MATCH(AC4,SL_CHARTS_2012!$AV$1:$AV$39999,1),$E$394,1)</f>
        <v>$AV$5</v>
      </c>
    </row>
    <row r="387" spans="2:29" s="574" customFormat="1" ht="15" hidden="1" customHeight="1">
      <c r="B387" s="724"/>
      <c r="C387" s="701"/>
      <c r="D387" s="24" t="s">
        <v>129</v>
      </c>
      <c r="E387" s="119">
        <f ca="1">INDIRECT(CONCATENATE($E$372,ADDRESS(MATCH(E4,SL_CHARTS_2012!$AV$1:$AV$39999,1),$E$394,1)))</f>
        <v>95</v>
      </c>
      <c r="F387" s="119">
        <f ca="1">INDIRECT(CONCATENATE($E$372,ADDRESS(MATCH(F4,SL_CHARTS_2012!$AV$1:$AV$39999,1),$E$394,1)))</f>
        <v>90</v>
      </c>
      <c r="G387" s="119">
        <f ca="1">INDIRECT(CONCATENATE($E$372,ADDRESS(MATCH(G4,SL_CHARTS_2012!$AV$1:$AV$39999,1),$E$394,1)))</f>
        <v>88</v>
      </c>
      <c r="H387" s="119">
        <f ca="1">INDIRECT(CONCATENATE($E$372,ADDRESS(MATCH(H4,SL_CHARTS_2012!$AV$1:$AV$39999,1),$E$394,1)))</f>
        <v>85</v>
      </c>
      <c r="I387" s="119">
        <f ca="1">INDIRECT(CONCATENATE($E$372,ADDRESS(MATCH(I4,SL_CHARTS_2012!$AV$1:$AV$39999,1),$E$394,1)))</f>
        <v>80</v>
      </c>
      <c r="J387" s="119">
        <f ca="1">INDIRECT(CONCATENATE($E$372,ADDRESS(MATCH(J4,SL_CHARTS_2012!$AV$1:$AV$39999,1),$E$394,1)))</f>
        <v>70</v>
      </c>
      <c r="K387" s="578">
        <f ca="1">INDIRECT(CONCATENATE($E$372,ADDRESS(MATCH(K4,SL_CHARTS_2012!$AV$1:$AV$39999,1),$E$394,1)))</f>
        <v>60</v>
      </c>
      <c r="L387" s="119">
        <f ca="1">INDIRECT(CONCATENATE($E$372,ADDRESS(MATCH(L4,SL_CHARTS_2012!$AV$1:$AV$39999,1),$E$394,1)))</f>
        <v>60</v>
      </c>
      <c r="M387" s="578">
        <f ca="1">INDIRECT(CONCATENATE($E$372,ADDRESS(MATCH(M4,SL_CHARTS_2012!$AV$1:$AV$39999,1),$E$394,1)))</f>
        <v>53</v>
      </c>
      <c r="N387" s="119">
        <f ca="1">INDIRECT(CONCATENATE($E$372,ADDRESS(MATCH(N4,SL_CHARTS_2012!$AV$1:$AV$39999,1),$E$394,1)))</f>
        <v>53</v>
      </c>
      <c r="O387" s="259">
        <f ca="1">INDIRECT(CONCATENATE($E$372,ADDRESS(MATCH(O4,SL_CHARTS_2012!$AV$1:$AV$39999,1),$E$394,1)))</f>
        <v>45</v>
      </c>
      <c r="P387" s="578">
        <f ca="1">INDIRECT(CONCATENATE($E$372,ADDRESS(MATCH(P4,SL_CHARTS_2012!$AV$1:$AV$39999,1),$E$394,1)))</f>
        <v>37</v>
      </c>
      <c r="Q387" s="119">
        <f ca="1">INDIRECT(CONCATENATE($E$372,ADDRESS(MATCH(Q4,SL_CHARTS_2012!$AV$1:$AV$39999,1),$E$394,1)))</f>
        <v>37</v>
      </c>
      <c r="R387" s="119">
        <f ca="1">INDIRECT(CONCATENATE($E$372,ADDRESS(MATCH(R4,SL_CHARTS_2012!$AV$1:$AV$39999,1),$E$394,1)))</f>
        <v>30</v>
      </c>
      <c r="S387" s="578">
        <f ca="1">INDIRECT(CONCATENATE($E$372,ADDRESS(MATCH(S4,SL_CHARTS_2012!$AV$1:$AV$39999,1),$E$394,1)))</f>
        <v>20</v>
      </c>
      <c r="T387" s="119">
        <f ca="1">INDIRECT(CONCATENATE($E$372,ADDRESS(MATCH(T4,SL_CHARTS_2012!$AV$1:$AV$39999,1),$E$394,1)))</f>
        <v>20</v>
      </c>
      <c r="U387" s="259">
        <f ca="1">INDIRECT(CONCATENATE($E$372,ADDRESS(MATCH(U4,SL_CHARTS_2012!$AV$1:$AV$39999,1),$E$394,1)))</f>
        <v>20</v>
      </c>
      <c r="V387" s="578">
        <f ca="1">INDIRECT(CONCATENATE($E$372,ADDRESS(MATCH(V4,SL_CHARTS_2012!$AV$1:$AV$39999,1),$E$394,1)))</f>
        <v>12</v>
      </c>
      <c r="W387" s="119">
        <f ca="1">INDIRECT(CONCATENATE($E$372,ADDRESS(MATCH(W4,SL_CHARTS_2012!$AV$1:$AV$39999,1),$E$394,1)))</f>
        <v>12</v>
      </c>
      <c r="X387" s="119">
        <f ca="1">INDIRECT(CONCATENATE($E$372,ADDRESS(MATCH(X4,SL_CHARTS_2012!$AV$1:$AV$39999,1),$E$394,1)))</f>
        <v>10</v>
      </c>
      <c r="Y387" s="578">
        <f ca="1">INDIRECT(CONCATENATE($E$372,ADDRESS(MATCH(Y4,SL_CHARTS_2012!$AV$1:$AV$39999,1),$E$394,1)))</f>
        <v>5</v>
      </c>
      <c r="Z387" s="119">
        <f ca="1">INDIRECT(CONCATENATE($E$372,ADDRESS(MATCH(Z4,SL_CHARTS_2012!$AV$1:$AV$39999,1),$E$394,1)))</f>
        <v>5</v>
      </c>
      <c r="AA387" s="578">
        <f ca="1">INDIRECT(CONCATENATE($E$372,ADDRESS(MATCH(AA4,SL_CHARTS_2012!$AV$1:$AV$39999,1),$E$394,1)))</f>
        <v>0</v>
      </c>
      <c r="AB387" s="578">
        <f ca="1">INDIRECT(CONCATENATE($E$372,ADDRESS(MATCH(AB4,SL_CHARTS_2012!$AV$1:$AV$39999,1),$E$394,1)))</f>
        <v>0</v>
      </c>
      <c r="AC387" s="578">
        <f ca="1">INDIRECT(CONCATENATE($E$372,ADDRESS(MATCH(AC4,SL_CHARTS_2012!$AV$1:$AV$39999,1),$E$394,1)))</f>
        <v>0</v>
      </c>
    </row>
    <row r="388" spans="2:29" s="574" customFormat="1" ht="15" hidden="1" customHeight="1">
      <c r="B388" s="724"/>
      <c r="C388" s="701"/>
      <c r="D388" s="25" t="s">
        <v>149</v>
      </c>
      <c r="E388" s="26" t="str">
        <f>ADDRESS(MATCH(E8,SL_CHARTS_2012!$AV$1:$AV$39999,1),$E$394,1)</f>
        <v>$AV$19</v>
      </c>
      <c r="F388" s="26" t="str">
        <f>ADDRESS(MATCH(F8,SL_CHARTS_2012!$AV$1:$AV$39999,1),$E$394,1)</f>
        <v>$AV$18</v>
      </c>
      <c r="G388" s="26" t="str">
        <f>ADDRESS(MATCH(G8,SL_CHARTS_2012!$AV$1:$AV$39999,1),$E$394,1)</f>
        <v>$AV$17</v>
      </c>
      <c r="H388" s="26" t="str">
        <f>ADDRESS(MATCH(H8,SL_CHARTS_2012!$AV$1:$AV$39999,1),$E$394,1)</f>
        <v>$AV$16</v>
      </c>
      <c r="I388" s="26" t="str">
        <f>ADDRESS(MATCH(I8,SL_CHARTS_2012!$AV$1:$AV$39999,1),$E$394,1)</f>
        <v>$AV$15</v>
      </c>
      <c r="J388" s="26" t="str">
        <f>ADDRESS(MATCH(J8,SL_CHARTS_2012!$AV$1:$AV$39999,1),$E$394,1)</f>
        <v>$AV$14</v>
      </c>
      <c r="K388" s="177" t="str">
        <f>ADDRESS(MATCH(K8,SL_CHARTS_2012!$AV$1:$AV$39999,1),$E$394,1)</f>
        <v>$AV$14</v>
      </c>
      <c r="L388" s="26" t="str">
        <f>ADDRESS(MATCH(L8,SL_CHARTS_2012!$AV$1:$AV$39999,1),$E$394,1)</f>
        <v>$AV$13</v>
      </c>
      <c r="M388" s="177" t="str">
        <f>ADDRESS(MATCH(M8,SL_CHARTS_2012!$AV$1:$AV$39999,1),$E$394,1)</f>
        <v>$AV$13</v>
      </c>
      <c r="N388" s="26" t="str">
        <f>ADDRESS(MATCH(N8,SL_CHARTS_2012!$AV$1:$AV$39999,1),$E$394,1)</f>
        <v>$AV$12</v>
      </c>
      <c r="O388" s="233" t="str">
        <f>ADDRESS(MATCH(O8,SL_CHARTS_2012!$AV$1:$AV$39999,1),$E$394,1)</f>
        <v>$AV$11</v>
      </c>
      <c r="P388" s="177" t="str">
        <f>ADDRESS(MATCH(P8,SL_CHARTS_2012!$AV$1:$AV$39999,1),$E$394,1)</f>
        <v>$AV$11</v>
      </c>
      <c r="Q388" s="26" t="str">
        <f>ADDRESS(MATCH(Q8,SL_CHARTS_2012!$AV$1:$AV$39999,1),$E$394,1)</f>
        <v>$AV$10</v>
      </c>
      <c r="R388" s="26" t="str">
        <f>ADDRESS(MATCH(R8,SL_CHARTS_2012!$AV$1:$AV$39999,1),$E$394,1)</f>
        <v>$AV$9</v>
      </c>
      <c r="S388" s="177" t="str">
        <f>ADDRESS(MATCH(S8,SL_CHARTS_2012!$AV$1:$AV$39999,1),$E$394,1)</f>
        <v>$AV$9</v>
      </c>
      <c r="T388" s="26" t="str">
        <f>ADDRESS(MATCH(T8,SL_CHARTS_2012!$AV$1:$AV$39999,1),$E$394,1)</f>
        <v>$AV$9</v>
      </c>
      <c r="U388" s="233" t="str">
        <f>ADDRESS(MATCH(U8,SL_CHARTS_2012!$AV$1:$AV$39999,1),$E$394,1)</f>
        <v>$AV$8</v>
      </c>
      <c r="V388" s="177" t="str">
        <f>ADDRESS(MATCH(V8,SL_CHARTS_2012!$AV$1:$AV$39999,1),$E$394,1)</f>
        <v>$AV$8</v>
      </c>
      <c r="W388" s="26" t="str">
        <f>ADDRESS(MATCH(W8,SL_CHARTS_2012!$AV$1:$AV$39999,1),$E$394,1)</f>
        <v>$AV$7</v>
      </c>
      <c r="X388" s="26" t="str">
        <f>ADDRESS(MATCH(X8,SL_CHARTS_2012!$AV$1:$AV$39999,1),$E$394,1)</f>
        <v>$AV$6</v>
      </c>
      <c r="Y388" s="177" t="str">
        <f>ADDRESS(MATCH(Y8,SL_CHARTS_2012!$AV$1:$AV$39999,1),$E$394,1)</f>
        <v>$AV$6</v>
      </c>
      <c r="Z388" s="26" t="str">
        <f>ADDRESS(MATCH(Z8,SL_CHARTS_2012!$AV$1:$AV$39999,1),$E$394,1)</f>
        <v>$AV$5</v>
      </c>
      <c r="AA388" s="177" t="str">
        <f>ADDRESS(MATCH(AA8,SL_CHARTS_2012!$AV$1:$AV$39999,1),$E$394,1)</f>
        <v>$AV$5</v>
      </c>
      <c r="AB388" s="177" t="str">
        <f>ADDRESS(MATCH(AB8,SL_CHARTS_2012!$AV$1:$AV$39999,1),$E$394,1)</f>
        <v>$AV$5</v>
      </c>
      <c r="AC388" s="177" t="str">
        <f>ADDRESS(MATCH(AC8,SL_CHARTS_2012!$AV$1:$AV$39999,1),$E$394,1)</f>
        <v>$AV$5</v>
      </c>
    </row>
    <row r="389" spans="2:29" s="574" customFormat="1" ht="15" hidden="1" customHeight="1">
      <c r="B389" s="724"/>
      <c r="C389" s="701"/>
      <c r="D389" s="24" t="s">
        <v>130</v>
      </c>
      <c r="E389" s="119">
        <f ca="1">INDIRECT(CONCATENATE($E$395,ADDRESS(MATCH(E8,SL_CHARTS_2012!$AV$1:$AV$39999,1),$E$394,1)))</f>
        <v>90</v>
      </c>
      <c r="F389" s="119">
        <f ca="1">INDIRECT(CONCATENATE($E$395,ADDRESS(MATCH(F8,SL_CHARTS_2012!$AV$1:$AV$39999,1),$E$394,1)))</f>
        <v>88</v>
      </c>
      <c r="G389" s="119">
        <f ca="1">INDIRECT(CONCATENATE($E$395,ADDRESS(MATCH(G8,SL_CHARTS_2012!$AV$1:$AV$39999,1),$E$394,1)))</f>
        <v>85</v>
      </c>
      <c r="H389" s="119">
        <f ca="1">INDIRECT(CONCATENATE($E$395,ADDRESS(MATCH(H8,SL_CHARTS_2012!$AV$1:$AV$39999,1),$E$394,1)))</f>
        <v>80</v>
      </c>
      <c r="I389" s="119">
        <f ca="1">INDIRECT(CONCATENATE($E$395,ADDRESS(MATCH(I8,SL_CHARTS_2012!$AV$1:$AV$39999,1),$E$394,1)))</f>
        <v>70</v>
      </c>
      <c r="J389" s="119">
        <f ca="1">INDIRECT(CONCATENATE($E$395,ADDRESS(MATCH(J8,SL_CHARTS_2012!$AV$1:$AV$39999,1),$E$394,1)))</f>
        <v>60</v>
      </c>
      <c r="K389" s="578">
        <f ca="1">INDIRECT(CONCATENATE($E$395,ADDRESS(MATCH(K8,SL_CHARTS_2012!$AV$1:$AV$39999,1),$E$394,1)))</f>
        <v>60</v>
      </c>
      <c r="L389" s="119">
        <f ca="1">INDIRECT(CONCATENATE($E$395,ADDRESS(MATCH(L8,SL_CHARTS_2012!$AV$1:$AV$39999,1),$E$394,1)))</f>
        <v>53</v>
      </c>
      <c r="M389" s="578">
        <f ca="1">INDIRECT(CONCATENATE($E$395,ADDRESS(MATCH(M8,SL_CHARTS_2012!$AV$1:$AV$39999,1),$E$394,1)))</f>
        <v>53</v>
      </c>
      <c r="N389" s="119">
        <f ca="1">INDIRECT(CONCATENATE($E$395,ADDRESS(MATCH(N8,SL_CHARTS_2012!$AV$1:$AV$39999,1),$E$394,1)))</f>
        <v>45</v>
      </c>
      <c r="O389" s="259">
        <f ca="1">INDIRECT(CONCATENATE($E$395,ADDRESS(MATCH(O8,SL_CHARTS_2012!$AV$1:$AV$39999,1),$E$394,1)))</f>
        <v>37</v>
      </c>
      <c r="P389" s="578">
        <f ca="1">INDIRECT(CONCATENATE($E$395,ADDRESS(MATCH(P8,SL_CHARTS_2012!$AV$1:$AV$39999,1),$E$394,1)))</f>
        <v>37</v>
      </c>
      <c r="Q389" s="119">
        <f ca="1">INDIRECT(CONCATENATE($E$395,ADDRESS(MATCH(Q8,SL_CHARTS_2012!$AV$1:$AV$39999,1),$E$394,1)))</f>
        <v>30</v>
      </c>
      <c r="R389" s="119">
        <f ca="1">INDIRECT(CONCATENATE($E$395,ADDRESS(MATCH(R8,SL_CHARTS_2012!$AV$1:$AV$39999,1),$E$394,1)))</f>
        <v>20</v>
      </c>
      <c r="S389" s="578">
        <f ca="1">INDIRECT(CONCATENATE($E$395,ADDRESS(MATCH(S8,SL_CHARTS_2012!$AV$1:$AV$39999,1),$E$394,1)))</f>
        <v>20</v>
      </c>
      <c r="T389" s="119">
        <f ca="1">INDIRECT(CONCATENATE($E$395,ADDRESS(MATCH(T8,SL_CHARTS_2012!$AV$1:$AV$39999,1),$E$394,1)))</f>
        <v>20</v>
      </c>
      <c r="U389" s="259">
        <f ca="1">INDIRECT(CONCATENATE($E$395,ADDRESS(MATCH(U8,SL_CHARTS_2012!$AV$1:$AV$39999,1),$E$394,1)))</f>
        <v>12</v>
      </c>
      <c r="V389" s="578">
        <f ca="1">INDIRECT(CONCATENATE($E$395,ADDRESS(MATCH(V8,SL_CHARTS_2012!$AV$1:$AV$39999,1),$E$394,1)))</f>
        <v>12</v>
      </c>
      <c r="W389" s="119">
        <f ca="1">INDIRECT(CONCATENATE($E$395,ADDRESS(MATCH(W8,SL_CHARTS_2012!$AV$1:$AV$39999,1),$E$394,1)))</f>
        <v>10</v>
      </c>
      <c r="X389" s="119">
        <f ca="1">INDIRECT(CONCATENATE($E$395,ADDRESS(MATCH(X8,SL_CHARTS_2012!$AV$1:$AV$39999,1),$E$394,1)))</f>
        <v>5</v>
      </c>
      <c r="Y389" s="578">
        <f ca="1">INDIRECT(CONCATENATE($E$395,ADDRESS(MATCH(Y8,SL_CHARTS_2012!$AV$1:$AV$39999,1),$E$394,1)))</f>
        <v>5</v>
      </c>
      <c r="Z389" s="119">
        <f ca="1">INDIRECT(CONCATENATE($E$395,ADDRESS(MATCH(Z8,SL_CHARTS_2012!$AV$1:$AV$39999,1),$E$394,1)))</f>
        <v>0</v>
      </c>
      <c r="AA389" s="578">
        <f ca="1">INDIRECT(CONCATENATE($E$395,ADDRESS(MATCH(AA8,SL_CHARTS_2012!$AV$1:$AV$39999,1),$E$394,1)))</f>
        <v>0</v>
      </c>
      <c r="AB389" s="578">
        <f ca="1">INDIRECT(CONCATENATE($E$395,ADDRESS(MATCH(AB8,SL_CHARTS_2012!$AV$1:$AV$39999,1),$E$394,1)))</f>
        <v>0</v>
      </c>
      <c r="AC389" s="578">
        <f ca="1">INDIRECT(CONCATENATE($E$395,ADDRESS(MATCH(AC8,SL_CHARTS_2012!$AV$1:$AV$39999,1),$E$394,1)))</f>
        <v>0</v>
      </c>
    </row>
    <row r="390" spans="2:29" s="574" customFormat="1" ht="15" hidden="1" customHeight="1">
      <c r="B390" s="724"/>
      <c r="C390" s="707" t="s">
        <v>121</v>
      </c>
      <c r="D390" s="60" t="s">
        <v>148</v>
      </c>
      <c r="E390" s="576" t="str">
        <f>ADDRESS(MATCH(E6,SL_CHARTS_2012!$AV$1:$AV$39999,1),$E$394,1)</f>
        <v>$AV$20</v>
      </c>
      <c r="F390" s="576" t="str">
        <f>ADDRESS(MATCH(F6,SL_CHARTS_2012!$AV$1:$AV$39999,1),$E$394,1)</f>
        <v>$AV$19</v>
      </c>
      <c r="G390" s="576" t="str">
        <f>ADDRESS(MATCH(G6,SL_CHARTS_2012!$AV$1:$AV$39999,1),$E$394,1)</f>
        <v>$AV$19</v>
      </c>
      <c r="H390" s="576" t="str">
        <f>ADDRESS(MATCH(H6,SL_CHARTS_2012!$AV$1:$AV$39999,1),$E$394,1)</f>
        <v>$AV$17</v>
      </c>
      <c r="I390" s="576" t="str">
        <f>ADDRESS(MATCH(I6,SL_CHARTS_2012!$AV$1:$AV$39999,1),$E$394,1)</f>
        <v>$AV$16</v>
      </c>
      <c r="J390" s="576" t="str">
        <f>ADDRESS(MATCH(J6,SL_CHARTS_2012!$AV$1:$AV$39999,1),$E$394,1)</f>
        <v>$AV$15</v>
      </c>
      <c r="K390" s="582" t="str">
        <f>ADDRESS(MATCH(K6,SL_CHARTS_2012!$AV$1:$AV$39999,1),$E$394,1)</f>
        <v>$AV$14</v>
      </c>
      <c r="L390" s="576" t="str">
        <f>ADDRESS(MATCH(L6,SL_CHARTS_2012!$AV$1:$AV$39999,1),$E$394,1)</f>
        <v>$AV$14</v>
      </c>
      <c r="M390" s="582" t="str">
        <f>ADDRESS(MATCH(M6,SL_CHARTS_2012!$AV$1:$AV$39999,1),$E$394,1)</f>
        <v>$AV$13</v>
      </c>
      <c r="N390" s="576" t="str">
        <f>ADDRESS(MATCH(N6,SL_CHARTS_2012!$AV$1:$AV$39999,1),$E$394,1)</f>
        <v>$AV$13</v>
      </c>
      <c r="O390" s="583" t="str">
        <f>ADDRESS(MATCH(O6,SL_CHARTS_2012!$AV$1:$AV$39999,1),$E$394,1)</f>
        <v>$AV$12</v>
      </c>
      <c r="P390" s="582" t="str">
        <f>ADDRESS(MATCH(P6,SL_CHARTS_2012!$AV$1:$AV$39999,1),$E$394,1)</f>
        <v>$AV$11</v>
      </c>
      <c r="Q390" s="576" t="str">
        <f>ADDRESS(MATCH(Q6,SL_CHARTS_2012!$AV$1:$AV$39999,1),$E$394,1)</f>
        <v>$AV$11</v>
      </c>
      <c r="R390" s="576" t="str">
        <f>ADDRESS(MATCH(R6,SL_CHARTS_2012!$AV$1:$AV$39999,1),$E$394,1)</f>
        <v>$AV$10</v>
      </c>
      <c r="S390" s="582" t="str">
        <f>ADDRESS(MATCH(S6,SL_CHARTS_2012!$AV$1:$AV$39999,1),$E$394,1)</f>
        <v>$AV$9</v>
      </c>
      <c r="T390" s="576" t="str">
        <f>ADDRESS(MATCH(T6,SL_CHARTS_2012!$AV$1:$AV$39999,1),$E$394,1)</f>
        <v>$AV$9</v>
      </c>
      <c r="U390" s="583" t="str">
        <f>ADDRESS(MATCH(U6,SL_CHARTS_2012!$AV$1:$AV$39999,1),$E$394,1)</f>
        <v>$AV$9</v>
      </c>
      <c r="V390" s="582" t="str">
        <f>ADDRESS(MATCH(V6,SL_CHARTS_2012!$AV$1:$AV$39999,1),$E$394,1)</f>
        <v>$AV$8</v>
      </c>
      <c r="W390" s="576" t="str">
        <f>ADDRESS(MATCH(W6,SL_CHARTS_2012!$AV$1:$AV$39999,1),$E$394,1)</f>
        <v>$AV$8</v>
      </c>
      <c r="X390" s="576" t="str">
        <f>ADDRESS(MATCH(X6,SL_CHARTS_2012!$AV$1:$AV$39999,1),$E$394,1)</f>
        <v>$AV$7</v>
      </c>
      <c r="Y390" s="582" t="str">
        <f>ADDRESS(MATCH(Y6,SL_CHARTS_2012!$AV$1:$AV$39999,1),$E$394,1)</f>
        <v>$AV$6</v>
      </c>
      <c r="Z390" s="576" t="str">
        <f>ADDRESS(MATCH(Z6,SL_CHARTS_2012!$AV$1:$AV$39999,1),$E$394,1)</f>
        <v>$AV$6</v>
      </c>
      <c r="AA390" s="582" t="str">
        <f>ADDRESS(MATCH(AA6,SL_CHARTS_2012!$AV$1:$AV$39999,1),$E$394,1)</f>
        <v>$AV$5</v>
      </c>
      <c r="AB390" s="582" t="str">
        <f>ADDRESS(MATCH(AB6,SL_CHARTS_2012!$AV$1:$AV$39999,1),$E$394,1)</f>
        <v>$AV$5</v>
      </c>
      <c r="AC390" s="582" t="str">
        <f>ADDRESS(MATCH(AC6,SL_CHARTS_2012!$AV$1:$AV$39999,1),$E$394,1)</f>
        <v>$AV$5</v>
      </c>
    </row>
    <row r="391" spans="2:29" s="574" customFormat="1" ht="15" hidden="1" customHeight="1">
      <c r="B391" s="724"/>
      <c r="C391" s="707"/>
      <c r="D391" s="85" t="s">
        <v>118</v>
      </c>
      <c r="E391" s="576">
        <f ca="1">INDIRECT(CONCATENATE($E$372,ADDRESS(MATCH(E6,SL_CHARTS_2012!$AV$1:$AV$39999,1),$E$394,1)))</f>
        <v>95</v>
      </c>
      <c r="F391" s="576">
        <f ca="1">INDIRECT(CONCATENATE($E$372,ADDRESS(MATCH(F6,SL_CHARTS_2012!$AV$1:$AV$39999,1),$E$394,1)))</f>
        <v>90</v>
      </c>
      <c r="G391" s="576">
        <f ca="1">INDIRECT(CONCATENATE($E$372,ADDRESS(MATCH(G6,SL_CHARTS_2012!$AV$1:$AV$39999,1),$E$394,1)))</f>
        <v>90</v>
      </c>
      <c r="H391" s="576">
        <f ca="1">INDIRECT(CONCATENATE($E$372,ADDRESS(MATCH(H6,SL_CHARTS_2012!$AV$1:$AV$39999,1),$E$394,1)))</f>
        <v>85</v>
      </c>
      <c r="I391" s="576">
        <f ca="1">INDIRECT(CONCATENATE($E$372,ADDRESS(MATCH(I6,SL_CHARTS_2012!$AV$1:$AV$39999,1),$E$394,1)))</f>
        <v>80</v>
      </c>
      <c r="J391" s="576">
        <f ca="1">INDIRECT(CONCATENATE($E$372,ADDRESS(MATCH(J6,SL_CHARTS_2012!$AV$1:$AV$39999,1),$E$394,1)))</f>
        <v>70</v>
      </c>
      <c r="K391" s="582">
        <f ca="1">INDIRECT(CONCATENATE($E$372,ADDRESS(MATCH(K6,SL_CHARTS_2012!$AV$1:$AV$39999,1),$E$394,1)))</f>
        <v>60</v>
      </c>
      <c r="L391" s="576">
        <f ca="1">INDIRECT(CONCATENATE($E$372,ADDRESS(MATCH(L6,SL_CHARTS_2012!$AV$1:$AV$39999,1),$E$394,1)))</f>
        <v>60</v>
      </c>
      <c r="M391" s="582">
        <f ca="1">INDIRECT(CONCATENATE($E$372,ADDRESS(MATCH(M6,SL_CHARTS_2012!$AV$1:$AV$39999,1),$E$394,1)))</f>
        <v>53</v>
      </c>
      <c r="N391" s="576">
        <f ca="1">INDIRECT(CONCATENATE($E$372,ADDRESS(MATCH(N6,SL_CHARTS_2012!$AV$1:$AV$39999,1),$E$394,1)))</f>
        <v>53</v>
      </c>
      <c r="O391" s="583">
        <f ca="1">INDIRECT(CONCATENATE($E$372,ADDRESS(MATCH(O6,SL_CHARTS_2012!$AV$1:$AV$39999,1),$E$394,1)))</f>
        <v>45</v>
      </c>
      <c r="P391" s="582">
        <f ca="1">INDIRECT(CONCATENATE($E$372,ADDRESS(MATCH(P6,SL_CHARTS_2012!$AV$1:$AV$39999,1),$E$394,1)))</f>
        <v>37</v>
      </c>
      <c r="Q391" s="576">
        <f ca="1">INDIRECT(CONCATENATE($E$372,ADDRESS(MATCH(Q6,SL_CHARTS_2012!$AV$1:$AV$39999,1),$E$394,1)))</f>
        <v>37</v>
      </c>
      <c r="R391" s="576">
        <f ca="1">INDIRECT(CONCATENATE($E$372,ADDRESS(MATCH(R6,SL_CHARTS_2012!$AV$1:$AV$39999,1),$E$394,1)))</f>
        <v>30</v>
      </c>
      <c r="S391" s="582">
        <f ca="1">INDIRECT(CONCATENATE($E$372,ADDRESS(MATCH(S6,SL_CHARTS_2012!$AV$1:$AV$39999,1),$E$394,1)))</f>
        <v>20</v>
      </c>
      <c r="T391" s="576">
        <f ca="1">INDIRECT(CONCATENATE($E$372,ADDRESS(MATCH(T6,SL_CHARTS_2012!$AV$1:$AV$39999,1),$E$394,1)))</f>
        <v>20</v>
      </c>
      <c r="U391" s="583">
        <f ca="1">INDIRECT(CONCATENATE($E$372,ADDRESS(MATCH(U6,SL_CHARTS_2012!$AV$1:$AV$39999,1),$E$394,1)))</f>
        <v>20</v>
      </c>
      <c r="V391" s="582">
        <f ca="1">INDIRECT(CONCATENATE($E$372,ADDRESS(MATCH(V6,SL_CHARTS_2012!$AV$1:$AV$39999,1),$E$394,1)))</f>
        <v>12</v>
      </c>
      <c r="W391" s="576">
        <f ca="1">INDIRECT(CONCATENATE($E$372,ADDRESS(MATCH(W6,SL_CHARTS_2012!$AV$1:$AV$39999,1),$E$394,1)))</f>
        <v>12</v>
      </c>
      <c r="X391" s="576">
        <f ca="1">INDIRECT(CONCATENATE($E$372,ADDRESS(MATCH(X6,SL_CHARTS_2012!$AV$1:$AV$39999,1),$E$394,1)))</f>
        <v>10</v>
      </c>
      <c r="Y391" s="582">
        <f ca="1">INDIRECT(CONCATENATE($E$372,ADDRESS(MATCH(Y6,SL_CHARTS_2012!$AV$1:$AV$39999,1),$E$394,1)))</f>
        <v>5</v>
      </c>
      <c r="Z391" s="576">
        <f ca="1">INDIRECT(CONCATENATE($E$372,ADDRESS(MATCH(Z6,SL_CHARTS_2012!$AV$1:$AV$39999,1),$E$394,1)))</f>
        <v>5</v>
      </c>
      <c r="AA391" s="582">
        <f ca="1">INDIRECT(CONCATENATE($E$372,ADDRESS(MATCH(AA6,SL_CHARTS_2012!$AV$1:$AV$39999,1),$E$394,1)))</f>
        <v>0</v>
      </c>
      <c r="AB391" s="582">
        <f ca="1">INDIRECT(CONCATENATE($E$372,ADDRESS(MATCH(AB6,SL_CHARTS_2012!$AV$1:$AV$39999,1),$E$394,1)))</f>
        <v>0</v>
      </c>
      <c r="AC391" s="582">
        <f ca="1">INDIRECT(CONCATENATE($E$372,ADDRESS(MATCH(AC6,SL_CHARTS_2012!$AV$1:$AV$39999,1),$E$394,1)))</f>
        <v>0</v>
      </c>
    </row>
    <row r="392" spans="2:29" s="574" customFormat="1" ht="15" hidden="1" customHeight="1">
      <c r="B392" s="724"/>
      <c r="C392" s="707"/>
      <c r="D392" s="60" t="s">
        <v>149</v>
      </c>
      <c r="E392" s="576" t="str">
        <f>ADDRESS(MATCH(E8,SL_CHARTS_2012!$AV$1:$AV$39999,1),$E$394,1)</f>
        <v>$AV$19</v>
      </c>
      <c r="F392" s="576" t="str">
        <f>ADDRESS(MATCH(F8,SL_CHARTS_2012!$AV$1:$AV$39999,1),$E$394,1)</f>
        <v>$AV$18</v>
      </c>
      <c r="G392" s="576" t="str">
        <f>ADDRESS(MATCH(G8,SL_CHARTS_2012!$AV$1:$AV$39999,1),$E$394,1)</f>
        <v>$AV$17</v>
      </c>
      <c r="H392" s="576" t="str">
        <f>ADDRESS(MATCH(H8,SL_CHARTS_2012!$AV$1:$AV$39999,1),$E$394,1)</f>
        <v>$AV$16</v>
      </c>
      <c r="I392" s="576" t="str">
        <f>ADDRESS(MATCH(I8,SL_CHARTS_2012!$AV$1:$AV$39999,1),$E$394,1)</f>
        <v>$AV$15</v>
      </c>
      <c r="J392" s="576" t="str">
        <f>ADDRESS(MATCH(J8,SL_CHARTS_2012!$AV$1:$AV$39999,1),$E$394,1)</f>
        <v>$AV$14</v>
      </c>
      <c r="K392" s="582" t="str">
        <f>ADDRESS(MATCH(K8,SL_CHARTS_2012!$AV$1:$AV$39999,1),$E$394,1)</f>
        <v>$AV$14</v>
      </c>
      <c r="L392" s="576" t="str">
        <f>ADDRESS(MATCH(L8,SL_CHARTS_2012!$AV$1:$AV$39999,1),$E$394,1)</f>
        <v>$AV$13</v>
      </c>
      <c r="M392" s="582" t="str">
        <f>ADDRESS(MATCH(M8,SL_CHARTS_2012!$AV$1:$AV$39999,1),$E$394,1)</f>
        <v>$AV$13</v>
      </c>
      <c r="N392" s="576" t="str">
        <f>ADDRESS(MATCH(N8,SL_CHARTS_2012!$AV$1:$AV$39999,1),$E$394,1)</f>
        <v>$AV$12</v>
      </c>
      <c r="O392" s="583" t="str">
        <f>ADDRESS(MATCH(O8,SL_CHARTS_2012!$AV$1:$AV$39999,1),$E$394,1)</f>
        <v>$AV$11</v>
      </c>
      <c r="P392" s="582" t="str">
        <f>ADDRESS(MATCH(P8,SL_CHARTS_2012!$AV$1:$AV$39999,1),$E$394,1)</f>
        <v>$AV$11</v>
      </c>
      <c r="Q392" s="576" t="str">
        <f>ADDRESS(MATCH(Q8,SL_CHARTS_2012!$AV$1:$AV$39999,1),$E$394,1)</f>
        <v>$AV$10</v>
      </c>
      <c r="R392" s="576" t="str">
        <f>ADDRESS(MATCH(R8,SL_CHARTS_2012!$AV$1:$AV$39999,1),$E$394,1)</f>
        <v>$AV$9</v>
      </c>
      <c r="S392" s="582" t="str">
        <f>ADDRESS(MATCH(S8,SL_CHARTS_2012!$AV$1:$AV$39999,1),$E$394,1)</f>
        <v>$AV$9</v>
      </c>
      <c r="T392" s="576" t="str">
        <f>ADDRESS(MATCH(T8,SL_CHARTS_2012!$AV$1:$AV$39999,1),$E$394,1)</f>
        <v>$AV$9</v>
      </c>
      <c r="U392" s="583" t="str">
        <f>ADDRESS(MATCH(U8,SL_CHARTS_2012!$AV$1:$AV$39999,1),$E$394,1)</f>
        <v>$AV$8</v>
      </c>
      <c r="V392" s="582" t="str">
        <f>ADDRESS(MATCH(V8,SL_CHARTS_2012!$AV$1:$AV$39999,1),$E$394,1)</f>
        <v>$AV$8</v>
      </c>
      <c r="W392" s="576" t="str">
        <f>ADDRESS(MATCH(W8,SL_CHARTS_2012!$AV$1:$AV$39999,1),$E$394,1)</f>
        <v>$AV$7</v>
      </c>
      <c r="X392" s="576" t="str">
        <f>ADDRESS(MATCH(X8,SL_CHARTS_2012!$AV$1:$AV$39999,1),$E$394,1)</f>
        <v>$AV$6</v>
      </c>
      <c r="Y392" s="582" t="str">
        <f>ADDRESS(MATCH(Y8,SL_CHARTS_2012!$AV$1:$AV$39999,1),$E$394,1)</f>
        <v>$AV$6</v>
      </c>
      <c r="Z392" s="576" t="str">
        <f>ADDRESS(MATCH(Z8,SL_CHARTS_2012!$AV$1:$AV$39999,1),$E$394,1)</f>
        <v>$AV$5</v>
      </c>
      <c r="AA392" s="582" t="str">
        <f>ADDRESS(MATCH(AA8,SL_CHARTS_2012!$AV$1:$AV$39999,1),$E$394,1)</f>
        <v>$AV$5</v>
      </c>
      <c r="AB392" s="582" t="str">
        <f>ADDRESS(MATCH(AB8,SL_CHARTS_2012!$AV$1:$AV$39999,1),$E$394,1)</f>
        <v>$AV$5</v>
      </c>
      <c r="AC392" s="582" t="str">
        <f>ADDRESS(MATCH(AC8,SL_CHARTS_2012!$AV$1:$AV$39999,1),$E$394,1)</f>
        <v>$AV$5</v>
      </c>
    </row>
    <row r="393" spans="2:29" s="574" customFormat="1" ht="15" hidden="1" customHeight="1">
      <c r="B393" s="724"/>
      <c r="C393" s="707"/>
      <c r="D393" s="85" t="s">
        <v>119</v>
      </c>
      <c r="E393" s="576">
        <f ca="1">INDIRECT(CONCATENATE($E$395,ADDRESS(MATCH(E8,SL_CHARTS_2012!$AV$1:$AV$39999,1),$E$394,1)))</f>
        <v>90</v>
      </c>
      <c r="F393" s="576">
        <f ca="1">INDIRECT(CONCATENATE($E$395,ADDRESS(MATCH(F8,SL_CHARTS_2012!$AV$1:$AV$39999,1),$E$394,1)))</f>
        <v>88</v>
      </c>
      <c r="G393" s="576">
        <f ca="1">INDIRECT(CONCATENATE($E$395,ADDRESS(MATCH(G8,SL_CHARTS_2012!$AV$1:$AV$39999,1),$E$394,1)))</f>
        <v>85</v>
      </c>
      <c r="H393" s="576">
        <f ca="1">INDIRECT(CONCATENATE($E$395,ADDRESS(MATCH(H8,SL_CHARTS_2012!$AV$1:$AV$39999,1),$E$394,1)))</f>
        <v>80</v>
      </c>
      <c r="I393" s="576">
        <f ca="1">INDIRECT(CONCATENATE($E$395,ADDRESS(MATCH(I8,SL_CHARTS_2012!$AV$1:$AV$39999,1),$E$394,1)))</f>
        <v>70</v>
      </c>
      <c r="J393" s="576">
        <f ca="1">INDIRECT(CONCATENATE($E$395,ADDRESS(MATCH(J8,SL_CHARTS_2012!$AV$1:$AV$39999,1),$E$394,1)))</f>
        <v>60</v>
      </c>
      <c r="K393" s="582">
        <f ca="1">INDIRECT(CONCATENATE($E$395,ADDRESS(MATCH(K8,SL_CHARTS_2012!$AV$1:$AV$39999,1),$E$394,1)))</f>
        <v>60</v>
      </c>
      <c r="L393" s="576">
        <f ca="1">INDIRECT(CONCATENATE($E$395,ADDRESS(MATCH(L8,SL_CHARTS_2012!$AV$1:$AV$39999,1),$E$394,1)))</f>
        <v>53</v>
      </c>
      <c r="M393" s="582">
        <f ca="1">INDIRECT(CONCATENATE($E$395,ADDRESS(MATCH(M8,SL_CHARTS_2012!$AV$1:$AV$39999,1),$E$394,1)))</f>
        <v>53</v>
      </c>
      <c r="N393" s="576">
        <f ca="1">INDIRECT(CONCATENATE($E$395,ADDRESS(MATCH(N8,SL_CHARTS_2012!$AV$1:$AV$39999,1),$E$394,1)))</f>
        <v>45</v>
      </c>
      <c r="O393" s="583">
        <f ca="1">INDIRECT(CONCATENATE($E$395,ADDRESS(MATCH(O8,SL_CHARTS_2012!$AV$1:$AV$39999,1),$E$394,1)))</f>
        <v>37</v>
      </c>
      <c r="P393" s="582">
        <f ca="1">INDIRECT(CONCATENATE($E$395,ADDRESS(MATCH(P8,SL_CHARTS_2012!$AV$1:$AV$39999,1),$E$394,1)))</f>
        <v>37</v>
      </c>
      <c r="Q393" s="576">
        <f ca="1">INDIRECT(CONCATENATE($E$395,ADDRESS(MATCH(Q8,SL_CHARTS_2012!$AV$1:$AV$39999,1),$E$394,1)))</f>
        <v>30</v>
      </c>
      <c r="R393" s="576">
        <f ca="1">INDIRECT(CONCATENATE($E$395,ADDRESS(MATCH(R8,SL_CHARTS_2012!$AV$1:$AV$39999,1),$E$394,1)))</f>
        <v>20</v>
      </c>
      <c r="S393" s="582">
        <f ca="1">INDIRECT(CONCATENATE($E$395,ADDRESS(MATCH(S8,SL_CHARTS_2012!$AV$1:$AV$39999,1),$E$394,1)))</f>
        <v>20</v>
      </c>
      <c r="T393" s="576">
        <f ca="1">INDIRECT(CONCATENATE($E$395,ADDRESS(MATCH(T8,SL_CHARTS_2012!$AV$1:$AV$39999,1),$E$394,1)))</f>
        <v>20</v>
      </c>
      <c r="U393" s="583">
        <f ca="1">INDIRECT(CONCATENATE($E$395,ADDRESS(MATCH(U8,SL_CHARTS_2012!$AV$1:$AV$39999,1),$E$394,1)))</f>
        <v>12</v>
      </c>
      <c r="V393" s="582">
        <f ca="1">INDIRECT(CONCATENATE($E$395,ADDRESS(MATCH(V8,SL_CHARTS_2012!$AV$1:$AV$39999,1),$E$394,1)))</f>
        <v>12</v>
      </c>
      <c r="W393" s="576">
        <f ca="1">INDIRECT(CONCATENATE($E$395,ADDRESS(MATCH(W8,SL_CHARTS_2012!$AV$1:$AV$39999,1),$E$394,1)))</f>
        <v>10</v>
      </c>
      <c r="X393" s="576">
        <f ca="1">INDIRECT(CONCATENATE($E$395,ADDRESS(MATCH(X8,SL_CHARTS_2012!$AV$1:$AV$39999,1),$E$394,1)))</f>
        <v>5</v>
      </c>
      <c r="Y393" s="582">
        <f ca="1">INDIRECT(CONCATENATE($E$395,ADDRESS(MATCH(Y8,SL_CHARTS_2012!$AV$1:$AV$39999,1),$E$394,1)))</f>
        <v>5</v>
      </c>
      <c r="Z393" s="576">
        <f ca="1">INDIRECT(CONCATENATE($E$395,ADDRESS(MATCH(Z8,SL_CHARTS_2012!$AV$1:$AV$39999,1),$E$394,1)))</f>
        <v>0</v>
      </c>
      <c r="AA393" s="582">
        <f ca="1">INDIRECT(CONCATENATE($E$395,ADDRESS(MATCH(AA8,SL_CHARTS_2012!$AV$1:$AV$39999,1),$E$394,1)))</f>
        <v>0</v>
      </c>
      <c r="AB393" s="582">
        <f ca="1">INDIRECT(CONCATENATE($E$395,ADDRESS(MATCH(AB8,SL_CHARTS_2012!$AV$1:$AV$39999,1),$E$394,1)))</f>
        <v>0</v>
      </c>
      <c r="AC393" s="582">
        <f ca="1">INDIRECT(CONCATENATE($E$395,ADDRESS(MATCH(AC8,SL_CHARTS_2012!$AV$1:$AV$39999,1),$E$394,1)))</f>
        <v>0</v>
      </c>
    </row>
    <row r="394" spans="2:29" s="574" customFormat="1" ht="15" hidden="1" customHeight="1">
      <c r="B394" s="724"/>
      <c r="C394" s="712" t="s">
        <v>125</v>
      </c>
      <c r="D394" s="712"/>
      <c r="E394" s="704">
        <v>48</v>
      </c>
      <c r="F394" s="704"/>
      <c r="G394" s="704"/>
      <c r="H394" s="704"/>
      <c r="I394" s="704"/>
      <c r="J394" s="704"/>
      <c r="K394" s="704"/>
      <c r="L394" s="704"/>
      <c r="M394" s="704"/>
      <c r="N394" s="704"/>
      <c r="O394" s="704"/>
      <c r="P394" s="704"/>
      <c r="Q394" s="704"/>
      <c r="R394" s="704"/>
      <c r="S394" s="704"/>
      <c r="T394" s="704"/>
      <c r="U394" s="704"/>
      <c r="V394" s="704"/>
      <c r="W394" s="704"/>
      <c r="X394" s="704"/>
      <c r="Y394" s="704"/>
      <c r="Z394" s="704"/>
      <c r="AA394" s="704"/>
      <c r="AB394" s="704"/>
      <c r="AC394" s="704"/>
    </row>
    <row r="395" spans="2:29" s="574" customFormat="1" ht="15" hidden="1" customHeight="1">
      <c r="B395" s="724"/>
      <c r="C395" s="573"/>
      <c r="D395" s="713" t="s">
        <v>126</v>
      </c>
      <c r="E395" s="42" t="s">
        <v>147</v>
      </c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2:29" s="574" customFormat="1" ht="15" hidden="1" customHeight="1">
      <c r="B396" s="724"/>
      <c r="C396" s="573"/>
      <c r="D396" s="713"/>
      <c r="E396" s="42" t="s">
        <v>124</v>
      </c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2:29" s="574" customFormat="1" ht="15" hidden="1" customHeight="1">
      <c r="B397" s="724"/>
      <c r="C397" s="705" t="s">
        <v>120</v>
      </c>
      <c r="D397" s="44" t="s">
        <v>123</v>
      </c>
      <c r="E397" s="43" t="str">
        <f ca="1">IF(E387&gt;E4, ADDRESS(MATCH(E389,SL_CHARTS_2012!$AV$1:$AV$3999,1),$E$394+3,1),E398)</f>
        <v>$AY$20</v>
      </c>
      <c r="F397" s="43" t="str">
        <f ca="1">IF(F387&gt;F4, ADDRESS(MATCH(F389,SL_CHARTS_2012!$AV$1:$AV$3999,1),$E$394+3,1),F398)</f>
        <v>$AY$19</v>
      </c>
      <c r="G397" s="43" t="str">
        <f ca="1">IF(G387&gt;G4, ADDRESS(MATCH(G389,SL_CHARTS_2012!$AV$1:$AV$3999,1),$E$394+3,1),G398)</f>
        <v>$AY$18</v>
      </c>
      <c r="H397" s="43" t="str">
        <f ca="1">IF(H387&gt;H4, ADDRESS(MATCH(H389,SL_CHARTS_2012!$AV$1:$AV$3999,1),$E$394+3,1),H398)</f>
        <v>$AY$17</v>
      </c>
      <c r="I397" s="43" t="str">
        <f ca="1">IF(I387&gt;I4, ADDRESS(MATCH(I389,SL_CHARTS_2012!$AV$1:$AV$3999,1),$E$394+3,1),I398)</f>
        <v>$AY$16</v>
      </c>
      <c r="J397" s="43" t="str">
        <f ca="1">IF(J387&gt;J4, ADDRESS(MATCH(J389,SL_CHARTS_2012!$AV$1:$AV$3999,1),$E$394+3,1),J398)</f>
        <v>$AY$15</v>
      </c>
      <c r="K397" s="181" t="str">
        <f ca="1">IF(K387&gt;K4, ADDRESS(MATCH(K389,SL_CHARTS_2012!$AV$1:$AV$3999,1),$E$394+3,1),K398)</f>
        <v>$AY$14</v>
      </c>
      <c r="L397" s="43" t="str">
        <f ca="1">IF(L387&gt;L4, ADDRESS(MATCH(L389,SL_CHARTS_2012!$AV$1:$AV$3999,1),$E$394+3,1),L398)</f>
        <v>$AY$14</v>
      </c>
      <c r="M397" s="181" t="str">
        <f ca="1">IF(M387&gt;M4, ADDRESS(MATCH(M389,SL_CHARTS_2012!$AV$1:$AV$3999,1),$E$394+3,1),M398)</f>
        <v>$AY$13</v>
      </c>
      <c r="N397" s="43" t="str">
        <f ca="1">IF(N387&gt;N4, ADDRESS(MATCH(N389,SL_CHARTS_2012!$AV$1:$AV$3999,1),$E$394+3,1),N398)</f>
        <v>$AY$13</v>
      </c>
      <c r="O397" s="260" t="str">
        <f ca="1">IF(O387&gt;O4, ADDRESS(MATCH(O389,SL_CHARTS_2012!$AV$1:$AV$3999,1),$E$394+3,1),O398)</f>
        <v>$AY$12</v>
      </c>
      <c r="P397" s="181" t="str">
        <f ca="1">IF(P387&gt;P4, ADDRESS(MATCH(P389,SL_CHARTS_2012!$AV$1:$AV$3999,1),$E$394+3,1),P398)</f>
        <v>$AY$11</v>
      </c>
      <c r="Q397" s="43" t="str">
        <f ca="1">IF(Q387&gt;Q4, ADDRESS(MATCH(Q389,SL_CHARTS_2012!$AV$1:$AV$3999,1),$E$394+3,1),Q398)</f>
        <v>$AY$11</v>
      </c>
      <c r="R397" s="43" t="str">
        <f ca="1">IF(R387&gt;R4, ADDRESS(MATCH(R389,SL_CHARTS_2012!$AV$1:$AV$3999,1),$E$394+3,1),R398)</f>
        <v>$AY$10</v>
      </c>
      <c r="S397" s="181" t="str">
        <f ca="1">IF(S387&gt;S4, ADDRESS(MATCH(S389,SL_CHARTS_2012!$AV$1:$AV$3999,1),$E$394+3,1),S398)</f>
        <v>$AY$9</v>
      </c>
      <c r="T397" s="43" t="str">
        <f ca="1">IF(T387&gt;T4, ADDRESS(MATCH(T389,SL_CHARTS_2012!$AV$1:$AV$3999,1),$E$394+3,1),T398)</f>
        <v>$AY$9</v>
      </c>
      <c r="U397" s="260" t="str">
        <f ca="1">IF(U387&gt;U4, ADDRESS(MATCH(U389,SL_CHARTS_2012!$AV$1:$AV$3999,1),$E$394+3,1),U398)</f>
        <v>$AY$9</v>
      </c>
      <c r="V397" s="181" t="str">
        <f ca="1">IF(V387&gt;V4, ADDRESS(MATCH(V389,SL_CHARTS_2012!$AV$1:$AV$3999,1),$E$394+3,1),V398)</f>
        <v>$AY$8</v>
      </c>
      <c r="W397" s="43" t="str">
        <f ca="1">IF(W387&gt;W4, ADDRESS(MATCH(W389,SL_CHARTS_2012!$AV$1:$AV$3999,1),$E$394+3,1),W398)</f>
        <v>$AY$8</v>
      </c>
      <c r="X397" s="43" t="str">
        <f ca="1">IF(X387&gt;X4, ADDRESS(MATCH(X389,SL_CHARTS_2012!$AV$1:$AV$3999,1),$E$394+3,1),X398)</f>
        <v>$AY$7</v>
      </c>
      <c r="Y397" s="181" t="str">
        <f ca="1">IF(Y387&gt;Y4, ADDRESS(MATCH(Y389,SL_CHARTS_2012!$AV$1:$AV$3999,1),$E$394+3,1),Y398)</f>
        <v>$AY$6</v>
      </c>
      <c r="Z397" s="43" t="str">
        <f ca="1">IF(Z387&gt;Z4, ADDRESS(MATCH(Z389,SL_CHARTS_2012!$AV$1:$AV$3999,1),$E$394+3,1),Z398)</f>
        <v>$AY$6</v>
      </c>
      <c r="AA397" s="181" t="str">
        <f ca="1">IF(AA387&gt;AA4, ADDRESS(MATCH(AA389,SL_CHARTS_2012!$AV$1:$AV$3999,1),$E$394+3,1),AA398)</f>
        <v>$AY$5</v>
      </c>
      <c r="AB397" s="181" t="str">
        <f ca="1">IF(AB387&gt;AB4, ADDRESS(MATCH(AB389,SL_CHARTS_2012!$AV$1:$AV$3999,1),$E$394+3,1),AB398)</f>
        <v>$AY$5</v>
      </c>
      <c r="AC397" s="181" t="str">
        <f ca="1">IF(AC387&gt;AC4, ADDRESS(MATCH(AC389,SL_CHARTS_2012!$AV$1:$AV$3999,1),$E$394+3,1),AC398)</f>
        <v>$AY$5</v>
      </c>
    </row>
    <row r="398" spans="2:29" s="574" customFormat="1" ht="15" hidden="1" customHeight="1">
      <c r="B398" s="724"/>
      <c r="C398" s="706"/>
      <c r="D398" s="44" t="s">
        <v>122</v>
      </c>
      <c r="E398" s="43" t="str">
        <f ca="1">IF(E389&lt;E8,ADDRESS(MATCH(E387,SL_CHARTS_2012!$AV$1:$AV$3999,1),$E$394+3,1),E397)</f>
        <v>$AY$20</v>
      </c>
      <c r="F398" s="43" t="str">
        <f ca="1">IF(F389&lt;F8,ADDRESS(MATCH(F387,SL_CHARTS_2012!$AV$1:$AV$3999,1),$E$394+3,1),F397)</f>
        <v>$AY$19</v>
      </c>
      <c r="G398" s="43" t="str">
        <f ca="1">IF(G389&lt;G8,ADDRESS(MATCH(G387,SL_CHARTS_2012!$AV$1:$AV$3999,1),$E$394+3,1),G397)</f>
        <v>$AY$18</v>
      </c>
      <c r="H398" s="43" t="str">
        <f ca="1">IF(H389&lt;H8,ADDRESS(MATCH(H387,SL_CHARTS_2012!$AV$1:$AV$3999,1),$E$394+3,1),H397)</f>
        <v>$AY$17</v>
      </c>
      <c r="I398" s="43" t="str">
        <f ca="1">IF(I389&lt;I8,ADDRESS(MATCH(I387,SL_CHARTS_2012!$AV$1:$AV$3999,1),$E$394+3,1),I397)</f>
        <v>$AY$16</v>
      </c>
      <c r="J398" s="43" t="str">
        <f ca="1">IF(J389&lt;J8,ADDRESS(MATCH(J387,SL_CHARTS_2012!$AV$1:$AV$3999,1),$E$394+3,1),J397)</f>
        <v>$AY$15</v>
      </c>
      <c r="K398" s="181" t="str">
        <f ca="1">IF(K389&lt;K8,ADDRESS(MATCH(K387,SL_CHARTS_2012!$AV$1:$AV$3999,1),$E$394+3,1),K397)</f>
        <v>$AY$14</v>
      </c>
      <c r="L398" s="43" t="str">
        <f ca="1">IF(L389&lt;L8,ADDRESS(MATCH(L387,SL_CHARTS_2012!$AV$1:$AV$3999,1),$E$394+3,1),L397)</f>
        <v>$AY$14</v>
      </c>
      <c r="M398" s="181" t="str">
        <f ca="1">IF(M389&lt;M8,ADDRESS(MATCH(M387,SL_CHARTS_2012!$AV$1:$AV$3999,1),$E$394+3,1),M397)</f>
        <v>$AY$13</v>
      </c>
      <c r="N398" s="43" t="str">
        <f ca="1">IF(N389&lt;N8,ADDRESS(MATCH(N387,SL_CHARTS_2012!$AV$1:$AV$3999,1),$E$394+3,1),N397)</f>
        <v>$AY$13</v>
      </c>
      <c r="O398" s="260" t="str">
        <f ca="1">IF(O389&lt;O8,ADDRESS(MATCH(O387,SL_CHARTS_2012!$AV$1:$AV$3999,1),$E$394+3,1),O397)</f>
        <v>$AY$12</v>
      </c>
      <c r="P398" s="181" t="str">
        <f ca="1">IF(P389&lt;P8,ADDRESS(MATCH(P387,SL_CHARTS_2012!$AV$1:$AV$3999,1),$E$394+3,1),P397)</f>
        <v>$AY$11</v>
      </c>
      <c r="Q398" s="43" t="str">
        <f ca="1">IF(Q389&lt;Q8,ADDRESS(MATCH(Q387,SL_CHARTS_2012!$AV$1:$AV$3999,1),$E$394+3,1),Q397)</f>
        <v>$AY$11</v>
      </c>
      <c r="R398" s="43" t="str">
        <f ca="1">IF(R389&lt;R8,ADDRESS(MATCH(R387,SL_CHARTS_2012!$AV$1:$AV$3999,1),$E$394+3,1),R397)</f>
        <v>$AY$10</v>
      </c>
      <c r="S398" s="181" t="str">
        <f ca="1">IF(S389&lt;S8,ADDRESS(MATCH(S387,SL_CHARTS_2012!$AV$1:$AV$3999,1),$E$394+3,1),S397)</f>
        <v>$AY$9</v>
      </c>
      <c r="T398" s="43" t="str">
        <f ca="1">IF(T389&lt;T8,ADDRESS(MATCH(T387,SL_CHARTS_2012!$AV$1:$AV$3999,1),$E$394+3,1),T397)</f>
        <v>$AY$9</v>
      </c>
      <c r="U398" s="260" t="str">
        <f ca="1">IF(U389&lt;U8,ADDRESS(MATCH(U387,SL_CHARTS_2012!$AV$1:$AV$3999,1),$E$394+3,1),U397)</f>
        <v>$AY$9</v>
      </c>
      <c r="V398" s="181" t="str">
        <f ca="1">IF(V389&lt;V8,ADDRESS(MATCH(V387,SL_CHARTS_2012!$AV$1:$AV$3999,1),$E$394+3,1),V397)</f>
        <v>$AY$8</v>
      </c>
      <c r="W398" s="43" t="str">
        <f ca="1">IF(W389&lt;W8,ADDRESS(MATCH(W387,SL_CHARTS_2012!$AV$1:$AV$3999,1),$E$394+3,1),W397)</f>
        <v>$AY$8</v>
      </c>
      <c r="X398" s="43" t="str">
        <f ca="1">IF(X389&lt;X8,ADDRESS(MATCH(X387,SL_CHARTS_2012!$AV$1:$AV$3999,1),$E$394+3,1),X397)</f>
        <v>$AY$7</v>
      </c>
      <c r="Y398" s="181" t="str">
        <f ca="1">IF(Y389&lt;Y8,ADDRESS(MATCH(Y387,SL_CHARTS_2012!$AV$1:$AV$3999,1),$E$394+3,1),Y397)</f>
        <v>$AY$6</v>
      </c>
      <c r="Z398" s="43" t="str">
        <f ca="1">IF(Z389&lt;Z8,ADDRESS(MATCH(Z387,SL_CHARTS_2012!$AV$1:$AV$3999,1),$E$394+3,1),Z397)</f>
        <v>$AY$6</v>
      </c>
      <c r="AA398" s="181" t="str">
        <f ca="1">IF(AA389&lt;AA8,ADDRESS(MATCH(AA387,SL_CHARTS_2012!$AV$1:$AV$3999,1),$E$394+3,1),AA397)</f>
        <v>$AY$5</v>
      </c>
      <c r="AB398" s="181" t="str">
        <f ca="1">IF(AB389&lt;AB8,ADDRESS(MATCH(AB387,SL_CHARTS_2012!$AV$1:$AV$3999,1),$E$394+3,1),AB397)</f>
        <v>$AY$5</v>
      </c>
      <c r="AC398" s="181" t="str">
        <f ca="1">IF(AC389&lt;AC8,ADDRESS(MATCH(AC387,SL_CHARTS_2012!$AV$1:$AV$3999,1),$E$394+3,1),AC397)</f>
        <v>$AY$5</v>
      </c>
    </row>
    <row r="399" spans="2:29" s="574" customFormat="1" ht="15" hidden="1" customHeight="1">
      <c r="B399" s="724"/>
      <c r="C399" s="707" t="s">
        <v>121</v>
      </c>
      <c r="D399" s="134" t="s">
        <v>123</v>
      </c>
      <c r="E399" s="48" t="str">
        <f ca="1">IF(E391&gt;E4, ADDRESS(MATCH(E393,SL_CHARTS_2012!$AV$1:$AV$3999,1),$E$394+3,1),E400)</f>
        <v>$AY$20</v>
      </c>
      <c r="F399" s="48" t="str">
        <f ca="1">IF(F391&gt;F4, ADDRESS(MATCH(F393,SL_CHARTS_2012!$AV$1:$AV$3999,1),$E$394+3,1),F400)</f>
        <v>$AY$19</v>
      </c>
      <c r="G399" s="48" t="str">
        <f ca="1">IF(G391&gt;G4, ADDRESS(MATCH(G393,SL_CHARTS_2012!$AV$1:$AV$3999,1),$E$394+3,1),G400)</f>
        <v>$AY$17</v>
      </c>
      <c r="H399" s="48" t="str">
        <f ca="1">IF(H391&gt;H4, ADDRESS(MATCH(H393,SL_CHARTS_2012!$AV$1:$AV$3999,1),$E$394+3,1),H400)</f>
        <v>$AY$17</v>
      </c>
      <c r="I399" s="48" t="str">
        <f ca="1">IF(I391&gt;I4, ADDRESS(MATCH(I393,SL_CHARTS_2012!$AV$1:$AV$3999,1),$E$394+3,1),I400)</f>
        <v>$AY$16</v>
      </c>
      <c r="J399" s="48" t="str">
        <f ca="1">IF(J391&gt;J4, ADDRESS(MATCH(J393,SL_CHARTS_2012!$AV$1:$AV$3999,1),$E$394+3,1),J400)</f>
        <v>$AY$15</v>
      </c>
      <c r="K399" s="125" t="str">
        <f ca="1">IF(K391&gt;K4, ADDRESS(MATCH(K393,SL_CHARTS_2012!$AV$1:$AV$3999,1),$E$394+3,1),K400)</f>
        <v>$AY$14</v>
      </c>
      <c r="L399" s="48" t="str">
        <f ca="1">IF(L391&gt;L4, ADDRESS(MATCH(L393,SL_CHARTS_2012!$AV$1:$AV$3999,1),$E$394+3,1),L400)</f>
        <v>$AY$14</v>
      </c>
      <c r="M399" s="125" t="str">
        <f ca="1">IF(M391&gt;M4, ADDRESS(MATCH(M393,SL_CHARTS_2012!$AV$1:$AV$3999,1),$E$394+3,1),M400)</f>
        <v>$AY$13</v>
      </c>
      <c r="N399" s="48" t="str">
        <f ca="1">IF(N391&gt;N4, ADDRESS(MATCH(N393,SL_CHARTS_2012!$AV$1:$AV$3999,1),$E$394+3,1),N400)</f>
        <v>$AY$13</v>
      </c>
      <c r="O399" s="48" t="str">
        <f ca="1">IF(O391&gt;O4, ADDRESS(MATCH(O393,SL_CHARTS_2012!$AV$1:$AV$3999,1),$E$394+3,1),O400)</f>
        <v>$AY$12</v>
      </c>
      <c r="P399" s="125" t="str">
        <f ca="1">IF(P391&gt;P4, ADDRESS(MATCH(P393,SL_CHARTS_2012!$AV$1:$AV$3999,1),$E$394+3,1),P400)</f>
        <v>$AY$11</v>
      </c>
      <c r="Q399" s="48" t="str">
        <f ca="1">IF(Q391&gt;Q4, ADDRESS(MATCH(Q393,SL_CHARTS_2012!$AV$1:$AV$3999,1),$E$394+3,1),Q400)</f>
        <v>$AY$11</v>
      </c>
      <c r="R399" s="48" t="str">
        <f ca="1">IF(R391&gt;R4, ADDRESS(MATCH(R393,SL_CHARTS_2012!$AV$1:$AV$3999,1),$E$394+3,1),R400)</f>
        <v>$AY$10</v>
      </c>
      <c r="S399" s="125" t="str">
        <f ca="1">IF(S391&gt;S4, ADDRESS(MATCH(S393,SL_CHARTS_2012!$AV$1:$AV$3999,1),$E$394+3,1),S400)</f>
        <v>$AY$9</v>
      </c>
      <c r="T399" s="48" t="str">
        <f ca="1">IF(T391&gt;T4, ADDRESS(MATCH(T393,SL_CHARTS_2012!$AV$1:$AV$3999,1),$E$394+3,1),T400)</f>
        <v>$AY$9</v>
      </c>
      <c r="U399" s="48" t="str">
        <f ca="1">IF(U391&gt;U4, ADDRESS(MATCH(U393,SL_CHARTS_2012!$AV$1:$AV$3999,1),$E$394+3,1),U400)</f>
        <v>$AY$9</v>
      </c>
      <c r="V399" s="125" t="str">
        <f ca="1">IF(V391&gt;V4, ADDRESS(MATCH(V393,SL_CHARTS_2012!$AV$1:$AV$3999,1),$E$394+3,1),V400)</f>
        <v>$AY$8</v>
      </c>
      <c r="W399" s="48" t="str">
        <f ca="1">IF(W391&gt;W4, ADDRESS(MATCH(W393,SL_CHARTS_2012!$AV$1:$AV$3999,1),$E$394+3,1),W400)</f>
        <v>$AY$8</v>
      </c>
      <c r="X399" s="48" t="str">
        <f ca="1">IF(X391&gt;X4, ADDRESS(MATCH(X393,SL_CHARTS_2012!$AV$1:$AV$3999,1),$E$394+3,1),X400)</f>
        <v>$AY$7</v>
      </c>
      <c r="Y399" s="125" t="str">
        <f ca="1">IF(Y391&gt;Y4, ADDRESS(MATCH(Y393,SL_CHARTS_2012!$AV$1:$AV$3999,1),$E$394+3,1),Y400)</f>
        <v>$AY$6</v>
      </c>
      <c r="Z399" s="48" t="str">
        <f ca="1">IF(Z391&gt;Z4, ADDRESS(MATCH(Z393,SL_CHARTS_2012!$AV$1:$AV$3999,1),$E$394+3,1),Z400)</f>
        <v>$AY$6</v>
      </c>
      <c r="AA399" s="125" t="str">
        <f ca="1">IF(AA391&gt;AA4, ADDRESS(MATCH(AA393,SL_CHARTS_2012!$AV$1:$AV$3999,1),$E$394+3,1),AA400)</f>
        <v>$AY$5</v>
      </c>
      <c r="AB399" s="125" t="str">
        <f ca="1">IF(AB391&gt;AB4, ADDRESS(MATCH(AB393,SL_CHARTS_2012!$AV$1:$AV$3999,1),$E$394+3,1),AB400)</f>
        <v>$AY$5</v>
      </c>
      <c r="AC399" s="125" t="str">
        <f ca="1">IF(AC391&gt;AC4, ADDRESS(MATCH(AC393,SL_CHARTS_2012!$AV$1:$AV$3999,1),$E$394+3,1),AC400)</f>
        <v>$AY$5</v>
      </c>
    </row>
    <row r="400" spans="2:29" s="574" customFormat="1" ht="15" hidden="1" customHeight="1">
      <c r="B400" s="724"/>
      <c r="C400" s="708"/>
      <c r="D400" s="134" t="s">
        <v>122</v>
      </c>
      <c r="E400" s="48" t="str">
        <f ca="1">IF(E393&lt;E8,ADDRESS(MATCH(E391,SL_CHARTS_2012!$AV$1:$AV$3999,1),$E$394+3,1),E399)</f>
        <v>$AY$20</v>
      </c>
      <c r="F400" s="48" t="str">
        <f ca="1">IF(F393&lt;F8,ADDRESS(MATCH(F391,SL_CHARTS_2012!$AV$1:$AV$3999,1),$E$394+3,1),F399)</f>
        <v>$AY$19</v>
      </c>
      <c r="G400" s="48" t="str">
        <f ca="1">IF(G393&lt;G8,ADDRESS(MATCH(G391,SL_CHARTS_2012!$AV$1:$AV$3999,1),$E$394+3,1),G399)</f>
        <v>$AY$19</v>
      </c>
      <c r="H400" s="48" t="str">
        <f ca="1">IF(H393&lt;H8,ADDRESS(MATCH(H391,SL_CHARTS_2012!$AV$1:$AV$3999,1),$E$394+3,1),H399)</f>
        <v>$AY$17</v>
      </c>
      <c r="I400" s="48" t="str">
        <f ca="1">IF(I393&lt;I8,ADDRESS(MATCH(I391,SL_CHARTS_2012!$AV$1:$AV$3999,1),$E$394+3,1),I399)</f>
        <v>$AY$16</v>
      </c>
      <c r="J400" s="48" t="str">
        <f ca="1">IF(J393&lt;J8,ADDRESS(MATCH(J391,SL_CHARTS_2012!$AV$1:$AV$3999,1),$E$394+3,1),J399)</f>
        <v>$AY$15</v>
      </c>
      <c r="K400" s="125" t="str">
        <f ca="1">IF(K393&lt;K8,ADDRESS(MATCH(K391,SL_CHARTS_2012!$AV$1:$AV$3999,1),$E$394+3,1),K399)</f>
        <v>$AY$14</v>
      </c>
      <c r="L400" s="48" t="str">
        <f ca="1">IF(L393&lt;L8,ADDRESS(MATCH(L391,SL_CHARTS_2012!$AV$1:$AV$3999,1),$E$394+3,1),L399)</f>
        <v>$AY$14</v>
      </c>
      <c r="M400" s="125" t="str">
        <f ca="1">IF(M393&lt;M8,ADDRESS(MATCH(M391,SL_CHARTS_2012!$AV$1:$AV$3999,1),$E$394+3,1),M399)</f>
        <v>$AY$13</v>
      </c>
      <c r="N400" s="48" t="str">
        <f ca="1">IF(N393&lt;N8,ADDRESS(MATCH(N391,SL_CHARTS_2012!$AV$1:$AV$3999,1),$E$394+3,1),N399)</f>
        <v>$AY$13</v>
      </c>
      <c r="O400" s="48" t="str">
        <f ca="1">IF(O393&lt;O8,ADDRESS(MATCH(O391,SL_CHARTS_2012!$AV$1:$AV$3999,1),$E$394+3,1),O399)</f>
        <v>$AY$12</v>
      </c>
      <c r="P400" s="125" t="str">
        <f ca="1">IF(P393&lt;P8,ADDRESS(MATCH(P391,SL_CHARTS_2012!$AV$1:$AV$3999,1),$E$394+3,1),P399)</f>
        <v>$AY$11</v>
      </c>
      <c r="Q400" s="48" t="str">
        <f ca="1">IF(Q393&lt;Q8,ADDRESS(MATCH(Q391,SL_CHARTS_2012!$AV$1:$AV$3999,1),$E$394+3,1),Q399)</f>
        <v>$AY$11</v>
      </c>
      <c r="R400" s="48" t="str">
        <f ca="1">IF(R393&lt;R8,ADDRESS(MATCH(R391,SL_CHARTS_2012!$AV$1:$AV$3999,1),$E$394+3,1),R399)</f>
        <v>$AY$10</v>
      </c>
      <c r="S400" s="125" t="str">
        <f ca="1">IF(S393&lt;S8,ADDRESS(MATCH(S391,SL_CHARTS_2012!$AV$1:$AV$3999,1),$E$394+3,1),S399)</f>
        <v>$AY$9</v>
      </c>
      <c r="T400" s="48" t="str">
        <f ca="1">IF(T393&lt;T8,ADDRESS(MATCH(T391,SL_CHARTS_2012!$AV$1:$AV$3999,1),$E$394+3,1),T399)</f>
        <v>$AY$9</v>
      </c>
      <c r="U400" s="48" t="str">
        <f ca="1">IF(U393&lt;U8,ADDRESS(MATCH(U391,SL_CHARTS_2012!$AV$1:$AV$3999,1),$E$394+3,1),U399)</f>
        <v>$AY$9</v>
      </c>
      <c r="V400" s="125" t="str">
        <f ca="1">IF(V393&lt;V8,ADDRESS(MATCH(V391,SL_CHARTS_2012!$AV$1:$AV$3999,1),$E$394+3,1),V399)</f>
        <v>$AY$8</v>
      </c>
      <c r="W400" s="48" t="str">
        <f ca="1">IF(W393&lt;W8,ADDRESS(MATCH(W391,SL_CHARTS_2012!$AV$1:$AV$3999,1),$E$394+3,1),W399)</f>
        <v>$AY$8</v>
      </c>
      <c r="X400" s="48" t="str">
        <f ca="1">IF(X393&lt;X8,ADDRESS(MATCH(X391,SL_CHARTS_2012!$AV$1:$AV$3999,1),$E$394+3,1),X399)</f>
        <v>$AY$7</v>
      </c>
      <c r="Y400" s="125" t="str">
        <f ca="1">IF(Y393&lt;Y8,ADDRESS(MATCH(Y391,SL_CHARTS_2012!$AV$1:$AV$3999,1),$E$394+3,1),Y399)</f>
        <v>$AY$6</v>
      </c>
      <c r="Z400" s="48" t="str">
        <f ca="1">IF(Z393&lt;Z8,ADDRESS(MATCH(Z391,SL_CHARTS_2012!$AV$1:$AV$3999,1),$E$394+3,1),Z399)</f>
        <v>$AY$6</v>
      </c>
      <c r="AA400" s="125" t="str">
        <f ca="1">IF(AA393&lt;AA8,ADDRESS(MATCH(AA391,SL_CHARTS_2012!$AV$1:$AV$3999,1),$E$394+3,1),AA399)</f>
        <v>$AY$5</v>
      </c>
      <c r="AB400" s="125" t="str">
        <f ca="1">IF(AB393&lt;AB8,ADDRESS(MATCH(AB391,SL_CHARTS_2012!$AV$1:$AV$3999,1),$E$394+3,1),AB399)</f>
        <v>$AY$5</v>
      </c>
      <c r="AC400" s="125" t="str">
        <f ca="1">IF(AC393&lt;AC8,ADDRESS(MATCH(AC391,SL_CHARTS_2012!$AV$1:$AV$3999,1),$E$394+3,1),AC399)</f>
        <v>$AY$5</v>
      </c>
    </row>
    <row r="401" spans="2:29" s="574" customFormat="1" ht="15" hidden="1" customHeight="1">
      <c r="B401" s="724"/>
      <c r="C401" s="714" t="s">
        <v>127</v>
      </c>
      <c r="D401" s="135" t="s">
        <v>106</v>
      </c>
      <c r="E401" s="14" t="str">
        <f ca="1">CONCATENATE(ROUND(E387,1),E$7,ROUND(E389,1))</f>
        <v>95-90</v>
      </c>
      <c r="F401" s="14" t="str">
        <f t="shared" ref="F401:K401" ca="1" si="180">CONCATENATE(ROUND(F387,1),F$7,ROUND(F389,1))</f>
        <v>90-88</v>
      </c>
      <c r="G401" s="14" t="str">
        <f t="shared" ca="1" si="180"/>
        <v>88-85</v>
      </c>
      <c r="H401" s="14" t="str">
        <f t="shared" ca="1" si="180"/>
        <v>85-80</v>
      </c>
      <c r="I401" s="14" t="str">
        <f t="shared" ca="1" si="180"/>
        <v>80-70</v>
      </c>
      <c r="J401" s="14" t="str">
        <f t="shared" ca="1" si="180"/>
        <v>70-60</v>
      </c>
      <c r="K401" s="165" t="str">
        <f t="shared" ca="1" si="180"/>
        <v>60-60</v>
      </c>
      <c r="L401" s="14" t="str">
        <f ca="1">CONCATENATE(ROUND(L387,1),L$7,ROUND(L389,1))</f>
        <v>60-53</v>
      </c>
      <c r="M401" s="165" t="str">
        <f t="shared" ref="M401:AC401" ca="1" si="181">CONCATENATE(ROUND(M387,1),M$7,ROUND(M389,1))</f>
        <v>53-53</v>
      </c>
      <c r="N401" s="14" t="str">
        <f t="shared" ca="1" si="181"/>
        <v>53-45</v>
      </c>
      <c r="O401" s="504" t="str">
        <f t="shared" ca="1" si="181"/>
        <v>45-37</v>
      </c>
      <c r="P401" s="165" t="str">
        <f t="shared" ca="1" si="181"/>
        <v>37-37</v>
      </c>
      <c r="Q401" s="14" t="str">
        <f t="shared" ca="1" si="181"/>
        <v>37-30</v>
      </c>
      <c r="R401" s="14" t="str">
        <f t="shared" ca="1" si="181"/>
        <v>30-20</v>
      </c>
      <c r="S401" s="165" t="str">
        <f t="shared" ca="1" si="181"/>
        <v>20-20</v>
      </c>
      <c r="T401" s="14" t="str">
        <f t="shared" ca="1" si="181"/>
        <v>20-20</v>
      </c>
      <c r="U401" s="504" t="str">
        <f t="shared" ca="1" si="181"/>
        <v>20-12</v>
      </c>
      <c r="V401" s="165" t="str">
        <f t="shared" ca="1" si="181"/>
        <v>12-12</v>
      </c>
      <c r="W401" s="14" t="str">
        <f t="shared" ca="1" si="181"/>
        <v>12-10</v>
      </c>
      <c r="X401" s="14" t="str">
        <f t="shared" ca="1" si="181"/>
        <v>10-5</v>
      </c>
      <c r="Y401" s="165" t="str">
        <f t="shared" ca="1" si="181"/>
        <v>5-5</v>
      </c>
      <c r="Z401" s="14" t="str">
        <f t="shared" ca="1" si="181"/>
        <v>5-0</v>
      </c>
      <c r="AA401" s="165" t="str">
        <f t="shared" ca="1" si="181"/>
        <v>0-0</v>
      </c>
      <c r="AB401" s="165" t="str">
        <f t="shared" ca="1" si="181"/>
        <v>0-0</v>
      </c>
      <c r="AC401" s="165" t="str">
        <f t="shared" ca="1" si="181"/>
        <v>0-0</v>
      </c>
    </row>
    <row r="402" spans="2:29" s="574" customFormat="1" ht="15" hidden="1" customHeight="1">
      <c r="B402" s="724"/>
      <c r="C402" s="714"/>
      <c r="D402" s="136" t="s">
        <v>670</v>
      </c>
      <c r="E402" s="136">
        <f ca="1">AVERAGE(INDIRECT(CONCATENATE($E$232,E397,$E$233,E398),TRUE))</f>
        <v>164</v>
      </c>
      <c r="F402" s="136">
        <f t="shared" ref="F402:AC402" ca="1" si="182">AVERAGE(INDIRECT(CONCATENATE($E$232,F397,$E$233,F398),TRUE))</f>
        <v>150</v>
      </c>
      <c r="G402" s="136">
        <f t="shared" ca="1" si="182"/>
        <v>164</v>
      </c>
      <c r="H402" s="136">
        <f t="shared" ca="1" si="182"/>
        <v>164</v>
      </c>
      <c r="I402" s="136">
        <f t="shared" ca="1" si="182"/>
        <v>204</v>
      </c>
      <c r="J402" s="136">
        <f t="shared" ca="1" si="182"/>
        <v>210</v>
      </c>
      <c r="K402" s="166">
        <f t="shared" ca="1" si="182"/>
        <v>62</v>
      </c>
      <c r="L402" s="136">
        <f t="shared" ca="1" si="182"/>
        <v>62</v>
      </c>
      <c r="M402" s="166">
        <f t="shared" ca="1" si="182"/>
        <v>68</v>
      </c>
      <c r="N402" s="136">
        <f t="shared" ca="1" si="182"/>
        <v>68</v>
      </c>
      <c r="O402" s="505">
        <f t="shared" ca="1" si="182"/>
        <v>62</v>
      </c>
      <c r="P402" s="166">
        <f t="shared" ca="1" si="182"/>
        <v>33</v>
      </c>
      <c r="Q402" s="136">
        <f t="shared" ca="1" si="182"/>
        <v>33</v>
      </c>
      <c r="R402" s="136">
        <f t="shared" ca="1" si="182"/>
        <v>3</v>
      </c>
      <c r="S402" s="166">
        <f t="shared" ca="1" si="182"/>
        <v>-9</v>
      </c>
      <c r="T402" s="136">
        <f t="shared" ca="1" si="182"/>
        <v>-9</v>
      </c>
      <c r="U402" s="505">
        <f t="shared" ca="1" si="182"/>
        <v>-9</v>
      </c>
      <c r="V402" s="166">
        <f t="shared" ca="1" si="182"/>
        <v>-9</v>
      </c>
      <c r="W402" s="136">
        <f t="shared" ca="1" si="182"/>
        <v>-9</v>
      </c>
      <c r="X402" s="136">
        <f t="shared" ca="1" si="182"/>
        <v>-17</v>
      </c>
      <c r="Y402" s="166">
        <f t="shared" ca="1" si="182"/>
        <v>-21</v>
      </c>
      <c r="Z402" s="136">
        <f t="shared" ca="1" si="182"/>
        <v>-21</v>
      </c>
      <c r="AA402" s="166">
        <f t="shared" ca="1" si="182"/>
        <v>0</v>
      </c>
      <c r="AB402" s="166">
        <f t="shared" ca="1" si="182"/>
        <v>0</v>
      </c>
      <c r="AC402" s="166">
        <f t="shared" ca="1" si="182"/>
        <v>0</v>
      </c>
    </row>
    <row r="403" spans="2:29" s="574" customFormat="1" ht="15" hidden="1" customHeight="1">
      <c r="B403" s="724"/>
      <c r="C403" s="714"/>
      <c r="D403" s="137" t="s">
        <v>671</v>
      </c>
      <c r="E403" s="137">
        <f ca="1">MIN(INDIRECT(CONCATENATE($E$232,E397,$E$233,E398),TRUE))</f>
        <v>164</v>
      </c>
      <c r="F403" s="137">
        <f t="shared" ref="F403:AC403" ca="1" si="183">MIN(INDIRECT(CONCATENATE($E$232,F397,$E$233,F398),TRUE))</f>
        <v>150</v>
      </c>
      <c r="G403" s="137">
        <f t="shared" ca="1" si="183"/>
        <v>164</v>
      </c>
      <c r="H403" s="137">
        <f t="shared" ca="1" si="183"/>
        <v>164</v>
      </c>
      <c r="I403" s="137">
        <f t="shared" ca="1" si="183"/>
        <v>204</v>
      </c>
      <c r="J403" s="137">
        <f t="shared" ca="1" si="183"/>
        <v>210</v>
      </c>
      <c r="K403" s="167">
        <f t="shared" ca="1" si="183"/>
        <v>62</v>
      </c>
      <c r="L403" s="137">
        <f t="shared" ca="1" si="183"/>
        <v>62</v>
      </c>
      <c r="M403" s="167">
        <f t="shared" ca="1" si="183"/>
        <v>68</v>
      </c>
      <c r="N403" s="137">
        <f t="shared" ca="1" si="183"/>
        <v>68</v>
      </c>
      <c r="O403" s="471">
        <f t="shared" ca="1" si="183"/>
        <v>62</v>
      </c>
      <c r="P403" s="167">
        <f t="shared" ca="1" si="183"/>
        <v>33</v>
      </c>
      <c r="Q403" s="137">
        <f t="shared" ca="1" si="183"/>
        <v>33</v>
      </c>
      <c r="R403" s="137">
        <f t="shared" ca="1" si="183"/>
        <v>3</v>
      </c>
      <c r="S403" s="167">
        <f t="shared" ca="1" si="183"/>
        <v>-9</v>
      </c>
      <c r="T403" s="137">
        <f t="shared" ca="1" si="183"/>
        <v>-9</v>
      </c>
      <c r="U403" s="471">
        <f t="shared" ca="1" si="183"/>
        <v>-9</v>
      </c>
      <c r="V403" s="167">
        <f t="shared" ca="1" si="183"/>
        <v>-9</v>
      </c>
      <c r="W403" s="137">
        <f t="shared" ca="1" si="183"/>
        <v>-9</v>
      </c>
      <c r="X403" s="137">
        <f t="shared" ca="1" si="183"/>
        <v>-17</v>
      </c>
      <c r="Y403" s="167">
        <f t="shared" ca="1" si="183"/>
        <v>-21</v>
      </c>
      <c r="Z403" s="137">
        <f t="shared" ca="1" si="183"/>
        <v>-21</v>
      </c>
      <c r="AA403" s="167">
        <f t="shared" ca="1" si="183"/>
        <v>0</v>
      </c>
      <c r="AB403" s="167">
        <f t="shared" ca="1" si="183"/>
        <v>0</v>
      </c>
      <c r="AC403" s="167">
        <f t="shared" ca="1" si="183"/>
        <v>0</v>
      </c>
    </row>
    <row r="404" spans="2:29" s="574" customFormat="1" ht="15" hidden="1" customHeight="1">
      <c r="B404" s="724"/>
      <c r="C404" s="714"/>
      <c r="D404" s="137" t="s">
        <v>672</v>
      </c>
      <c r="E404" s="137">
        <f ca="1">MAX(INDIRECT(CONCATENATE($E$232,E397,$E$233,E398),TRUE))</f>
        <v>164</v>
      </c>
      <c r="F404" s="137">
        <f t="shared" ref="F404:AC404" ca="1" si="184">MAX(INDIRECT(CONCATENATE($E$232,F397,$E$233,F398),TRUE))</f>
        <v>150</v>
      </c>
      <c r="G404" s="137">
        <f t="shared" ca="1" si="184"/>
        <v>164</v>
      </c>
      <c r="H404" s="137">
        <f t="shared" ca="1" si="184"/>
        <v>164</v>
      </c>
      <c r="I404" s="137">
        <f t="shared" ca="1" si="184"/>
        <v>204</v>
      </c>
      <c r="J404" s="137">
        <f t="shared" ca="1" si="184"/>
        <v>210</v>
      </c>
      <c r="K404" s="167">
        <f t="shared" ca="1" si="184"/>
        <v>62</v>
      </c>
      <c r="L404" s="137">
        <f t="shared" ca="1" si="184"/>
        <v>62</v>
      </c>
      <c r="M404" s="167">
        <f t="shared" ca="1" si="184"/>
        <v>68</v>
      </c>
      <c r="N404" s="137">
        <f t="shared" ca="1" si="184"/>
        <v>68</v>
      </c>
      <c r="O404" s="471">
        <f t="shared" ca="1" si="184"/>
        <v>62</v>
      </c>
      <c r="P404" s="167">
        <f t="shared" ca="1" si="184"/>
        <v>33</v>
      </c>
      <c r="Q404" s="137">
        <f t="shared" ca="1" si="184"/>
        <v>33</v>
      </c>
      <c r="R404" s="137">
        <f t="shared" ca="1" si="184"/>
        <v>3</v>
      </c>
      <c r="S404" s="167">
        <f t="shared" ca="1" si="184"/>
        <v>-9</v>
      </c>
      <c r="T404" s="137">
        <f t="shared" ca="1" si="184"/>
        <v>-9</v>
      </c>
      <c r="U404" s="471">
        <f t="shared" ca="1" si="184"/>
        <v>-9</v>
      </c>
      <c r="V404" s="167">
        <f t="shared" ca="1" si="184"/>
        <v>-9</v>
      </c>
      <c r="W404" s="137">
        <f t="shared" ca="1" si="184"/>
        <v>-9</v>
      </c>
      <c r="X404" s="137">
        <f t="shared" ca="1" si="184"/>
        <v>-17</v>
      </c>
      <c r="Y404" s="167">
        <f t="shared" ca="1" si="184"/>
        <v>-21</v>
      </c>
      <c r="Z404" s="137">
        <f t="shared" ca="1" si="184"/>
        <v>-21</v>
      </c>
      <c r="AA404" s="167">
        <f t="shared" ca="1" si="184"/>
        <v>0</v>
      </c>
      <c r="AB404" s="167">
        <f t="shared" ca="1" si="184"/>
        <v>0</v>
      </c>
      <c r="AC404" s="167">
        <f t="shared" ca="1" si="184"/>
        <v>0</v>
      </c>
    </row>
    <row r="405" spans="2:29" s="574" customFormat="1" ht="15" hidden="1" customHeight="1">
      <c r="B405" s="724"/>
      <c r="C405" s="707" t="s">
        <v>121</v>
      </c>
      <c r="D405" s="141" t="s">
        <v>106</v>
      </c>
      <c r="E405" s="142" t="str">
        <f ca="1">CONCATENATE(ROUND(E391,1),E$7,ROUND(E393,1))</f>
        <v>95-90</v>
      </c>
      <c r="F405" s="142" t="str">
        <f t="shared" ref="F405:AC405" ca="1" si="185">CONCATENATE(ROUND(F391,1),F$7,ROUND(F393,1))</f>
        <v>90-88</v>
      </c>
      <c r="G405" s="142" t="str">
        <f t="shared" ca="1" si="185"/>
        <v>90-85</v>
      </c>
      <c r="H405" s="142" t="str">
        <f t="shared" ca="1" si="185"/>
        <v>85-80</v>
      </c>
      <c r="I405" s="142" t="str">
        <f t="shared" ca="1" si="185"/>
        <v>80-70</v>
      </c>
      <c r="J405" s="142" t="str">
        <f t="shared" ca="1" si="185"/>
        <v>70-60</v>
      </c>
      <c r="K405" s="220" t="str">
        <f t="shared" ca="1" si="185"/>
        <v>60-60</v>
      </c>
      <c r="L405" s="142" t="str">
        <f t="shared" ca="1" si="185"/>
        <v>60-53</v>
      </c>
      <c r="M405" s="220" t="str">
        <f t="shared" ca="1" si="185"/>
        <v>53-53</v>
      </c>
      <c r="N405" s="142" t="str">
        <f t="shared" ca="1" si="185"/>
        <v>53-45</v>
      </c>
      <c r="O405" s="142" t="str">
        <f t="shared" ca="1" si="185"/>
        <v>45-37</v>
      </c>
      <c r="P405" s="220" t="str">
        <f t="shared" ca="1" si="185"/>
        <v>37-37</v>
      </c>
      <c r="Q405" s="142" t="str">
        <f t="shared" ca="1" si="185"/>
        <v>37-30</v>
      </c>
      <c r="R405" s="142" t="str">
        <f t="shared" ca="1" si="185"/>
        <v>30-20</v>
      </c>
      <c r="S405" s="220" t="str">
        <f t="shared" ca="1" si="185"/>
        <v>20-20</v>
      </c>
      <c r="T405" s="142" t="str">
        <f t="shared" ca="1" si="185"/>
        <v>20-20</v>
      </c>
      <c r="U405" s="142" t="str">
        <f t="shared" ca="1" si="185"/>
        <v>20-12</v>
      </c>
      <c r="V405" s="220" t="str">
        <f t="shared" ca="1" si="185"/>
        <v>12-12</v>
      </c>
      <c r="W405" s="142" t="str">
        <f t="shared" ca="1" si="185"/>
        <v>12-10</v>
      </c>
      <c r="X405" s="142" t="str">
        <f t="shared" ca="1" si="185"/>
        <v>10-5</v>
      </c>
      <c r="Y405" s="220" t="str">
        <f t="shared" ca="1" si="185"/>
        <v>5-5</v>
      </c>
      <c r="Z405" s="142" t="str">
        <f t="shared" ca="1" si="185"/>
        <v>5-0</v>
      </c>
      <c r="AA405" s="220" t="str">
        <f t="shared" ca="1" si="185"/>
        <v>0-0</v>
      </c>
      <c r="AB405" s="220" t="str">
        <f t="shared" ca="1" si="185"/>
        <v>0-0</v>
      </c>
      <c r="AC405" s="220" t="str">
        <f t="shared" ca="1" si="185"/>
        <v>0-0</v>
      </c>
    </row>
    <row r="406" spans="2:29" s="574" customFormat="1" ht="15" hidden="1" customHeight="1">
      <c r="B406" s="724"/>
      <c r="C406" s="707"/>
      <c r="D406" s="58" t="s">
        <v>670</v>
      </c>
      <c r="E406" s="58">
        <f ca="1">AVERAGE(INDIRECT(CONCATENATE($E$232,E399,$E$233,E400),TRUE))</f>
        <v>164</v>
      </c>
      <c r="F406" s="58">
        <f t="shared" ref="F406:AC406" ca="1" si="186">AVERAGE(INDIRECT(CONCATENATE($E$232,F399,$E$233,F400),TRUE))</f>
        <v>150</v>
      </c>
      <c r="G406" s="58">
        <f t="shared" ca="1" si="186"/>
        <v>159.33333333333334</v>
      </c>
      <c r="H406" s="58">
        <f t="shared" ca="1" si="186"/>
        <v>164</v>
      </c>
      <c r="I406" s="58">
        <f t="shared" ca="1" si="186"/>
        <v>204</v>
      </c>
      <c r="J406" s="58">
        <f t="shared" ca="1" si="186"/>
        <v>210</v>
      </c>
      <c r="K406" s="130">
        <f t="shared" ca="1" si="186"/>
        <v>62</v>
      </c>
      <c r="L406" s="58">
        <f t="shared" ca="1" si="186"/>
        <v>62</v>
      </c>
      <c r="M406" s="130">
        <f t="shared" ca="1" si="186"/>
        <v>68</v>
      </c>
      <c r="N406" s="58">
        <f t="shared" ca="1" si="186"/>
        <v>68</v>
      </c>
      <c r="O406" s="58">
        <f t="shared" ca="1" si="186"/>
        <v>62</v>
      </c>
      <c r="P406" s="130">
        <f t="shared" ca="1" si="186"/>
        <v>33</v>
      </c>
      <c r="Q406" s="58">
        <f t="shared" ca="1" si="186"/>
        <v>33</v>
      </c>
      <c r="R406" s="58">
        <f t="shared" ca="1" si="186"/>
        <v>3</v>
      </c>
      <c r="S406" s="130">
        <f t="shared" ca="1" si="186"/>
        <v>-9</v>
      </c>
      <c r="T406" s="58">
        <f t="shared" ca="1" si="186"/>
        <v>-9</v>
      </c>
      <c r="U406" s="58">
        <f t="shared" ca="1" si="186"/>
        <v>-9</v>
      </c>
      <c r="V406" s="130">
        <f t="shared" ca="1" si="186"/>
        <v>-9</v>
      </c>
      <c r="W406" s="58">
        <f t="shared" ca="1" si="186"/>
        <v>-9</v>
      </c>
      <c r="X406" s="58">
        <f t="shared" ca="1" si="186"/>
        <v>-17</v>
      </c>
      <c r="Y406" s="130">
        <f t="shared" ca="1" si="186"/>
        <v>-21</v>
      </c>
      <c r="Z406" s="58">
        <f t="shared" ca="1" si="186"/>
        <v>-21</v>
      </c>
      <c r="AA406" s="130">
        <f t="shared" ca="1" si="186"/>
        <v>0</v>
      </c>
      <c r="AB406" s="130">
        <f t="shared" ca="1" si="186"/>
        <v>0</v>
      </c>
      <c r="AC406" s="130">
        <f t="shared" ca="1" si="186"/>
        <v>0</v>
      </c>
    </row>
    <row r="407" spans="2:29" s="574" customFormat="1" ht="15" hidden="1" customHeight="1">
      <c r="B407" s="724"/>
      <c r="C407" s="707"/>
      <c r="D407" s="59" t="s">
        <v>671</v>
      </c>
      <c r="E407" s="59">
        <f ca="1">MIN(INDIRECT(CONCATENATE($E$232,E399,$E$233,E400),TRUE))</f>
        <v>164</v>
      </c>
      <c r="F407" s="59">
        <f t="shared" ref="F407:AC407" ca="1" si="187">MIN(INDIRECT(CONCATENATE($E$232,F399,$E$233,F400),TRUE))</f>
        <v>150</v>
      </c>
      <c r="G407" s="59">
        <f t="shared" ca="1" si="187"/>
        <v>150</v>
      </c>
      <c r="H407" s="59">
        <f t="shared" ca="1" si="187"/>
        <v>164</v>
      </c>
      <c r="I407" s="59">
        <f t="shared" ca="1" si="187"/>
        <v>204</v>
      </c>
      <c r="J407" s="59">
        <f t="shared" ca="1" si="187"/>
        <v>210</v>
      </c>
      <c r="K407" s="131">
        <f t="shared" ca="1" si="187"/>
        <v>62</v>
      </c>
      <c r="L407" s="59">
        <f t="shared" ca="1" si="187"/>
        <v>62</v>
      </c>
      <c r="M407" s="131">
        <f t="shared" ca="1" si="187"/>
        <v>68</v>
      </c>
      <c r="N407" s="59">
        <f t="shared" ca="1" si="187"/>
        <v>68</v>
      </c>
      <c r="O407" s="59">
        <f t="shared" ca="1" si="187"/>
        <v>62</v>
      </c>
      <c r="P407" s="131">
        <f t="shared" ca="1" si="187"/>
        <v>33</v>
      </c>
      <c r="Q407" s="59">
        <f t="shared" ca="1" si="187"/>
        <v>33</v>
      </c>
      <c r="R407" s="59">
        <f t="shared" ca="1" si="187"/>
        <v>3</v>
      </c>
      <c r="S407" s="131">
        <f t="shared" ca="1" si="187"/>
        <v>-9</v>
      </c>
      <c r="T407" s="59">
        <f t="shared" ca="1" si="187"/>
        <v>-9</v>
      </c>
      <c r="U407" s="59">
        <f t="shared" ca="1" si="187"/>
        <v>-9</v>
      </c>
      <c r="V407" s="131">
        <f t="shared" ca="1" si="187"/>
        <v>-9</v>
      </c>
      <c r="W407" s="59">
        <f t="shared" ca="1" si="187"/>
        <v>-9</v>
      </c>
      <c r="X407" s="59">
        <f t="shared" ca="1" si="187"/>
        <v>-17</v>
      </c>
      <c r="Y407" s="131">
        <f t="shared" ca="1" si="187"/>
        <v>-21</v>
      </c>
      <c r="Z407" s="59">
        <f t="shared" ca="1" si="187"/>
        <v>-21</v>
      </c>
      <c r="AA407" s="131">
        <f t="shared" ca="1" si="187"/>
        <v>0</v>
      </c>
      <c r="AB407" s="131">
        <f t="shared" ca="1" si="187"/>
        <v>0</v>
      </c>
      <c r="AC407" s="131">
        <f t="shared" ca="1" si="187"/>
        <v>0</v>
      </c>
    </row>
    <row r="408" spans="2:29" s="574" customFormat="1" ht="15" hidden="1" customHeight="1">
      <c r="B408" s="744"/>
      <c r="C408" s="709"/>
      <c r="D408" s="219" t="s">
        <v>672</v>
      </c>
      <c r="E408" s="219">
        <f ca="1">MAX(INDIRECT(CONCATENATE($E$232,E399,$E$233,E400),TRUE))</f>
        <v>164</v>
      </c>
      <c r="F408" s="219">
        <f t="shared" ref="F408:AC408" ca="1" si="188">MAX(INDIRECT(CONCATENATE($E$232,F399,$E$233,F400),TRUE))</f>
        <v>150</v>
      </c>
      <c r="G408" s="219">
        <f t="shared" ca="1" si="188"/>
        <v>164</v>
      </c>
      <c r="H408" s="219">
        <f t="shared" ca="1" si="188"/>
        <v>164</v>
      </c>
      <c r="I408" s="219">
        <f t="shared" ca="1" si="188"/>
        <v>204</v>
      </c>
      <c r="J408" s="219">
        <f t="shared" ca="1" si="188"/>
        <v>210</v>
      </c>
      <c r="K408" s="221">
        <f t="shared" ca="1" si="188"/>
        <v>62</v>
      </c>
      <c r="L408" s="219">
        <f t="shared" ca="1" si="188"/>
        <v>62</v>
      </c>
      <c r="M408" s="221">
        <f t="shared" ca="1" si="188"/>
        <v>68</v>
      </c>
      <c r="N408" s="219">
        <f t="shared" ca="1" si="188"/>
        <v>68</v>
      </c>
      <c r="O408" s="219">
        <f t="shared" ca="1" si="188"/>
        <v>62</v>
      </c>
      <c r="P408" s="221">
        <f t="shared" ca="1" si="188"/>
        <v>33</v>
      </c>
      <c r="Q408" s="219">
        <f t="shared" ca="1" si="188"/>
        <v>33</v>
      </c>
      <c r="R408" s="219">
        <f t="shared" ca="1" si="188"/>
        <v>3</v>
      </c>
      <c r="S408" s="221">
        <f t="shared" ca="1" si="188"/>
        <v>-9</v>
      </c>
      <c r="T408" s="219">
        <f t="shared" ca="1" si="188"/>
        <v>-9</v>
      </c>
      <c r="U408" s="219">
        <f t="shared" ca="1" si="188"/>
        <v>-9</v>
      </c>
      <c r="V408" s="221">
        <f t="shared" ca="1" si="188"/>
        <v>-9</v>
      </c>
      <c r="W408" s="219">
        <f t="shared" ca="1" si="188"/>
        <v>-9</v>
      </c>
      <c r="X408" s="219">
        <f t="shared" ca="1" si="188"/>
        <v>-17</v>
      </c>
      <c r="Y408" s="221">
        <f t="shared" ca="1" si="188"/>
        <v>-21</v>
      </c>
      <c r="Z408" s="219">
        <f t="shared" ca="1" si="188"/>
        <v>-21</v>
      </c>
      <c r="AA408" s="221">
        <f t="shared" ca="1" si="188"/>
        <v>0</v>
      </c>
      <c r="AB408" s="221">
        <f t="shared" ca="1" si="188"/>
        <v>0</v>
      </c>
      <c r="AC408" s="221">
        <f t="shared" ca="1" si="188"/>
        <v>0</v>
      </c>
    </row>
    <row r="409" spans="2:29" s="574" customFormat="1" ht="15" hidden="1" customHeight="1">
      <c r="B409" s="737" t="s">
        <v>134</v>
      </c>
      <c r="C409" s="691" t="s">
        <v>120</v>
      </c>
      <c r="D409" s="30" t="s">
        <v>148</v>
      </c>
      <c r="E409" s="84" t="str">
        <f>ADDRESS(MATCH(E4,SL_CHARTS_2012!$BB$1:$BB$39999,1),$E$417,1)</f>
        <v>$BB$23</v>
      </c>
      <c r="F409" s="31" t="str">
        <f>ADDRESS(MATCH(F4,SL_CHARTS_2012!$BB$1:$BB$39999,1),$E$417,1)</f>
        <v>$BB$23</v>
      </c>
      <c r="G409" s="31" t="str">
        <f>ADDRESS(MATCH(G4,SL_CHARTS_2012!$BB$1:$BB$39999,1),$E$417,1)</f>
        <v>$BB$21</v>
      </c>
      <c r="H409" s="31" t="str">
        <f>ADDRESS(MATCH(H4,SL_CHARTS_2012!$BB$1:$BB$39999,1),$E$417,1)</f>
        <v>$BB$20</v>
      </c>
      <c r="I409" s="31" t="str">
        <f>ADDRESS(MATCH(I4,SL_CHARTS_2012!$BB$1:$BB$39999,1),$E$417,1)</f>
        <v>$BB$19</v>
      </c>
      <c r="J409" s="31" t="str">
        <f>ADDRESS(MATCH(J4,SL_CHARTS_2012!$BB$1:$BB$39999,1),$E$417,1)</f>
        <v>$BB$18</v>
      </c>
      <c r="K409" s="31" t="str">
        <f>ADDRESS(MATCH(K4,SL_CHARTS_2012!$BB$1:$BB$39999,1),$E$417,1)</f>
        <v>$BB$17</v>
      </c>
      <c r="L409" s="84" t="str">
        <f>ADDRESS(MATCH(L4,SL_CHARTS_2012!$BB$1:$BB$39999,1),$E$417,1)</f>
        <v>$BB$16</v>
      </c>
      <c r="M409" s="31" t="str">
        <f>ADDRESS(MATCH(M4,SL_CHARTS_2012!$BB$1:$BB$39999,1),$E$417,1)</f>
        <v>$BB$16</v>
      </c>
      <c r="N409" s="31" t="str">
        <f>ADDRESS(MATCH(N4,SL_CHARTS_2012!$BB$1:$BB$39999,1),$E$417,1)</f>
        <v>$BB$15</v>
      </c>
      <c r="O409" s="31" t="str">
        <f>ADDRESS(MATCH(O4,SL_CHARTS_2012!$BB$1:$BB$39999,1),$E$417,1)</f>
        <v>$BB$14</v>
      </c>
      <c r="P409" s="31" t="str">
        <f>ADDRESS(MATCH(P4,SL_CHARTS_2012!$BB$1:$BB$39999,1),$E$417,1)</f>
        <v>$BB$13</v>
      </c>
      <c r="Q409" s="31" t="str">
        <f>ADDRESS(MATCH(Q4,SL_CHARTS_2012!$BB$1:$BB$39999,1),$E$417,1)</f>
        <v>$BB$13</v>
      </c>
      <c r="R409" s="31" t="str">
        <f>ADDRESS(MATCH(R4,SL_CHARTS_2012!$BB$1:$BB$39999,1),$E$417,1)</f>
        <v>$BB$12</v>
      </c>
      <c r="S409" s="31" t="str">
        <f>ADDRESS(MATCH(S4,SL_CHARTS_2012!$BB$1:$BB$39999,1),$E$417,1)</f>
        <v>$BB$11</v>
      </c>
      <c r="T409" s="84" t="str">
        <f>ADDRESS(MATCH(T4,SL_CHARTS_2012!$BB$1:$BB$39999,1),$E$417,1)</f>
        <v>$BB$10</v>
      </c>
      <c r="U409" s="84" t="str">
        <f>ADDRESS(MATCH(U4,SL_CHARTS_2012!$BB$1:$BB$39999,1),$E$417,1)</f>
        <v>$BB$10</v>
      </c>
      <c r="V409" s="84" t="str">
        <f>ADDRESS(MATCH(V4,SL_CHARTS_2012!$BB$1:$BB$39999,1),$E$417,1)</f>
        <v>$BB$9</v>
      </c>
      <c r="W409" s="84" t="str">
        <f>ADDRESS(MATCH(W4,SL_CHARTS_2012!$BB$1:$BB$39999,1),$E$417,1)</f>
        <v>$BB$9</v>
      </c>
      <c r="X409" s="31" t="str">
        <f>ADDRESS(MATCH(X4,SL_CHARTS_2012!$BB$1:$BB$39999,1),$E$417,1)</f>
        <v>$BB$9</v>
      </c>
      <c r="Y409" s="84" t="str">
        <f>ADDRESS(MATCH(Y4,SL_CHARTS_2012!$BB$1:$BB$39999,1),$E$417,1)</f>
        <v>$BB$7</v>
      </c>
      <c r="Z409" s="84" t="str">
        <f>ADDRESS(MATCH(Z4,SL_CHARTS_2012!$BB$1:$BB$39999,1),$E$417,1)</f>
        <v>$BB$7</v>
      </c>
      <c r="AA409" s="31" t="str">
        <f>ADDRESS(MATCH(AA4,SL_CHARTS_2012!$BB$1:$BB$39999,1),$E$417,1)</f>
        <v>$BB$7</v>
      </c>
      <c r="AB409" s="84" t="str">
        <f>ADDRESS(MATCH(AB4,SL_CHARTS_2012!$BB$1:$BB$39999,1),$E$417,1)</f>
        <v>$BB$6</v>
      </c>
      <c r="AC409" s="84" t="str">
        <f>ADDRESS(MATCH(AC4,SL_CHARTS_2012!$BB$1:$BB$39999,1),$E$417,1)</f>
        <v>$BB$6</v>
      </c>
    </row>
    <row r="410" spans="2:29" s="574" customFormat="1" ht="15" hidden="1" customHeight="1">
      <c r="B410" s="738"/>
      <c r="C410" s="691"/>
      <c r="D410" s="66" t="s">
        <v>129</v>
      </c>
      <c r="E410" s="249">
        <f ca="1">INDIRECT(CONCATENATE($E$418,ADDRESS(MATCH(E4,SL_CHARTS_2012!$BB$1:$BB$39999,1),$E$417,1)))</f>
        <v>92</v>
      </c>
      <c r="F410" s="241">
        <f ca="1">INDIRECT(CONCATENATE($E$418,ADDRESS(MATCH(F4,SL_CHARTS_2012!$BB$1:$BB$39999,1),$E$417,1)))</f>
        <v>92</v>
      </c>
      <c r="G410" s="241">
        <f ca="1">INDIRECT(CONCATENATE($E$418,ADDRESS(MATCH(G4,SL_CHARTS_2012!$BB$1:$BB$39999,1),$E$417,1)))</f>
        <v>88</v>
      </c>
      <c r="H410" s="241">
        <f ca="1">INDIRECT(CONCATENATE($E$418,ADDRESS(MATCH(H4,SL_CHARTS_2012!$BB$1:$BB$39999,1),$E$417,1)))</f>
        <v>85</v>
      </c>
      <c r="I410" s="241">
        <f ca="1">INDIRECT(CONCATENATE($E$418,ADDRESS(MATCH(I4,SL_CHARTS_2012!$BB$1:$BB$39999,1),$E$417,1)))</f>
        <v>78</v>
      </c>
      <c r="J410" s="241">
        <f ca="1">INDIRECT(CONCATENATE($E$418,ADDRESS(MATCH(J4,SL_CHARTS_2012!$BB$1:$BB$39999,1),$E$417,1)))</f>
        <v>70</v>
      </c>
      <c r="K410" s="241">
        <f ca="1">INDIRECT(CONCATENATE($E$418,ADDRESS(MATCH(K4,SL_CHARTS_2012!$BB$1:$BB$39999,1),$E$417,1)))</f>
        <v>63</v>
      </c>
      <c r="L410" s="249">
        <f ca="1">INDIRECT(CONCATENATE($E$418,ADDRESS(MATCH(L4,SL_CHARTS_2012!$BB$1:$BB$39999,1),$E$417,1)))</f>
        <v>59</v>
      </c>
      <c r="M410" s="241">
        <f ca="1">INDIRECT(CONCATENATE($E$418,ADDRESS(MATCH(M4,SL_CHARTS_2012!$BB$1:$BB$39999,1),$E$417,1)))</f>
        <v>59</v>
      </c>
      <c r="N410" s="241">
        <f ca="1">INDIRECT(CONCATENATE($E$418,ADDRESS(MATCH(N4,SL_CHARTS_2012!$BB$1:$BB$39999,1),$E$417,1)))</f>
        <v>55</v>
      </c>
      <c r="O410" s="241">
        <f ca="1">INDIRECT(CONCATENATE($E$418,ADDRESS(MATCH(O4,SL_CHARTS_2012!$BB$1:$BB$39999,1),$E$417,1)))</f>
        <v>46</v>
      </c>
      <c r="P410" s="241">
        <f ca="1">INDIRECT(CONCATENATE($E$418,ADDRESS(MATCH(P4,SL_CHARTS_2012!$BB$1:$BB$39999,1),$E$417,1)))</f>
        <v>38</v>
      </c>
      <c r="Q410" s="241">
        <f ca="1">INDIRECT(CONCATENATE($E$418,ADDRESS(MATCH(Q4,SL_CHARTS_2012!$BB$1:$BB$39999,1),$E$417,1)))</f>
        <v>38</v>
      </c>
      <c r="R410" s="241">
        <f ca="1">INDIRECT(CONCATENATE($E$418,ADDRESS(MATCH(R4,SL_CHARTS_2012!$BB$1:$BB$39999,1),$E$417,1)))</f>
        <v>33</v>
      </c>
      <c r="S410" s="241">
        <f ca="1">INDIRECT(CONCATENATE($E$418,ADDRESS(MATCH(S4,SL_CHARTS_2012!$BB$1:$BB$39999,1),$E$417,1)))</f>
        <v>26</v>
      </c>
      <c r="T410" s="249">
        <f ca="1">INDIRECT(CONCATENATE($E$418,ADDRESS(MATCH(T4,SL_CHARTS_2012!$BB$1:$BB$39999,1),$E$417,1)))</f>
        <v>20</v>
      </c>
      <c r="U410" s="249">
        <f ca="1">INDIRECT(CONCATENATE($E$418,ADDRESS(MATCH(U4,SL_CHARTS_2012!$BB$1:$BB$39999,1),$E$417,1)))</f>
        <v>20</v>
      </c>
      <c r="V410" s="249">
        <f ca="1">INDIRECT(CONCATENATE($E$418,ADDRESS(MATCH(V4,SL_CHARTS_2012!$BB$1:$BB$39999,1),$E$417,1)))</f>
        <v>10</v>
      </c>
      <c r="W410" s="249">
        <f ca="1">INDIRECT(CONCATENATE($E$418,ADDRESS(MATCH(W4,SL_CHARTS_2012!$BB$1:$BB$39999,1),$E$417,1)))</f>
        <v>10</v>
      </c>
      <c r="X410" s="241">
        <f ca="1">INDIRECT(CONCATENATE($E$418,ADDRESS(MATCH(X4,SL_CHARTS_2012!$BB$1:$BB$39999,1),$E$417,1)))</f>
        <v>10</v>
      </c>
      <c r="Y410" s="249">
        <f ca="1">INDIRECT(CONCATENATE($E$418,ADDRESS(MATCH(Y4,SL_CHARTS_2012!$BB$1:$BB$39999,1),$E$417,1)))</f>
        <v>3</v>
      </c>
      <c r="Z410" s="249">
        <f ca="1">INDIRECT(CONCATENATE($E$418,ADDRESS(MATCH(Z4,SL_CHARTS_2012!$BB$1:$BB$39999,1),$E$417,1)))</f>
        <v>3</v>
      </c>
      <c r="AA410" s="241">
        <f ca="1">INDIRECT(CONCATENATE($E$418,ADDRESS(MATCH(AA4,SL_CHARTS_2012!$BB$1:$BB$39999,1),$E$417,1)))</f>
        <v>3</v>
      </c>
      <c r="AB410" s="249">
        <f ca="1">INDIRECT(CONCATENATE($E$418,ADDRESS(MATCH(AB4,SL_CHARTS_2012!$BB$1:$BB$39999,1),$E$417,1)))</f>
        <v>0.1</v>
      </c>
      <c r="AC410" s="249">
        <f ca="1">INDIRECT(CONCATENATE($E$418,ADDRESS(MATCH(AC4,SL_CHARTS_2012!$BB$1:$BB$39999,1),$E$417,1)))</f>
        <v>0.1</v>
      </c>
    </row>
    <row r="411" spans="2:29" s="574" customFormat="1" ht="15" hidden="1" customHeight="1">
      <c r="B411" s="738"/>
      <c r="C411" s="691"/>
      <c r="D411" s="30" t="s">
        <v>149</v>
      </c>
      <c r="E411" s="84" t="str">
        <f>ADDRESS(MATCH(E8,SL_CHARTS_2012!$BB$1:$BB$39999,1),$E$417,1)</f>
        <v>$BB$23</v>
      </c>
      <c r="F411" s="31" t="str">
        <f>ADDRESS(MATCH(F8,SL_CHARTS_2012!$BB$1:$BB$39999,1),$E$417,1)</f>
        <v>$BB$21</v>
      </c>
      <c r="G411" s="31" t="str">
        <f>ADDRESS(MATCH(G8,SL_CHARTS_2012!$BB$1:$BB$39999,1),$E$417,1)</f>
        <v>$BB$20</v>
      </c>
      <c r="H411" s="31" t="str">
        <f>ADDRESS(MATCH(H8,SL_CHARTS_2012!$BB$1:$BB$39999,1),$E$417,1)</f>
        <v>$BB$19</v>
      </c>
      <c r="I411" s="31" t="str">
        <f>ADDRESS(MATCH(I8,SL_CHARTS_2012!$BB$1:$BB$39999,1),$E$417,1)</f>
        <v>$BB$18</v>
      </c>
      <c r="J411" s="31" t="str">
        <f>ADDRESS(MATCH(J8,SL_CHARTS_2012!$BB$1:$BB$39999,1),$E$417,1)</f>
        <v>$BB$17</v>
      </c>
      <c r="K411" s="31" t="str">
        <f>ADDRESS(MATCH(K8,SL_CHARTS_2012!$BB$1:$BB$39999,1),$E$417,1)</f>
        <v>$BB$16</v>
      </c>
      <c r="L411" s="84" t="str">
        <f>ADDRESS(MATCH(L8,SL_CHARTS_2012!$BB$1:$BB$39999,1),$E$417,1)</f>
        <v>$BB$16</v>
      </c>
      <c r="M411" s="31" t="str">
        <f>ADDRESS(MATCH(M8,SL_CHARTS_2012!$BB$1:$BB$39999,1),$E$417,1)</f>
        <v>$BB$15</v>
      </c>
      <c r="N411" s="31" t="str">
        <f>ADDRESS(MATCH(N8,SL_CHARTS_2012!$BB$1:$BB$39999,1),$E$417,1)</f>
        <v>$BB$14</v>
      </c>
      <c r="O411" s="31" t="str">
        <f>ADDRESS(MATCH(O8,SL_CHARTS_2012!$BB$1:$BB$39999,1),$E$417,1)</f>
        <v>$BB$13</v>
      </c>
      <c r="P411" s="31" t="str">
        <f>ADDRESS(MATCH(P8,SL_CHARTS_2012!$BB$1:$BB$39999,1),$E$417,1)</f>
        <v>$BB$13</v>
      </c>
      <c r="Q411" s="31" t="str">
        <f>ADDRESS(MATCH(Q8,SL_CHARTS_2012!$BB$1:$BB$39999,1),$E$417,1)</f>
        <v>$BB$12</v>
      </c>
      <c r="R411" s="31" t="str">
        <f>ADDRESS(MATCH(R8,SL_CHARTS_2012!$BB$1:$BB$39999,1),$E$417,1)</f>
        <v>$BB$11</v>
      </c>
      <c r="S411" s="31" t="str">
        <f>ADDRESS(MATCH(S8,SL_CHARTS_2012!$BB$1:$BB$39999,1),$E$417,1)</f>
        <v>$BB$10</v>
      </c>
      <c r="T411" s="84" t="str">
        <f>ADDRESS(MATCH(T8,SL_CHARTS_2012!$BB$1:$BB$39999,1),$E$417,1)</f>
        <v>$BB$10</v>
      </c>
      <c r="U411" s="84" t="str">
        <f>ADDRESS(MATCH(U8,SL_CHARTS_2012!$BB$1:$BB$39999,1),$E$417,1)</f>
        <v>$BB$9</v>
      </c>
      <c r="V411" s="84" t="str">
        <f>ADDRESS(MATCH(V8,SL_CHARTS_2012!$BB$1:$BB$39999,1),$E$417,1)</f>
        <v>$BB$9</v>
      </c>
      <c r="W411" s="84" t="str">
        <f>ADDRESS(MATCH(W8,SL_CHARTS_2012!$BB$1:$BB$39999,1),$E$417,1)</f>
        <v>$BB$9</v>
      </c>
      <c r="X411" s="31" t="str">
        <f>ADDRESS(MATCH(X8,SL_CHARTS_2012!$BB$1:$BB$39999,1),$E$417,1)</f>
        <v>$BB$7</v>
      </c>
      <c r="Y411" s="84" t="str">
        <f>ADDRESS(MATCH(Y8,SL_CHARTS_2012!$BB$1:$BB$39999,1),$E$417,1)</f>
        <v>$BB$7</v>
      </c>
      <c r="Z411" s="84" t="str">
        <f>ADDRESS(MATCH(Z8,SL_CHARTS_2012!$BB$1:$BB$39999,1),$E$417,1)</f>
        <v>$BB$7</v>
      </c>
      <c r="AA411" s="31" t="str">
        <f>ADDRESS(MATCH(AA8,SL_CHARTS_2012!$BB$1:$BB$39999,1),$E$417,1)</f>
        <v>$BB$6</v>
      </c>
      <c r="AB411" s="84" t="str">
        <f>ADDRESS(MATCH(AB8,SL_CHARTS_2012!$BB$1:$BB$39999,1),$E$417,1)</f>
        <v>$BB$6</v>
      </c>
      <c r="AC411" s="84" t="str">
        <f>ADDRESS(MATCH(AC8,SL_CHARTS_2012!$BB$1:$BB$39999,1),$E$417,1)</f>
        <v>$BB$6</v>
      </c>
    </row>
    <row r="412" spans="2:29" s="574" customFormat="1" ht="15" hidden="1" customHeight="1">
      <c r="B412" s="738"/>
      <c r="C412" s="691"/>
      <c r="D412" s="66" t="s">
        <v>130</v>
      </c>
      <c r="E412" s="249">
        <f ca="1">INDIRECT(CONCATENATE($E$395,ADDRESS(MATCH(E8,SL_CHARTS_2012!$BB$1:$BB$39999,1),$E$417,1)))</f>
        <v>92</v>
      </c>
      <c r="F412" s="241">
        <f ca="1">INDIRECT(CONCATENATE($E$395,ADDRESS(MATCH(F8,SL_CHARTS_2012!$BB$1:$BB$39999,1),$E$417,1)))</f>
        <v>88</v>
      </c>
      <c r="G412" s="241">
        <f ca="1">INDIRECT(CONCATENATE($E$395,ADDRESS(MATCH(G8,SL_CHARTS_2012!$BB$1:$BB$39999,1),$E$417,1)))</f>
        <v>85</v>
      </c>
      <c r="H412" s="241">
        <f ca="1">INDIRECT(CONCATENATE($E$395,ADDRESS(MATCH(H8,SL_CHARTS_2012!$BB$1:$BB$39999,1),$E$417,1)))</f>
        <v>78</v>
      </c>
      <c r="I412" s="241">
        <f ca="1">INDIRECT(CONCATENATE($E$395,ADDRESS(MATCH(I8,SL_CHARTS_2012!$BB$1:$BB$39999,1),$E$417,1)))</f>
        <v>70</v>
      </c>
      <c r="J412" s="241">
        <f ca="1">INDIRECT(CONCATENATE($E$395,ADDRESS(MATCH(J8,SL_CHARTS_2012!$BB$1:$BB$39999,1),$E$417,1)))</f>
        <v>63</v>
      </c>
      <c r="K412" s="241">
        <f ca="1">INDIRECT(CONCATENATE($E$395,ADDRESS(MATCH(K8,SL_CHARTS_2012!$BB$1:$BB$39999,1),$E$417,1)))</f>
        <v>59</v>
      </c>
      <c r="L412" s="249">
        <f ca="1">INDIRECT(CONCATENATE($E$395,ADDRESS(MATCH(L8,SL_CHARTS_2012!$BB$1:$BB$39999,1),$E$417,1)))</f>
        <v>59</v>
      </c>
      <c r="M412" s="241">
        <f ca="1">INDIRECT(CONCATENATE($E$395,ADDRESS(MATCH(M8,SL_CHARTS_2012!$BB$1:$BB$39999,1),$E$417,1)))</f>
        <v>55</v>
      </c>
      <c r="N412" s="241">
        <f ca="1">INDIRECT(CONCATENATE($E$395,ADDRESS(MATCH(N8,SL_CHARTS_2012!$BB$1:$BB$39999,1),$E$417,1)))</f>
        <v>46</v>
      </c>
      <c r="O412" s="241">
        <f ca="1">INDIRECT(CONCATENATE($E$395,ADDRESS(MATCH(O8,SL_CHARTS_2012!$BB$1:$BB$39999,1),$E$417,1)))</f>
        <v>38</v>
      </c>
      <c r="P412" s="241">
        <f ca="1">INDIRECT(CONCATENATE($E$395,ADDRESS(MATCH(P8,SL_CHARTS_2012!$BB$1:$BB$39999,1),$E$417,1)))</f>
        <v>38</v>
      </c>
      <c r="Q412" s="241">
        <f ca="1">INDIRECT(CONCATENATE($E$395,ADDRESS(MATCH(Q8,SL_CHARTS_2012!$BB$1:$BB$39999,1),$E$417,1)))</f>
        <v>33</v>
      </c>
      <c r="R412" s="241">
        <f ca="1">INDIRECT(CONCATENATE($E$395,ADDRESS(MATCH(R8,SL_CHARTS_2012!$BB$1:$BB$39999,1),$E$417,1)))</f>
        <v>26</v>
      </c>
      <c r="S412" s="241">
        <f ca="1">INDIRECT(CONCATENATE($E$395,ADDRESS(MATCH(S8,SL_CHARTS_2012!$BB$1:$BB$39999,1),$E$417,1)))</f>
        <v>20</v>
      </c>
      <c r="T412" s="249">
        <f ca="1">INDIRECT(CONCATENATE($E$395,ADDRESS(MATCH(T8,SL_CHARTS_2012!$BB$1:$BB$39999,1),$E$417,1)))</f>
        <v>20</v>
      </c>
      <c r="U412" s="249">
        <f ca="1">INDIRECT(CONCATENATE($E$395,ADDRESS(MATCH(U8,SL_CHARTS_2012!$BB$1:$BB$39999,1),$E$417,1)))</f>
        <v>10</v>
      </c>
      <c r="V412" s="249">
        <f ca="1">INDIRECT(CONCATENATE($E$395,ADDRESS(MATCH(V8,SL_CHARTS_2012!$BB$1:$BB$39999,1),$E$417,1)))</f>
        <v>10</v>
      </c>
      <c r="W412" s="249">
        <f ca="1">INDIRECT(CONCATENATE($E$395,ADDRESS(MATCH(W8,SL_CHARTS_2012!$BB$1:$BB$39999,1),$E$417,1)))</f>
        <v>10</v>
      </c>
      <c r="X412" s="241">
        <f ca="1">INDIRECT(CONCATENATE($E$395,ADDRESS(MATCH(X8,SL_CHARTS_2012!$BB$1:$BB$39999,1),$E$417,1)))</f>
        <v>3</v>
      </c>
      <c r="Y412" s="249">
        <f ca="1">INDIRECT(CONCATENATE($E$395,ADDRESS(MATCH(Y8,SL_CHARTS_2012!$BB$1:$BB$39999,1),$E$417,1)))</f>
        <v>3</v>
      </c>
      <c r="Z412" s="249">
        <f ca="1">INDIRECT(CONCATENATE($E$395,ADDRESS(MATCH(Z8,SL_CHARTS_2012!$BB$1:$BB$39999,1),$E$417,1)))</f>
        <v>3</v>
      </c>
      <c r="AA412" s="241">
        <f ca="1">INDIRECT(CONCATENATE($E$395,ADDRESS(MATCH(AA8,SL_CHARTS_2012!$BB$1:$BB$39999,1),$E$417,1)))</f>
        <v>0.1</v>
      </c>
      <c r="AB412" s="249">
        <f ca="1">INDIRECT(CONCATENATE($E$395,ADDRESS(MATCH(AB8,SL_CHARTS_2012!$BB$1:$BB$39999,1),$E$417,1)))</f>
        <v>0.1</v>
      </c>
      <c r="AC412" s="249">
        <f ca="1">INDIRECT(CONCATENATE($E$395,ADDRESS(MATCH(AC8,SL_CHARTS_2012!$BB$1:$BB$39999,1),$E$417,1)))</f>
        <v>0.1</v>
      </c>
    </row>
    <row r="413" spans="2:29" s="574" customFormat="1" ht="15" hidden="1" customHeight="1">
      <c r="B413" s="738"/>
      <c r="C413" s="693" t="s">
        <v>121</v>
      </c>
      <c r="D413" s="63" t="s">
        <v>148</v>
      </c>
      <c r="E413" s="577" t="str">
        <f>ADDRESS(MATCH(E6,SL_CHARTS_2012!$BB$1:$BB$39999,1),$E$417,1)</f>
        <v>$BB$23</v>
      </c>
      <c r="F413" s="575" t="str">
        <f>ADDRESS(MATCH(F6,SL_CHARTS_2012!$BB$1:$BB$39999,1),$E$417,1)</f>
        <v>$BB$23</v>
      </c>
      <c r="G413" s="575" t="str">
        <f>ADDRESS(MATCH(G6,SL_CHARTS_2012!$BB$1:$BB$39999,1),$E$417,1)</f>
        <v>$BB$22</v>
      </c>
      <c r="H413" s="575" t="str">
        <f>ADDRESS(MATCH(H6,SL_CHARTS_2012!$BB$1:$BB$39999,1),$E$417,1)</f>
        <v>$BB$20</v>
      </c>
      <c r="I413" s="575" t="str">
        <f>ADDRESS(MATCH(I6,SL_CHARTS_2012!$BB$1:$BB$39999,1),$E$417,1)</f>
        <v>$BB$19</v>
      </c>
      <c r="J413" s="575" t="str">
        <f>ADDRESS(MATCH(J6,SL_CHARTS_2012!$BB$1:$BB$39999,1),$E$417,1)</f>
        <v>$BB$18</v>
      </c>
      <c r="K413" s="575" t="str">
        <f>ADDRESS(MATCH(K6,SL_CHARTS_2012!$BB$1:$BB$39999,1),$E$417,1)</f>
        <v>$BB$17</v>
      </c>
      <c r="L413" s="577" t="str">
        <f>ADDRESS(MATCH(L6,SL_CHARTS_2012!$BB$1:$BB$39999,1),$E$417,1)</f>
        <v>$BB$16</v>
      </c>
      <c r="M413" s="575" t="str">
        <f>ADDRESS(MATCH(M6,SL_CHARTS_2012!$BB$1:$BB$39999,1),$E$417,1)</f>
        <v>$BB$16</v>
      </c>
      <c r="N413" s="575" t="str">
        <f>ADDRESS(MATCH(N6,SL_CHARTS_2012!$BB$1:$BB$39999,1),$E$417,1)</f>
        <v>$BB$15</v>
      </c>
      <c r="O413" s="575" t="str">
        <f>ADDRESS(MATCH(O6,SL_CHARTS_2012!$BB$1:$BB$39999,1),$E$417,1)</f>
        <v>$BB$14</v>
      </c>
      <c r="P413" s="575" t="str">
        <f>ADDRESS(MATCH(P6,SL_CHARTS_2012!$BB$1:$BB$39999,1),$E$417,1)</f>
        <v>$BB$13</v>
      </c>
      <c r="Q413" s="575" t="str">
        <f>ADDRESS(MATCH(Q6,SL_CHARTS_2012!$BB$1:$BB$39999,1),$E$417,1)</f>
        <v>$BB$13</v>
      </c>
      <c r="R413" s="575" t="str">
        <f>ADDRESS(MATCH(R6,SL_CHARTS_2012!$BB$1:$BB$39999,1),$E$417,1)</f>
        <v>$BB$12</v>
      </c>
      <c r="S413" s="575" t="str">
        <f>ADDRESS(MATCH(S6,SL_CHARTS_2012!$BB$1:$BB$39999,1),$E$417,1)</f>
        <v>$BB$11</v>
      </c>
      <c r="T413" s="577" t="str">
        <f>ADDRESS(MATCH(T6,SL_CHARTS_2012!$BB$1:$BB$39999,1),$E$417,1)</f>
        <v>$BB$10</v>
      </c>
      <c r="U413" s="577" t="str">
        <f>ADDRESS(MATCH(U6,SL_CHARTS_2012!$BB$1:$BB$39999,1),$E$417,1)</f>
        <v>$BB$10</v>
      </c>
      <c r="V413" s="577" t="str">
        <f>ADDRESS(MATCH(V6,SL_CHARTS_2012!$BB$1:$BB$39999,1),$E$417,1)</f>
        <v>$BB$9</v>
      </c>
      <c r="W413" s="577" t="str">
        <f>ADDRESS(MATCH(W6,SL_CHARTS_2012!$BB$1:$BB$39999,1),$E$417,1)</f>
        <v>$BB$9</v>
      </c>
      <c r="X413" s="575" t="str">
        <f>ADDRESS(MATCH(X6,SL_CHARTS_2012!$BB$1:$BB$39999,1),$E$417,1)</f>
        <v>$BB$9</v>
      </c>
      <c r="Y413" s="577" t="str">
        <f>ADDRESS(MATCH(Y6,SL_CHARTS_2012!$BB$1:$BB$39999,1),$E$417,1)</f>
        <v>$BB$7</v>
      </c>
      <c r="Z413" s="577" t="str">
        <f>ADDRESS(MATCH(Z6,SL_CHARTS_2012!$BB$1:$BB$39999,1),$E$417,1)</f>
        <v>$BB$7</v>
      </c>
      <c r="AA413" s="575" t="str">
        <f>ADDRESS(MATCH(AA6,SL_CHARTS_2012!$BB$1:$BB$39999,1),$E$417,1)</f>
        <v>$BB$7</v>
      </c>
      <c r="AB413" s="577" t="str">
        <f>ADDRESS(MATCH(AB6,SL_CHARTS_2012!$BB$1:$BB$39999,1),$E$417,1)</f>
        <v>$BB$6</v>
      </c>
      <c r="AC413" s="577" t="str">
        <f>ADDRESS(MATCH(AC6,SL_CHARTS_2012!$BB$1:$BB$39999,1),$E$417,1)</f>
        <v>$BB$6</v>
      </c>
    </row>
    <row r="414" spans="2:29" s="574" customFormat="1" ht="15" hidden="1" customHeight="1">
      <c r="B414" s="738"/>
      <c r="C414" s="693"/>
      <c r="D414" s="164" t="s">
        <v>118</v>
      </c>
      <c r="E414" s="577">
        <f ca="1">INDIRECT(CONCATENATE($E$418,ADDRESS(MATCH(E6,SL_CHARTS_2012!$BB$1:$BB$39999,1),$E$417,1)))</f>
        <v>92</v>
      </c>
      <c r="F414" s="575">
        <f ca="1">INDIRECT(CONCATENATE($E$418,ADDRESS(MATCH(F6,SL_CHARTS_2012!$BB$1:$BB$39999,1),$E$417,1)))</f>
        <v>92</v>
      </c>
      <c r="G414" s="575">
        <f ca="1">INDIRECT(CONCATENATE($E$418,ADDRESS(MATCH(G6,SL_CHARTS_2012!$BB$1:$BB$39999,1),$E$417,1)))</f>
        <v>90</v>
      </c>
      <c r="H414" s="575">
        <f ca="1">INDIRECT(CONCATENATE($E$418,ADDRESS(MATCH(H6,SL_CHARTS_2012!$BB$1:$BB$39999,1),$E$417,1)))</f>
        <v>85</v>
      </c>
      <c r="I414" s="575">
        <f ca="1">INDIRECT(CONCATENATE($E$418,ADDRESS(MATCH(I6,SL_CHARTS_2012!$BB$1:$BB$39999,1),$E$417,1)))</f>
        <v>78</v>
      </c>
      <c r="J414" s="575">
        <f ca="1">INDIRECT(CONCATENATE($E$418,ADDRESS(MATCH(J6,SL_CHARTS_2012!$BB$1:$BB$39999,1),$E$417,1)))</f>
        <v>70</v>
      </c>
      <c r="K414" s="575">
        <f ca="1">INDIRECT(CONCATENATE($E$418,ADDRESS(MATCH(K6,SL_CHARTS_2012!$BB$1:$BB$39999,1),$E$417,1)))</f>
        <v>63</v>
      </c>
      <c r="L414" s="577">
        <f ca="1">INDIRECT(CONCATENATE($E$418,ADDRESS(MATCH(L6,SL_CHARTS_2012!$BB$1:$BB$39999,1),$E$417,1)))</f>
        <v>59</v>
      </c>
      <c r="M414" s="575">
        <f ca="1">INDIRECT(CONCATENATE($E$418,ADDRESS(MATCH(M6,SL_CHARTS_2012!$BB$1:$BB$39999,1),$E$417,1)))</f>
        <v>59</v>
      </c>
      <c r="N414" s="575">
        <f ca="1">INDIRECT(CONCATENATE($E$418,ADDRESS(MATCH(N6,SL_CHARTS_2012!$BB$1:$BB$39999,1),$E$417,1)))</f>
        <v>55</v>
      </c>
      <c r="O414" s="575">
        <f ca="1">INDIRECT(CONCATENATE($E$418,ADDRESS(MATCH(O6,SL_CHARTS_2012!$BB$1:$BB$39999,1),$E$417,1)))</f>
        <v>46</v>
      </c>
      <c r="P414" s="575">
        <f ca="1">INDIRECT(CONCATENATE($E$418,ADDRESS(MATCH(P6,SL_CHARTS_2012!$BB$1:$BB$39999,1),$E$417,1)))</f>
        <v>38</v>
      </c>
      <c r="Q414" s="575">
        <f ca="1">INDIRECT(CONCATENATE($E$418,ADDRESS(MATCH(Q6,SL_CHARTS_2012!$BB$1:$BB$39999,1),$E$417,1)))</f>
        <v>38</v>
      </c>
      <c r="R414" s="575">
        <f ca="1">INDIRECT(CONCATENATE($E$418,ADDRESS(MATCH(R6,SL_CHARTS_2012!$BB$1:$BB$39999,1),$E$417,1)))</f>
        <v>33</v>
      </c>
      <c r="S414" s="575">
        <f ca="1">INDIRECT(CONCATENATE($E$418,ADDRESS(MATCH(S6,SL_CHARTS_2012!$BB$1:$BB$39999,1),$E$417,1)))</f>
        <v>26</v>
      </c>
      <c r="T414" s="577">
        <f ca="1">INDIRECT(CONCATENATE($E$418,ADDRESS(MATCH(T6,SL_CHARTS_2012!$BB$1:$BB$39999,1),$E$417,1)))</f>
        <v>20</v>
      </c>
      <c r="U414" s="577">
        <f ca="1">INDIRECT(CONCATENATE($E$418,ADDRESS(MATCH(U6,SL_CHARTS_2012!$BB$1:$BB$39999,1),$E$417,1)))</f>
        <v>20</v>
      </c>
      <c r="V414" s="577">
        <f ca="1">INDIRECT(CONCATENATE($E$418,ADDRESS(MATCH(V6,SL_CHARTS_2012!$BB$1:$BB$39999,1),$E$417,1)))</f>
        <v>10</v>
      </c>
      <c r="W414" s="577">
        <f ca="1">INDIRECT(CONCATENATE($E$418,ADDRESS(MATCH(W6,SL_CHARTS_2012!$BB$1:$BB$39999,1),$E$417,1)))</f>
        <v>10</v>
      </c>
      <c r="X414" s="575">
        <f ca="1">INDIRECT(CONCATENATE($E$418,ADDRESS(MATCH(X6,SL_CHARTS_2012!$BB$1:$BB$39999,1),$E$417,1)))</f>
        <v>10</v>
      </c>
      <c r="Y414" s="577">
        <f ca="1">INDIRECT(CONCATENATE($E$418,ADDRESS(MATCH(Y6,SL_CHARTS_2012!$BB$1:$BB$39999,1),$E$417,1)))</f>
        <v>3</v>
      </c>
      <c r="Z414" s="577">
        <f ca="1">INDIRECT(CONCATENATE($E$418,ADDRESS(MATCH(Z6,SL_CHARTS_2012!$BB$1:$BB$39999,1),$E$417,1)))</f>
        <v>3</v>
      </c>
      <c r="AA414" s="575">
        <f ca="1">INDIRECT(CONCATENATE($E$418,ADDRESS(MATCH(AA6,SL_CHARTS_2012!$BB$1:$BB$39999,1),$E$417,1)))</f>
        <v>3</v>
      </c>
      <c r="AB414" s="577">
        <f ca="1">INDIRECT(CONCATENATE($E$418,ADDRESS(MATCH(AB6,SL_CHARTS_2012!$BB$1:$BB$39999,1),$E$417,1)))</f>
        <v>0.1</v>
      </c>
      <c r="AC414" s="577">
        <f ca="1">INDIRECT(CONCATENATE($E$418,ADDRESS(MATCH(AC6,SL_CHARTS_2012!$BB$1:$BB$39999,1),$E$417,1)))</f>
        <v>0.1</v>
      </c>
    </row>
    <row r="415" spans="2:29" s="574" customFormat="1" ht="15" hidden="1" customHeight="1">
      <c r="B415" s="738"/>
      <c r="C415" s="693"/>
      <c r="D415" s="63" t="s">
        <v>149</v>
      </c>
      <c r="E415" s="577" t="str">
        <f>ADDRESS(MATCH(E10,SL_CHARTS_2012!$BB$1:$BB$39999,1),$E$417,1)</f>
        <v>$BB$23</v>
      </c>
      <c r="F415" s="575" t="str">
        <f>ADDRESS(MATCH(F10,SL_CHARTS_2012!$BB$1:$BB$39999,1),$E$417,1)</f>
        <v>$BB$21</v>
      </c>
      <c r="G415" s="575" t="str">
        <f>ADDRESS(MATCH(G10,SL_CHARTS_2012!$BB$1:$BB$39999,1),$E$417,1)</f>
        <v>$BB$20</v>
      </c>
      <c r="H415" s="575" t="str">
        <f>ADDRESS(MATCH(H10,SL_CHARTS_2012!$BB$1:$BB$39999,1),$E$417,1)</f>
        <v>$BB$19</v>
      </c>
      <c r="I415" s="575" t="str">
        <f>ADDRESS(MATCH(I10,SL_CHARTS_2012!$BB$1:$BB$39999,1),$E$417,1)</f>
        <v>$BB$18</v>
      </c>
      <c r="J415" s="575" t="str">
        <f>ADDRESS(MATCH(J10,SL_CHARTS_2012!$BB$1:$BB$39999,1),$E$417,1)</f>
        <v>$BB$17</v>
      </c>
      <c r="K415" s="575" t="str">
        <f>ADDRESS(MATCH(K10,SL_CHARTS_2012!$BB$1:$BB$39999,1),$E$417,1)</f>
        <v>$BB$16</v>
      </c>
      <c r="L415" s="577" t="str">
        <f>ADDRESS(MATCH(L10,SL_CHARTS_2012!$BB$1:$BB$39999,1),$E$417,1)</f>
        <v>$BB$16</v>
      </c>
      <c r="M415" s="575" t="str">
        <f>ADDRESS(MATCH(M10,SL_CHARTS_2012!$BB$1:$BB$39999,1),$E$417,1)</f>
        <v>$BB$15</v>
      </c>
      <c r="N415" s="575" t="str">
        <f>ADDRESS(MATCH(N10,SL_CHARTS_2012!$BB$1:$BB$39999,1),$E$417,1)</f>
        <v>$BB$14</v>
      </c>
      <c r="O415" s="575" t="str">
        <f>ADDRESS(MATCH(O10,SL_CHARTS_2012!$BB$1:$BB$39999,1),$E$417,1)</f>
        <v>$BB$13</v>
      </c>
      <c r="P415" s="575" t="str">
        <f>ADDRESS(MATCH(P10,SL_CHARTS_2012!$BB$1:$BB$39999,1),$E$417,1)</f>
        <v>$BB$13</v>
      </c>
      <c r="Q415" s="575" t="str">
        <f>ADDRESS(MATCH(Q10,SL_CHARTS_2012!$BB$1:$BB$39999,1),$E$417,1)</f>
        <v>$BB$12</v>
      </c>
      <c r="R415" s="575" t="str">
        <f>ADDRESS(MATCH(R10,SL_CHARTS_2012!$BB$1:$BB$39999,1),$E$417,1)</f>
        <v>$BB$11</v>
      </c>
      <c r="S415" s="575" t="str">
        <f>ADDRESS(MATCH(S10,SL_CHARTS_2012!$BB$1:$BB$39999,1),$E$417,1)</f>
        <v>$BB$10</v>
      </c>
      <c r="T415" s="577" t="str">
        <f>ADDRESS(MATCH(T10,SL_CHARTS_2012!$BB$1:$BB$39999,1),$E$417,1)</f>
        <v>$BB$10</v>
      </c>
      <c r="U415" s="577" t="str">
        <f>ADDRESS(MATCH(U10,SL_CHARTS_2012!$BB$1:$BB$39999,1),$E$417,1)</f>
        <v>$BB$9</v>
      </c>
      <c r="V415" s="577" t="str">
        <f>ADDRESS(MATCH(V10,SL_CHARTS_2012!$BB$1:$BB$39999,1),$E$417,1)</f>
        <v>$BB$9</v>
      </c>
      <c r="W415" s="577" t="str">
        <f>ADDRESS(MATCH(W10,SL_CHARTS_2012!$BB$1:$BB$39999,1),$E$417,1)</f>
        <v>$BB$9</v>
      </c>
      <c r="X415" s="575" t="str">
        <f>ADDRESS(MATCH(X10,SL_CHARTS_2012!$BB$1:$BB$39999,1),$E$417,1)</f>
        <v>$BB$7</v>
      </c>
      <c r="Y415" s="577" t="str">
        <f>ADDRESS(MATCH(Y10,SL_CHARTS_2012!$BB$1:$BB$39999,1),$E$417,1)</f>
        <v>$BB$7</v>
      </c>
      <c r="Z415" s="577" t="str">
        <f>ADDRESS(MATCH(Z10,SL_CHARTS_2012!$BB$1:$BB$39999,1),$E$417,1)</f>
        <v>$BB$7</v>
      </c>
      <c r="AA415" s="575" t="str">
        <f>ADDRESS(MATCH(AA10,SL_CHARTS_2012!$BB$1:$BB$39999,1),$E$417,1)</f>
        <v>$BB$6</v>
      </c>
      <c r="AB415" s="577" t="str">
        <f>ADDRESS(MATCH(AB10,SL_CHARTS_2012!$BB$1:$BB$39999,1),$E$417,1)</f>
        <v>$BB$6</v>
      </c>
      <c r="AC415" s="577" t="str">
        <f>ADDRESS(MATCH(AC10,SL_CHARTS_2012!$BB$1:$BB$39999,1),$E$417,1)</f>
        <v>$BB$6</v>
      </c>
    </row>
    <row r="416" spans="2:29" s="574" customFormat="1" ht="15" hidden="1" customHeight="1">
      <c r="B416" s="738"/>
      <c r="C416" s="693"/>
      <c r="D416" s="164" t="s">
        <v>119</v>
      </c>
      <c r="E416" s="577">
        <f ca="1">INDIRECT(CONCATENATE($E$395,ADDRESS(MATCH(E10,SL_CHARTS_2012!$BB$1:$BB$39999,1),$E$417,1)))</f>
        <v>92</v>
      </c>
      <c r="F416" s="575">
        <f ca="1">INDIRECT(CONCATENATE($E$395,ADDRESS(MATCH(F10,SL_CHARTS_2012!$BB$1:$BB$39999,1),$E$417,1)))</f>
        <v>88</v>
      </c>
      <c r="G416" s="575">
        <f ca="1">INDIRECT(CONCATENATE($E$395,ADDRESS(MATCH(G10,SL_CHARTS_2012!$BB$1:$BB$39999,1),$E$417,1)))</f>
        <v>85</v>
      </c>
      <c r="H416" s="575">
        <f ca="1">INDIRECT(CONCATENATE($E$395,ADDRESS(MATCH(H10,SL_CHARTS_2012!$BB$1:$BB$39999,1),$E$417,1)))</f>
        <v>78</v>
      </c>
      <c r="I416" s="575">
        <f ca="1">INDIRECT(CONCATENATE($E$395,ADDRESS(MATCH(I10,SL_CHARTS_2012!$BB$1:$BB$39999,1),$E$417,1)))</f>
        <v>70</v>
      </c>
      <c r="J416" s="575">
        <f ca="1">INDIRECT(CONCATENATE($E$395,ADDRESS(MATCH(J10,SL_CHARTS_2012!$BB$1:$BB$39999,1),$E$417,1)))</f>
        <v>63</v>
      </c>
      <c r="K416" s="575">
        <f ca="1">INDIRECT(CONCATENATE($E$395,ADDRESS(MATCH(K10,SL_CHARTS_2012!$BB$1:$BB$39999,1),$E$417,1)))</f>
        <v>59</v>
      </c>
      <c r="L416" s="577">
        <f ca="1">INDIRECT(CONCATENATE($E$395,ADDRESS(MATCH(L10,SL_CHARTS_2012!$BB$1:$BB$39999,1),$E$417,1)))</f>
        <v>59</v>
      </c>
      <c r="M416" s="575">
        <f ca="1">INDIRECT(CONCATENATE($E$395,ADDRESS(MATCH(M10,SL_CHARTS_2012!$BB$1:$BB$39999,1),$E$417,1)))</f>
        <v>55</v>
      </c>
      <c r="N416" s="575">
        <f ca="1">INDIRECT(CONCATENATE($E$395,ADDRESS(MATCH(N10,SL_CHARTS_2012!$BB$1:$BB$39999,1),$E$417,1)))</f>
        <v>46</v>
      </c>
      <c r="O416" s="575">
        <f ca="1">INDIRECT(CONCATENATE($E$395,ADDRESS(MATCH(O10,SL_CHARTS_2012!$BB$1:$BB$39999,1),$E$417,1)))</f>
        <v>38</v>
      </c>
      <c r="P416" s="575">
        <f ca="1">INDIRECT(CONCATENATE($E$395,ADDRESS(MATCH(P10,SL_CHARTS_2012!$BB$1:$BB$39999,1),$E$417,1)))</f>
        <v>38</v>
      </c>
      <c r="Q416" s="575">
        <f ca="1">INDIRECT(CONCATENATE($E$395,ADDRESS(MATCH(Q10,SL_CHARTS_2012!$BB$1:$BB$39999,1),$E$417,1)))</f>
        <v>33</v>
      </c>
      <c r="R416" s="575">
        <f ca="1">INDIRECT(CONCATENATE($E$395,ADDRESS(MATCH(R10,SL_CHARTS_2012!$BB$1:$BB$39999,1),$E$417,1)))</f>
        <v>26</v>
      </c>
      <c r="S416" s="575">
        <f ca="1">INDIRECT(CONCATENATE($E$395,ADDRESS(MATCH(S10,SL_CHARTS_2012!$BB$1:$BB$39999,1),$E$417,1)))</f>
        <v>20</v>
      </c>
      <c r="T416" s="577">
        <f ca="1">INDIRECT(CONCATENATE($E$395,ADDRESS(MATCH(T10,SL_CHARTS_2012!$BB$1:$BB$39999,1),$E$417,1)))</f>
        <v>20</v>
      </c>
      <c r="U416" s="577">
        <f ca="1">INDIRECT(CONCATENATE($E$395,ADDRESS(MATCH(U10,SL_CHARTS_2012!$BB$1:$BB$39999,1),$E$417,1)))</f>
        <v>10</v>
      </c>
      <c r="V416" s="577">
        <f ca="1">INDIRECT(CONCATENATE($E$395,ADDRESS(MATCH(V10,SL_CHARTS_2012!$BB$1:$BB$39999,1),$E$417,1)))</f>
        <v>10</v>
      </c>
      <c r="W416" s="577">
        <f ca="1">INDIRECT(CONCATENATE($E$395,ADDRESS(MATCH(W10,SL_CHARTS_2012!$BB$1:$BB$39999,1),$E$417,1)))</f>
        <v>10</v>
      </c>
      <c r="X416" s="575">
        <f ca="1">INDIRECT(CONCATENATE($E$395,ADDRESS(MATCH(X10,SL_CHARTS_2012!$BB$1:$BB$39999,1),$E$417,1)))</f>
        <v>3</v>
      </c>
      <c r="Y416" s="577">
        <f ca="1">INDIRECT(CONCATENATE($E$395,ADDRESS(MATCH(Y10,SL_CHARTS_2012!$BB$1:$BB$39999,1),$E$417,1)))</f>
        <v>3</v>
      </c>
      <c r="Z416" s="577">
        <f ca="1">INDIRECT(CONCATENATE($E$395,ADDRESS(MATCH(Z10,SL_CHARTS_2012!$BB$1:$BB$39999,1),$E$417,1)))</f>
        <v>3</v>
      </c>
      <c r="AA416" s="575">
        <f ca="1">INDIRECT(CONCATENATE($E$395,ADDRESS(MATCH(AA10,SL_CHARTS_2012!$BB$1:$BB$39999,1),$E$417,1)))</f>
        <v>0.1</v>
      </c>
      <c r="AB416" s="577">
        <f ca="1">INDIRECT(CONCATENATE($E$395,ADDRESS(MATCH(AB10,SL_CHARTS_2012!$BB$1:$BB$39999,1),$E$417,1)))</f>
        <v>0.1</v>
      </c>
      <c r="AC416" s="577">
        <f ca="1">INDIRECT(CONCATENATE($E$395,ADDRESS(MATCH(AC10,SL_CHARTS_2012!$BB$1:$BB$39999,1),$E$417,1)))</f>
        <v>0.1</v>
      </c>
    </row>
    <row r="417" spans="2:29" s="574" customFormat="1" ht="15" hidden="1" customHeight="1">
      <c r="B417" s="738"/>
      <c r="C417" s="694" t="s">
        <v>125</v>
      </c>
      <c r="D417" s="694"/>
      <c r="E417" s="695">
        <v>54</v>
      </c>
      <c r="F417" s="695"/>
      <c r="G417" s="695"/>
      <c r="H417" s="695"/>
      <c r="I417" s="695"/>
      <c r="J417" s="695"/>
      <c r="K417" s="695"/>
      <c r="L417" s="695"/>
      <c r="M417" s="695"/>
      <c r="N417" s="695"/>
      <c r="O417" s="695"/>
      <c r="P417" s="695"/>
      <c r="Q417" s="695"/>
      <c r="R417" s="695"/>
      <c r="S417" s="695"/>
      <c r="T417" s="695"/>
      <c r="U417" s="695"/>
      <c r="V417" s="695"/>
      <c r="W417" s="695"/>
      <c r="X417" s="695"/>
      <c r="Y417" s="695"/>
      <c r="Z417" s="695"/>
      <c r="AA417" s="695"/>
      <c r="AB417" s="695"/>
      <c r="AC417" s="695"/>
    </row>
    <row r="418" spans="2:29" s="574" customFormat="1" ht="15" hidden="1" customHeight="1">
      <c r="B418" s="738"/>
      <c r="C418" s="572"/>
      <c r="D418" s="702" t="s">
        <v>126</v>
      </c>
      <c r="E418" s="72" t="s">
        <v>147</v>
      </c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2:29" s="574" customFormat="1" ht="15" hidden="1" customHeight="1">
      <c r="B419" s="738"/>
      <c r="C419" s="572"/>
      <c r="D419" s="702"/>
      <c r="E419" s="72" t="s">
        <v>124</v>
      </c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2:29" s="574" customFormat="1" ht="15" hidden="1" customHeight="1">
      <c r="B420" s="738"/>
      <c r="C420" s="696" t="s">
        <v>120</v>
      </c>
      <c r="D420" s="68" t="s">
        <v>123</v>
      </c>
      <c r="E420" s="201" t="str">
        <f ca="1">IF(E410&gt;E4, ADDRESS(MATCH(E412,SL_CHARTS_2012!$BB$1:$BB$3999,1),$E$417+3,1),E421)</f>
        <v>$BE$23</v>
      </c>
      <c r="F420" s="69" t="str">
        <f ca="1">IF(F410&gt;F4, ADDRESS(MATCH(F412,SL_CHARTS_2012!$BB$1:$BB$3999,1),$E$417+3,1),ADDRESS(MATCH(F410-1,SL_CHARTS_2012!$BB$1:$BB$3999,1),$E$417+3,1))</f>
        <v>$BE$22</v>
      </c>
      <c r="G420" s="69" t="str">
        <f ca="1">IF(G410&gt;G4, ADDRESS(MATCH(G412,SL_CHARTS_2012!$BB$1:$BB$3999,1),$E$417+3,1),G421)</f>
        <v>$BE$21</v>
      </c>
      <c r="H420" s="69" t="str">
        <f ca="1">IF(H410&gt;H4, ADDRESS(MATCH(H412,SL_CHARTS_2012!$BB$1:$BB$3999,1),$E$417+3,1),H421)</f>
        <v>$BE$20</v>
      </c>
      <c r="I420" s="69" t="str">
        <f ca="1">IF(I410&gt;I4, ADDRESS(MATCH(I412,SL_CHARTS_2012!$BB$1:$BB$3999,1),$E$417+3,1),I421)</f>
        <v>$BE$19</v>
      </c>
      <c r="J420" s="69" t="str">
        <f ca="1">IF(J410&gt;J4, ADDRESS(MATCH(J412,SL_CHARTS_2012!$BB$1:$BB$3999,1),$E$417+3,1),J421)</f>
        <v>$BE$18</v>
      </c>
      <c r="K420" s="69" t="str">
        <f ca="1">IF(K410&gt;K4, ADDRESS(MATCH(K412,SL_CHARTS_2012!$BB$1:$BB$3999,1),$E$417+3,1),K421)</f>
        <v>$BE$17</v>
      </c>
      <c r="L420" s="201" t="str">
        <f ca="1">IF(L410&gt;L4, ADDRESS(MATCH(L412,SL_CHARTS_2012!$BB$1:$BB$3999,1),$E$417+3,1),L421)</f>
        <v>$BE$16</v>
      </c>
      <c r="M420" s="69" t="str">
        <f ca="1">IF(M410&gt;M4, ADDRESS(MATCH(M412,SL_CHARTS_2012!$BB$1:$BB$3999,1),$E$417+3,1),M421)</f>
        <v>$BE$16</v>
      </c>
      <c r="N420" s="69" t="str">
        <f ca="1">IF(N410&gt;N4, ADDRESS(MATCH(N412,SL_CHARTS_2012!$BB$1:$BB$3999,1),$E$417+3,1),N421)</f>
        <v>$BE$15</v>
      </c>
      <c r="O420" s="69" t="str">
        <f ca="1">IF(O410&gt;O4, ADDRESS(MATCH(O412,SL_CHARTS_2012!$BB$1:$BB$3999,1),$E$417+3,1),O421)</f>
        <v>$BE$14</v>
      </c>
      <c r="P420" s="69" t="str">
        <f ca="1">Q420</f>
        <v>$BE$13</v>
      </c>
      <c r="Q420" s="69" t="str">
        <f ca="1">IF(Q410&gt;Q4, ADDRESS(MATCH(Q412,SL_CHARTS_2012!$BB$1:$BB$3999,1),$E$417+3,1),Q421)</f>
        <v>$BE$13</v>
      </c>
      <c r="R420" s="69" t="str">
        <f ca="1">IF(R410&gt;R4, ADDRESS(MATCH(R412,SL_CHARTS_2012!$BB$1:$BB$3999,1),$E$417+3,1),R421)</f>
        <v>$BE$12</v>
      </c>
      <c r="S420" s="69" t="str">
        <f ca="1">IF(S410&gt;S4, ADDRESS(MATCH(S412,SL_CHARTS_2012!$BB$1:$BB$3999,1),$E$417+3,1),S421)</f>
        <v>$BE$11</v>
      </c>
      <c r="T420" s="201" t="str">
        <f ca="1">IF(T410&gt;T4, ADDRESS(MATCH(T412,SL_CHARTS_2012!$BB$1:$BB$3999,1),$E$417+3,1),T421)</f>
        <v>$BE$10</v>
      </c>
      <c r="U420" s="201" t="str">
        <f ca="1">IF(U410&gt;U4, ADDRESS(MATCH(U412,SL_CHARTS_2012!$BB$1:$BB$3999,1),$E$417+3,1),U421)</f>
        <v>$BE$10</v>
      </c>
      <c r="V420" s="201" t="str">
        <f ca="1">IF(V410&gt;V4, ADDRESS(MATCH(V412,SL_CHARTS_2012!$BB$1:$BB$3999,1),$E$417+3,1),V421)</f>
        <v>$BE$9</v>
      </c>
      <c r="W420" s="201" t="str">
        <f ca="1">IF(W410&gt;W4, ADDRESS(MATCH(W412,SL_CHARTS_2012!$BB$1:$BB$3999,1),$E$417+3,1),W421)</f>
        <v>$BE$9</v>
      </c>
      <c r="X420" s="69" t="str">
        <f ca="1">IF(X410&gt;X4, ADDRESS(MATCH(X412,SL_CHARTS_2012!$BB$1:$BB$3999,1),$E$417+3,1),ADDRESS(MATCH(X412+5,SL_CHARTS_2012!$BB$1:$BB$3999,1),$E$417+3,1))</f>
        <v>$BE$8</v>
      </c>
      <c r="Y420" s="201" t="str">
        <f ca="1">IF(Y410&gt;Y4, ADDRESS(MATCH(Y412,SL_CHARTS_2012!$BB$1:$BB$3999,1),$E$417+3,1),Y421)</f>
        <v>$BE$7</v>
      </c>
      <c r="Z420" s="201" t="str">
        <f ca="1">IF(Z410&gt;Z4, ADDRESS(MATCH(Z412,SL_CHARTS_2012!$BB$1:$BB$3999,1),$E$417+3,1),Z421)</f>
        <v>$BE$7</v>
      </c>
      <c r="AA420" s="69" t="str">
        <f ca="1">IF(AA410&gt;AA4, ADDRESS(MATCH(AA412,SL_CHARTS_2012!$BB$1:$BB$3999,1),$E$417+3,1),AA421)</f>
        <v>$BE$7</v>
      </c>
      <c r="AB420" s="201" t="str">
        <f ca="1">IF(AB410&gt;AB4, ADDRESS(MATCH(AB412,SL_CHARTS_2012!$BB$1:$BB$3999,1),$E$417+3,1),AB421)</f>
        <v>$BE$6</v>
      </c>
      <c r="AC420" s="201" t="str">
        <f ca="1">IF(AC410&gt;AC4, ADDRESS(MATCH(AC412,SL_CHARTS_2012!$BB$1:$BB$3999,1),$E$417+3,1),AC421)</f>
        <v>$BE$6</v>
      </c>
    </row>
    <row r="421" spans="2:29" s="574" customFormat="1" ht="15" hidden="1" customHeight="1">
      <c r="B421" s="738"/>
      <c r="C421" s="703"/>
      <c r="D421" s="68" t="s">
        <v>122</v>
      </c>
      <c r="E421" s="201" t="str">
        <f ca="1">IF(E412&lt;E8,ADDRESS(MATCH(E410,SL_CHARTS_2012!$BB$1:$BB$3999,1),$E$417+3,1),E420)</f>
        <v>$BE$23</v>
      </c>
      <c r="F421" s="69" t="str">
        <f ca="1">IF(F412&lt;F8,ADDRESS(MATCH(F410,SL_CHARTS_2012!$BB$1:$BB$3999,1),$E$417+3,1),ADDRESS(MATCH(F412+1,SL_CHARTS_2012!$BB$1:$BB$3999,1),$E$417+3,1))</f>
        <v>$BE$23</v>
      </c>
      <c r="G421" s="69" t="str">
        <f ca="1">IF(G412&lt;G8,ADDRESS(MATCH(G410,SL_CHARTS_2012!$BB$1:$BB$3999,1),$E$417+3,1),G420)</f>
        <v>$BE$21</v>
      </c>
      <c r="H421" s="69" t="str">
        <f ca="1">IF(H412&lt;H8,ADDRESS(MATCH(H410,SL_CHARTS_2012!$BB$1:$BB$3999,1),$E$417+3,1),H420)</f>
        <v>$BE$20</v>
      </c>
      <c r="I421" s="69" t="str">
        <f ca="1">IF(I412&lt;I8,ADDRESS(MATCH(I410,SL_CHARTS_2012!$BB$1:$BB$3999,1),$E$417+3,1),I420)</f>
        <v>$BE$19</v>
      </c>
      <c r="J421" s="69" t="str">
        <f ca="1">IF(J412&lt;J8,ADDRESS(MATCH(J410,SL_CHARTS_2012!$BB$1:$BB$3999,1),$E$417+3,1),J420)</f>
        <v>$BE$18</v>
      </c>
      <c r="K421" s="69" t="str">
        <f ca="1">IF(K412&lt;K8,ADDRESS(MATCH(K410,SL_CHARTS_2012!$BB$1:$BB$3999,1),$E$417+3,1),K420)</f>
        <v>$BE$17</v>
      </c>
      <c r="L421" s="201" t="str">
        <f ca="1">IF(L412&lt;L8,ADDRESS(MATCH(L410,SL_CHARTS_2012!$BB$1:$BB$3999,1),$E$417+3,1),L420)</f>
        <v>$BE$16</v>
      </c>
      <c r="M421" s="69" t="str">
        <f ca="1">IF(M412&lt;M8,ADDRESS(MATCH(M410,SL_CHARTS_2012!$BB$1:$BB$3999,1),$E$417+3,1),M420)</f>
        <v>$BE$16</v>
      </c>
      <c r="N421" s="69" t="str">
        <f ca="1">IF(N412&lt;N8,ADDRESS(MATCH(N410,SL_CHARTS_2012!$BB$1:$BB$3999,1),$E$417+3,1),N420)</f>
        <v>$BE$15</v>
      </c>
      <c r="O421" s="69" t="str">
        <f ca="1">IF(O412&lt;O8,ADDRESS(MATCH(O410,SL_CHARTS_2012!$BB$1:$BB$3999,1),$E$417+3,1),O420)</f>
        <v>$BE$14</v>
      </c>
      <c r="P421" s="69" t="str">
        <f ca="1">IF(P412&lt;P8,ADDRESS(MATCH(P410,SL_CHARTS_2012!$BB$1:$BB$3999,1),$E$417+3,1),P420)</f>
        <v>$BE$13</v>
      </c>
      <c r="Q421" s="69" t="str">
        <f ca="1">IF(Q412&lt;Q8,ADDRESS(MATCH(Q410,SL_CHARTS_2012!$BB$1:$BB$3999,1),$E$417+3,1),Q420)</f>
        <v>$BE$13</v>
      </c>
      <c r="R421" s="69" t="str">
        <f ca="1">IF(R412&lt;R8,ADDRESS(MATCH(R410,SL_CHARTS_2012!$BB$1:$BB$3999,1),$E$417+3,1),R420)</f>
        <v>$BE$12</v>
      </c>
      <c r="S421" s="69" t="str">
        <f ca="1">IF(S412&lt;S8,ADDRESS(MATCH(S410,SL_CHARTS_2012!$BB$1:$BB$3999,1),$E$417+3,1),S420)</f>
        <v>$BE$11</v>
      </c>
      <c r="T421" s="201" t="str">
        <f ca="1">IF(T412&lt;T8,ADDRESS(MATCH(T410,SL_CHARTS_2012!$BB$1:$BB$3999,1),$E$417+3,1),T420)</f>
        <v>$BE$10</v>
      </c>
      <c r="U421" s="201" t="str">
        <f ca="1">IF(U412&lt;U8,ADDRESS(MATCH(U410,SL_CHARTS_2012!$BB$1:$BB$3999,1),$E$417+3,1),U420)</f>
        <v>$BE$10</v>
      </c>
      <c r="V421" s="201" t="str">
        <f ca="1">IF(V412&lt;V8,ADDRESS(MATCH(V410,SL_CHARTS_2012!$BB$1:$BB$3999,1),$E$417+3,1),V420)</f>
        <v>$BE$9</v>
      </c>
      <c r="W421" s="201" t="str">
        <f ca="1">IF(W412&lt;W8,ADDRESS(MATCH(W410,SL_CHARTS_2012!$BB$1:$BB$3999,1),$E$417+3,1),W420)</f>
        <v>$BE$9</v>
      </c>
      <c r="X421" s="69" t="str">
        <f ca="1">IF(X412&lt;X8,ADDRESS(MATCH(X410,SL_CHARTS_2012!$BB$1:$BB$3999,1),$E$417+3,1),X420)</f>
        <v>$BE$9</v>
      </c>
      <c r="Y421" s="201" t="str">
        <f ca="1">IF(Y412&lt;Y8,ADDRESS(MATCH(Y410,SL_CHARTS_2012!$BB$1:$BB$3999,1),$E$417+3,1),Y420)</f>
        <v>$BE$7</v>
      </c>
      <c r="Z421" s="201" t="str">
        <f ca="1">IF(Z412&lt;Z8,ADDRESS(MATCH(Z410,SL_CHARTS_2012!$BB$1:$BB$3999,1),$E$417+3,1),Z420)</f>
        <v>$BE$7</v>
      </c>
      <c r="AA421" s="69" t="str">
        <f ca="1">IF(AA412&lt;AA8,ADDRESS(MATCH(AA410,SL_CHARTS_2012!$BB$1:$BB$3999,1),$E$417+3,1),AA420)</f>
        <v>$BE$7</v>
      </c>
      <c r="AB421" s="201" t="str">
        <f ca="1">IF(AB412&lt;AB8,ADDRESS(MATCH(AB410,SL_CHARTS_2012!$BB$1:$BB$3999,1),$E$417+3,1),AB420)</f>
        <v>$BE$6</v>
      </c>
      <c r="AC421" s="201" t="str">
        <f ca="1">IF(AC412&lt;AC8,ADDRESS(MATCH(AC410,SL_CHARTS_2012!$BB$1:$BB$3999,1),$E$417+3,1),AC420)</f>
        <v>$BE$6</v>
      </c>
    </row>
    <row r="422" spans="2:29" s="574" customFormat="1" ht="15" hidden="1" customHeight="1">
      <c r="B422" s="738"/>
      <c r="C422" s="693" t="s">
        <v>121</v>
      </c>
      <c r="D422" s="90" t="s">
        <v>123</v>
      </c>
      <c r="E422" s="213" t="str">
        <f ca="1">IF(E414&gt;E4, ADDRESS(MATCH(E416,SL_CHARTS_2012!$BB$1:$BB$3999,1),$E$417+3,1),E423)</f>
        <v>$BE$23</v>
      </c>
      <c r="F422" s="67" t="str">
        <f ca="1">IF(F414&gt;F4, ADDRESS(MATCH(F416,SL_CHARTS_2012!$BB$1:$BB$3999,1),$E$417+3,1),F423)</f>
        <v>$BE$23</v>
      </c>
      <c r="G422" s="67" t="str">
        <f ca="1">IF(G414&gt;G4, ADDRESS(MATCH(G416,SL_CHARTS_2012!$BB$1:$BB$3999,1),$E$417+3,1),G423)</f>
        <v>$BE$20</v>
      </c>
      <c r="H422" s="67" t="str">
        <f ca="1">IF(H414&gt;H4, ADDRESS(MATCH(H416,SL_CHARTS_2012!$BB$1:$BB$3999,1),$E$417+3,1),H423)</f>
        <v>$BE$20</v>
      </c>
      <c r="I422" s="67" t="str">
        <f ca="1">IF(I414&gt;I4, ADDRESS(MATCH(I416,SL_CHARTS_2012!$BB$1:$BB$3999,1),$E$417+3,1),I423)</f>
        <v>$BE$19</v>
      </c>
      <c r="J422" s="67" t="str">
        <f ca="1">IF(J414&gt;J4, ADDRESS(MATCH(J416,SL_CHARTS_2012!$BB$1:$BB$3999,1),$E$417+3,1),J423)</f>
        <v>$BE$18</v>
      </c>
      <c r="K422" s="67" t="str">
        <f ca="1">IF(K414&gt;K4, ADDRESS(MATCH(K416,SL_CHARTS_2012!$BB$1:$BB$3999,1),$E$417+3,1),K423)</f>
        <v>$BE$17</v>
      </c>
      <c r="L422" s="213" t="str">
        <f ca="1">IF(L414&gt;L4, ADDRESS(MATCH(L416,SL_CHARTS_2012!$BB$1:$BB$3999,1),$E$417+3,1),L423)</f>
        <v>$BE$16</v>
      </c>
      <c r="M422" s="67" t="str">
        <f ca="1">IF(M414&gt;M4, ADDRESS(MATCH(M416,SL_CHARTS_2012!$BB$1:$BB$3999,1),$E$417+3,1),M423)</f>
        <v>$BE$16</v>
      </c>
      <c r="N422" s="67" t="str">
        <f ca="1">IF(N414&gt;N4, ADDRESS(MATCH(N416,SL_CHARTS_2012!$BB$1:$BB$3999,1),$E$417+3,1),N423)</f>
        <v>$BE$15</v>
      </c>
      <c r="O422" s="67" t="str">
        <f ca="1">IF(O414&gt;O4, ADDRESS(MATCH(O416,SL_CHARTS_2012!$BB$1:$BB$3999,1),$E$417+3,1),O423)</f>
        <v>$BE$14</v>
      </c>
      <c r="P422" s="67" t="str">
        <f ca="1">Q422</f>
        <v>$BE$13</v>
      </c>
      <c r="Q422" s="67" t="str">
        <f ca="1">IF(Q414&gt;Q4, ADDRESS(MATCH(Q416,SL_CHARTS_2012!$BB$1:$BB$3999,1),$E$417+3,1),Q423)</f>
        <v>$BE$13</v>
      </c>
      <c r="R422" s="67" t="str">
        <f ca="1">IF(R414&gt;R4, ADDRESS(MATCH(R416,SL_CHARTS_2012!$BB$1:$BB$3999,1),$E$417+3,1),R423)</f>
        <v>$BE$12</v>
      </c>
      <c r="S422" s="67" t="str">
        <f ca="1">IF(S414&gt;S4, ADDRESS(MATCH(S416,SL_CHARTS_2012!$BB$1:$BB$3999,1),$E$417+3,1),S423)</f>
        <v>$BE$11</v>
      </c>
      <c r="T422" s="213" t="str">
        <f ca="1">IF(T414&gt;T4, ADDRESS(MATCH(T416,SL_CHARTS_2012!$BB$1:$BB$3999,1),$E$417+3,1),T423)</f>
        <v>$BE$10</v>
      </c>
      <c r="U422" s="213" t="str">
        <f ca="1">IF(U414&gt;U4, ADDRESS(MATCH(U416,SL_CHARTS_2012!$BB$1:$BB$3999,1),$E$417+3,1),U423)</f>
        <v>$BE$10</v>
      </c>
      <c r="V422" s="213" t="str">
        <f ca="1">IF(V414&gt;V4, ADDRESS(MATCH(V416,SL_CHARTS_2012!$BB$1:$BB$3999,1),$E$417+3,1),V423)</f>
        <v>$BE$9</v>
      </c>
      <c r="W422" s="213" t="str">
        <f ca="1">IF(W414&gt;W4, ADDRESS(MATCH(W416,SL_CHARTS_2012!$BB$1:$BB$3999,1),$E$417+3,1),W423)</f>
        <v>$BE$9</v>
      </c>
      <c r="X422" s="67" t="str">
        <f ca="1">IF(X414&gt;X4, ADDRESS(MATCH(X416,SL_CHARTS_2012!$BB$1:$BB$3999,1),$E$417+3,1),X423)</f>
        <v>$BE$9</v>
      </c>
      <c r="Y422" s="213" t="str">
        <f ca="1">IF(Y414&gt;Y4, ADDRESS(MATCH(Y416,SL_CHARTS_2012!$BB$1:$BB$3999,1),$E$417+3,1),Y423)</f>
        <v>$BE$7</v>
      </c>
      <c r="Z422" s="213" t="str">
        <f ca="1">IF(Z414&gt;Z4, ADDRESS(MATCH(Z416,SL_CHARTS_2012!$BB$1:$BB$3999,1),$E$417+3,1),Z423)</f>
        <v>$BE$7</v>
      </c>
      <c r="AA422" s="67" t="str">
        <f ca="1">IF(AA414&gt;AA4, ADDRESS(MATCH(AA416,SL_CHARTS_2012!$BB$1:$BB$3999,1),$E$417+3,1),AA423)</f>
        <v>$BE$7</v>
      </c>
      <c r="AB422" s="213" t="str">
        <f ca="1">IF(AB414&gt;AB4, ADDRESS(MATCH(AB416,SL_CHARTS_2012!$BB$1:$BB$3999,1),$E$417+3,1),AB423)</f>
        <v>$BE$6</v>
      </c>
      <c r="AC422" s="213" t="str">
        <f ca="1">IF(AC414&gt;AC4, ADDRESS(MATCH(AC416,SL_CHARTS_2012!$BB$1:$BB$3999,1),$E$417+3,1),AC423)</f>
        <v>$BE$6</v>
      </c>
    </row>
    <row r="423" spans="2:29" s="574" customFormat="1" ht="15" hidden="1" customHeight="1">
      <c r="B423" s="738"/>
      <c r="C423" s="715"/>
      <c r="D423" s="90" t="s">
        <v>122</v>
      </c>
      <c r="E423" s="213" t="str">
        <f ca="1">IF(E416&lt;E8,ADDRESS(MATCH(E414,SL_CHARTS_2012!$BB$1:$BB$3999,1),$E$417+3,1),E422)</f>
        <v>$BE$23</v>
      </c>
      <c r="F423" s="67" t="str">
        <f ca="1">IF(F416&lt;F8,ADDRESS(MATCH(F414,SL_CHARTS_2012!$BB$1:$BB$3999,1),$E$417+3,1),F422)</f>
        <v>$BE$23</v>
      </c>
      <c r="G423" s="67" t="str">
        <f ca="1">IF(G416&lt;G8,ADDRESS(MATCH(G414,SL_CHARTS_2012!$BB$1:$BB$3999,1),$E$417+3,1),G422)</f>
        <v>$BE$22</v>
      </c>
      <c r="H423" s="67" t="str">
        <f ca="1">IF(H416&lt;H8,ADDRESS(MATCH(H414,SL_CHARTS_2012!$BB$1:$BB$3999,1),$E$417+3,1),H422)</f>
        <v>$BE$20</v>
      </c>
      <c r="I423" s="67" t="str">
        <f ca="1">IF(I416&lt;I8,ADDRESS(MATCH(I414,SL_CHARTS_2012!$BB$1:$BB$3999,1),$E$417+3,1),I422)</f>
        <v>$BE$19</v>
      </c>
      <c r="J423" s="67" t="str">
        <f ca="1">IF(J416&lt;J8,ADDRESS(MATCH(J414,SL_CHARTS_2012!$BB$1:$BB$3999,1),$E$417+3,1),J422)</f>
        <v>$BE$18</v>
      </c>
      <c r="K423" s="67" t="str">
        <f ca="1">IF(K416&lt;K8,ADDRESS(MATCH(K414,SL_CHARTS_2012!$BB$1:$BB$3999,1),$E$417+3,1),K422)</f>
        <v>$BE$17</v>
      </c>
      <c r="L423" s="213" t="str">
        <f ca="1">IF(L416&lt;L8,ADDRESS(MATCH(L414,SL_CHARTS_2012!$BB$1:$BB$3999,1),$E$417+3,1),L422)</f>
        <v>$BE$16</v>
      </c>
      <c r="M423" s="67" t="str">
        <f ca="1">IF(M416&lt;M8,ADDRESS(MATCH(M414,SL_CHARTS_2012!$BB$1:$BB$3999,1),$E$417+3,1),M422)</f>
        <v>$BE$16</v>
      </c>
      <c r="N423" s="67" t="str">
        <f ca="1">IF(N416&lt;N8,ADDRESS(MATCH(N414,SL_CHARTS_2012!$BB$1:$BB$3999,1),$E$417+3,1),N422)</f>
        <v>$BE$15</v>
      </c>
      <c r="O423" s="67" t="str">
        <f ca="1">IF(O416&lt;O8,ADDRESS(MATCH(O414,SL_CHARTS_2012!$BB$1:$BB$3999,1),$E$417+3,1),O422)</f>
        <v>$BE$14</v>
      </c>
      <c r="P423" s="67" t="str">
        <f ca="1">IF(P416&lt;P8,ADDRESS(MATCH(P414,SL_CHARTS_2012!$BB$1:$BB$3999,1),$E$417+3,1),P422)</f>
        <v>$BE$13</v>
      </c>
      <c r="Q423" s="67" t="str">
        <f ca="1">IF(Q416&lt;Q8,ADDRESS(MATCH(Q414,SL_CHARTS_2012!$BB$1:$BB$3999,1),$E$417+3,1),Q422)</f>
        <v>$BE$13</v>
      </c>
      <c r="R423" s="67" t="str">
        <f ca="1">IF(R416&lt;R8,ADDRESS(MATCH(R414,SL_CHARTS_2012!$BB$1:$BB$3999,1),$E$417+3,1),R422)</f>
        <v>$BE$12</v>
      </c>
      <c r="S423" s="67" t="str">
        <f ca="1">IF(S416&lt;S8,ADDRESS(MATCH(S414,SL_CHARTS_2012!$BB$1:$BB$3999,1),$E$417+3,1),S422)</f>
        <v>$BE$11</v>
      </c>
      <c r="T423" s="213" t="str">
        <f ca="1">IF(T416&lt;T8,ADDRESS(MATCH(T414,SL_CHARTS_2012!$BB$1:$BB$3999,1),$E$417+3,1),T422)</f>
        <v>$BE$10</v>
      </c>
      <c r="U423" s="213" t="str">
        <f ca="1">IF(U416&lt;U8,ADDRESS(MATCH(U414,SL_CHARTS_2012!$BB$1:$BB$3999,1),$E$417+3,1),U422)</f>
        <v>$BE$10</v>
      </c>
      <c r="V423" s="213" t="str">
        <f ca="1">IF(V416&lt;V8,ADDRESS(MATCH(V414,SL_CHARTS_2012!$BB$1:$BB$3999,1),$E$417+3,1),V422)</f>
        <v>$BE$9</v>
      </c>
      <c r="W423" s="213" t="str">
        <f ca="1">IF(W416&lt;W8,ADDRESS(MATCH(W414,SL_CHARTS_2012!$BB$1:$BB$3999,1),$E$417+3,1),W422)</f>
        <v>$BE$9</v>
      </c>
      <c r="X423" s="67" t="str">
        <f ca="1">IF(X416&lt;X8,ADDRESS(MATCH(X414,SL_CHARTS_2012!$BB$1:$BB$3999,1),$E$417+3,1),X422)</f>
        <v>$BE$9</v>
      </c>
      <c r="Y423" s="213" t="str">
        <f ca="1">IF(Y416&lt;Y8,ADDRESS(MATCH(Y414,SL_CHARTS_2012!$BB$1:$BB$3999,1),$E$417+3,1),Y422)</f>
        <v>$BE$7</v>
      </c>
      <c r="Z423" s="213" t="str">
        <f ca="1">IF(Z416&lt;Z8,ADDRESS(MATCH(Z414,SL_CHARTS_2012!$BB$1:$BB$3999,1),$E$417+3,1),Z422)</f>
        <v>$BE$7</v>
      </c>
      <c r="AA423" s="67" t="str">
        <f ca="1">IF(AA416&lt;AA8,ADDRESS(MATCH(AA414,SL_CHARTS_2012!$BB$1:$BB$3999,1),$E$417+3,1),AA422)</f>
        <v>$BE$7</v>
      </c>
      <c r="AB423" s="213" t="str">
        <f ca="1">IF(AB416&lt;AB8,ADDRESS(MATCH(AB414,SL_CHARTS_2012!$BB$1:$BB$3999,1),$E$417+3,1),AB422)</f>
        <v>$BE$6</v>
      </c>
      <c r="AC423" s="213" t="str">
        <f ca="1">IF(AC416&lt;AC8,ADDRESS(MATCH(AC414,SL_CHARTS_2012!$BB$1:$BB$3999,1),$E$417+3,1),AC422)</f>
        <v>$BE$6</v>
      </c>
    </row>
    <row r="424" spans="2:29" s="574" customFormat="1" ht="15" hidden="1" customHeight="1">
      <c r="B424" s="738"/>
      <c r="C424" s="698" t="s">
        <v>127</v>
      </c>
      <c r="D424" s="91" t="s">
        <v>106</v>
      </c>
      <c r="E424" s="202" t="str">
        <f t="shared" ref="E424:AC424" ca="1" si="189">CONCATENATE(ROUND(E410,1),E$7,ROUND(E412,1))</f>
        <v>92-92</v>
      </c>
      <c r="F424" s="206" t="str">
        <f t="shared" ca="1" si="189"/>
        <v>92-88</v>
      </c>
      <c r="G424" s="206" t="str">
        <f t="shared" ca="1" si="189"/>
        <v>88-85</v>
      </c>
      <c r="H424" s="206" t="str">
        <f t="shared" ca="1" si="189"/>
        <v>85-78</v>
      </c>
      <c r="I424" s="206" t="str">
        <f t="shared" ca="1" si="189"/>
        <v>78-70</v>
      </c>
      <c r="J424" s="206" t="str">
        <f t="shared" ca="1" si="189"/>
        <v>70-63</v>
      </c>
      <c r="K424" s="206" t="str">
        <f t="shared" ca="1" si="189"/>
        <v>63-59</v>
      </c>
      <c r="L424" s="202" t="str">
        <f t="shared" ca="1" si="189"/>
        <v>59-59</v>
      </c>
      <c r="M424" s="206" t="str">
        <f t="shared" ca="1" si="189"/>
        <v>59-55</v>
      </c>
      <c r="N424" s="206" t="str">
        <f t="shared" ca="1" si="189"/>
        <v>55-46</v>
      </c>
      <c r="O424" s="206" t="str">
        <f t="shared" ca="1" si="189"/>
        <v>46-38</v>
      </c>
      <c r="P424" s="206" t="str">
        <f t="shared" ca="1" si="189"/>
        <v>38-38</v>
      </c>
      <c r="Q424" s="206" t="str">
        <f t="shared" ca="1" si="189"/>
        <v>38-33</v>
      </c>
      <c r="R424" s="206" t="str">
        <f t="shared" ca="1" si="189"/>
        <v>33-26</v>
      </c>
      <c r="S424" s="206" t="str">
        <f t="shared" ca="1" si="189"/>
        <v>26-20</v>
      </c>
      <c r="T424" s="202" t="str">
        <f t="shared" ca="1" si="189"/>
        <v>20-20</v>
      </c>
      <c r="U424" s="202" t="str">
        <f t="shared" ca="1" si="189"/>
        <v>20-10</v>
      </c>
      <c r="V424" s="202" t="str">
        <f t="shared" ca="1" si="189"/>
        <v>10-10</v>
      </c>
      <c r="W424" s="202" t="str">
        <f t="shared" ca="1" si="189"/>
        <v>10-10</v>
      </c>
      <c r="X424" s="206" t="str">
        <f t="shared" ca="1" si="189"/>
        <v>10-3</v>
      </c>
      <c r="Y424" s="202" t="str">
        <f t="shared" ca="1" si="189"/>
        <v>3-3</v>
      </c>
      <c r="Z424" s="202" t="str">
        <f t="shared" ca="1" si="189"/>
        <v>3-3</v>
      </c>
      <c r="AA424" s="206" t="str">
        <f t="shared" ca="1" si="189"/>
        <v>3-0,1</v>
      </c>
      <c r="AB424" s="202" t="str">
        <f t="shared" ca="1" si="189"/>
        <v>0,1-0,1</v>
      </c>
      <c r="AC424" s="202" t="str">
        <f t="shared" ca="1" si="189"/>
        <v>0,1-0,1</v>
      </c>
    </row>
    <row r="425" spans="2:29" s="574" customFormat="1" ht="15" hidden="1" customHeight="1">
      <c r="B425" s="738"/>
      <c r="C425" s="698"/>
      <c r="D425" s="92" t="s">
        <v>670</v>
      </c>
      <c r="E425" s="203">
        <f ca="1">AVERAGE(INDIRECT(CONCATENATE($E$418,E420,$E$419,E421),TRUE))</f>
        <v>121</v>
      </c>
      <c r="F425" s="28">
        <f ca="1">AVERAGE(INDIRECT(CONCATENATE($E$418,F420,$E$419,F421),TRUE))</f>
        <v>124.5</v>
      </c>
      <c r="G425" s="28">
        <f t="shared" ref="G425:AC425" ca="1" si="190">AVERAGE(INDIRECT(CONCATENATE($E$418,G420,$E$419,G421),TRUE))</f>
        <v>130</v>
      </c>
      <c r="H425" s="28">
        <f t="shared" ca="1" si="190"/>
        <v>134</v>
      </c>
      <c r="I425" s="28">
        <f t="shared" ca="1" si="190"/>
        <v>121</v>
      </c>
      <c r="J425" s="28">
        <f t="shared" ca="1" si="190"/>
        <v>113</v>
      </c>
      <c r="K425" s="28">
        <f t="shared" ca="1" si="190"/>
        <v>69</v>
      </c>
      <c r="L425" s="203">
        <f t="shared" ca="1" si="190"/>
        <v>70</v>
      </c>
      <c r="M425" s="28">
        <f t="shared" ca="1" si="190"/>
        <v>70</v>
      </c>
      <c r="N425" s="28">
        <f t="shared" ca="1" si="190"/>
        <v>60</v>
      </c>
      <c r="O425" s="28">
        <f t="shared" ca="1" si="190"/>
        <v>62</v>
      </c>
      <c r="P425" s="28">
        <f t="shared" ca="1" si="190"/>
        <v>24</v>
      </c>
      <c r="Q425" s="28">
        <f t="shared" ca="1" si="190"/>
        <v>24</v>
      </c>
      <c r="R425" s="28">
        <f t="shared" ca="1" si="190"/>
        <v>-32</v>
      </c>
      <c r="S425" s="28">
        <f t="shared" ca="1" si="190"/>
        <v>-11</v>
      </c>
      <c r="T425" s="203">
        <f t="shared" ca="1" si="190"/>
        <v>-10</v>
      </c>
      <c r="U425" s="203">
        <f t="shared" ca="1" si="190"/>
        <v>-10</v>
      </c>
      <c r="V425" s="203">
        <f t="shared" ca="1" si="190"/>
        <v>4</v>
      </c>
      <c r="W425" s="203">
        <f t="shared" ca="1" si="190"/>
        <v>4</v>
      </c>
      <c r="X425" s="28">
        <f t="shared" ca="1" si="190"/>
        <v>-7.5</v>
      </c>
      <c r="Y425" s="203">
        <f t="shared" ca="1" si="190"/>
        <v>-1</v>
      </c>
      <c r="Z425" s="203">
        <f t="shared" ca="1" si="190"/>
        <v>-1</v>
      </c>
      <c r="AA425" s="28">
        <f t="shared" ca="1" si="190"/>
        <v>-1</v>
      </c>
      <c r="AB425" s="203">
        <f t="shared" ca="1" si="190"/>
        <v>-120</v>
      </c>
      <c r="AC425" s="203">
        <f t="shared" ca="1" si="190"/>
        <v>-120</v>
      </c>
    </row>
    <row r="426" spans="2:29" s="574" customFormat="1" ht="15" hidden="1" customHeight="1">
      <c r="B426" s="738"/>
      <c r="C426" s="698"/>
      <c r="D426" s="93" t="s">
        <v>671</v>
      </c>
      <c r="E426" s="204">
        <f ca="1">MIN(INDIRECT(CONCATENATE($E$418,E420,$E$419,E421),TRUE))</f>
        <v>121</v>
      </c>
      <c r="F426" s="29">
        <f ca="1">MIN(INDIRECT(CONCATENATE($E$418,F420,$E$419,F421),TRUE))</f>
        <v>121</v>
      </c>
      <c r="G426" s="29">
        <f t="shared" ref="G426:AC426" ca="1" si="191">MIN(INDIRECT(CONCATENATE($E$418,G420,$E$419,G421),TRUE))</f>
        <v>130</v>
      </c>
      <c r="H426" s="29">
        <f t="shared" ca="1" si="191"/>
        <v>134</v>
      </c>
      <c r="I426" s="29">
        <f t="shared" ca="1" si="191"/>
        <v>121</v>
      </c>
      <c r="J426" s="29">
        <f t="shared" ca="1" si="191"/>
        <v>113</v>
      </c>
      <c r="K426" s="29">
        <f t="shared" ca="1" si="191"/>
        <v>69</v>
      </c>
      <c r="L426" s="204">
        <f t="shared" ca="1" si="191"/>
        <v>70</v>
      </c>
      <c r="M426" s="29">
        <f t="shared" ca="1" si="191"/>
        <v>70</v>
      </c>
      <c r="N426" s="29">
        <f t="shared" ca="1" si="191"/>
        <v>60</v>
      </c>
      <c r="O426" s="29">
        <f t="shared" ca="1" si="191"/>
        <v>62</v>
      </c>
      <c r="P426" s="29">
        <f t="shared" ca="1" si="191"/>
        <v>24</v>
      </c>
      <c r="Q426" s="29">
        <f t="shared" ca="1" si="191"/>
        <v>24</v>
      </c>
      <c r="R426" s="29">
        <f t="shared" ca="1" si="191"/>
        <v>-32</v>
      </c>
      <c r="S426" s="29">
        <f t="shared" ca="1" si="191"/>
        <v>-11</v>
      </c>
      <c r="T426" s="204">
        <f t="shared" ca="1" si="191"/>
        <v>-10</v>
      </c>
      <c r="U426" s="204">
        <f t="shared" ca="1" si="191"/>
        <v>-10</v>
      </c>
      <c r="V426" s="204">
        <f t="shared" ca="1" si="191"/>
        <v>4</v>
      </c>
      <c r="W426" s="204">
        <f t="shared" ca="1" si="191"/>
        <v>4</v>
      </c>
      <c r="X426" s="29">
        <f t="shared" ca="1" si="191"/>
        <v>-19</v>
      </c>
      <c r="Y426" s="204">
        <f t="shared" ca="1" si="191"/>
        <v>-1</v>
      </c>
      <c r="Z426" s="204">
        <f t="shared" ca="1" si="191"/>
        <v>-1</v>
      </c>
      <c r="AA426" s="29">
        <f t="shared" ca="1" si="191"/>
        <v>-1</v>
      </c>
      <c r="AB426" s="204">
        <f t="shared" ca="1" si="191"/>
        <v>-120</v>
      </c>
      <c r="AC426" s="204">
        <f t="shared" ca="1" si="191"/>
        <v>-120</v>
      </c>
    </row>
    <row r="427" spans="2:29" s="574" customFormat="1" ht="15" hidden="1" customHeight="1">
      <c r="B427" s="738"/>
      <c r="C427" s="698"/>
      <c r="D427" s="93" t="s">
        <v>672</v>
      </c>
      <c r="E427" s="212">
        <f ca="1">MAX(INDIRECT(CONCATENATE($E$418,E420,$E$419,E421),TRUE))</f>
        <v>121</v>
      </c>
      <c r="F427" s="93">
        <f t="shared" ref="F427:AC427" ca="1" si="192">MAX(INDIRECT(CONCATENATE($E$418,F420,$E$419,F421),TRUE))</f>
        <v>128</v>
      </c>
      <c r="G427" s="93">
        <f t="shared" ca="1" si="192"/>
        <v>130</v>
      </c>
      <c r="H427" s="93">
        <f t="shared" ca="1" si="192"/>
        <v>134</v>
      </c>
      <c r="I427" s="93">
        <f t="shared" ca="1" si="192"/>
        <v>121</v>
      </c>
      <c r="J427" s="93">
        <f t="shared" ca="1" si="192"/>
        <v>113</v>
      </c>
      <c r="K427" s="93">
        <f t="shared" ca="1" si="192"/>
        <v>69</v>
      </c>
      <c r="L427" s="212">
        <f t="shared" ca="1" si="192"/>
        <v>70</v>
      </c>
      <c r="M427" s="93">
        <f t="shared" ca="1" si="192"/>
        <v>70</v>
      </c>
      <c r="N427" s="93">
        <f t="shared" ca="1" si="192"/>
        <v>60</v>
      </c>
      <c r="O427" s="93">
        <f t="shared" ca="1" si="192"/>
        <v>62</v>
      </c>
      <c r="P427" s="93">
        <f t="shared" ca="1" si="192"/>
        <v>24</v>
      </c>
      <c r="Q427" s="93">
        <f t="shared" ca="1" si="192"/>
        <v>24</v>
      </c>
      <c r="R427" s="93">
        <f t="shared" ca="1" si="192"/>
        <v>-32</v>
      </c>
      <c r="S427" s="93">
        <f t="shared" ca="1" si="192"/>
        <v>-11</v>
      </c>
      <c r="T427" s="212">
        <f t="shared" ca="1" si="192"/>
        <v>-10</v>
      </c>
      <c r="U427" s="212">
        <f t="shared" ca="1" si="192"/>
        <v>-10</v>
      </c>
      <c r="V427" s="212">
        <f t="shared" ca="1" si="192"/>
        <v>4</v>
      </c>
      <c r="W427" s="212">
        <f t="shared" ca="1" si="192"/>
        <v>4</v>
      </c>
      <c r="X427" s="93">
        <f t="shared" ca="1" si="192"/>
        <v>4</v>
      </c>
      <c r="Y427" s="212">
        <f t="shared" ca="1" si="192"/>
        <v>-1</v>
      </c>
      <c r="Z427" s="212">
        <f t="shared" ca="1" si="192"/>
        <v>-1</v>
      </c>
      <c r="AA427" s="93">
        <f t="shared" ca="1" si="192"/>
        <v>-1</v>
      </c>
      <c r="AB427" s="212">
        <f t="shared" ca="1" si="192"/>
        <v>-120</v>
      </c>
      <c r="AC427" s="212">
        <f t="shared" ca="1" si="192"/>
        <v>-120</v>
      </c>
    </row>
    <row r="428" spans="2:29" s="574" customFormat="1" ht="15" hidden="1" customHeight="1">
      <c r="B428" s="738"/>
      <c r="C428" s="693" t="s">
        <v>121</v>
      </c>
      <c r="D428" s="97" t="s">
        <v>106</v>
      </c>
      <c r="E428" s="214" t="str">
        <f t="shared" ref="E428:AC428" ca="1" si="193">CONCATENATE(ROUND(E414,1),E$7,ROUND(E416,1))</f>
        <v>92-92</v>
      </c>
      <c r="F428" s="98" t="str">
        <f t="shared" ca="1" si="193"/>
        <v>92-88</v>
      </c>
      <c r="G428" s="98" t="str">
        <f t="shared" ca="1" si="193"/>
        <v>90-85</v>
      </c>
      <c r="H428" s="98" t="str">
        <f t="shared" ca="1" si="193"/>
        <v>85-78</v>
      </c>
      <c r="I428" s="98" t="str">
        <f t="shared" ca="1" si="193"/>
        <v>78-70</v>
      </c>
      <c r="J428" s="98" t="str">
        <f t="shared" ca="1" si="193"/>
        <v>70-63</v>
      </c>
      <c r="K428" s="98" t="str">
        <f t="shared" ca="1" si="193"/>
        <v>63-59</v>
      </c>
      <c r="L428" s="214" t="str">
        <f t="shared" ca="1" si="193"/>
        <v>59-59</v>
      </c>
      <c r="M428" s="98" t="str">
        <f t="shared" ca="1" si="193"/>
        <v>59-55</v>
      </c>
      <c r="N428" s="98" t="str">
        <f t="shared" ca="1" si="193"/>
        <v>55-46</v>
      </c>
      <c r="O428" s="98" t="str">
        <f t="shared" ca="1" si="193"/>
        <v>46-38</v>
      </c>
      <c r="P428" s="98" t="str">
        <f t="shared" ca="1" si="193"/>
        <v>38-38</v>
      </c>
      <c r="Q428" s="98" t="str">
        <f t="shared" ca="1" si="193"/>
        <v>38-33</v>
      </c>
      <c r="R428" s="98" t="str">
        <f t="shared" ca="1" si="193"/>
        <v>33-26</v>
      </c>
      <c r="S428" s="98" t="str">
        <f t="shared" ca="1" si="193"/>
        <v>26-20</v>
      </c>
      <c r="T428" s="214" t="str">
        <f t="shared" ca="1" si="193"/>
        <v>20-20</v>
      </c>
      <c r="U428" s="214" t="str">
        <f t="shared" ca="1" si="193"/>
        <v>20-10</v>
      </c>
      <c r="V428" s="214" t="str">
        <f t="shared" ca="1" si="193"/>
        <v>10-10</v>
      </c>
      <c r="W428" s="214" t="str">
        <f t="shared" ca="1" si="193"/>
        <v>10-10</v>
      </c>
      <c r="X428" s="98" t="str">
        <f t="shared" ca="1" si="193"/>
        <v>10-3</v>
      </c>
      <c r="Y428" s="214" t="str">
        <f t="shared" ca="1" si="193"/>
        <v>3-3</v>
      </c>
      <c r="Z428" s="214" t="str">
        <f t="shared" ca="1" si="193"/>
        <v>3-3</v>
      </c>
      <c r="AA428" s="98" t="str">
        <f t="shared" ca="1" si="193"/>
        <v>3-0,1</v>
      </c>
      <c r="AB428" s="214" t="str">
        <f t="shared" ca="1" si="193"/>
        <v>0,1-0,1</v>
      </c>
      <c r="AC428" s="214" t="str">
        <f t="shared" ca="1" si="193"/>
        <v>0,1-0,1</v>
      </c>
    </row>
    <row r="429" spans="2:29" s="574" customFormat="1" ht="15" hidden="1" customHeight="1">
      <c r="B429" s="738"/>
      <c r="C429" s="693"/>
      <c r="D429" s="76" t="s">
        <v>670</v>
      </c>
      <c r="E429" s="222">
        <f ca="1">AVERAGE(INDIRECT(CONCATENATE($E$232,E422,$E$233,E423),TRUE))</f>
        <v>121</v>
      </c>
      <c r="F429" s="99">
        <f t="shared" ref="F429:AC429" ca="1" si="194">AVERAGE(INDIRECT(CONCATENATE($E$232,F422,$E$233,F423),TRUE))</f>
        <v>121</v>
      </c>
      <c r="G429" s="99">
        <f t="shared" ca="1" si="194"/>
        <v>130.66666666666666</v>
      </c>
      <c r="H429" s="99">
        <f t="shared" ca="1" si="194"/>
        <v>134</v>
      </c>
      <c r="I429" s="99">
        <f t="shared" ca="1" si="194"/>
        <v>121</v>
      </c>
      <c r="J429" s="99">
        <f t="shared" ca="1" si="194"/>
        <v>113</v>
      </c>
      <c r="K429" s="99">
        <f t="shared" ca="1" si="194"/>
        <v>69</v>
      </c>
      <c r="L429" s="222">
        <f t="shared" ca="1" si="194"/>
        <v>70</v>
      </c>
      <c r="M429" s="99">
        <f t="shared" ca="1" si="194"/>
        <v>70</v>
      </c>
      <c r="N429" s="99">
        <f t="shared" ca="1" si="194"/>
        <v>60</v>
      </c>
      <c r="O429" s="99">
        <f t="shared" ca="1" si="194"/>
        <v>62</v>
      </c>
      <c r="P429" s="99">
        <f t="shared" ca="1" si="194"/>
        <v>24</v>
      </c>
      <c r="Q429" s="99">
        <f t="shared" ca="1" si="194"/>
        <v>24</v>
      </c>
      <c r="R429" s="99">
        <f t="shared" ca="1" si="194"/>
        <v>-32</v>
      </c>
      <c r="S429" s="99">
        <f t="shared" ca="1" si="194"/>
        <v>-11</v>
      </c>
      <c r="T429" s="222">
        <f t="shared" ca="1" si="194"/>
        <v>-10</v>
      </c>
      <c r="U429" s="222">
        <f t="shared" ca="1" si="194"/>
        <v>-10</v>
      </c>
      <c r="V429" s="222">
        <f t="shared" ca="1" si="194"/>
        <v>4</v>
      </c>
      <c r="W429" s="222">
        <f t="shared" ca="1" si="194"/>
        <v>4</v>
      </c>
      <c r="X429" s="99">
        <f t="shared" ca="1" si="194"/>
        <v>4</v>
      </c>
      <c r="Y429" s="222">
        <f t="shared" ca="1" si="194"/>
        <v>-1</v>
      </c>
      <c r="Z429" s="222">
        <f t="shared" ca="1" si="194"/>
        <v>-1</v>
      </c>
      <c r="AA429" s="99">
        <f t="shared" ca="1" si="194"/>
        <v>-1</v>
      </c>
      <c r="AB429" s="222">
        <f t="shared" ca="1" si="194"/>
        <v>-120</v>
      </c>
      <c r="AC429" s="222">
        <f t="shared" ca="1" si="194"/>
        <v>-120</v>
      </c>
    </row>
    <row r="430" spans="2:29" s="574" customFormat="1" ht="15" hidden="1" customHeight="1">
      <c r="B430" s="738"/>
      <c r="C430" s="693"/>
      <c r="D430" s="77" t="s">
        <v>671</v>
      </c>
      <c r="E430" s="223">
        <f ca="1">MIN(INDIRECT(CONCATENATE($E$232,E422,$E$233,E423),TRUE))</f>
        <v>121</v>
      </c>
      <c r="F430" s="100">
        <f t="shared" ref="F430:AC430" ca="1" si="195">MIN(INDIRECT(CONCATENATE($E$232,F422,$E$233,F423),TRUE))</f>
        <v>121</v>
      </c>
      <c r="G430" s="100">
        <f t="shared" ca="1" si="195"/>
        <v>128</v>
      </c>
      <c r="H430" s="100">
        <f t="shared" ca="1" si="195"/>
        <v>134</v>
      </c>
      <c r="I430" s="100">
        <f t="shared" ca="1" si="195"/>
        <v>121</v>
      </c>
      <c r="J430" s="100">
        <f t="shared" ca="1" si="195"/>
        <v>113</v>
      </c>
      <c r="K430" s="100">
        <f t="shared" ca="1" si="195"/>
        <v>69</v>
      </c>
      <c r="L430" s="223">
        <f t="shared" ca="1" si="195"/>
        <v>70</v>
      </c>
      <c r="M430" s="100">
        <f t="shared" ca="1" si="195"/>
        <v>70</v>
      </c>
      <c r="N430" s="100">
        <f t="shared" ca="1" si="195"/>
        <v>60</v>
      </c>
      <c r="O430" s="100">
        <f t="shared" ca="1" si="195"/>
        <v>62</v>
      </c>
      <c r="P430" s="100">
        <f t="shared" ca="1" si="195"/>
        <v>24</v>
      </c>
      <c r="Q430" s="100">
        <f t="shared" ca="1" si="195"/>
        <v>24</v>
      </c>
      <c r="R430" s="100">
        <f t="shared" ca="1" si="195"/>
        <v>-32</v>
      </c>
      <c r="S430" s="100">
        <f t="shared" ca="1" si="195"/>
        <v>-11</v>
      </c>
      <c r="T430" s="223">
        <f t="shared" ca="1" si="195"/>
        <v>-10</v>
      </c>
      <c r="U430" s="223">
        <f t="shared" ca="1" si="195"/>
        <v>-10</v>
      </c>
      <c r="V430" s="223">
        <f t="shared" ca="1" si="195"/>
        <v>4</v>
      </c>
      <c r="W430" s="223">
        <f t="shared" ca="1" si="195"/>
        <v>4</v>
      </c>
      <c r="X430" s="100">
        <f t="shared" ca="1" si="195"/>
        <v>4</v>
      </c>
      <c r="Y430" s="223">
        <f t="shared" ca="1" si="195"/>
        <v>-1</v>
      </c>
      <c r="Z430" s="223">
        <f t="shared" ca="1" si="195"/>
        <v>-1</v>
      </c>
      <c r="AA430" s="100">
        <f t="shared" ca="1" si="195"/>
        <v>-1</v>
      </c>
      <c r="AB430" s="223">
        <f t="shared" ca="1" si="195"/>
        <v>-120</v>
      </c>
      <c r="AC430" s="223">
        <f t="shared" ca="1" si="195"/>
        <v>-120</v>
      </c>
    </row>
    <row r="431" spans="2:29" s="574" customFormat="1" ht="15" hidden="1" customHeight="1">
      <c r="B431" s="739"/>
      <c r="C431" s="716"/>
      <c r="D431" s="217" t="s">
        <v>672</v>
      </c>
      <c r="E431" s="218">
        <f ca="1">MAX(INDIRECT(CONCATENATE($E$232,E422,$E$233,E423),TRUE))</f>
        <v>121</v>
      </c>
      <c r="F431" s="217">
        <f t="shared" ref="F431:AC431" ca="1" si="196">MAX(INDIRECT(CONCATENATE($E$232,F422,$E$233,F423),TRUE))</f>
        <v>121</v>
      </c>
      <c r="G431" s="217">
        <f t="shared" ca="1" si="196"/>
        <v>134</v>
      </c>
      <c r="H431" s="217">
        <f t="shared" ca="1" si="196"/>
        <v>134</v>
      </c>
      <c r="I431" s="217">
        <f t="shared" ca="1" si="196"/>
        <v>121</v>
      </c>
      <c r="J431" s="217">
        <f t="shared" ca="1" si="196"/>
        <v>113</v>
      </c>
      <c r="K431" s="217">
        <f t="shared" ca="1" si="196"/>
        <v>69</v>
      </c>
      <c r="L431" s="218">
        <f t="shared" ca="1" si="196"/>
        <v>70</v>
      </c>
      <c r="M431" s="217">
        <f t="shared" ca="1" si="196"/>
        <v>70</v>
      </c>
      <c r="N431" s="217">
        <f t="shared" ca="1" si="196"/>
        <v>60</v>
      </c>
      <c r="O431" s="217">
        <f t="shared" ca="1" si="196"/>
        <v>62</v>
      </c>
      <c r="P431" s="217">
        <f t="shared" ca="1" si="196"/>
        <v>24</v>
      </c>
      <c r="Q431" s="217">
        <f t="shared" ca="1" si="196"/>
        <v>24</v>
      </c>
      <c r="R431" s="217">
        <f t="shared" ca="1" si="196"/>
        <v>-32</v>
      </c>
      <c r="S431" s="217">
        <f t="shared" ca="1" si="196"/>
        <v>-11</v>
      </c>
      <c r="T431" s="218">
        <f t="shared" ca="1" si="196"/>
        <v>-10</v>
      </c>
      <c r="U431" s="218">
        <f t="shared" ca="1" si="196"/>
        <v>-10</v>
      </c>
      <c r="V431" s="218">
        <f t="shared" ca="1" si="196"/>
        <v>4</v>
      </c>
      <c r="W431" s="218">
        <f t="shared" ca="1" si="196"/>
        <v>4</v>
      </c>
      <c r="X431" s="217">
        <f t="shared" ca="1" si="196"/>
        <v>4</v>
      </c>
      <c r="Y431" s="218">
        <f t="shared" ca="1" si="196"/>
        <v>-1</v>
      </c>
      <c r="Z431" s="218">
        <f t="shared" ca="1" si="196"/>
        <v>-1</v>
      </c>
      <c r="AA431" s="217">
        <f t="shared" ca="1" si="196"/>
        <v>-1</v>
      </c>
      <c r="AB431" s="218">
        <f t="shared" ca="1" si="196"/>
        <v>-120</v>
      </c>
      <c r="AC431" s="218">
        <f t="shared" ca="1" si="196"/>
        <v>-120</v>
      </c>
    </row>
    <row r="432" spans="2:29" s="574" customFormat="1" ht="15" hidden="1" customHeight="1">
      <c r="B432" s="710" t="s">
        <v>139</v>
      </c>
      <c r="C432" s="701" t="s">
        <v>120</v>
      </c>
      <c r="D432" s="25" t="s">
        <v>148</v>
      </c>
      <c r="E432" s="177" t="str">
        <f>ADDRESS(MATCH(E4,SL_CHARTS_2012!$BH$1:$BH$39999,1),$E$440,1)</f>
        <v>$BH$10</v>
      </c>
      <c r="F432" s="26" t="str">
        <f>ADDRESS(MATCH(F4,SL_CHARTS_2012!$BH$1:$BH$39999,1),$E$440,1)</f>
        <v>$BH$10</v>
      </c>
      <c r="G432" s="177" t="str">
        <f>ADDRESS(MATCH(G4,SL_CHARTS_2012!$BH$1:$BH$39999,1),$E$440,1)</f>
        <v>$BH$9</v>
      </c>
      <c r="H432" s="177" t="str">
        <f>ADDRESS(MATCH(H4,SL_CHARTS_2012!$BH$1:$BH$39999,1),$E$440,1)</f>
        <v>$BH$9</v>
      </c>
      <c r="I432" s="177" t="str">
        <f>ADDRESS(MATCH(I4,SL_CHARTS_2012!$BH$1:$BH$39999,1),$E$440,1)</f>
        <v>$BH$9</v>
      </c>
      <c r="J432" s="177" t="str">
        <f>ADDRESS(MATCH(J4,SL_CHARTS_2012!$BH$1:$BH$39999,1),$E$440,1)</f>
        <v>$BH$9</v>
      </c>
      <c r="K432" s="26" t="str">
        <f>ADDRESS(MATCH(K4,SL_CHARTS_2012!$BH$1:$BH$39999,1),$E$440,1)</f>
        <v>$BH$9</v>
      </c>
      <c r="L432" s="177" t="str">
        <f>ADDRESS(MATCH(L4,SL_CHARTS_2012!$BH$1:$BH$39999,1),$E$440,1)</f>
        <v>$BH$8</v>
      </c>
      <c r="M432" s="177" t="str">
        <f>ADDRESS(MATCH(M4,SL_CHARTS_2012!$BH$1:$BH$39999,1),$E$440,1)</f>
        <v>$BH$8</v>
      </c>
      <c r="N432" s="26" t="str">
        <f>ADDRESS(MATCH(N4,SL_CHARTS_2012!$BH$1:$BH$39999,1),$E$440,1)</f>
        <v>$BH$8</v>
      </c>
      <c r="O432" s="177" t="str">
        <f>ADDRESS(MATCH(O4,SL_CHARTS_2012!$BH$1:$BH$39999,1),$E$440,1)</f>
        <v>$BH$7</v>
      </c>
      <c r="P432" s="177" t="str">
        <f>ADDRESS(MATCH(P4,SL_CHARTS_2012!$BH$1:$BH$39999,1),$E$440,1)</f>
        <v>$BH$7</v>
      </c>
      <c r="Q432" s="26" t="str">
        <f>ADDRESS(MATCH(Q4,SL_CHARTS_2012!$BH$1:$BH$39999,1),$E$440,1)</f>
        <v>$BH$7</v>
      </c>
      <c r="R432" s="177" t="str">
        <f>ADDRESS(MATCH(R4,SL_CHARTS_2012!$BH$1:$BH$39999,1),$E$440,1)</f>
        <v>$BH$6</v>
      </c>
      <c r="S432" s="177" t="str">
        <f>ADDRESS(MATCH(S4,SL_CHARTS_2012!$BH$1:$BH$39999,1),$E$440,1)</f>
        <v>$BH$6</v>
      </c>
      <c r="T432" s="177" t="str">
        <f>ADDRESS(MATCH(T4,SL_CHARTS_2012!$BH$1:$BH$39999,1),$E$440,1)</f>
        <v>$BH$6</v>
      </c>
      <c r="U432" s="26" t="str">
        <f>ADDRESS(MATCH(U4,SL_CHARTS_2012!$BH$1:$BH$39999,1),$E$440,1)</f>
        <v>$BH$6</v>
      </c>
      <c r="V432" s="177" t="str">
        <f>ADDRESS(MATCH(V4,SL_CHARTS_2012!$BH$1:$BH$39999,1),$E$440,1)</f>
        <v>$BH$5</v>
      </c>
      <c r="W432" s="177" t="str">
        <f>ADDRESS(MATCH(W4,SL_CHARTS_2012!$BH$1:$BH$39999,1),$E$440,1)</f>
        <v>$BH$5</v>
      </c>
      <c r="X432" s="177" t="str">
        <f>ADDRESS(MATCH(X4,SL_CHARTS_2012!$BH$1:$BH$39999,1),$E$440,1)</f>
        <v>$BH$5</v>
      </c>
      <c r="Y432" s="177" t="str">
        <f>ADDRESS(MATCH(Y4,SL_CHARTS_2012!$BH$1:$BH$39999,1),$E$440,1)</f>
        <v>$BH$5</v>
      </c>
      <c r="Z432" s="177" t="str">
        <f>ADDRESS(MATCH(Z4,SL_CHARTS_2012!$BH$1:$BH$39999,1),$E$440,1)</f>
        <v>$BH$5</v>
      </c>
      <c r="AA432" s="177" t="str">
        <f>ADDRESS(MATCH(AA4,SL_CHARTS_2012!$BH$1:$BH$39999,1),$E$440,1)</f>
        <v>$BH$5</v>
      </c>
      <c r="AB432" s="177" t="str">
        <f>ADDRESS(MATCH(AB4,SL_CHARTS_2012!$BH$1:$BH$39999,1),$E$440,1)</f>
        <v>$BH$5</v>
      </c>
      <c r="AC432" s="177" t="str">
        <f>ADDRESS(MATCH(AC4,SL_CHARTS_2012!$BH$1:$BH$39999,1),$E$440,1)</f>
        <v>$BH$5</v>
      </c>
    </row>
    <row r="433" spans="2:29" s="574" customFormat="1" ht="15" hidden="1" customHeight="1">
      <c r="B433" s="701"/>
      <c r="C433" s="701"/>
      <c r="D433" s="24" t="s">
        <v>129</v>
      </c>
      <c r="E433" s="578">
        <f ca="1">INDIRECT(CONCATENATE($E$372,ADDRESS(MATCH(E4,SL_CHARTS_2012!$BH$1:$BH$39999,1),$E$440,1)))</f>
        <v>90</v>
      </c>
      <c r="F433" s="119">
        <f ca="1">INDIRECT(CONCATENATE($E$372,ADDRESS(MATCH(F4,SL_CHARTS_2012!$BH$1:$BH$39999,1),$E$440,1)))</f>
        <v>90</v>
      </c>
      <c r="G433" s="578">
        <f ca="1">INDIRECT(CONCATENATE($E$372,ADDRESS(MATCH(G4,SL_CHARTS_2012!$BH$1:$BH$39999,1),$E$440,1)))</f>
        <v>65</v>
      </c>
      <c r="H433" s="578">
        <f ca="1">INDIRECT(CONCATENATE($E$372,ADDRESS(MATCH(H4,SL_CHARTS_2012!$BH$1:$BH$39999,1),$E$440,1)))</f>
        <v>65</v>
      </c>
      <c r="I433" s="578">
        <f ca="1">INDIRECT(CONCATENATE($E$372,ADDRESS(MATCH(I4,SL_CHARTS_2012!$BH$1:$BH$39999,1),$E$440,1)))</f>
        <v>65</v>
      </c>
      <c r="J433" s="578">
        <f ca="1">INDIRECT(CONCATENATE($E$372,ADDRESS(MATCH(J4,SL_CHARTS_2012!$BH$1:$BH$39999,1),$E$440,1)))</f>
        <v>65</v>
      </c>
      <c r="K433" s="119">
        <f ca="1">INDIRECT(CONCATENATE($E$372,ADDRESS(MATCH(K4,SL_CHARTS_2012!$BH$1:$BH$39999,1),$E$440,1)))</f>
        <v>65</v>
      </c>
      <c r="L433" s="578">
        <f ca="1">INDIRECT(CONCATENATE($E$372,ADDRESS(MATCH(L4,SL_CHARTS_2012!$BH$1:$BH$39999,1),$E$440,1)))</f>
        <v>50</v>
      </c>
      <c r="M433" s="578">
        <f ca="1">INDIRECT(CONCATENATE($E$372,ADDRESS(MATCH(M4,SL_CHARTS_2012!$BH$1:$BH$39999,1),$E$440,1)))</f>
        <v>50</v>
      </c>
      <c r="N433" s="119">
        <f ca="1">INDIRECT(CONCATENATE($E$372,ADDRESS(MATCH(N4,SL_CHARTS_2012!$BH$1:$BH$39999,1),$E$440,1)))</f>
        <v>50</v>
      </c>
      <c r="O433" s="578">
        <f ca="1">INDIRECT(CONCATENATE($E$372,ADDRESS(MATCH(O4,SL_CHARTS_2012!$BH$1:$BH$39999,1),$E$440,1)))</f>
        <v>35</v>
      </c>
      <c r="P433" s="578">
        <f ca="1">INDIRECT(CONCATENATE($E$372,ADDRESS(MATCH(P4,SL_CHARTS_2012!$BH$1:$BH$39999,1),$E$440,1)))</f>
        <v>35</v>
      </c>
      <c r="Q433" s="119">
        <f ca="1">INDIRECT(CONCATENATE($E$372,ADDRESS(MATCH(Q4,SL_CHARTS_2012!$BH$1:$BH$39999,1),$E$440,1)))</f>
        <v>35</v>
      </c>
      <c r="R433" s="578">
        <f ca="1">INDIRECT(CONCATENATE($E$372,ADDRESS(MATCH(R4,SL_CHARTS_2012!$BH$1:$BH$39999,1),$E$440,1)))</f>
        <v>20</v>
      </c>
      <c r="S433" s="578">
        <f ca="1">INDIRECT(CONCATENATE($E$372,ADDRESS(MATCH(S4,SL_CHARTS_2012!$BH$1:$BH$39999,1),$E$440,1)))</f>
        <v>20</v>
      </c>
      <c r="T433" s="578">
        <f ca="1">INDIRECT(CONCATENATE($E$372,ADDRESS(MATCH(T4,SL_CHARTS_2012!$BH$1:$BH$39999,1),$E$440,1)))</f>
        <v>20</v>
      </c>
      <c r="U433" s="119">
        <f ca="1">INDIRECT(CONCATENATE($E$372,ADDRESS(MATCH(U4,SL_CHARTS_2012!$BH$1:$BH$39999,1),$E$440,1)))</f>
        <v>20</v>
      </c>
      <c r="V433" s="578">
        <f ca="1">INDIRECT(CONCATENATE($E$372,ADDRESS(MATCH(V4,SL_CHARTS_2012!$BH$1:$BH$39999,1),$E$440,1)))</f>
        <v>0</v>
      </c>
      <c r="W433" s="578">
        <f ca="1">INDIRECT(CONCATENATE($E$372,ADDRESS(MATCH(W4,SL_CHARTS_2012!$BH$1:$BH$39999,1),$E$440,1)))</f>
        <v>0</v>
      </c>
      <c r="X433" s="578">
        <f ca="1">INDIRECT(CONCATENATE($E$372,ADDRESS(MATCH(X4,SL_CHARTS_2012!$BH$1:$BH$39999,1),$E$440,1)))</f>
        <v>0</v>
      </c>
      <c r="Y433" s="578">
        <f ca="1">INDIRECT(CONCATENATE($E$372,ADDRESS(MATCH(Y4,SL_CHARTS_2012!$BH$1:$BH$39999,1),$E$440,1)))</f>
        <v>0</v>
      </c>
      <c r="Z433" s="578">
        <f ca="1">INDIRECT(CONCATENATE($E$372,ADDRESS(MATCH(Z4,SL_CHARTS_2012!$BH$1:$BH$39999,1),$E$440,1)))</f>
        <v>0</v>
      </c>
      <c r="AA433" s="578">
        <f ca="1">INDIRECT(CONCATENATE($E$372,ADDRESS(MATCH(AA4,SL_CHARTS_2012!$BH$1:$BH$39999,1),$E$440,1)))</f>
        <v>0</v>
      </c>
      <c r="AB433" s="578">
        <f ca="1">INDIRECT(CONCATENATE($E$372,ADDRESS(MATCH(AB4,SL_CHARTS_2012!$BH$1:$BH$39999,1),$E$440,1)))</f>
        <v>0</v>
      </c>
      <c r="AC433" s="578">
        <f ca="1">INDIRECT(CONCATENATE($E$372,ADDRESS(MATCH(AC4,SL_CHARTS_2012!$BH$1:$BH$39999,1),$E$440,1)))</f>
        <v>0</v>
      </c>
    </row>
    <row r="434" spans="2:29" s="574" customFormat="1" ht="15" hidden="1" customHeight="1">
      <c r="B434" s="701"/>
      <c r="C434" s="701"/>
      <c r="D434" s="25" t="s">
        <v>149</v>
      </c>
      <c r="E434" s="177" t="str">
        <f>ADDRESS(MATCH(E8,SL_CHARTS_2012!$BH$1:$BH$39999,1),$E$440,1)</f>
        <v>$BH$10</v>
      </c>
      <c r="F434" s="26" t="str">
        <f>ADDRESS(MATCH(F8,SL_CHARTS_2012!$BH$1:$BH$39999,1),$E$440,1)</f>
        <v>$BH$9</v>
      </c>
      <c r="G434" s="177" t="str">
        <f>ADDRESS(MATCH(G8,SL_CHARTS_2012!$BH$1:$BH$39999,1),$E$440,1)</f>
        <v>$BH$9</v>
      </c>
      <c r="H434" s="177" t="str">
        <f>ADDRESS(MATCH(H8,SL_CHARTS_2012!$BH$1:$BH$39999,1),$E$440,1)</f>
        <v>$BH$9</v>
      </c>
      <c r="I434" s="177" t="str">
        <f>ADDRESS(MATCH(I8,SL_CHARTS_2012!$BH$1:$BH$39999,1),$E$440,1)</f>
        <v>$BH$9</v>
      </c>
      <c r="J434" s="177" t="str">
        <f>ADDRESS(MATCH(J8,SL_CHARTS_2012!$BH$1:$BH$39999,1),$E$440,1)</f>
        <v>$BH$9</v>
      </c>
      <c r="K434" s="26" t="str">
        <f>ADDRESS(MATCH(K8,SL_CHARTS_2012!$BH$1:$BH$39999,1),$E$440,1)</f>
        <v>$BH$8</v>
      </c>
      <c r="L434" s="177" t="str">
        <f>ADDRESS(MATCH(L8,SL_CHARTS_2012!$BH$1:$BH$39999,1),$E$440,1)</f>
        <v>$BH$8</v>
      </c>
      <c r="M434" s="177" t="str">
        <f>ADDRESS(MATCH(M8,SL_CHARTS_2012!$BH$1:$BH$39999,1),$E$440,1)</f>
        <v>$BH$8</v>
      </c>
      <c r="N434" s="26" t="str">
        <f>ADDRESS(MATCH(N8,SL_CHARTS_2012!$BH$1:$BH$39999,1),$E$440,1)</f>
        <v>$BH$7</v>
      </c>
      <c r="O434" s="177" t="str">
        <f>ADDRESS(MATCH(O8,SL_CHARTS_2012!$BH$1:$BH$39999,1),$E$440,1)</f>
        <v>$BH$7</v>
      </c>
      <c r="P434" s="177" t="str">
        <f>ADDRESS(MATCH(P8,SL_CHARTS_2012!$BH$1:$BH$39999,1),$E$440,1)</f>
        <v>$BH$7</v>
      </c>
      <c r="Q434" s="26" t="str">
        <f>ADDRESS(MATCH(Q8,SL_CHARTS_2012!$BH$1:$BH$39999,1),$E$440,1)</f>
        <v>$BH$6</v>
      </c>
      <c r="R434" s="177" t="str">
        <f>ADDRESS(MATCH(R8,SL_CHARTS_2012!$BH$1:$BH$39999,1),$E$440,1)</f>
        <v>$BH$6</v>
      </c>
      <c r="S434" s="177" t="str">
        <f>ADDRESS(MATCH(S8,SL_CHARTS_2012!$BH$1:$BH$39999,1),$E$440,1)</f>
        <v>$BH$6</v>
      </c>
      <c r="T434" s="177" t="str">
        <f>ADDRESS(MATCH(T8,SL_CHARTS_2012!$BH$1:$BH$39999,1),$E$440,1)</f>
        <v>$BH$6</v>
      </c>
      <c r="U434" s="26" t="str">
        <f>ADDRESS(MATCH(U8,SL_CHARTS_2012!$BH$1:$BH$39999,1),$E$440,1)</f>
        <v>$BH$5</v>
      </c>
      <c r="V434" s="177" t="str">
        <f>ADDRESS(MATCH(V8,SL_CHARTS_2012!$BH$1:$BH$39999,1),$E$440,1)</f>
        <v>$BH$5</v>
      </c>
      <c r="W434" s="177" t="str">
        <f>ADDRESS(MATCH(W8,SL_CHARTS_2012!$BH$1:$BH$39999,1),$E$440,1)</f>
        <v>$BH$5</v>
      </c>
      <c r="X434" s="177" t="str">
        <f>ADDRESS(MATCH(X8,SL_CHARTS_2012!$BH$1:$BH$39999,1),$E$440,1)</f>
        <v>$BH$5</v>
      </c>
      <c r="Y434" s="177" t="str">
        <f>ADDRESS(MATCH(Y8,SL_CHARTS_2012!$BH$1:$BH$39999,1),$E$440,1)</f>
        <v>$BH$5</v>
      </c>
      <c r="Z434" s="177" t="str">
        <f>ADDRESS(MATCH(Z8,SL_CHARTS_2012!$BH$1:$BH$39999,1),$E$440,1)</f>
        <v>$BH$5</v>
      </c>
      <c r="AA434" s="177" t="str">
        <f>ADDRESS(MATCH(AA8,SL_CHARTS_2012!$BH$1:$BH$39999,1),$E$440,1)</f>
        <v>$BH$5</v>
      </c>
      <c r="AB434" s="177" t="str">
        <f>ADDRESS(MATCH(AB8,SL_CHARTS_2012!$BH$1:$BH$39999,1),$E$440,1)</f>
        <v>$BH$5</v>
      </c>
      <c r="AC434" s="177" t="str">
        <f>ADDRESS(MATCH(AC8,SL_CHARTS_2012!$BH$1:$BH$39999,1),$E$440,1)</f>
        <v>$BH$5</v>
      </c>
    </row>
    <row r="435" spans="2:29" s="574" customFormat="1" ht="15" hidden="1" customHeight="1">
      <c r="B435" s="701"/>
      <c r="C435" s="701"/>
      <c r="D435" s="24" t="s">
        <v>130</v>
      </c>
      <c r="E435" s="578">
        <f ca="1">INDIRECT(CONCATENATE($E$395,ADDRESS(MATCH(E8,SL_CHARTS_2012!$BH$1:$BH$39999,1),$E$440,1)))</f>
        <v>90</v>
      </c>
      <c r="F435" s="119">
        <f ca="1">INDIRECT(CONCATENATE($E$395,ADDRESS(MATCH(F8,SL_CHARTS_2012!$BH$1:$BH$39999,1),$E$440,1)))</f>
        <v>65</v>
      </c>
      <c r="G435" s="578">
        <f ca="1">INDIRECT(CONCATENATE($E$395,ADDRESS(MATCH(G8,SL_CHARTS_2012!$BH$1:$BH$39999,1),$E$440,1)))</f>
        <v>65</v>
      </c>
      <c r="H435" s="578">
        <f ca="1">INDIRECT(CONCATENATE($E$395,ADDRESS(MATCH(H8,SL_CHARTS_2012!$BH$1:$BH$39999,1),$E$440,1)))</f>
        <v>65</v>
      </c>
      <c r="I435" s="578">
        <f ca="1">INDIRECT(CONCATENATE($E$395,ADDRESS(MATCH(I8,SL_CHARTS_2012!$BH$1:$BH$39999,1),$E$440,1)))</f>
        <v>65</v>
      </c>
      <c r="J435" s="578">
        <f ca="1">INDIRECT(CONCATENATE($E$395,ADDRESS(MATCH(J8,SL_CHARTS_2012!$BH$1:$BH$39999,1),$E$440,1)))</f>
        <v>65</v>
      </c>
      <c r="K435" s="119">
        <f ca="1">INDIRECT(CONCATENATE($E$395,ADDRESS(MATCH(K8,SL_CHARTS_2012!$BH$1:$BH$39999,1),$E$440,1)))</f>
        <v>50</v>
      </c>
      <c r="L435" s="578">
        <f ca="1">INDIRECT(CONCATENATE($E$395,ADDRESS(MATCH(L8,SL_CHARTS_2012!$BH$1:$BH$39999,1),$E$440,1)))</f>
        <v>50</v>
      </c>
      <c r="M435" s="578">
        <f ca="1">INDIRECT(CONCATENATE($E$395,ADDRESS(MATCH(M8,SL_CHARTS_2012!$BH$1:$BH$39999,1),$E$440,1)))</f>
        <v>50</v>
      </c>
      <c r="N435" s="119">
        <f ca="1">INDIRECT(CONCATENATE($E$395,ADDRESS(MATCH(N8,SL_CHARTS_2012!$BH$1:$BH$39999,1),$E$440,1)))</f>
        <v>35</v>
      </c>
      <c r="O435" s="578">
        <f ca="1">INDIRECT(CONCATENATE($E$395,ADDRESS(MATCH(O8,SL_CHARTS_2012!$BH$1:$BH$39999,1),$E$440,1)))</f>
        <v>35</v>
      </c>
      <c r="P435" s="578">
        <f ca="1">INDIRECT(CONCATENATE($E$395,ADDRESS(MATCH(P8,SL_CHARTS_2012!$BH$1:$BH$39999,1),$E$440,1)))</f>
        <v>35</v>
      </c>
      <c r="Q435" s="119">
        <f ca="1">INDIRECT(CONCATENATE($E$395,ADDRESS(MATCH(Q8,SL_CHARTS_2012!$BH$1:$BH$39999,1),$E$440,1)))</f>
        <v>20</v>
      </c>
      <c r="R435" s="578">
        <f ca="1">INDIRECT(CONCATENATE($E$395,ADDRESS(MATCH(R8,SL_CHARTS_2012!$BH$1:$BH$39999,1),$E$440,1)))</f>
        <v>20</v>
      </c>
      <c r="S435" s="578">
        <f ca="1">INDIRECT(CONCATENATE($E$395,ADDRESS(MATCH(S8,SL_CHARTS_2012!$BH$1:$BH$39999,1),$E$440,1)))</f>
        <v>20</v>
      </c>
      <c r="T435" s="578">
        <f ca="1">INDIRECT(CONCATENATE($E$395,ADDRESS(MATCH(T8,SL_CHARTS_2012!$BH$1:$BH$39999,1),$E$440,1)))</f>
        <v>20</v>
      </c>
      <c r="U435" s="119">
        <f ca="1">INDIRECT(CONCATENATE($E$395,ADDRESS(MATCH(U8,SL_CHARTS_2012!$BH$1:$BH$39999,1),$E$440,1)))</f>
        <v>0</v>
      </c>
      <c r="V435" s="578">
        <f ca="1">INDIRECT(CONCATENATE($E$395,ADDRESS(MATCH(V8,SL_CHARTS_2012!$BH$1:$BH$39999,1),$E$440,1)))</f>
        <v>0</v>
      </c>
      <c r="W435" s="578">
        <f ca="1">INDIRECT(CONCATENATE($E$395,ADDRESS(MATCH(W8,SL_CHARTS_2012!$BH$1:$BH$39999,1),$E$440,1)))</f>
        <v>0</v>
      </c>
      <c r="X435" s="578">
        <f ca="1">INDIRECT(CONCATENATE($E$395,ADDRESS(MATCH(X8,SL_CHARTS_2012!$BH$1:$BH$39999,1),$E$440,1)))</f>
        <v>0</v>
      </c>
      <c r="Y435" s="578">
        <f ca="1">INDIRECT(CONCATENATE($E$395,ADDRESS(MATCH(Y8,SL_CHARTS_2012!$BH$1:$BH$39999,1),$E$440,1)))</f>
        <v>0</v>
      </c>
      <c r="Z435" s="578">
        <f ca="1">INDIRECT(CONCATENATE($E$395,ADDRESS(MATCH(Z8,SL_CHARTS_2012!$BH$1:$BH$39999,1),$E$440,1)))</f>
        <v>0</v>
      </c>
      <c r="AA435" s="578">
        <f ca="1">INDIRECT(CONCATENATE($E$395,ADDRESS(MATCH(AA8,SL_CHARTS_2012!$BH$1:$BH$39999,1),$E$440,1)))</f>
        <v>0</v>
      </c>
      <c r="AB435" s="578">
        <f ca="1">INDIRECT(CONCATENATE($E$395,ADDRESS(MATCH(AB8,SL_CHARTS_2012!$BH$1:$BH$39999,1),$E$440,1)))</f>
        <v>0</v>
      </c>
      <c r="AC435" s="578">
        <f ca="1">INDIRECT(CONCATENATE($E$395,ADDRESS(MATCH(AC8,SL_CHARTS_2012!$BH$1:$BH$39999,1),$E$440,1)))</f>
        <v>0</v>
      </c>
    </row>
    <row r="436" spans="2:29" s="574" customFormat="1" ht="15" hidden="1" customHeight="1">
      <c r="B436" s="701"/>
      <c r="C436" s="707" t="s">
        <v>121</v>
      </c>
      <c r="D436" s="60" t="s">
        <v>148</v>
      </c>
      <c r="E436" s="579" t="str">
        <f>ADDRESS(MATCH(E6,SL_CHARTS_2012!$BH$1:$BH$39999,1),$E$440,1)</f>
        <v>$BH$10</v>
      </c>
      <c r="F436" s="576" t="str">
        <f>ADDRESS(MATCH(F6,SL_CHARTS_2012!$BH$1:$BH$39999,1),$E$440,1)</f>
        <v>$BH$10</v>
      </c>
      <c r="G436" s="579" t="str">
        <f>ADDRESS(MATCH(G6,SL_CHARTS_2012!$BH$1:$BH$39999,1),$E$440,1)</f>
        <v>$BH$10</v>
      </c>
      <c r="H436" s="579" t="str">
        <f>ADDRESS(MATCH(H6,SL_CHARTS_2012!$BH$1:$BH$39999,1),$E$440,1)</f>
        <v>$BH$9</v>
      </c>
      <c r="I436" s="579" t="str">
        <f>ADDRESS(MATCH(I6,SL_CHARTS_2012!$BH$1:$BH$39999,1),$E$440,1)</f>
        <v>$BH$9</v>
      </c>
      <c r="J436" s="579" t="str">
        <f>ADDRESS(MATCH(J6,SL_CHARTS_2012!$BH$1:$BH$39999,1),$E$440,1)</f>
        <v>$BH$9</v>
      </c>
      <c r="K436" s="576" t="str">
        <f>ADDRESS(MATCH(K6,SL_CHARTS_2012!$BH$1:$BH$39999,1),$E$440,1)</f>
        <v>$BH$9</v>
      </c>
      <c r="L436" s="579" t="str">
        <f>ADDRESS(MATCH(L6,SL_CHARTS_2012!$BH$1:$BH$39999,1),$E$440,1)</f>
        <v>$BH$8</v>
      </c>
      <c r="M436" s="579" t="str">
        <f>ADDRESS(MATCH(M6,SL_CHARTS_2012!$BH$1:$BH$39999,1),$E$440,1)</f>
        <v>$BH$8</v>
      </c>
      <c r="N436" s="576" t="str">
        <f>ADDRESS(MATCH(N6,SL_CHARTS_2012!$BH$1:$BH$39999,1),$E$440,1)</f>
        <v>$BH$8</v>
      </c>
      <c r="O436" s="579" t="str">
        <f>ADDRESS(MATCH(O6,SL_CHARTS_2012!$BH$1:$BH$39999,1),$E$440,1)</f>
        <v>$BH$7</v>
      </c>
      <c r="P436" s="579" t="str">
        <f>ADDRESS(MATCH(P6,SL_CHARTS_2012!$BH$1:$BH$39999,1),$E$440,1)</f>
        <v>$BH$7</v>
      </c>
      <c r="Q436" s="576" t="str">
        <f>ADDRESS(MATCH(Q6,SL_CHARTS_2012!$BH$1:$BH$39999,1),$E$440,1)</f>
        <v>$BH$7</v>
      </c>
      <c r="R436" s="579" t="str">
        <f>ADDRESS(MATCH(R6,SL_CHARTS_2012!$BH$1:$BH$39999,1),$E$440,1)</f>
        <v>$BH$6</v>
      </c>
      <c r="S436" s="579" t="str">
        <f>ADDRESS(MATCH(S6,SL_CHARTS_2012!$BH$1:$BH$39999,1),$E$440,1)</f>
        <v>$BH$6</v>
      </c>
      <c r="T436" s="579" t="str">
        <f>ADDRESS(MATCH(T6,SL_CHARTS_2012!$BH$1:$BH$39999,1),$E$440,1)</f>
        <v>$BH$6</v>
      </c>
      <c r="U436" s="576" t="str">
        <f>ADDRESS(MATCH(U6,SL_CHARTS_2012!$BH$1:$BH$39999,1),$E$440,1)</f>
        <v>$BH$6</v>
      </c>
      <c r="V436" s="579" t="str">
        <f>ADDRESS(MATCH(V6,SL_CHARTS_2012!$BH$1:$BH$39999,1),$E$440,1)</f>
        <v>$BH$5</v>
      </c>
      <c r="W436" s="579" t="str">
        <f>ADDRESS(MATCH(W6,SL_CHARTS_2012!$BH$1:$BH$39999,1),$E$440,1)</f>
        <v>$BH$5</v>
      </c>
      <c r="X436" s="579" t="str">
        <f>ADDRESS(MATCH(X6,SL_CHARTS_2012!$BH$1:$BH$39999,1),$E$440,1)</f>
        <v>$BH$5</v>
      </c>
      <c r="Y436" s="579" t="str">
        <f>ADDRESS(MATCH(Y6,SL_CHARTS_2012!$BH$1:$BH$39999,1),$E$440,1)</f>
        <v>$BH$5</v>
      </c>
      <c r="Z436" s="579" t="str">
        <f>ADDRESS(MATCH(Z6,SL_CHARTS_2012!$BH$1:$BH$39999,1),$E$440,1)</f>
        <v>$BH$5</v>
      </c>
      <c r="AA436" s="579" t="str">
        <f>ADDRESS(MATCH(AA6,SL_CHARTS_2012!$BH$1:$BH$39999,1),$E$440,1)</f>
        <v>$BH$5</v>
      </c>
      <c r="AB436" s="579" t="str">
        <f>ADDRESS(MATCH(AB6,SL_CHARTS_2012!$BH$1:$BH$39999,1),$E$440,1)</f>
        <v>$BH$5</v>
      </c>
      <c r="AC436" s="579" t="str">
        <f>ADDRESS(MATCH(AC6,SL_CHARTS_2012!$BH$1:$BH$39999,1),$E$440,1)</f>
        <v>$BH$5</v>
      </c>
    </row>
    <row r="437" spans="2:29" s="574" customFormat="1" ht="15" hidden="1" customHeight="1">
      <c r="B437" s="701"/>
      <c r="C437" s="707"/>
      <c r="D437" s="85" t="s">
        <v>118</v>
      </c>
      <c r="E437" s="579">
        <f ca="1">INDIRECT(CONCATENATE($E$372,ADDRESS(MATCH(E6,SL_CHARTS_2012!$BH$1:$BH$39999,1),$E$440,1)))</f>
        <v>90</v>
      </c>
      <c r="F437" s="576">
        <f ca="1">INDIRECT(CONCATENATE($E$372,ADDRESS(MATCH(F6,SL_CHARTS_2012!$BH$1:$BH$39999,1),$E$440,1)))</f>
        <v>90</v>
      </c>
      <c r="G437" s="579">
        <f ca="1">INDIRECT(CONCATENATE($E$372,ADDRESS(MATCH(G6,SL_CHARTS_2012!$BH$1:$BH$39999,1),$E$440,1)))</f>
        <v>90</v>
      </c>
      <c r="H437" s="579">
        <f ca="1">INDIRECT(CONCATENATE($E$372,ADDRESS(MATCH(H6,SL_CHARTS_2012!$BH$1:$BH$39999,1),$E$440,1)))</f>
        <v>65</v>
      </c>
      <c r="I437" s="579">
        <f ca="1">INDIRECT(CONCATENATE($E$372,ADDRESS(MATCH(I6,SL_CHARTS_2012!$BH$1:$BH$39999,1),$E$440,1)))</f>
        <v>65</v>
      </c>
      <c r="J437" s="579">
        <f ca="1">INDIRECT(CONCATENATE($E$372,ADDRESS(MATCH(J6,SL_CHARTS_2012!$BH$1:$BH$39999,1),$E$440,1)))</f>
        <v>65</v>
      </c>
      <c r="K437" s="576">
        <f ca="1">INDIRECT(CONCATENATE($E$372,ADDRESS(MATCH(K6,SL_CHARTS_2012!$BH$1:$BH$39999,1),$E$440,1)))</f>
        <v>65</v>
      </c>
      <c r="L437" s="579">
        <f ca="1">INDIRECT(CONCATENATE($E$372,ADDRESS(MATCH(L6,SL_CHARTS_2012!$BH$1:$BH$39999,1),$E$440,1)))</f>
        <v>50</v>
      </c>
      <c r="M437" s="579">
        <f ca="1">INDIRECT(CONCATENATE($E$372,ADDRESS(MATCH(M6,SL_CHARTS_2012!$BH$1:$BH$39999,1),$E$440,1)))</f>
        <v>50</v>
      </c>
      <c r="N437" s="576">
        <f ca="1">INDIRECT(CONCATENATE($E$372,ADDRESS(MATCH(N6,SL_CHARTS_2012!$BH$1:$BH$39999,1),$E$440,1)))</f>
        <v>50</v>
      </c>
      <c r="O437" s="579">
        <f ca="1">INDIRECT(CONCATENATE($E$372,ADDRESS(MATCH(O6,SL_CHARTS_2012!$BH$1:$BH$39999,1),$E$440,1)))</f>
        <v>35</v>
      </c>
      <c r="P437" s="579">
        <f ca="1">INDIRECT(CONCATENATE($E$372,ADDRESS(MATCH(P6,SL_CHARTS_2012!$BH$1:$BH$39999,1),$E$440,1)))</f>
        <v>35</v>
      </c>
      <c r="Q437" s="576">
        <f ca="1">INDIRECT(CONCATENATE($E$372,ADDRESS(MATCH(Q6,SL_CHARTS_2012!$BH$1:$BH$39999,1),$E$440,1)))</f>
        <v>35</v>
      </c>
      <c r="R437" s="579">
        <f ca="1">INDIRECT(CONCATENATE($E$372,ADDRESS(MATCH(R6,SL_CHARTS_2012!$BH$1:$BH$39999,1),$E$440,1)))</f>
        <v>20</v>
      </c>
      <c r="S437" s="579">
        <f ca="1">INDIRECT(CONCATENATE($E$372,ADDRESS(MATCH(S6,SL_CHARTS_2012!$BH$1:$BH$39999,1),$E$440,1)))</f>
        <v>20</v>
      </c>
      <c r="T437" s="579">
        <f ca="1">INDIRECT(CONCATENATE($E$372,ADDRESS(MATCH(T6,SL_CHARTS_2012!$BH$1:$BH$39999,1),$E$440,1)))</f>
        <v>20</v>
      </c>
      <c r="U437" s="576">
        <f ca="1">INDIRECT(CONCATENATE($E$372,ADDRESS(MATCH(U6,SL_CHARTS_2012!$BH$1:$BH$39999,1),$E$440,1)))</f>
        <v>20</v>
      </c>
      <c r="V437" s="579">
        <f ca="1">INDIRECT(CONCATENATE($E$372,ADDRESS(MATCH(V6,SL_CHARTS_2012!$BH$1:$BH$39999,1),$E$440,1)))</f>
        <v>0</v>
      </c>
      <c r="W437" s="579">
        <f ca="1">INDIRECT(CONCATENATE($E$372,ADDRESS(MATCH(W6,SL_CHARTS_2012!$BH$1:$BH$39999,1),$E$440,1)))</f>
        <v>0</v>
      </c>
      <c r="X437" s="579">
        <f ca="1">INDIRECT(CONCATENATE($E$372,ADDRESS(MATCH(X6,SL_CHARTS_2012!$BH$1:$BH$39999,1),$E$440,1)))</f>
        <v>0</v>
      </c>
      <c r="Y437" s="579">
        <f ca="1">INDIRECT(CONCATENATE($E$372,ADDRESS(MATCH(Y6,SL_CHARTS_2012!$BH$1:$BH$39999,1),$E$440,1)))</f>
        <v>0</v>
      </c>
      <c r="Z437" s="579">
        <f ca="1">INDIRECT(CONCATENATE($E$372,ADDRESS(MATCH(Z6,SL_CHARTS_2012!$BH$1:$BH$39999,1),$E$440,1)))</f>
        <v>0</v>
      </c>
      <c r="AA437" s="579">
        <f ca="1">INDIRECT(CONCATENATE($E$372,ADDRESS(MATCH(AA6,SL_CHARTS_2012!$BH$1:$BH$39999,1),$E$440,1)))</f>
        <v>0</v>
      </c>
      <c r="AB437" s="579">
        <f ca="1">INDIRECT(CONCATENATE($E$372,ADDRESS(MATCH(AB6,SL_CHARTS_2012!$BH$1:$BH$39999,1),$E$440,1)))</f>
        <v>0</v>
      </c>
      <c r="AC437" s="579">
        <f ca="1">INDIRECT(CONCATENATE($E$372,ADDRESS(MATCH(AC6,SL_CHARTS_2012!$BH$1:$BH$39999,1),$E$440,1)))</f>
        <v>0</v>
      </c>
    </row>
    <row r="438" spans="2:29" s="574" customFormat="1" ht="15" hidden="1" customHeight="1">
      <c r="B438" s="701"/>
      <c r="C438" s="707"/>
      <c r="D438" s="60" t="s">
        <v>149</v>
      </c>
      <c r="E438" s="579" t="str">
        <f>ADDRESS(MATCH(E10,SL_CHARTS_2012!$BH$1:$BH$39999,1),$E$440,1)</f>
        <v>$BH$10</v>
      </c>
      <c r="F438" s="576" t="str">
        <f>ADDRESS(MATCH(F10,SL_CHARTS_2012!$BH$1:$BH$39999,1),$E$440,1)</f>
        <v>$BH$9</v>
      </c>
      <c r="G438" s="579" t="str">
        <f>ADDRESS(MATCH(G10,SL_CHARTS_2012!$BH$1:$BH$39999,1),$E$440,1)</f>
        <v>$BH$9</v>
      </c>
      <c r="H438" s="579" t="str">
        <f>ADDRESS(MATCH(H10,SL_CHARTS_2012!$BH$1:$BH$39999,1),$E$440,1)</f>
        <v>$BH$9</v>
      </c>
      <c r="I438" s="579" t="str">
        <f>ADDRESS(MATCH(I10,SL_CHARTS_2012!$BH$1:$BH$39999,1),$E$440,1)</f>
        <v>$BH$9</v>
      </c>
      <c r="J438" s="579" t="str">
        <f>ADDRESS(MATCH(J10,SL_CHARTS_2012!$BH$1:$BH$39999,1),$E$440,1)</f>
        <v>$BH$9</v>
      </c>
      <c r="K438" s="576" t="str">
        <f>ADDRESS(MATCH(K10,SL_CHARTS_2012!$BH$1:$BH$39999,1),$E$440,1)</f>
        <v>$BH$8</v>
      </c>
      <c r="L438" s="579" t="str">
        <f>ADDRESS(MATCH(L10,SL_CHARTS_2012!$BH$1:$BH$39999,1),$E$440,1)</f>
        <v>$BH$8</v>
      </c>
      <c r="M438" s="579" t="str">
        <f>ADDRESS(MATCH(M10,SL_CHARTS_2012!$BH$1:$BH$39999,1),$E$440,1)</f>
        <v>$BH$8</v>
      </c>
      <c r="N438" s="576" t="str">
        <f>ADDRESS(MATCH(N10,SL_CHARTS_2012!$BH$1:$BH$39999,1),$E$440,1)</f>
        <v>$BH$7</v>
      </c>
      <c r="O438" s="579" t="str">
        <f>ADDRESS(MATCH(O10,SL_CHARTS_2012!$BH$1:$BH$39999,1),$E$440,1)</f>
        <v>$BH$7</v>
      </c>
      <c r="P438" s="579" t="str">
        <f>ADDRESS(MATCH(P10,SL_CHARTS_2012!$BH$1:$BH$39999,1),$E$440,1)</f>
        <v>$BH$7</v>
      </c>
      <c r="Q438" s="576" t="str">
        <f>ADDRESS(MATCH(Q10,SL_CHARTS_2012!$BH$1:$BH$39999,1),$E$440,1)</f>
        <v>$BH$6</v>
      </c>
      <c r="R438" s="579" t="str">
        <f>ADDRESS(MATCH(R10,SL_CHARTS_2012!$BH$1:$BH$39999,1),$E$440,1)</f>
        <v>$BH$6</v>
      </c>
      <c r="S438" s="579" t="str">
        <f>ADDRESS(MATCH(S10,SL_CHARTS_2012!$BH$1:$BH$39999,1),$E$440,1)</f>
        <v>$BH$6</v>
      </c>
      <c r="T438" s="579" t="str">
        <f>ADDRESS(MATCH(T10,SL_CHARTS_2012!$BH$1:$BH$39999,1),$E$440,1)</f>
        <v>$BH$6</v>
      </c>
      <c r="U438" s="576" t="str">
        <f>ADDRESS(MATCH(U10,SL_CHARTS_2012!$BH$1:$BH$39999,1),$E$440,1)</f>
        <v>$BH$5</v>
      </c>
      <c r="V438" s="579" t="str">
        <f>ADDRESS(MATCH(V10,SL_CHARTS_2012!$BH$1:$BH$39999,1),$E$440,1)</f>
        <v>$BH$5</v>
      </c>
      <c r="W438" s="579" t="str">
        <f>ADDRESS(MATCH(W10,SL_CHARTS_2012!$BH$1:$BH$39999,1),$E$440,1)</f>
        <v>$BH$5</v>
      </c>
      <c r="X438" s="579" t="str">
        <f>ADDRESS(MATCH(X10,SL_CHARTS_2012!$BH$1:$BH$39999,1),$E$440,1)</f>
        <v>$BH$5</v>
      </c>
      <c r="Y438" s="579" t="str">
        <f>ADDRESS(MATCH(Y10,SL_CHARTS_2012!$BH$1:$BH$39999,1),$E$440,1)</f>
        <v>$BH$5</v>
      </c>
      <c r="Z438" s="579" t="str">
        <f>ADDRESS(MATCH(Z10,SL_CHARTS_2012!$BH$1:$BH$39999,1),$E$440,1)</f>
        <v>$BH$5</v>
      </c>
      <c r="AA438" s="579" t="str">
        <f>ADDRESS(MATCH(AA10,SL_CHARTS_2012!$BH$1:$BH$39999,1),$E$440,1)</f>
        <v>$BH$5</v>
      </c>
      <c r="AB438" s="579" t="str">
        <f>ADDRESS(MATCH(AB10,SL_CHARTS_2012!$BH$1:$BH$39999,1),$E$440,1)</f>
        <v>$BH$5</v>
      </c>
      <c r="AC438" s="579" t="str">
        <f>ADDRESS(MATCH(AC10,SL_CHARTS_2012!$BH$1:$BH$39999,1),$E$440,1)</f>
        <v>$BH$5</v>
      </c>
    </row>
    <row r="439" spans="2:29" s="574" customFormat="1" ht="15" hidden="1" customHeight="1">
      <c r="B439" s="701"/>
      <c r="C439" s="707"/>
      <c r="D439" s="85" t="s">
        <v>119</v>
      </c>
      <c r="E439" s="579">
        <f ca="1">INDIRECT(CONCATENATE($E$395,ADDRESS(MATCH(E10,SL_CHARTS_2012!$BH$1:$BH$39999,1),$E$440,1)))</f>
        <v>90</v>
      </c>
      <c r="F439" s="576">
        <f ca="1">INDIRECT(CONCATENATE($E$395,ADDRESS(MATCH(F10,SL_CHARTS_2012!$BH$1:$BH$39999,1),$E$440,1)))</f>
        <v>65</v>
      </c>
      <c r="G439" s="579">
        <f ca="1">INDIRECT(CONCATENATE($E$395,ADDRESS(MATCH(G10,SL_CHARTS_2012!$BH$1:$BH$39999,1),$E$440,1)))</f>
        <v>65</v>
      </c>
      <c r="H439" s="579">
        <f ca="1">INDIRECT(CONCATENATE($E$395,ADDRESS(MATCH(H10,SL_CHARTS_2012!$BH$1:$BH$39999,1),$E$440,1)))</f>
        <v>65</v>
      </c>
      <c r="I439" s="579">
        <f ca="1">INDIRECT(CONCATENATE($E$395,ADDRESS(MATCH(I10,SL_CHARTS_2012!$BH$1:$BH$39999,1),$E$440,1)))</f>
        <v>65</v>
      </c>
      <c r="J439" s="579">
        <f ca="1">INDIRECT(CONCATENATE($E$395,ADDRESS(MATCH(J10,SL_CHARTS_2012!$BH$1:$BH$39999,1),$E$440,1)))</f>
        <v>65</v>
      </c>
      <c r="K439" s="576">
        <f ca="1">INDIRECT(CONCATENATE($E$395,ADDRESS(MATCH(K10,SL_CHARTS_2012!$BH$1:$BH$39999,1),$E$440,1)))</f>
        <v>50</v>
      </c>
      <c r="L439" s="579">
        <f ca="1">INDIRECT(CONCATENATE($E$395,ADDRESS(MATCH(L10,SL_CHARTS_2012!$BH$1:$BH$39999,1),$E$440,1)))</f>
        <v>50</v>
      </c>
      <c r="M439" s="579">
        <f ca="1">INDIRECT(CONCATENATE($E$395,ADDRESS(MATCH(M10,SL_CHARTS_2012!$BH$1:$BH$39999,1),$E$440,1)))</f>
        <v>50</v>
      </c>
      <c r="N439" s="576">
        <f ca="1">INDIRECT(CONCATENATE($E$395,ADDRESS(MATCH(N10,SL_CHARTS_2012!$BH$1:$BH$39999,1),$E$440,1)))</f>
        <v>35</v>
      </c>
      <c r="O439" s="579">
        <f ca="1">INDIRECT(CONCATENATE($E$395,ADDRESS(MATCH(O10,SL_CHARTS_2012!$BH$1:$BH$39999,1),$E$440,1)))</f>
        <v>35</v>
      </c>
      <c r="P439" s="579">
        <f ca="1">INDIRECT(CONCATENATE($E$395,ADDRESS(MATCH(P10,SL_CHARTS_2012!$BH$1:$BH$39999,1),$E$440,1)))</f>
        <v>35</v>
      </c>
      <c r="Q439" s="576">
        <f ca="1">INDIRECT(CONCATENATE($E$395,ADDRESS(MATCH(Q10,SL_CHARTS_2012!$BH$1:$BH$39999,1),$E$440,1)))</f>
        <v>20</v>
      </c>
      <c r="R439" s="579">
        <f ca="1">INDIRECT(CONCATENATE($E$395,ADDRESS(MATCH(R10,SL_CHARTS_2012!$BH$1:$BH$39999,1),$E$440,1)))</f>
        <v>20</v>
      </c>
      <c r="S439" s="579">
        <f ca="1">INDIRECT(CONCATENATE($E$395,ADDRESS(MATCH(S10,SL_CHARTS_2012!$BH$1:$BH$39999,1),$E$440,1)))</f>
        <v>20</v>
      </c>
      <c r="T439" s="579">
        <f ca="1">INDIRECT(CONCATENATE($E$395,ADDRESS(MATCH(T10,SL_CHARTS_2012!$BH$1:$BH$39999,1),$E$440,1)))</f>
        <v>20</v>
      </c>
      <c r="U439" s="576">
        <f ca="1">INDIRECT(CONCATENATE($E$395,ADDRESS(MATCH(U10,SL_CHARTS_2012!$BH$1:$BH$39999,1),$E$440,1)))</f>
        <v>0</v>
      </c>
      <c r="V439" s="579">
        <f ca="1">INDIRECT(CONCATENATE($E$395,ADDRESS(MATCH(V10,SL_CHARTS_2012!$BH$1:$BH$39999,1),$E$440,1)))</f>
        <v>0</v>
      </c>
      <c r="W439" s="579">
        <f ca="1">INDIRECT(CONCATENATE($E$395,ADDRESS(MATCH(W10,SL_CHARTS_2012!$BH$1:$BH$39999,1),$E$440,1)))</f>
        <v>0</v>
      </c>
      <c r="X439" s="579">
        <f ca="1">INDIRECT(CONCATENATE($E$395,ADDRESS(MATCH(X10,SL_CHARTS_2012!$BH$1:$BH$39999,1),$E$440,1)))</f>
        <v>0</v>
      </c>
      <c r="Y439" s="579">
        <f ca="1">INDIRECT(CONCATENATE($E$395,ADDRESS(MATCH(Y10,SL_CHARTS_2012!$BH$1:$BH$39999,1),$E$440,1)))</f>
        <v>0</v>
      </c>
      <c r="Z439" s="579">
        <f ca="1">INDIRECT(CONCATENATE($E$395,ADDRESS(MATCH(Z10,SL_CHARTS_2012!$BH$1:$BH$39999,1),$E$440,1)))</f>
        <v>0</v>
      </c>
      <c r="AA439" s="579">
        <f ca="1">INDIRECT(CONCATENATE($E$395,ADDRESS(MATCH(AA10,SL_CHARTS_2012!$BH$1:$BH$39999,1),$E$440,1)))</f>
        <v>0</v>
      </c>
      <c r="AB439" s="579">
        <f ca="1">INDIRECT(CONCATENATE($E$395,ADDRESS(MATCH(AB10,SL_CHARTS_2012!$BH$1:$BH$39999,1),$E$440,1)))</f>
        <v>0</v>
      </c>
      <c r="AC439" s="579">
        <f ca="1">INDIRECT(CONCATENATE($E$395,ADDRESS(MATCH(AC10,SL_CHARTS_2012!$BH$1:$BH$39999,1),$E$440,1)))</f>
        <v>0</v>
      </c>
    </row>
    <row r="440" spans="2:29" s="574" customFormat="1" ht="15" hidden="1" customHeight="1">
      <c r="B440" s="701"/>
      <c r="C440" s="712" t="s">
        <v>125</v>
      </c>
      <c r="D440" s="712"/>
      <c r="E440" s="704">
        <v>60</v>
      </c>
      <c r="F440" s="704"/>
      <c r="G440" s="704"/>
      <c r="H440" s="704"/>
      <c r="I440" s="704"/>
      <c r="J440" s="704"/>
      <c r="K440" s="704"/>
      <c r="L440" s="704"/>
      <c r="M440" s="704"/>
      <c r="N440" s="704"/>
      <c r="O440" s="704"/>
      <c r="P440" s="704"/>
      <c r="Q440" s="704"/>
      <c r="R440" s="704"/>
      <c r="S440" s="704"/>
      <c r="T440" s="704"/>
      <c r="U440" s="704"/>
      <c r="V440" s="704"/>
      <c r="W440" s="704"/>
      <c r="X440" s="704"/>
      <c r="Y440" s="704"/>
      <c r="Z440" s="704"/>
      <c r="AA440" s="704"/>
      <c r="AB440" s="704"/>
      <c r="AC440" s="704"/>
    </row>
    <row r="441" spans="2:29" s="574" customFormat="1" ht="15" hidden="1" customHeight="1">
      <c r="B441" s="701"/>
      <c r="C441" s="573"/>
      <c r="D441" s="713" t="s">
        <v>126</v>
      </c>
      <c r="E441" s="42" t="s">
        <v>147</v>
      </c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2:29" s="574" customFormat="1" ht="15" hidden="1" customHeight="1">
      <c r="B442" s="701"/>
      <c r="C442" s="573"/>
      <c r="D442" s="713"/>
      <c r="E442" s="42" t="s">
        <v>124</v>
      </c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2:29" s="574" customFormat="1" ht="15" hidden="1" customHeight="1">
      <c r="B443" s="701"/>
      <c r="C443" s="705" t="s">
        <v>120</v>
      </c>
      <c r="D443" s="44" t="s">
        <v>123</v>
      </c>
      <c r="E443" s="181" t="str">
        <f ca="1">IF(E433&gt;E4, ADDRESS(MATCH(E435,SL_CHARTS_2012!$BH$1:$BH$3999,1),$E$440+3,1),E444)</f>
        <v>$BK$10</v>
      </c>
      <c r="F443" s="43" t="str">
        <f ca="1">IF(F433&gt;F4, ADDRESS(MATCH(F435,SL_CHARTS_2012!$BH$1:$BH$3999,1),$E$440+3,1),F444)</f>
        <v>$BK$10</v>
      </c>
      <c r="G443" s="181" t="str">
        <f ca="1">IF(G433&gt;G4, ADDRESS(MATCH(G435,SL_CHARTS_2012!$BH$1:$BH$3999,1),$E$440+3,1),G444)</f>
        <v>$BK$9</v>
      </c>
      <c r="H443" s="181" t="str">
        <f ca="1">IF(H433&gt;H4, ADDRESS(MATCH(H435,SL_CHARTS_2012!$BH$1:$BH$3999,1),$E$440+3,1),H444)</f>
        <v>$BK$9</v>
      </c>
      <c r="I443" s="181" t="str">
        <f ca="1">IF(I433&gt;I4, ADDRESS(MATCH(I435,SL_CHARTS_2012!$BH$1:$BH$3999,1),$E$440+3,1),I444)</f>
        <v>$BK$9</v>
      </c>
      <c r="J443" s="181" t="str">
        <f ca="1">IF(J433&gt;J4, ADDRESS(MATCH(J435,SL_CHARTS_2012!$BH$1:$BH$3999,1),$E$440+3,1),J444)</f>
        <v>$BK$9</v>
      </c>
      <c r="K443" s="43" t="str">
        <f ca="1">IF(K433&gt;K4, ADDRESS(MATCH(K435,SL_CHARTS_2012!$BH$1:$BH$3999,1),$E$440+3,1),K444)</f>
        <v>$BK$9</v>
      </c>
      <c r="L443" s="181" t="str">
        <f ca="1">IF(L433&gt;L4, ADDRESS(MATCH(L435,SL_CHARTS_2012!$BH$1:$BH$3999,1),$E$440+3,1),L444)</f>
        <v>$BK$8</v>
      </c>
      <c r="M443" s="181" t="str">
        <f ca="1">IF(M433&gt;M4, ADDRESS(MATCH(M435,SL_CHARTS_2012!$BH$1:$BH$3999,1),$E$440+3,1),M444)</f>
        <v>$BK$8</v>
      </c>
      <c r="N443" s="43" t="str">
        <f ca="1">IF(N433&gt;N4, ADDRESS(MATCH(N435,SL_CHARTS_2012!$BH$1:$BH$3999,1),$E$440+3,1),N444)</f>
        <v>$BK$8</v>
      </c>
      <c r="O443" s="181" t="str">
        <f ca="1">IF(O433&gt;O4, ADDRESS(MATCH(O435,SL_CHARTS_2012!$BH$1:$BH$3999,1),$E$440+3,1),O444)</f>
        <v>$BK$7</v>
      </c>
      <c r="P443" s="181" t="str">
        <f ca="1">IF(P433&gt;P4, ADDRESS(MATCH(P435,SL_CHARTS_2012!$BH$1:$BH$3999,1),$E$440+3,1),P444)</f>
        <v>$BK$7</v>
      </c>
      <c r="Q443" s="43" t="str">
        <f ca="1">IF(Q433&gt;Q4, ADDRESS(MATCH(Q435,SL_CHARTS_2012!$BH$1:$BH$3999,1),$E$440+3,1),Q444)</f>
        <v>$BK$7</v>
      </c>
      <c r="R443" s="181" t="str">
        <f ca="1">IF(R433&gt;R4, ADDRESS(MATCH(R435,SL_CHARTS_2012!$BH$1:$BH$3999,1),$E$440+3,1),R444)</f>
        <v>$BK$6</v>
      </c>
      <c r="S443" s="181" t="str">
        <f ca="1">IF(S433&gt;S4, ADDRESS(MATCH(S435,SL_CHARTS_2012!$BH$1:$BH$3999,1),$E$440+3,1),S444)</f>
        <v>$BK$6</v>
      </c>
      <c r="T443" s="181" t="str">
        <f ca="1">IF(T433&gt;T4, ADDRESS(MATCH(T435,SL_CHARTS_2012!$BH$1:$BH$3999,1),$E$440+3,1),T444)</f>
        <v>$BK$6</v>
      </c>
      <c r="U443" s="43" t="str">
        <f ca="1">IF(U433&gt;U4, ADDRESS(MATCH(U435,SL_CHARTS_2012!$BH$1:$BH$3999,1),$E$440+3,1),U444)</f>
        <v>$BK$6</v>
      </c>
      <c r="V443" s="181" t="str">
        <f ca="1">IF(V433&gt;V4, ADDRESS(MATCH(V435,SL_CHARTS_2012!$BH$1:$BH$3999,1),$E$440+3,1),V444)</f>
        <v>$BK$5</v>
      </c>
      <c r="W443" s="181" t="str">
        <f ca="1">IF(W433&gt;W4, ADDRESS(MATCH(W435,SL_CHARTS_2012!$BH$1:$BH$3999,1),$E$440+3,1),W444)</f>
        <v>$BK$5</v>
      </c>
      <c r="X443" s="181" t="str">
        <f ca="1">IF(X433&gt;X4, ADDRESS(MATCH(X435,SL_CHARTS_2012!$BH$1:$BH$3999,1),$E$440+3,1),X444)</f>
        <v>$BK$5</v>
      </c>
      <c r="Y443" s="181" t="str">
        <f ca="1">IF(Y433&gt;Y4, ADDRESS(MATCH(Y435,SL_CHARTS_2012!$BH$1:$BH$3999,1),$E$440+3,1),Y444)</f>
        <v>$BK$5</v>
      </c>
      <c r="Z443" s="181" t="str">
        <f ca="1">IF(Z433&gt;Z4, ADDRESS(MATCH(Z435,SL_CHARTS_2012!$BH$1:$BH$3999,1),$E$440+3,1),Z444)</f>
        <v>$BK$5</v>
      </c>
      <c r="AA443" s="181" t="str">
        <f ca="1">IF(AA433&gt;AA4, ADDRESS(MATCH(AA435,SL_CHARTS_2012!$BH$1:$BH$3999,1),$E$440+3,1),AA444)</f>
        <v>$BK$5</v>
      </c>
      <c r="AB443" s="181" t="str">
        <f ca="1">IF(AB433&gt;AB4, ADDRESS(MATCH(AB435,SL_CHARTS_2012!$BH$1:$BH$3999,1),$E$440+3,1),AB444)</f>
        <v>$BK$5</v>
      </c>
      <c r="AC443" s="181" t="str">
        <f ca="1">IF(AC433&gt;AC4, ADDRESS(MATCH(AC435,SL_CHARTS_2012!$BH$1:$BH$3999,1),$E$440+3,1),AC444)</f>
        <v>$BK$5</v>
      </c>
    </row>
    <row r="444" spans="2:29" s="574" customFormat="1" ht="15" hidden="1" customHeight="1">
      <c r="B444" s="701"/>
      <c r="C444" s="706"/>
      <c r="D444" s="44" t="s">
        <v>122</v>
      </c>
      <c r="E444" s="181" t="str">
        <f ca="1">IF(E435&lt;E8,ADDRESS(MATCH(E433,SL_CHARTS_2012!$BH$1:$BH$3999,1),$E$440+3,1),E443)</f>
        <v>$BK$10</v>
      </c>
      <c r="F444" s="43" t="str">
        <f ca="1">IF(F435&lt;F8,ADDRESS(MATCH(F433,SL_CHARTS_2012!$BH$1:$BH$3999,1),$E$440+3,1),F443)</f>
        <v>$BK$10</v>
      </c>
      <c r="G444" s="181" t="str">
        <f ca="1">IF(G435&lt;G8,ADDRESS(MATCH(G433,SL_CHARTS_2012!$BH$1:$BH$3999,1),$E$440+3,1),G443)</f>
        <v>$BK$9</v>
      </c>
      <c r="H444" s="181" t="str">
        <f ca="1">IF(H435&lt;H8,ADDRESS(MATCH(H433,SL_CHARTS_2012!$BH$1:$BH$3999,1),$E$440+3,1),H443)</f>
        <v>$BK$9</v>
      </c>
      <c r="I444" s="181" t="str">
        <f ca="1">IF(I435&lt;I8,ADDRESS(MATCH(I433,SL_CHARTS_2012!$BH$1:$BH$3999,1),$E$440+3,1),I443)</f>
        <v>$BK$9</v>
      </c>
      <c r="J444" s="181" t="str">
        <f ca="1">IF(J435&lt;J8,ADDRESS(MATCH(J433,SL_CHARTS_2012!$BH$1:$BH$3999,1),$E$440+3,1),J443)</f>
        <v>$BK$9</v>
      </c>
      <c r="K444" s="43" t="str">
        <f ca="1">IF(K435&lt;K8,ADDRESS(MATCH(K433,SL_CHARTS_2012!$BH$1:$BH$3999,1),$E$440+3,1),K443)</f>
        <v>$BK$9</v>
      </c>
      <c r="L444" s="181" t="str">
        <f ca="1">IF(L435&lt;L8,ADDRESS(MATCH(L433,SL_CHARTS_2012!$BH$1:$BH$3999,1),$E$440+3,1),L443)</f>
        <v>$BK$8</v>
      </c>
      <c r="M444" s="181" t="str">
        <f ca="1">IF(M435&lt;M8,ADDRESS(MATCH(M433,SL_CHARTS_2012!$BH$1:$BH$3999,1),$E$440+3,1),M443)</f>
        <v>$BK$8</v>
      </c>
      <c r="N444" s="43" t="str">
        <f ca="1">IF(N435&lt;N8,ADDRESS(MATCH(N433,SL_CHARTS_2012!$BH$1:$BH$3999,1),$E$440+3,1),N443)</f>
        <v>$BK$8</v>
      </c>
      <c r="O444" s="181" t="str">
        <f ca="1">IF(O435&lt;O8,ADDRESS(MATCH(O433,SL_CHARTS_2012!$BH$1:$BH$3999,1),$E$440+3,1),O443)</f>
        <v>$BK$7</v>
      </c>
      <c r="P444" s="181" t="str">
        <f ca="1">IF(P435&lt;P8,ADDRESS(MATCH(P433,SL_CHARTS_2012!$BH$1:$BH$3999,1),$E$440+3,1),P443)</f>
        <v>$BK$7</v>
      </c>
      <c r="Q444" s="43" t="str">
        <f ca="1">IF(Q435&lt;Q8,ADDRESS(MATCH(Q433,SL_CHARTS_2012!$BH$1:$BH$3999,1),$E$440+3,1),Q443)</f>
        <v>$BK$7</v>
      </c>
      <c r="R444" s="181" t="str">
        <f ca="1">IF(R435&lt;R8,ADDRESS(MATCH(R433,SL_CHARTS_2012!$BH$1:$BH$3999,1),$E$440+3,1),R443)</f>
        <v>$BK$6</v>
      </c>
      <c r="S444" s="181" t="str">
        <f ca="1">IF(S435&lt;S8,ADDRESS(MATCH(S433,SL_CHARTS_2012!$BH$1:$BH$3999,1),$E$440+3,1),S443)</f>
        <v>$BK$6</v>
      </c>
      <c r="T444" s="181" t="str">
        <f ca="1">IF(T435&lt;T8,ADDRESS(MATCH(T433,SL_CHARTS_2012!$BH$1:$BH$3999,1),$E$440+3,1),T443)</f>
        <v>$BK$6</v>
      </c>
      <c r="U444" s="43" t="str">
        <f ca="1">IF(U435&lt;U8,ADDRESS(MATCH(U433,SL_CHARTS_2012!$BH$1:$BH$3999,1),$E$440+3,1),U443)</f>
        <v>$BK$6</v>
      </c>
      <c r="V444" s="181" t="str">
        <f ca="1">IF(V435&lt;V8,ADDRESS(MATCH(V433,SL_CHARTS_2012!$BH$1:$BH$3999,1),$E$440+3,1),V443)</f>
        <v>$BK$5</v>
      </c>
      <c r="W444" s="181" t="str">
        <f ca="1">IF(W435&lt;W8,ADDRESS(MATCH(W433,SL_CHARTS_2012!$BH$1:$BH$3999,1),$E$440+3,1),W443)</f>
        <v>$BK$5</v>
      </c>
      <c r="X444" s="181" t="str">
        <f ca="1">IF(X435&lt;X8,ADDRESS(MATCH(X433,SL_CHARTS_2012!$BH$1:$BH$3999,1),$E$440+3,1),X443)</f>
        <v>$BK$5</v>
      </c>
      <c r="Y444" s="181" t="str">
        <f ca="1">IF(Y435&lt;Y8,ADDRESS(MATCH(Y433,SL_CHARTS_2012!$BH$1:$BH$3999,1),$E$440+3,1),Y443)</f>
        <v>$BK$5</v>
      </c>
      <c r="Z444" s="181" t="str">
        <f ca="1">IF(Z435&lt;Z8,ADDRESS(MATCH(Z433,SL_CHARTS_2012!$BH$1:$BH$3999,1),$E$440+3,1),Z443)</f>
        <v>$BK$5</v>
      </c>
      <c r="AA444" s="181" t="str">
        <f ca="1">IF(AA435&lt;AA8,ADDRESS(MATCH(AA433,SL_CHARTS_2012!$BH$1:$BH$3999,1),$E$440+3,1),AA443)</f>
        <v>$BK$5</v>
      </c>
      <c r="AB444" s="181" t="str">
        <f ca="1">IF(AB435&lt;AB8,ADDRESS(MATCH(AB433,SL_CHARTS_2012!$BH$1:$BH$3999,1),$E$440+3,1),AB443)</f>
        <v>$BK$5</v>
      </c>
      <c r="AC444" s="181" t="str">
        <f ca="1">IF(AC435&lt;AC8,ADDRESS(MATCH(AC433,SL_CHARTS_2012!$BH$1:$BH$3999,1),$E$440+3,1),AC443)</f>
        <v>$BK$5</v>
      </c>
    </row>
    <row r="445" spans="2:29" s="574" customFormat="1" ht="15" hidden="1" customHeight="1">
      <c r="B445" s="701"/>
      <c r="C445" s="707" t="s">
        <v>121</v>
      </c>
      <c r="D445" s="134" t="s">
        <v>123</v>
      </c>
      <c r="E445" s="125" t="str">
        <f ca="1">IF(E437&gt;E4, ADDRESS(MATCH(E439,SL_CHARTS_2012!$BH$1:$BH$3999,1),$E$440+3,1),E446)</f>
        <v>$BK$10</v>
      </c>
      <c r="F445" s="48" t="str">
        <f ca="1">IF(F437&gt;F4, ADDRESS(MATCH(F439,SL_CHARTS_2012!$BH$1:$BH$3999,1),$E$440+3,1),F446)</f>
        <v>$BK$10</v>
      </c>
      <c r="G445" s="125" t="str">
        <f ca="1">IF(G437&gt;G4, ADDRESS(MATCH(G439,SL_CHARTS_2012!$BH$1:$BH$3999,1),$E$440+3,1),G446)</f>
        <v>$BK$9</v>
      </c>
      <c r="H445" s="125" t="str">
        <f ca="1">IF(H437&gt;H4, ADDRESS(MATCH(H439,SL_CHARTS_2012!$BH$1:$BH$3999,1),$E$440+3,1),H446)</f>
        <v>$BK$9</v>
      </c>
      <c r="I445" s="125" t="str">
        <f ca="1">IF(I437&gt;I4, ADDRESS(MATCH(I439,SL_CHARTS_2012!$BH$1:$BH$3999,1),$E$440+3,1),I446)</f>
        <v>$BK$9</v>
      </c>
      <c r="J445" s="125" t="str">
        <f ca="1">IF(J437&gt;J4, ADDRESS(MATCH(J439,SL_CHARTS_2012!$BH$1:$BH$3999,1),$E$440+3,1),J446)</f>
        <v>$BK$9</v>
      </c>
      <c r="K445" s="48" t="str">
        <f ca="1">IF(K437&gt;K4, ADDRESS(MATCH(K439,SL_CHARTS_2012!$BH$1:$BH$3999,1),$E$440+3,1),K446)</f>
        <v>$BK$9</v>
      </c>
      <c r="L445" s="125" t="str">
        <f ca="1">IF(L437&gt;L4, ADDRESS(MATCH(L439,SL_CHARTS_2012!$BH$1:$BH$3999,1),$E$440+3,1),L446)</f>
        <v>$BK$8</v>
      </c>
      <c r="M445" s="125" t="str">
        <f ca="1">IF(M437&gt;M4, ADDRESS(MATCH(M439,SL_CHARTS_2012!$BH$1:$BH$3999,1),$E$440+3,1),M446)</f>
        <v>$BK$8</v>
      </c>
      <c r="N445" s="48" t="str">
        <f ca="1">IF(N437&gt;N4, ADDRESS(MATCH(N439,SL_CHARTS_2012!$BH$1:$BH$3999,1),$E$440+3,1),N446)</f>
        <v>$BK$8</v>
      </c>
      <c r="O445" s="125" t="str">
        <f ca="1">IF(O437&gt;O4, ADDRESS(MATCH(O439,SL_CHARTS_2012!$BH$1:$BH$3999,1),$E$440+3,1),O446)</f>
        <v>$BK$7</v>
      </c>
      <c r="P445" s="125" t="str">
        <f ca="1">IF(P437&gt;P4, ADDRESS(MATCH(P439,SL_CHARTS_2012!$BH$1:$BH$3999,1),$E$440+3,1),P446)</f>
        <v>$BK$7</v>
      </c>
      <c r="Q445" s="48" t="str">
        <f ca="1">IF(Q437&gt;Q4, ADDRESS(MATCH(Q439,SL_CHARTS_2012!$BH$1:$BH$3999,1),$E$440+3,1),Q446)</f>
        <v>$BK$7</v>
      </c>
      <c r="R445" s="125" t="str">
        <f ca="1">IF(R437&gt;R4, ADDRESS(MATCH(R439,SL_CHARTS_2012!$BH$1:$BH$3999,1),$E$440+3,1),R446)</f>
        <v>$BK$6</v>
      </c>
      <c r="S445" s="125" t="str">
        <f ca="1">IF(S437&gt;S4, ADDRESS(MATCH(S439,SL_CHARTS_2012!$BH$1:$BH$3999,1),$E$440+3,1),S446)</f>
        <v>$BK$6</v>
      </c>
      <c r="T445" s="125" t="str">
        <f ca="1">IF(T437&gt;T4, ADDRESS(MATCH(T439,SL_CHARTS_2012!$BH$1:$BH$3999,1),$E$440+3,1),T446)</f>
        <v>$BK$6</v>
      </c>
      <c r="U445" s="48" t="str">
        <f ca="1">IF(U437&gt;U4, ADDRESS(MATCH(U439,SL_CHARTS_2012!$BH$1:$BH$3999,1),$E$440+3,1),U446)</f>
        <v>$BK$6</v>
      </c>
      <c r="V445" s="125" t="str">
        <f ca="1">IF(V437&gt;V4, ADDRESS(MATCH(V439,SL_CHARTS_2012!$BH$1:$BH$3999,1),$E$440+3,1),V446)</f>
        <v>$BK$5</v>
      </c>
      <c r="W445" s="125" t="str">
        <f ca="1">IF(W437&gt;W4, ADDRESS(MATCH(W439,SL_CHARTS_2012!$BH$1:$BH$3999,1),$E$440+3,1),W446)</f>
        <v>$BK$5</v>
      </c>
      <c r="X445" s="125" t="str">
        <f ca="1">IF(X437&gt;X4, ADDRESS(MATCH(X439,SL_CHARTS_2012!$BH$1:$BH$3999,1),$E$440+3,1),X446)</f>
        <v>$BK$5</v>
      </c>
      <c r="Y445" s="125" t="str">
        <f ca="1">IF(Y437&gt;Y4, ADDRESS(MATCH(Y439,SL_CHARTS_2012!$BH$1:$BH$3999,1),$E$440+3,1),Y446)</f>
        <v>$BK$5</v>
      </c>
      <c r="Z445" s="125" t="str">
        <f ca="1">IF(Z437&gt;Z4, ADDRESS(MATCH(Z439,SL_CHARTS_2012!$BH$1:$BH$3999,1),$E$440+3,1),Z446)</f>
        <v>$BK$5</v>
      </c>
      <c r="AA445" s="125" t="str">
        <f ca="1">IF(AA437&gt;AA4, ADDRESS(MATCH(AA439,SL_CHARTS_2012!$BH$1:$BH$3999,1),$E$440+3,1),AA446)</f>
        <v>$BK$5</v>
      </c>
      <c r="AB445" s="125" t="str">
        <f ca="1">IF(AB437&gt;AB4, ADDRESS(MATCH(AB439,SL_CHARTS_2012!$BH$1:$BH$3999,1),$E$440+3,1),AB446)</f>
        <v>$BK$5</v>
      </c>
      <c r="AC445" s="125" t="str">
        <f ca="1">IF(AC437&gt;AC4, ADDRESS(MATCH(AC439,SL_CHARTS_2012!$BH$1:$BH$3999,1),$E$440+3,1),AC446)</f>
        <v>$BK$5</v>
      </c>
    </row>
    <row r="446" spans="2:29" s="574" customFormat="1" ht="15" hidden="1" customHeight="1">
      <c r="B446" s="701"/>
      <c r="C446" s="708"/>
      <c r="D446" s="134" t="s">
        <v>122</v>
      </c>
      <c r="E446" s="125" t="str">
        <f ca="1">IF(E439&lt;E8,ADDRESS(MATCH(E437,SL_CHARTS_2012!$BH$1:$BH$3999,1),$E$440+3,1),E445)</f>
        <v>$BK$10</v>
      </c>
      <c r="F446" s="48" t="str">
        <f ca="1">IF(F439&lt;F8,ADDRESS(MATCH(F437,SL_CHARTS_2012!$BH$1:$BH$3999,1),$E$440+3,1),F445)</f>
        <v>$BK$10</v>
      </c>
      <c r="G446" s="125" t="str">
        <f ca="1">IF(G439&lt;G8,ADDRESS(MATCH(G437,SL_CHARTS_2012!$BH$1:$BH$3999,1),$E$440+3,1),G445)</f>
        <v>$BK$10</v>
      </c>
      <c r="H446" s="125" t="str">
        <f ca="1">IF(H439&lt;H8,ADDRESS(MATCH(H437,SL_CHARTS_2012!$BH$1:$BH$3999,1),$E$440+3,1),H445)</f>
        <v>$BK$9</v>
      </c>
      <c r="I446" s="125" t="str">
        <f ca="1">IF(I439&lt;I8,ADDRESS(MATCH(I437,SL_CHARTS_2012!$BH$1:$BH$3999,1),$E$440+3,1),I445)</f>
        <v>$BK$9</v>
      </c>
      <c r="J446" s="125" t="str">
        <f ca="1">IF(J439&lt;J8,ADDRESS(MATCH(J437,SL_CHARTS_2012!$BH$1:$BH$3999,1),$E$440+3,1),J445)</f>
        <v>$BK$9</v>
      </c>
      <c r="K446" s="48" t="str">
        <f ca="1">IF(K439&lt;K8,ADDRESS(MATCH(K437,SL_CHARTS_2012!$BH$1:$BH$3999,1),$E$440+3,1),K445)</f>
        <v>$BK$9</v>
      </c>
      <c r="L446" s="125" t="str">
        <f ca="1">IF(L439&lt;L8,ADDRESS(MATCH(L437,SL_CHARTS_2012!$BH$1:$BH$3999,1),$E$440+3,1),L445)</f>
        <v>$BK$8</v>
      </c>
      <c r="M446" s="125" t="str">
        <f ca="1">IF(M439&lt;M8,ADDRESS(MATCH(M437,SL_CHARTS_2012!$BH$1:$BH$3999,1),$E$440+3,1),M445)</f>
        <v>$BK$8</v>
      </c>
      <c r="N446" s="48" t="str">
        <f ca="1">IF(N439&lt;N8,ADDRESS(MATCH(N437,SL_CHARTS_2012!$BH$1:$BH$3999,1),$E$440+3,1),N445)</f>
        <v>$BK$8</v>
      </c>
      <c r="O446" s="125" t="str">
        <f ca="1">IF(O439&lt;O8,ADDRESS(MATCH(O437,SL_CHARTS_2012!$BH$1:$BH$3999,1),$E$440+3,1),O445)</f>
        <v>$BK$7</v>
      </c>
      <c r="P446" s="125" t="str">
        <f ca="1">IF(P439&lt;P8,ADDRESS(MATCH(P437,SL_CHARTS_2012!$BH$1:$BH$3999,1),$E$440+3,1),P445)</f>
        <v>$BK$7</v>
      </c>
      <c r="Q446" s="48" t="str">
        <f ca="1">IF(Q439&lt;Q8,ADDRESS(MATCH(Q437,SL_CHARTS_2012!$BH$1:$BH$3999,1),$E$440+3,1),Q445)</f>
        <v>$BK$7</v>
      </c>
      <c r="R446" s="125" t="str">
        <f ca="1">IF(R439&lt;R8,ADDRESS(MATCH(R437,SL_CHARTS_2012!$BH$1:$BH$3999,1),$E$440+3,1),R445)</f>
        <v>$BK$6</v>
      </c>
      <c r="S446" s="125" t="str">
        <f ca="1">IF(S439&lt;S8,ADDRESS(MATCH(S437,SL_CHARTS_2012!$BH$1:$BH$3999,1),$E$440+3,1),S445)</f>
        <v>$BK$6</v>
      </c>
      <c r="T446" s="125" t="str">
        <f ca="1">IF(T439&lt;T8,ADDRESS(MATCH(T437,SL_CHARTS_2012!$BH$1:$BH$3999,1),$E$440+3,1),T445)</f>
        <v>$BK$6</v>
      </c>
      <c r="U446" s="48" t="str">
        <f ca="1">IF(U439&lt;U8,ADDRESS(MATCH(U437,SL_CHARTS_2012!$BH$1:$BH$3999,1),$E$440+3,1),U445)</f>
        <v>$BK$6</v>
      </c>
      <c r="V446" s="125" t="str">
        <f ca="1">IF(V439&lt;V8,ADDRESS(MATCH(V437,SL_CHARTS_2012!$BH$1:$BH$3999,1),$E$440+3,1),V445)</f>
        <v>$BK$5</v>
      </c>
      <c r="W446" s="125" t="str">
        <f ca="1">IF(W439&lt;W8,ADDRESS(MATCH(W437,SL_CHARTS_2012!$BH$1:$BH$3999,1),$E$440+3,1),W445)</f>
        <v>$BK$5</v>
      </c>
      <c r="X446" s="125" t="str">
        <f ca="1">IF(X439&lt;X8,ADDRESS(MATCH(X437,SL_CHARTS_2012!$BH$1:$BH$3999,1),$E$440+3,1),X445)</f>
        <v>$BK$5</v>
      </c>
      <c r="Y446" s="125" t="str">
        <f ca="1">IF(Y439&lt;Y8,ADDRESS(MATCH(Y437,SL_CHARTS_2012!$BH$1:$BH$3999,1),$E$440+3,1),Y445)</f>
        <v>$BK$5</v>
      </c>
      <c r="Z446" s="125" t="str">
        <f ca="1">IF(Z439&lt;Z8,ADDRESS(MATCH(Z437,SL_CHARTS_2012!$BH$1:$BH$3999,1),$E$440+3,1),Z445)</f>
        <v>$BK$5</v>
      </c>
      <c r="AA446" s="125" t="str">
        <f ca="1">IF(AA439&lt;AA8,ADDRESS(MATCH(AA437,SL_CHARTS_2012!$BH$1:$BH$3999,1),$E$440+3,1),AA445)</f>
        <v>$BK$5</v>
      </c>
      <c r="AB446" s="125" t="str">
        <f ca="1">IF(AB439&lt;AB8,ADDRESS(MATCH(AB437,SL_CHARTS_2012!$BH$1:$BH$3999,1),$E$440+3,1),AB445)</f>
        <v>$BK$5</v>
      </c>
      <c r="AC446" s="125" t="str">
        <f ca="1">IF(AC439&lt;AC8,ADDRESS(MATCH(AC437,SL_CHARTS_2012!$BH$1:$BH$3999,1),$E$440+3,1),AC445)</f>
        <v>$BK$5</v>
      </c>
    </row>
    <row r="447" spans="2:29" s="574" customFormat="1" ht="15" hidden="1" customHeight="1">
      <c r="B447" s="701"/>
      <c r="C447" s="714" t="s">
        <v>127</v>
      </c>
      <c r="D447" s="23" t="s">
        <v>106</v>
      </c>
      <c r="E447" s="208" t="str">
        <f ca="1">CONCATENATE(ROUND(E433,1),E$7,ROUND(E435,1))</f>
        <v>90-90</v>
      </c>
      <c r="F447" s="19" t="str">
        <f t="shared" ref="F447:K447" ca="1" si="197">CONCATENATE(ROUND(F433,1),F$7,ROUND(F435,1))</f>
        <v>90-65</v>
      </c>
      <c r="G447" s="208" t="str">
        <f t="shared" ca="1" si="197"/>
        <v>65-65</v>
      </c>
      <c r="H447" s="208" t="str">
        <f t="shared" ca="1" si="197"/>
        <v>65-65</v>
      </c>
      <c r="I447" s="208" t="str">
        <f t="shared" ca="1" si="197"/>
        <v>65-65</v>
      </c>
      <c r="J447" s="208" t="str">
        <f t="shared" ca="1" si="197"/>
        <v>65-65</v>
      </c>
      <c r="K447" s="19" t="str">
        <f t="shared" ca="1" si="197"/>
        <v>65-50</v>
      </c>
      <c r="L447" s="208" t="str">
        <f ca="1">CONCATENATE(ROUND(L433,1),L$7,ROUND(L435,1))</f>
        <v>50-50</v>
      </c>
      <c r="M447" s="208" t="str">
        <f t="shared" ref="M447:AC447" ca="1" si="198">CONCATENATE(ROUND(M433,1),M$7,ROUND(M435,1))</f>
        <v>50-50</v>
      </c>
      <c r="N447" s="19" t="str">
        <f t="shared" ca="1" si="198"/>
        <v>50-35</v>
      </c>
      <c r="O447" s="208" t="str">
        <f t="shared" ca="1" si="198"/>
        <v>35-35</v>
      </c>
      <c r="P447" s="208" t="str">
        <f t="shared" ca="1" si="198"/>
        <v>35-35</v>
      </c>
      <c r="Q447" s="19" t="str">
        <f t="shared" ca="1" si="198"/>
        <v>35-20</v>
      </c>
      <c r="R447" s="208" t="str">
        <f t="shared" ca="1" si="198"/>
        <v>20-20</v>
      </c>
      <c r="S447" s="208" t="str">
        <f t="shared" ca="1" si="198"/>
        <v>20-20</v>
      </c>
      <c r="T447" s="208" t="str">
        <f t="shared" ca="1" si="198"/>
        <v>20-20</v>
      </c>
      <c r="U447" s="19" t="str">
        <f t="shared" ca="1" si="198"/>
        <v>20-0</v>
      </c>
      <c r="V447" s="208" t="str">
        <f t="shared" ca="1" si="198"/>
        <v>0-0</v>
      </c>
      <c r="W447" s="208" t="str">
        <f t="shared" ca="1" si="198"/>
        <v>0-0</v>
      </c>
      <c r="X447" s="208" t="str">
        <f t="shared" ca="1" si="198"/>
        <v>0-0</v>
      </c>
      <c r="Y447" s="208" t="str">
        <f t="shared" ca="1" si="198"/>
        <v>0-0</v>
      </c>
      <c r="Z447" s="208" t="str">
        <f t="shared" ca="1" si="198"/>
        <v>0-0</v>
      </c>
      <c r="AA447" s="208" t="str">
        <f t="shared" ca="1" si="198"/>
        <v>0-0</v>
      </c>
      <c r="AB447" s="208" t="str">
        <f t="shared" ca="1" si="198"/>
        <v>0-0</v>
      </c>
      <c r="AC447" s="208" t="str">
        <f t="shared" ca="1" si="198"/>
        <v>0-0</v>
      </c>
    </row>
    <row r="448" spans="2:29" s="574" customFormat="1" ht="15" hidden="1" customHeight="1">
      <c r="B448" s="701"/>
      <c r="C448" s="714"/>
      <c r="D448" s="15" t="s">
        <v>670</v>
      </c>
      <c r="E448" s="209">
        <f ca="1">AVERAGE(INDIRECT(CONCATENATE($E$232,E443,$E$233,E444),TRUE))</f>
        <v>169</v>
      </c>
      <c r="F448" s="15">
        <f t="shared" ref="F448" ca="1" si="199">AVERAGE(INDIRECT(CONCATENATE($E$232,F443,$E$233,F444),TRUE))</f>
        <v>169</v>
      </c>
      <c r="G448" s="209">
        <f t="shared" ref="G448:AC448" ca="1" si="200">AVERAGE(INDIRECT(CONCATENATE($E$232,G443,$E$233,G444),TRUE))</f>
        <v>96</v>
      </c>
      <c r="H448" s="209">
        <f t="shared" ca="1" si="200"/>
        <v>96</v>
      </c>
      <c r="I448" s="209">
        <f t="shared" ca="1" si="200"/>
        <v>96</v>
      </c>
      <c r="J448" s="209">
        <f t="shared" ca="1" si="200"/>
        <v>96</v>
      </c>
      <c r="K448" s="15">
        <f t="shared" ca="1" si="200"/>
        <v>96</v>
      </c>
      <c r="L448" s="209">
        <f t="shared" ca="1" si="200"/>
        <v>55</v>
      </c>
      <c r="M448" s="209">
        <f t="shared" ca="1" si="200"/>
        <v>55</v>
      </c>
      <c r="N448" s="15">
        <f t="shared" ca="1" si="200"/>
        <v>55</v>
      </c>
      <c r="O448" s="209">
        <f t="shared" ca="1" si="200"/>
        <v>12</v>
      </c>
      <c r="P448" s="209">
        <f t="shared" ca="1" si="200"/>
        <v>12</v>
      </c>
      <c r="Q448" s="15">
        <f t="shared" ca="1" si="200"/>
        <v>12</v>
      </c>
      <c r="R448" s="209">
        <f t="shared" ca="1" si="200"/>
        <v>-18</v>
      </c>
      <c r="S448" s="209">
        <f t="shared" ca="1" si="200"/>
        <v>-18</v>
      </c>
      <c r="T448" s="209">
        <f t="shared" ca="1" si="200"/>
        <v>-18</v>
      </c>
      <c r="U448" s="15">
        <f t="shared" ca="1" si="200"/>
        <v>-18</v>
      </c>
      <c r="V448" s="209">
        <f t="shared" ca="1" si="200"/>
        <v>-1</v>
      </c>
      <c r="W448" s="209">
        <f t="shared" ca="1" si="200"/>
        <v>-1</v>
      </c>
      <c r="X448" s="209">
        <f t="shared" ca="1" si="200"/>
        <v>-1</v>
      </c>
      <c r="Y448" s="209">
        <f t="shared" ca="1" si="200"/>
        <v>-1</v>
      </c>
      <c r="Z448" s="209">
        <f t="shared" ca="1" si="200"/>
        <v>-1</v>
      </c>
      <c r="AA448" s="209">
        <f t="shared" ca="1" si="200"/>
        <v>-1</v>
      </c>
      <c r="AB448" s="209">
        <f t="shared" ca="1" si="200"/>
        <v>-1</v>
      </c>
      <c r="AC448" s="209">
        <f t="shared" ca="1" si="200"/>
        <v>-1</v>
      </c>
    </row>
    <row r="449" spans="2:29" s="574" customFormat="1" ht="15" hidden="1" customHeight="1">
      <c r="B449" s="701"/>
      <c r="C449" s="714"/>
      <c r="D449" s="13" t="s">
        <v>671</v>
      </c>
      <c r="E449" s="210">
        <f ca="1">MIN(INDIRECT(CONCATENATE($E$232,E443,$E$233,E444),TRUE))</f>
        <v>169</v>
      </c>
      <c r="F449" s="13">
        <f t="shared" ref="F449:AC449" ca="1" si="201">MIN(INDIRECT(CONCATENATE($E$232,F443,$E$233,F444),TRUE))</f>
        <v>169</v>
      </c>
      <c r="G449" s="210">
        <f t="shared" ca="1" si="201"/>
        <v>96</v>
      </c>
      <c r="H449" s="210">
        <f t="shared" ca="1" si="201"/>
        <v>96</v>
      </c>
      <c r="I449" s="210">
        <f t="shared" ca="1" si="201"/>
        <v>96</v>
      </c>
      <c r="J449" s="210">
        <f t="shared" ca="1" si="201"/>
        <v>96</v>
      </c>
      <c r="K449" s="13">
        <f t="shared" ca="1" si="201"/>
        <v>96</v>
      </c>
      <c r="L449" s="210">
        <f t="shared" ca="1" si="201"/>
        <v>55</v>
      </c>
      <c r="M449" s="210">
        <f t="shared" ca="1" si="201"/>
        <v>55</v>
      </c>
      <c r="N449" s="13">
        <f t="shared" ca="1" si="201"/>
        <v>55</v>
      </c>
      <c r="O449" s="210">
        <f t="shared" ca="1" si="201"/>
        <v>12</v>
      </c>
      <c r="P449" s="210">
        <f t="shared" ca="1" si="201"/>
        <v>12</v>
      </c>
      <c r="Q449" s="13">
        <f t="shared" ca="1" si="201"/>
        <v>12</v>
      </c>
      <c r="R449" s="210">
        <f t="shared" ca="1" si="201"/>
        <v>-18</v>
      </c>
      <c r="S449" s="210">
        <f t="shared" ca="1" si="201"/>
        <v>-18</v>
      </c>
      <c r="T449" s="210">
        <f t="shared" ca="1" si="201"/>
        <v>-18</v>
      </c>
      <c r="U449" s="13">
        <f t="shared" ca="1" si="201"/>
        <v>-18</v>
      </c>
      <c r="V449" s="210">
        <f t="shared" ca="1" si="201"/>
        <v>-1</v>
      </c>
      <c r="W449" s="210">
        <f t="shared" ca="1" si="201"/>
        <v>-1</v>
      </c>
      <c r="X449" s="210">
        <f t="shared" ca="1" si="201"/>
        <v>-1</v>
      </c>
      <c r="Y449" s="210">
        <f t="shared" ca="1" si="201"/>
        <v>-1</v>
      </c>
      <c r="Z449" s="210">
        <f t="shared" ca="1" si="201"/>
        <v>-1</v>
      </c>
      <c r="AA449" s="210">
        <f t="shared" ca="1" si="201"/>
        <v>-1</v>
      </c>
      <c r="AB449" s="210">
        <f t="shared" ca="1" si="201"/>
        <v>-1</v>
      </c>
      <c r="AC449" s="210">
        <f t="shared" ca="1" si="201"/>
        <v>-1</v>
      </c>
    </row>
    <row r="450" spans="2:29" s="574" customFormat="1" ht="15" hidden="1" customHeight="1">
      <c r="B450" s="701"/>
      <c r="C450" s="714"/>
      <c r="D450" s="13" t="s">
        <v>672</v>
      </c>
      <c r="E450" s="210">
        <f ca="1">MAX(INDIRECT(CONCATENATE($E$232,E443,$E$233,E444),TRUE))</f>
        <v>169</v>
      </c>
      <c r="F450" s="13">
        <f t="shared" ref="F450:AC450" ca="1" si="202">MAX(INDIRECT(CONCATENATE($E$232,F443,$E$233,F444),TRUE))</f>
        <v>169</v>
      </c>
      <c r="G450" s="210">
        <f t="shared" ca="1" si="202"/>
        <v>96</v>
      </c>
      <c r="H450" s="210">
        <f t="shared" ca="1" si="202"/>
        <v>96</v>
      </c>
      <c r="I450" s="210">
        <f t="shared" ca="1" si="202"/>
        <v>96</v>
      </c>
      <c r="J450" s="210">
        <f t="shared" ca="1" si="202"/>
        <v>96</v>
      </c>
      <c r="K450" s="13">
        <f t="shared" ca="1" si="202"/>
        <v>96</v>
      </c>
      <c r="L450" s="210">
        <f t="shared" ca="1" si="202"/>
        <v>55</v>
      </c>
      <c r="M450" s="210">
        <f t="shared" ca="1" si="202"/>
        <v>55</v>
      </c>
      <c r="N450" s="13">
        <f t="shared" ca="1" si="202"/>
        <v>55</v>
      </c>
      <c r="O450" s="210">
        <f t="shared" ca="1" si="202"/>
        <v>12</v>
      </c>
      <c r="P450" s="210">
        <f t="shared" ca="1" si="202"/>
        <v>12</v>
      </c>
      <c r="Q450" s="13">
        <f t="shared" ca="1" si="202"/>
        <v>12</v>
      </c>
      <c r="R450" s="210">
        <f t="shared" ca="1" si="202"/>
        <v>-18</v>
      </c>
      <c r="S450" s="210">
        <f t="shared" ca="1" si="202"/>
        <v>-18</v>
      </c>
      <c r="T450" s="210">
        <f t="shared" ca="1" si="202"/>
        <v>-18</v>
      </c>
      <c r="U450" s="13">
        <f t="shared" ca="1" si="202"/>
        <v>-18</v>
      </c>
      <c r="V450" s="210">
        <f t="shared" ca="1" si="202"/>
        <v>-1</v>
      </c>
      <c r="W450" s="210">
        <f t="shared" ca="1" si="202"/>
        <v>-1</v>
      </c>
      <c r="X450" s="210">
        <f t="shared" ca="1" si="202"/>
        <v>-1</v>
      </c>
      <c r="Y450" s="210">
        <f t="shared" ca="1" si="202"/>
        <v>-1</v>
      </c>
      <c r="Z450" s="210">
        <f t="shared" ca="1" si="202"/>
        <v>-1</v>
      </c>
      <c r="AA450" s="210">
        <f t="shared" ca="1" si="202"/>
        <v>-1</v>
      </c>
      <c r="AB450" s="210">
        <f t="shared" ca="1" si="202"/>
        <v>-1</v>
      </c>
      <c r="AC450" s="210">
        <f t="shared" ca="1" si="202"/>
        <v>-1</v>
      </c>
    </row>
    <row r="451" spans="2:29" s="574" customFormat="1" ht="15" hidden="1" customHeight="1">
      <c r="B451" s="701"/>
      <c r="C451" s="707" t="s">
        <v>121</v>
      </c>
      <c r="D451" s="141" t="s">
        <v>106</v>
      </c>
      <c r="E451" s="220" t="str">
        <f ca="1">CONCATENATE(ROUND(E437,1),E$7,ROUND(E439,1))</f>
        <v>90-90</v>
      </c>
      <c r="F451" s="142" t="str">
        <f t="shared" ref="F451:AC451" ca="1" si="203">CONCATENATE(ROUND(F437,1),F$7,ROUND(F439,1))</f>
        <v>90-65</v>
      </c>
      <c r="G451" s="220" t="str">
        <f t="shared" ca="1" si="203"/>
        <v>90-65</v>
      </c>
      <c r="H451" s="220" t="str">
        <f t="shared" ca="1" si="203"/>
        <v>65-65</v>
      </c>
      <c r="I451" s="220" t="str">
        <f t="shared" ca="1" si="203"/>
        <v>65-65</v>
      </c>
      <c r="J451" s="220" t="str">
        <f t="shared" ca="1" si="203"/>
        <v>65-65</v>
      </c>
      <c r="K451" s="142" t="str">
        <f t="shared" ca="1" si="203"/>
        <v>65-50</v>
      </c>
      <c r="L451" s="220" t="str">
        <f t="shared" ca="1" si="203"/>
        <v>50-50</v>
      </c>
      <c r="M451" s="220" t="str">
        <f t="shared" ca="1" si="203"/>
        <v>50-50</v>
      </c>
      <c r="N451" s="142" t="str">
        <f t="shared" ca="1" si="203"/>
        <v>50-35</v>
      </c>
      <c r="O451" s="220" t="str">
        <f t="shared" ca="1" si="203"/>
        <v>35-35</v>
      </c>
      <c r="P451" s="220" t="str">
        <f t="shared" ca="1" si="203"/>
        <v>35-35</v>
      </c>
      <c r="Q451" s="142" t="str">
        <f t="shared" ca="1" si="203"/>
        <v>35-20</v>
      </c>
      <c r="R451" s="220" t="str">
        <f t="shared" ca="1" si="203"/>
        <v>20-20</v>
      </c>
      <c r="S451" s="220" t="str">
        <f t="shared" ca="1" si="203"/>
        <v>20-20</v>
      </c>
      <c r="T451" s="220" t="str">
        <f t="shared" ca="1" si="203"/>
        <v>20-20</v>
      </c>
      <c r="U451" s="142" t="str">
        <f t="shared" ca="1" si="203"/>
        <v>20-0</v>
      </c>
      <c r="V451" s="220" t="str">
        <f t="shared" ca="1" si="203"/>
        <v>0-0</v>
      </c>
      <c r="W451" s="220" t="str">
        <f t="shared" ca="1" si="203"/>
        <v>0-0</v>
      </c>
      <c r="X451" s="220" t="str">
        <f t="shared" ca="1" si="203"/>
        <v>0-0</v>
      </c>
      <c r="Y451" s="220" t="str">
        <f t="shared" ca="1" si="203"/>
        <v>0-0</v>
      </c>
      <c r="Z451" s="220" t="str">
        <f t="shared" ca="1" si="203"/>
        <v>0-0</v>
      </c>
      <c r="AA451" s="220" t="str">
        <f t="shared" ca="1" si="203"/>
        <v>0-0</v>
      </c>
      <c r="AB451" s="220" t="str">
        <f t="shared" ca="1" si="203"/>
        <v>0-0</v>
      </c>
      <c r="AC451" s="220" t="str">
        <f t="shared" ca="1" si="203"/>
        <v>0-0</v>
      </c>
    </row>
    <row r="452" spans="2:29" s="574" customFormat="1" ht="15" hidden="1" customHeight="1">
      <c r="B452" s="701"/>
      <c r="C452" s="707"/>
      <c r="D452" s="58" t="s">
        <v>670</v>
      </c>
      <c r="E452" s="130">
        <f ca="1">AVERAGE(INDIRECT(CONCATENATE($E$232,E445,$E$233,E446),TRUE))</f>
        <v>169</v>
      </c>
      <c r="F452" s="58">
        <f t="shared" ref="F452:AC452" ca="1" si="204">AVERAGE(INDIRECT(CONCATENATE($E$232,F445,$E$233,F446),TRUE))</f>
        <v>169</v>
      </c>
      <c r="G452" s="130">
        <f t="shared" ca="1" si="204"/>
        <v>132.5</v>
      </c>
      <c r="H452" s="130">
        <f t="shared" ca="1" si="204"/>
        <v>96</v>
      </c>
      <c r="I452" s="130">
        <f t="shared" ca="1" si="204"/>
        <v>96</v>
      </c>
      <c r="J452" s="130">
        <f t="shared" ca="1" si="204"/>
        <v>96</v>
      </c>
      <c r="K452" s="58">
        <f t="shared" ca="1" si="204"/>
        <v>96</v>
      </c>
      <c r="L452" s="130">
        <f t="shared" ca="1" si="204"/>
        <v>55</v>
      </c>
      <c r="M452" s="130">
        <f t="shared" ca="1" si="204"/>
        <v>55</v>
      </c>
      <c r="N452" s="58">
        <f t="shared" ca="1" si="204"/>
        <v>55</v>
      </c>
      <c r="O452" s="130">
        <f t="shared" ca="1" si="204"/>
        <v>12</v>
      </c>
      <c r="P452" s="130">
        <f t="shared" ca="1" si="204"/>
        <v>12</v>
      </c>
      <c r="Q452" s="58">
        <f t="shared" ca="1" si="204"/>
        <v>12</v>
      </c>
      <c r="R452" s="130">
        <f t="shared" ca="1" si="204"/>
        <v>-18</v>
      </c>
      <c r="S452" s="130">
        <f t="shared" ca="1" si="204"/>
        <v>-18</v>
      </c>
      <c r="T452" s="130">
        <f t="shared" ca="1" si="204"/>
        <v>-18</v>
      </c>
      <c r="U452" s="58">
        <f t="shared" ca="1" si="204"/>
        <v>-18</v>
      </c>
      <c r="V452" s="130">
        <f t="shared" ca="1" si="204"/>
        <v>-1</v>
      </c>
      <c r="W452" s="130">
        <f t="shared" ca="1" si="204"/>
        <v>-1</v>
      </c>
      <c r="X452" s="130">
        <f t="shared" ca="1" si="204"/>
        <v>-1</v>
      </c>
      <c r="Y452" s="130">
        <f t="shared" ca="1" si="204"/>
        <v>-1</v>
      </c>
      <c r="Z452" s="130">
        <f t="shared" ca="1" si="204"/>
        <v>-1</v>
      </c>
      <c r="AA452" s="130">
        <f t="shared" ca="1" si="204"/>
        <v>-1</v>
      </c>
      <c r="AB452" s="130">
        <f t="shared" ca="1" si="204"/>
        <v>-1</v>
      </c>
      <c r="AC452" s="130">
        <f t="shared" ca="1" si="204"/>
        <v>-1</v>
      </c>
    </row>
    <row r="453" spans="2:29" s="574" customFormat="1" ht="15" hidden="1" customHeight="1">
      <c r="B453" s="701"/>
      <c r="C453" s="707"/>
      <c r="D453" s="59" t="s">
        <v>671</v>
      </c>
      <c r="E453" s="131">
        <f ca="1">MIN(INDIRECT(CONCATENATE($E$232,E445,$E$233,E446),TRUE))</f>
        <v>169</v>
      </c>
      <c r="F453" s="59">
        <f t="shared" ref="F453:AC453" ca="1" si="205">MIN(INDIRECT(CONCATENATE($E$232,F445,$E$233,F446),TRUE))</f>
        <v>169</v>
      </c>
      <c r="G453" s="131">
        <f t="shared" ca="1" si="205"/>
        <v>96</v>
      </c>
      <c r="H453" s="131">
        <f t="shared" ca="1" si="205"/>
        <v>96</v>
      </c>
      <c r="I453" s="131">
        <f t="shared" ca="1" si="205"/>
        <v>96</v>
      </c>
      <c r="J453" s="131">
        <f t="shared" ca="1" si="205"/>
        <v>96</v>
      </c>
      <c r="K453" s="59">
        <f t="shared" ca="1" si="205"/>
        <v>96</v>
      </c>
      <c r="L453" s="131">
        <f t="shared" ca="1" si="205"/>
        <v>55</v>
      </c>
      <c r="M453" s="131">
        <f t="shared" ca="1" si="205"/>
        <v>55</v>
      </c>
      <c r="N453" s="59">
        <f t="shared" ca="1" si="205"/>
        <v>55</v>
      </c>
      <c r="O453" s="131">
        <f t="shared" ca="1" si="205"/>
        <v>12</v>
      </c>
      <c r="P453" s="131">
        <f t="shared" ca="1" si="205"/>
        <v>12</v>
      </c>
      <c r="Q453" s="59">
        <f t="shared" ca="1" si="205"/>
        <v>12</v>
      </c>
      <c r="R453" s="131">
        <f t="shared" ca="1" si="205"/>
        <v>-18</v>
      </c>
      <c r="S453" s="131">
        <f t="shared" ca="1" si="205"/>
        <v>-18</v>
      </c>
      <c r="T453" s="131">
        <f t="shared" ca="1" si="205"/>
        <v>-18</v>
      </c>
      <c r="U453" s="59">
        <f t="shared" ca="1" si="205"/>
        <v>-18</v>
      </c>
      <c r="V453" s="131">
        <f t="shared" ca="1" si="205"/>
        <v>-1</v>
      </c>
      <c r="W453" s="131">
        <f t="shared" ca="1" si="205"/>
        <v>-1</v>
      </c>
      <c r="X453" s="131">
        <f t="shared" ca="1" si="205"/>
        <v>-1</v>
      </c>
      <c r="Y453" s="131">
        <f t="shared" ca="1" si="205"/>
        <v>-1</v>
      </c>
      <c r="Z453" s="131">
        <f t="shared" ca="1" si="205"/>
        <v>-1</v>
      </c>
      <c r="AA453" s="131">
        <f t="shared" ca="1" si="205"/>
        <v>-1</v>
      </c>
      <c r="AB453" s="131">
        <f t="shared" ca="1" si="205"/>
        <v>-1</v>
      </c>
      <c r="AC453" s="131">
        <f t="shared" ca="1" si="205"/>
        <v>-1</v>
      </c>
    </row>
    <row r="454" spans="2:29" s="574" customFormat="1" ht="15" hidden="1" customHeight="1">
      <c r="B454" s="711"/>
      <c r="C454" s="709"/>
      <c r="D454" s="219" t="s">
        <v>672</v>
      </c>
      <c r="E454" s="221">
        <f ca="1">MAX(INDIRECT(CONCATENATE($E$232,E445,$E$233,E446),TRUE))</f>
        <v>169</v>
      </c>
      <c r="F454" s="219">
        <f t="shared" ref="F454:AC454" ca="1" si="206">MAX(INDIRECT(CONCATENATE($E$232,F445,$E$233,F446),TRUE))</f>
        <v>169</v>
      </c>
      <c r="G454" s="221">
        <f t="shared" ca="1" si="206"/>
        <v>169</v>
      </c>
      <c r="H454" s="221">
        <f t="shared" ca="1" si="206"/>
        <v>96</v>
      </c>
      <c r="I454" s="221">
        <f t="shared" ca="1" si="206"/>
        <v>96</v>
      </c>
      <c r="J454" s="221">
        <f t="shared" ca="1" si="206"/>
        <v>96</v>
      </c>
      <c r="K454" s="219">
        <f t="shared" ca="1" si="206"/>
        <v>96</v>
      </c>
      <c r="L454" s="221">
        <f t="shared" ca="1" si="206"/>
        <v>55</v>
      </c>
      <c r="M454" s="221">
        <f t="shared" ca="1" si="206"/>
        <v>55</v>
      </c>
      <c r="N454" s="219">
        <f t="shared" ca="1" si="206"/>
        <v>55</v>
      </c>
      <c r="O454" s="221">
        <f t="shared" ca="1" si="206"/>
        <v>12</v>
      </c>
      <c r="P454" s="221">
        <f t="shared" ca="1" si="206"/>
        <v>12</v>
      </c>
      <c r="Q454" s="219">
        <f t="shared" ca="1" si="206"/>
        <v>12</v>
      </c>
      <c r="R454" s="221">
        <f t="shared" ca="1" si="206"/>
        <v>-18</v>
      </c>
      <c r="S454" s="221">
        <f t="shared" ca="1" si="206"/>
        <v>-18</v>
      </c>
      <c r="T454" s="221">
        <f t="shared" ca="1" si="206"/>
        <v>-18</v>
      </c>
      <c r="U454" s="219">
        <f t="shared" ca="1" si="206"/>
        <v>-18</v>
      </c>
      <c r="V454" s="221">
        <f t="shared" ca="1" si="206"/>
        <v>-1</v>
      </c>
      <c r="W454" s="221">
        <f t="shared" ca="1" si="206"/>
        <v>-1</v>
      </c>
      <c r="X454" s="221">
        <f t="shared" ca="1" si="206"/>
        <v>-1</v>
      </c>
      <c r="Y454" s="221">
        <f t="shared" ca="1" si="206"/>
        <v>-1</v>
      </c>
      <c r="Z454" s="221">
        <f t="shared" ca="1" si="206"/>
        <v>-1</v>
      </c>
      <c r="AA454" s="221">
        <f t="shared" ca="1" si="206"/>
        <v>-1</v>
      </c>
      <c r="AB454" s="221">
        <f t="shared" ca="1" si="206"/>
        <v>-1</v>
      </c>
      <c r="AC454" s="221">
        <f t="shared" ca="1" si="206"/>
        <v>-1</v>
      </c>
    </row>
    <row r="455" spans="2:29" s="490" customFormat="1" ht="15" customHeight="1" thickBot="1">
      <c r="B455" s="690" t="s">
        <v>565</v>
      </c>
      <c r="C455" s="690"/>
      <c r="D455" s="690"/>
      <c r="E455" s="690"/>
      <c r="F455" s="690"/>
      <c r="G455" s="690"/>
      <c r="H455" s="690"/>
      <c r="I455" s="690"/>
      <c r="J455" s="690"/>
      <c r="K455" s="690"/>
      <c r="L455" s="690"/>
      <c r="M455" s="690"/>
      <c r="N455" s="690"/>
      <c r="O455" s="690"/>
      <c r="P455" s="690"/>
      <c r="Q455" s="690"/>
      <c r="R455" s="690"/>
      <c r="S455" s="690"/>
      <c r="T455" s="690"/>
      <c r="U455" s="690"/>
      <c r="V455" s="690"/>
      <c r="W455" s="690"/>
      <c r="X455" s="690"/>
      <c r="Y455" s="690"/>
      <c r="Z455" s="690"/>
      <c r="AA455" s="690"/>
      <c r="AB455" s="690"/>
      <c r="AC455" s="690"/>
    </row>
    <row r="456" spans="2:29" s="574" customFormat="1" ht="15" hidden="1" customHeight="1">
      <c r="B456" s="691" t="s">
        <v>566</v>
      </c>
      <c r="C456" s="691" t="s">
        <v>120</v>
      </c>
      <c r="D456" s="30" t="s">
        <v>148</v>
      </c>
      <c r="E456" s="96" t="str">
        <f>ADDRESS(MATCH(E457,SL_CHARTS_2012!$CL$1:$CL$39999,1),$E$464,1)</f>
        <v>$CL$94</v>
      </c>
      <c r="F456" s="96" t="str">
        <f>ADDRESS(MATCH(F457,SL_CHARTS_2012!$CL$1:$CL$39999,1),$E$464,1)</f>
        <v>$CL$94</v>
      </c>
      <c r="G456" s="96" t="str">
        <f>ADDRESS(MATCH(G457,SL_CHARTS_2012!$CL$1:$CL$39999,1),$E$464,1)</f>
        <v>$CL$94</v>
      </c>
      <c r="H456" s="96" t="str">
        <f>ADDRESS(MATCH(H457,SL_CHARTS_2012!$CL$1:$CL$39999,1),$E$464,1)</f>
        <v>$CL$91</v>
      </c>
      <c r="I456" s="96" t="str">
        <f>ADDRESS(MATCH(I457,SL_CHARTS_2012!$CL$1:$CL$39999,1),$E$464,1)</f>
        <v>$CL$88</v>
      </c>
      <c r="J456" s="96" t="str">
        <f>ADDRESS(MATCH(J457,SL_CHARTS_2012!$CL$1:$CL$39999,1),$E$464,1)</f>
        <v>$CL$77</v>
      </c>
      <c r="K456" s="96" t="str">
        <f>ADDRESS(MATCH(K457,SL_CHARTS_2012!$CL$1:$CL$39999,1),$E$464,1)</f>
        <v>$CL$70</v>
      </c>
      <c r="L456" s="96" t="str">
        <f>ADDRESS(MATCH(L457,SL_CHARTS_2012!$CL$1:$CL$39999,1),$E$464,1)</f>
        <v>$CL$66</v>
      </c>
      <c r="M456" s="96" t="str">
        <f>ADDRESS(MATCH(M457,SL_CHARTS_2012!$CL$1:$CL$39999,1),$E$464,1)</f>
        <v>$CL$64</v>
      </c>
      <c r="N456" s="96" t="str">
        <f>ADDRESS(MATCH(N457,SL_CHARTS_2012!$CL$1:$CL$39999,1),$E$464,1)</f>
        <v>$CL$60</v>
      </c>
      <c r="O456" s="96" t="str">
        <f>ADDRESS(MATCH(O457,SL_CHARTS_2012!$CL$1:$CL$39999,1),$E$464,1)</f>
        <v>$CL$52</v>
      </c>
      <c r="P456" s="96" t="str">
        <f>ADDRESS(MATCH(P457,SL_CHARTS_2012!$CL$1:$CL$39999,1),$E$464,1)</f>
        <v>$CL$46</v>
      </c>
      <c r="Q456" s="96" t="str">
        <f>ADDRESS(MATCH(Q457,SL_CHARTS_2012!$CL$1:$CL$39999,1),$E$464,1)</f>
        <v>$CL$42</v>
      </c>
      <c r="R456" s="96" t="str">
        <f>ADDRESS(MATCH(R457,SL_CHARTS_2012!$CL$1:$CL$39999,1),$E$464,1)</f>
        <v>$CL$38</v>
      </c>
      <c r="S456" s="96" t="str">
        <f>ADDRESS(MATCH(S457,SL_CHARTS_2012!$CL$1:$CL$39999,1),$E$464,1)</f>
        <v>$CL$33</v>
      </c>
      <c r="T456" s="96" t="str">
        <f>ADDRESS(MATCH(T457,SL_CHARTS_2012!$CL$1:$CL$39999,1),$E$464,1)</f>
        <v>$CL$28</v>
      </c>
      <c r="U456" s="96" t="str">
        <f>ADDRESS(MATCH(U457,SL_CHARTS_2012!$CL$1:$CL$39999,1),$E$464,1)</f>
        <v>$CL$25</v>
      </c>
      <c r="V456" s="96" t="str">
        <f>ADDRESS(MATCH(V457,SL_CHARTS_2012!$CL$1:$CL$39999,1),$E$464,1)</f>
        <v>$CL$20</v>
      </c>
      <c r="W456" s="96" t="str">
        <f>ADDRESS(MATCH(W457,SL_CHARTS_2012!$CL$1:$CL$39999,1),$E$464,1)</f>
        <v>$CL$18</v>
      </c>
      <c r="X456" s="96" t="str">
        <f>ADDRESS(MATCH(X457,SL_CHARTS_2012!$CL$1:$CL$39999,1),$E$464,1)</f>
        <v>$CL$16</v>
      </c>
      <c r="Y456" s="96" t="str">
        <f>ADDRESS(MATCH(Y457,SL_CHARTS_2012!$CL$1:$CL$39999,1),$E$464,1)</f>
        <v>$CL$12</v>
      </c>
      <c r="Z456" s="96" t="str">
        <f>ADDRESS(MATCH(Z457,SL_CHARTS_2012!$CL$1:$CL$39999,1),$E$464,1)</f>
        <v>$CL$10</v>
      </c>
      <c r="AA456" s="96" t="str">
        <f>ADDRESS(MATCH(AA457,SL_CHARTS_2012!$CL$1:$CL$39999,1),$E$464,1)</f>
        <v>$CL$8</v>
      </c>
      <c r="AB456" s="96" t="str">
        <f>ADDRESS(MATCH(AB457,SL_CHARTS_2012!$CL$1:$CL$39999,1),$E$464,1)</f>
        <v>$CL$7</v>
      </c>
      <c r="AC456" s="96" t="str">
        <f>ADDRESS(MATCH(AC457,SL_CHARTS_2012!$CL$1:$CL$39999,1),$E$464,1)</f>
        <v>$CL$6</v>
      </c>
    </row>
    <row r="457" spans="2:29" s="574" customFormat="1" ht="15" customHeight="1">
      <c r="B457" s="692"/>
      <c r="C457" s="691"/>
      <c r="D457" s="66" t="s">
        <v>129</v>
      </c>
      <c r="E457" s="526">
        <f>ROUNDUP(E$4,0)</f>
        <v>101</v>
      </c>
      <c r="F457" s="197">
        <f>ROUNDUP(F$4,0)</f>
        <v>94</v>
      </c>
      <c r="G457" s="197">
        <f>ROUNDUP(G$4,0)</f>
        <v>90</v>
      </c>
      <c r="H457" s="197">
        <f t="shared" ref="H457:AC457" si="207">ROUNDUP(H$4,0)</f>
        <v>87</v>
      </c>
      <c r="I457" s="197">
        <f t="shared" si="207"/>
        <v>84</v>
      </c>
      <c r="J457" s="197">
        <f t="shared" si="207"/>
        <v>73</v>
      </c>
      <c r="K457" s="197">
        <f t="shared" si="207"/>
        <v>66</v>
      </c>
      <c r="L457" s="197">
        <f t="shared" si="207"/>
        <v>62</v>
      </c>
      <c r="M457" s="197">
        <f t="shared" si="207"/>
        <v>60</v>
      </c>
      <c r="N457" s="197">
        <f t="shared" si="207"/>
        <v>56</v>
      </c>
      <c r="O457" s="197">
        <f t="shared" si="207"/>
        <v>48</v>
      </c>
      <c r="P457" s="197">
        <f t="shared" si="207"/>
        <v>42</v>
      </c>
      <c r="Q457" s="197">
        <f t="shared" si="207"/>
        <v>38</v>
      </c>
      <c r="R457" s="197">
        <f t="shared" si="207"/>
        <v>34</v>
      </c>
      <c r="S457" s="197">
        <f t="shared" si="207"/>
        <v>29</v>
      </c>
      <c r="T457" s="197">
        <f t="shared" si="207"/>
        <v>24</v>
      </c>
      <c r="U457" s="197">
        <f t="shared" si="207"/>
        <v>21</v>
      </c>
      <c r="V457" s="197">
        <f t="shared" si="207"/>
        <v>16</v>
      </c>
      <c r="W457" s="197">
        <f t="shared" si="207"/>
        <v>14</v>
      </c>
      <c r="X457" s="197">
        <f t="shared" si="207"/>
        <v>12</v>
      </c>
      <c r="Y457" s="197">
        <f t="shared" si="207"/>
        <v>8</v>
      </c>
      <c r="Z457" s="197">
        <f t="shared" si="207"/>
        <v>6</v>
      </c>
      <c r="AA457" s="197">
        <f t="shared" si="207"/>
        <v>4</v>
      </c>
      <c r="AB457" s="197">
        <f t="shared" si="207"/>
        <v>3</v>
      </c>
      <c r="AC457" s="197">
        <f t="shared" si="207"/>
        <v>2</v>
      </c>
    </row>
    <row r="458" spans="2:29" s="574" customFormat="1" ht="15" hidden="1" customHeight="1">
      <c r="B458" s="692"/>
      <c r="C458" s="691"/>
      <c r="D458" s="30" t="s">
        <v>149</v>
      </c>
      <c r="E458" s="84" t="str">
        <f>ADDRESS(MATCH(E459,SL_CHARTS_2012!$CL$1:$CL$39999,1),$E$464,1)</f>
        <v>$CL$94</v>
      </c>
      <c r="F458" s="31" t="str">
        <f>ADDRESS(MATCH(F459,SL_CHARTS_2012!$CL$1:$CL$39999,1),$E$464,1)</f>
        <v>$CL$93</v>
      </c>
      <c r="G458" s="31" t="str">
        <f>ADDRESS(MATCH(G459,SL_CHARTS_2012!$CL$1:$CL$39999,1),$E$464,1)</f>
        <v>$CL$90</v>
      </c>
      <c r="H458" s="31" t="str">
        <f>ADDRESS(MATCH(H459,SL_CHARTS_2012!$CL$1:$CL$39999,1),$E$464,1)</f>
        <v>$CL$87</v>
      </c>
      <c r="I458" s="31" t="str">
        <f>ADDRESS(MATCH(I459,SL_CHARTS_2012!$CL$1:$CL$39999,1),$E$464,1)</f>
        <v>$CL$76</v>
      </c>
      <c r="J458" s="31" t="str">
        <f>ADDRESS(MATCH(J459,SL_CHARTS_2012!$CL$1:$CL$39999,1),$E$464,1)</f>
        <v>$CL$70</v>
      </c>
      <c r="K458" s="31" t="str">
        <f>ADDRESS(MATCH(K459,SL_CHARTS_2012!$CL$1:$CL$39999,1),$E$464,1)</f>
        <v>$CL$65</v>
      </c>
      <c r="L458" s="31" t="str">
        <f>ADDRESS(MATCH(L459,SL_CHARTS_2012!$CL$1:$CL$39999,1),$E$464,1)</f>
        <v>$CL$63</v>
      </c>
      <c r="M458" s="31" t="str">
        <f>ADDRESS(MATCH(M459,SL_CHARTS_2012!$CL$1:$CL$39999,1),$E$464,1)</f>
        <v>$CL$60</v>
      </c>
      <c r="N458" s="31" t="str">
        <f>ADDRESS(MATCH(N459,SL_CHARTS_2012!$CL$1:$CL$39999,1),$E$464,1)</f>
        <v>$CL$51</v>
      </c>
      <c r="O458" s="31" t="str">
        <f>ADDRESS(MATCH(O459,SL_CHARTS_2012!$CL$1:$CL$39999,1),$E$464,1)</f>
        <v>$CL$45</v>
      </c>
      <c r="P458" s="31" t="str">
        <f>ADDRESS(MATCH(P459,SL_CHARTS_2012!$CL$1:$CL$39999,1),$E$464,1)</f>
        <v>$CL$42</v>
      </c>
      <c r="Q458" s="31" t="str">
        <f>ADDRESS(MATCH(Q459,SL_CHARTS_2012!$CL$1:$CL$39999,1),$E$464,1)</f>
        <v>$CL$37</v>
      </c>
      <c r="R458" s="31" t="str">
        <f>ADDRESS(MATCH(R459,SL_CHARTS_2012!$CL$1:$CL$39999,1),$E$464,1)</f>
        <v>$CL$32</v>
      </c>
      <c r="S458" s="31" t="str">
        <f>ADDRESS(MATCH(S459,SL_CHARTS_2012!$CL$1:$CL$39999,1),$E$464,1)</f>
        <v>$CL$27</v>
      </c>
      <c r="T458" s="31" t="str">
        <f>ADDRESS(MATCH(T459,SL_CHARTS_2012!$CL$1:$CL$39999,1),$E$464,1)</f>
        <v>$CL$24</v>
      </c>
      <c r="U458" s="31" t="str">
        <f>ADDRESS(MATCH(U459,SL_CHARTS_2012!$CL$1:$CL$39999,1),$E$464,1)</f>
        <v>$CL$19</v>
      </c>
      <c r="V458" s="31" t="str">
        <f>ADDRESS(MATCH(V459,SL_CHARTS_2012!$CL$1:$CL$39999,1),$E$464,1)</f>
        <v>$CL$17</v>
      </c>
      <c r="W458" s="31" t="str">
        <f>ADDRESS(MATCH(W459,SL_CHARTS_2012!$CL$1:$CL$39999,1),$E$464,1)</f>
        <v>$CL$15</v>
      </c>
      <c r="X458" s="31" t="str">
        <f>ADDRESS(MATCH(X459,SL_CHARTS_2012!$CL$1:$CL$39999,1),$E$464,1)</f>
        <v>$CL$11</v>
      </c>
      <c r="Y458" s="31" t="str">
        <f>ADDRESS(MATCH(Y459,SL_CHARTS_2012!$CL$1:$CL$39999,1),$E$464,1)</f>
        <v>$CL$9</v>
      </c>
      <c r="Z458" s="31" t="str">
        <f>ADDRESS(MATCH(Z459,SL_CHARTS_2012!$CL$1:$CL$39999,1),$E$464,1)</f>
        <v>$CL$7</v>
      </c>
      <c r="AA458" s="31" t="str">
        <f>ADDRESS(MATCH(AA459,SL_CHARTS_2012!$CL$1:$CL$39999,1),$E$464,1)</f>
        <v>$CL$6</v>
      </c>
      <c r="AB458" s="31" t="str">
        <f>ADDRESS(MATCH(AB459,SL_CHARTS_2012!$CL$1:$CL$39999,1),$E$464,1)</f>
        <v>$CL$5</v>
      </c>
      <c r="AC458" s="31" t="str">
        <f>ADDRESS(MATCH(AC459,SL_CHARTS_2012!$CL$1:$CL$39999,1),$E$464,1)</f>
        <v>$CL$4</v>
      </c>
    </row>
    <row r="459" spans="2:29" s="574" customFormat="1" ht="15" customHeight="1">
      <c r="B459" s="692"/>
      <c r="C459" s="691"/>
      <c r="D459" s="66" t="s">
        <v>130</v>
      </c>
      <c r="E459" s="249">
        <f>ROUNDDOWN(E$8,0)</f>
        <v>93</v>
      </c>
      <c r="F459" s="241">
        <f>ROUNDDOWN(F$8,0)</f>
        <v>89</v>
      </c>
      <c r="G459" s="241">
        <f>ROUNDDOWN(G$8,0)</f>
        <v>86</v>
      </c>
      <c r="H459" s="241">
        <f t="shared" ref="H459:AC459" si="208">ROUNDDOWN(H$8,0)</f>
        <v>83</v>
      </c>
      <c r="I459" s="241">
        <f t="shared" si="208"/>
        <v>72</v>
      </c>
      <c r="J459" s="241">
        <f t="shared" si="208"/>
        <v>66</v>
      </c>
      <c r="K459" s="241">
        <f t="shared" si="208"/>
        <v>61</v>
      </c>
      <c r="L459" s="241">
        <f t="shared" si="208"/>
        <v>59</v>
      </c>
      <c r="M459" s="241">
        <f t="shared" si="208"/>
        <v>56</v>
      </c>
      <c r="N459" s="241">
        <f t="shared" si="208"/>
        <v>47</v>
      </c>
      <c r="O459" s="241">
        <f t="shared" si="208"/>
        <v>41</v>
      </c>
      <c r="P459" s="241">
        <f t="shared" si="208"/>
        <v>38</v>
      </c>
      <c r="Q459" s="241">
        <f t="shared" si="208"/>
        <v>33</v>
      </c>
      <c r="R459" s="241">
        <f t="shared" si="208"/>
        <v>28</v>
      </c>
      <c r="S459" s="241">
        <f t="shared" si="208"/>
        <v>23</v>
      </c>
      <c r="T459" s="241">
        <f t="shared" si="208"/>
        <v>20</v>
      </c>
      <c r="U459" s="241">
        <f t="shared" si="208"/>
        <v>15</v>
      </c>
      <c r="V459" s="241">
        <f t="shared" si="208"/>
        <v>13</v>
      </c>
      <c r="W459" s="241">
        <f t="shared" si="208"/>
        <v>11</v>
      </c>
      <c r="X459" s="241">
        <f t="shared" si="208"/>
        <v>7</v>
      </c>
      <c r="Y459" s="241">
        <f t="shared" si="208"/>
        <v>5</v>
      </c>
      <c r="Z459" s="241">
        <f t="shared" si="208"/>
        <v>3</v>
      </c>
      <c r="AA459" s="241">
        <f t="shared" si="208"/>
        <v>2</v>
      </c>
      <c r="AB459" s="241">
        <f t="shared" si="208"/>
        <v>1</v>
      </c>
      <c r="AC459" s="241">
        <f t="shared" si="208"/>
        <v>0</v>
      </c>
    </row>
    <row r="460" spans="2:29" s="574" customFormat="1" ht="15" hidden="1" customHeight="1">
      <c r="B460" s="692"/>
      <c r="C460" s="693" t="s">
        <v>121</v>
      </c>
      <c r="D460" s="63" t="s">
        <v>148</v>
      </c>
      <c r="E460" s="247" t="str">
        <f>ADDRESS(MATCH(E461,SL_CHARTS_2012!$CL$1:$CL$39999,1),$E$464,1)</f>
        <v>$CL$94</v>
      </c>
      <c r="F460" s="64" t="str">
        <f>ADDRESS(MATCH(F461,SL_CHARTS_2012!$CL$1:$CL$39999,1),$E$464,1)</f>
        <v>$CL$94</v>
      </c>
      <c r="G460" s="64" t="str">
        <f>ADDRESS(MATCH(G461,SL_CHARTS_2012!$CL$1:$CL$39999,1),$E$464,1)</f>
        <v>$CL$94</v>
      </c>
      <c r="H460" s="64" t="str">
        <f>ADDRESS(MATCH(H461,SL_CHARTS_2012!$CL$1:$CL$39999,1),$E$464,1)</f>
        <v>$CL$91</v>
      </c>
      <c r="I460" s="64" t="str">
        <f>ADDRESS(MATCH(I461,SL_CHARTS_2012!$CL$1:$CL$39999,1),$E$464,1)</f>
        <v>$CL$88</v>
      </c>
      <c r="J460" s="64" t="str">
        <f>ADDRESS(MATCH(J461,SL_CHARTS_2012!$CL$1:$CL$39999,1),$E$464,1)</f>
        <v>$CL$77</v>
      </c>
      <c r="K460" s="64" t="str">
        <f>ADDRESS(MATCH(K461,SL_CHARTS_2012!$CL$1:$CL$39999,1),$E$464,1)</f>
        <v>$CL$70</v>
      </c>
      <c r="L460" s="64" t="str">
        <f>ADDRESS(MATCH(L461,SL_CHARTS_2012!$CL$1:$CL$39999,1),$E$464,1)</f>
        <v>$CL$66</v>
      </c>
      <c r="M460" s="64" t="str">
        <f>ADDRESS(MATCH(M461,SL_CHARTS_2012!$CL$1:$CL$39999,1),$E$464,1)</f>
        <v>$CL$64</v>
      </c>
      <c r="N460" s="64" t="str">
        <f>ADDRESS(MATCH(N461,SL_CHARTS_2012!$CL$1:$CL$39999,1),$E$464,1)</f>
        <v>$CL$60</v>
      </c>
      <c r="O460" s="64" t="str">
        <f>ADDRESS(MATCH(O461,SL_CHARTS_2012!$CL$1:$CL$39999,1),$E$464,1)</f>
        <v>$CL$52</v>
      </c>
      <c r="P460" s="64" t="str">
        <f>ADDRESS(MATCH(P461,SL_CHARTS_2012!$CL$1:$CL$39999,1),$E$464,1)</f>
        <v>$CL$46</v>
      </c>
      <c r="Q460" s="64" t="str">
        <f>ADDRESS(MATCH(Q461,SL_CHARTS_2012!$CL$1:$CL$39999,1),$E$464,1)</f>
        <v>$CL$42</v>
      </c>
      <c r="R460" s="64" t="str">
        <f>ADDRESS(MATCH(R461,SL_CHARTS_2012!$CL$1:$CL$39999,1),$E$464,1)</f>
        <v>$CL$38</v>
      </c>
      <c r="S460" s="64" t="str">
        <f>ADDRESS(MATCH(S461,SL_CHARTS_2012!$CL$1:$CL$39999,1),$E$464,1)</f>
        <v>$CL$33</v>
      </c>
      <c r="T460" s="64" t="str">
        <f>ADDRESS(MATCH(T461,SL_CHARTS_2012!$CL$1:$CL$39999,1),$E$464,1)</f>
        <v>$CL$28</v>
      </c>
      <c r="U460" s="64" t="str">
        <f>ADDRESS(MATCH(U461,SL_CHARTS_2012!$CL$1:$CL$39999,1),$E$464,1)</f>
        <v>$CL$25</v>
      </c>
      <c r="V460" s="64" t="str">
        <f>ADDRESS(MATCH(V461,SL_CHARTS_2012!$CL$1:$CL$39999,1),$E$464,1)</f>
        <v>$CL$20</v>
      </c>
      <c r="W460" s="64" t="str">
        <f>ADDRESS(MATCH(W461,SL_CHARTS_2012!$CL$1:$CL$39999,1),$E$464,1)</f>
        <v>$CL$18</v>
      </c>
      <c r="X460" s="64" t="str">
        <f>ADDRESS(MATCH(X461,SL_CHARTS_2012!$CL$1:$CL$39999,1),$E$464,1)</f>
        <v>$CL$16</v>
      </c>
      <c r="Y460" s="64" t="str">
        <f>ADDRESS(MATCH(Y461,SL_CHARTS_2012!$CL$1:$CL$39999,1),$E$464,1)</f>
        <v>$CL$12</v>
      </c>
      <c r="Z460" s="64" t="str">
        <f>ADDRESS(MATCH(Z461,SL_CHARTS_2012!$CL$1:$CL$39999,1),$E$464,1)</f>
        <v>$CL$10</v>
      </c>
      <c r="AA460" s="64" t="str">
        <f>ADDRESS(MATCH(AA461,SL_CHARTS_2012!$CL$1:$CL$39999,1),$E$464,1)</f>
        <v>$CL$8</v>
      </c>
      <c r="AB460" s="64" t="str">
        <f>ADDRESS(MATCH(AB461,SL_CHARTS_2012!$CL$1:$CL$39999,1),$E$464,1)</f>
        <v>$CL$7</v>
      </c>
      <c r="AC460" s="64" t="str">
        <f>ADDRESS(MATCH(AC461,SL_CHARTS_2012!$CL$1:$CL$39999,1),$E$464,1)</f>
        <v>$CL$6</v>
      </c>
    </row>
    <row r="461" spans="2:29" s="574" customFormat="1" ht="15" customHeight="1">
      <c r="B461" s="692"/>
      <c r="C461" s="693"/>
      <c r="D461" s="164" t="s">
        <v>118</v>
      </c>
      <c r="E461" s="250">
        <f>ROUNDUP(E$6,0)</f>
        <v>101</v>
      </c>
      <c r="F461" s="196">
        <f>ROUNDUP(F$6,0)</f>
        <v>94</v>
      </c>
      <c r="G461" s="196">
        <f>ROUNDUP(G$6,0)</f>
        <v>91</v>
      </c>
      <c r="H461" s="196">
        <f t="shared" ref="H461:AC461" si="209">ROUNDUP(H$6,0)</f>
        <v>87</v>
      </c>
      <c r="I461" s="196">
        <f t="shared" si="209"/>
        <v>84</v>
      </c>
      <c r="J461" s="196">
        <f t="shared" si="209"/>
        <v>73</v>
      </c>
      <c r="K461" s="196">
        <f t="shared" si="209"/>
        <v>66</v>
      </c>
      <c r="L461" s="196">
        <f t="shared" si="209"/>
        <v>62</v>
      </c>
      <c r="M461" s="196">
        <f t="shared" si="209"/>
        <v>60</v>
      </c>
      <c r="N461" s="196">
        <f t="shared" si="209"/>
        <v>56</v>
      </c>
      <c r="O461" s="196">
        <f t="shared" si="209"/>
        <v>48</v>
      </c>
      <c r="P461" s="196">
        <f t="shared" si="209"/>
        <v>42</v>
      </c>
      <c r="Q461" s="196">
        <f t="shared" si="209"/>
        <v>38</v>
      </c>
      <c r="R461" s="196">
        <f t="shared" si="209"/>
        <v>34</v>
      </c>
      <c r="S461" s="196">
        <f t="shared" si="209"/>
        <v>29</v>
      </c>
      <c r="T461" s="196">
        <f t="shared" si="209"/>
        <v>24</v>
      </c>
      <c r="U461" s="196">
        <f t="shared" si="209"/>
        <v>21</v>
      </c>
      <c r="V461" s="196">
        <f t="shared" si="209"/>
        <v>16</v>
      </c>
      <c r="W461" s="196">
        <f t="shared" si="209"/>
        <v>14</v>
      </c>
      <c r="X461" s="196">
        <f t="shared" si="209"/>
        <v>12</v>
      </c>
      <c r="Y461" s="196">
        <f t="shared" si="209"/>
        <v>8</v>
      </c>
      <c r="Z461" s="196">
        <f t="shared" si="209"/>
        <v>6</v>
      </c>
      <c r="AA461" s="196">
        <f t="shared" si="209"/>
        <v>4</v>
      </c>
      <c r="AB461" s="196">
        <f t="shared" si="209"/>
        <v>3</v>
      </c>
      <c r="AC461" s="196">
        <f t="shared" si="209"/>
        <v>2</v>
      </c>
    </row>
    <row r="462" spans="2:29" s="574" customFormat="1" ht="15" hidden="1" customHeight="1">
      <c r="B462" s="692"/>
      <c r="C462" s="693"/>
      <c r="D462" s="63" t="s">
        <v>149</v>
      </c>
      <c r="E462" s="247" t="str">
        <f>ADDRESS(MATCH(E463,SL_CHARTS_2012!$CL$1:$CL$39999,1),$E$464,1)</f>
        <v>$CL$94</v>
      </c>
      <c r="F462" s="64" t="str">
        <f>ADDRESS(MATCH(F463,SL_CHARTS_2012!$CL$1:$CL$39999,1),$E$464,1)</f>
        <v>$CL$93</v>
      </c>
      <c r="G462" s="64" t="str">
        <f>ADDRESS(MATCH(G463,SL_CHARTS_2012!$CL$1:$CL$39999,1),$E$464,1)</f>
        <v>$CL$89</v>
      </c>
      <c r="H462" s="64" t="str">
        <f>ADDRESS(MATCH(H463,SL_CHARTS_2012!$CL$1:$CL$39999,1),$E$464,1)</f>
        <v>$CL$87</v>
      </c>
      <c r="I462" s="64" t="str">
        <f>ADDRESS(MATCH(I463,SL_CHARTS_2012!$CL$1:$CL$39999,1),$E$464,1)</f>
        <v>$CL$75</v>
      </c>
      <c r="J462" s="64" t="str">
        <f>ADDRESS(MATCH(J463,SL_CHARTS_2012!$CL$1:$CL$39999,1),$E$464,1)</f>
        <v>$CL$70</v>
      </c>
      <c r="K462" s="64" t="str">
        <f>ADDRESS(MATCH(K463,SL_CHARTS_2012!$CL$1:$CL$39999,1),$E$464,1)</f>
        <v>$CL$65</v>
      </c>
      <c r="L462" s="64" t="str">
        <f>ADDRESS(MATCH(L463,SL_CHARTS_2012!$CL$1:$CL$39999,1),$E$464,1)</f>
        <v>$CL$63</v>
      </c>
      <c r="M462" s="64" t="str">
        <f>ADDRESS(MATCH(M463,SL_CHARTS_2012!$CL$1:$CL$39999,1),$E$464,1)</f>
        <v>$CL$60</v>
      </c>
      <c r="N462" s="64" t="str">
        <f>ADDRESS(MATCH(N463,SL_CHARTS_2012!$CL$1:$CL$39999,1),$E$464,1)</f>
        <v>$CL$51</v>
      </c>
      <c r="O462" s="64" t="str">
        <f>ADDRESS(MATCH(O463,SL_CHARTS_2012!$CL$1:$CL$39999,1),$E$464,1)</f>
        <v>$CL$45</v>
      </c>
      <c r="P462" s="64" t="str">
        <f>ADDRESS(MATCH(P463,SL_CHARTS_2012!$CL$1:$CL$39999,1),$E$464,1)</f>
        <v>$CL$42</v>
      </c>
      <c r="Q462" s="64" t="str">
        <f>ADDRESS(MATCH(Q463,SL_CHARTS_2012!$CL$1:$CL$39999,1),$E$464,1)</f>
        <v>$CL$37</v>
      </c>
      <c r="R462" s="64" t="str">
        <f>ADDRESS(MATCH(R463,SL_CHARTS_2012!$CL$1:$CL$39999,1),$E$464,1)</f>
        <v>$CL$32</v>
      </c>
      <c r="S462" s="64" t="str">
        <f>ADDRESS(MATCH(S463,SL_CHARTS_2012!$CL$1:$CL$39999,1),$E$464,1)</f>
        <v>$CL$27</v>
      </c>
      <c r="T462" s="64" t="str">
        <f>ADDRESS(MATCH(T463,SL_CHARTS_2012!$CL$1:$CL$39999,1),$E$464,1)</f>
        <v>$CL$24</v>
      </c>
      <c r="U462" s="64" t="str">
        <f>ADDRESS(MATCH(U463,SL_CHARTS_2012!$CL$1:$CL$39999,1),$E$464,1)</f>
        <v>$CL$19</v>
      </c>
      <c r="V462" s="64" t="str">
        <f>ADDRESS(MATCH(V463,SL_CHARTS_2012!$CL$1:$CL$39999,1),$E$464,1)</f>
        <v>$CL$17</v>
      </c>
      <c r="W462" s="64" t="str">
        <f>ADDRESS(MATCH(W463,SL_CHARTS_2012!$CL$1:$CL$39999,1),$E$464,1)</f>
        <v>$CL$15</v>
      </c>
      <c r="X462" s="64" t="str">
        <f>ADDRESS(MATCH(X463,SL_CHARTS_2012!$CL$1:$CL$39999,1),$E$464,1)</f>
        <v>$CL$11</v>
      </c>
      <c r="Y462" s="64" t="str">
        <f>ADDRESS(MATCH(Y463,SL_CHARTS_2012!$CL$1:$CL$39999,1),$E$464,1)</f>
        <v>$CL$9</v>
      </c>
      <c r="Z462" s="64" t="str">
        <f>ADDRESS(MATCH(Z463,SL_CHARTS_2012!$CL$1:$CL$39999,1),$E$464,1)</f>
        <v>$CL$7</v>
      </c>
      <c r="AA462" s="64" t="str">
        <f>ADDRESS(MATCH(AA463,SL_CHARTS_2012!$CL$1:$CL$39999,1),$E$464,1)</f>
        <v>$CL$6</v>
      </c>
      <c r="AB462" s="64" t="str">
        <f>ADDRESS(MATCH(AB463,SL_CHARTS_2012!$CL$1:$CL$39999,1),$E$464,1)</f>
        <v>$CL$5</v>
      </c>
      <c r="AC462" s="64" t="str">
        <f>ADDRESS(MATCH(AC463,SL_CHARTS_2012!$CL$1:$CL$39999,1),$E$464,1)</f>
        <v>$CL$4</v>
      </c>
    </row>
    <row r="463" spans="2:29" s="574" customFormat="1" ht="15" customHeight="1">
      <c r="B463" s="692"/>
      <c r="C463" s="693"/>
      <c r="D463" s="164" t="s">
        <v>119</v>
      </c>
      <c r="E463" s="250">
        <f>ROUNDDOWN(E$10,0)</f>
        <v>93</v>
      </c>
      <c r="F463" s="196">
        <f>ROUNDDOWN(F$10,0)</f>
        <v>89</v>
      </c>
      <c r="G463" s="196">
        <f>ROUNDDOWN(G$10,0)</f>
        <v>85</v>
      </c>
      <c r="H463" s="196">
        <f t="shared" ref="H463:AC463" si="210">ROUNDDOWN(H$10,0)</f>
        <v>83</v>
      </c>
      <c r="I463" s="196">
        <f t="shared" si="210"/>
        <v>71</v>
      </c>
      <c r="J463" s="196">
        <f t="shared" si="210"/>
        <v>66</v>
      </c>
      <c r="K463" s="196">
        <f t="shared" si="210"/>
        <v>61</v>
      </c>
      <c r="L463" s="196">
        <f t="shared" si="210"/>
        <v>59</v>
      </c>
      <c r="M463" s="196">
        <f t="shared" si="210"/>
        <v>56</v>
      </c>
      <c r="N463" s="196">
        <f t="shared" si="210"/>
        <v>47</v>
      </c>
      <c r="O463" s="196">
        <f t="shared" si="210"/>
        <v>41</v>
      </c>
      <c r="P463" s="196">
        <f t="shared" si="210"/>
        <v>38</v>
      </c>
      <c r="Q463" s="196">
        <f t="shared" si="210"/>
        <v>33</v>
      </c>
      <c r="R463" s="196">
        <f t="shared" si="210"/>
        <v>28</v>
      </c>
      <c r="S463" s="196">
        <f t="shared" si="210"/>
        <v>23</v>
      </c>
      <c r="T463" s="196">
        <f t="shared" si="210"/>
        <v>20</v>
      </c>
      <c r="U463" s="196">
        <f t="shared" si="210"/>
        <v>15</v>
      </c>
      <c r="V463" s="196">
        <f t="shared" si="210"/>
        <v>13</v>
      </c>
      <c r="W463" s="196">
        <f t="shared" si="210"/>
        <v>11</v>
      </c>
      <c r="X463" s="196">
        <f t="shared" si="210"/>
        <v>7</v>
      </c>
      <c r="Y463" s="196">
        <f t="shared" si="210"/>
        <v>5</v>
      </c>
      <c r="Z463" s="196">
        <f t="shared" si="210"/>
        <v>3</v>
      </c>
      <c r="AA463" s="196">
        <f t="shared" si="210"/>
        <v>2</v>
      </c>
      <c r="AB463" s="196">
        <f t="shared" si="210"/>
        <v>1</v>
      </c>
      <c r="AC463" s="196">
        <f t="shared" si="210"/>
        <v>0</v>
      </c>
    </row>
    <row r="464" spans="2:29" s="574" customFormat="1" ht="15" hidden="1" customHeight="1">
      <c r="B464" s="692"/>
      <c r="C464" s="694" t="s">
        <v>125</v>
      </c>
      <c r="D464" s="694"/>
      <c r="E464" s="695">
        <v>90</v>
      </c>
      <c r="F464" s="695"/>
      <c r="G464" s="695"/>
      <c r="H464" s="695"/>
      <c r="I464" s="695"/>
      <c r="J464" s="695"/>
      <c r="K464" s="695"/>
      <c r="L464" s="695"/>
      <c r="M464" s="695"/>
      <c r="N464" s="695"/>
      <c r="O464" s="695"/>
      <c r="P464" s="695"/>
      <c r="Q464" s="695"/>
      <c r="R464" s="695"/>
      <c r="S464" s="695"/>
      <c r="T464" s="695"/>
      <c r="U464" s="695"/>
      <c r="V464" s="695"/>
      <c r="W464" s="695"/>
      <c r="X464" s="695"/>
      <c r="Y464" s="695"/>
      <c r="Z464" s="695"/>
      <c r="AA464" s="695"/>
      <c r="AB464" s="695"/>
      <c r="AC464" s="695"/>
    </row>
    <row r="465" spans="2:29" s="574" customFormat="1" ht="15" hidden="1" customHeight="1">
      <c r="B465" s="692"/>
      <c r="C465" s="696" t="s">
        <v>120</v>
      </c>
      <c r="D465" s="89" t="s">
        <v>552</v>
      </c>
      <c r="E465" s="69" t="str">
        <f>ADDRESS(MATCH(E459,SL_CHARTS_2012!$CL$1:$CL$39999,1),$E464+2,1)</f>
        <v>$CN$94</v>
      </c>
      <c r="F465" s="69" t="str">
        <f>ADDRESS(MATCH(F459,SL_CHARTS_2012!$CL$1:$CL$39999,1),$E464+2,1)</f>
        <v>$CN$93</v>
      </c>
      <c r="G465" s="69" t="str">
        <f>ADDRESS(MATCH(G459,SL_CHARTS_2012!$CL$1:$CL$39999,1),$E464+2,1)</f>
        <v>$CN$90</v>
      </c>
      <c r="H465" s="69" t="str">
        <f>ADDRESS(MATCH(H459,SL_CHARTS_2012!$CL$1:$CL$39999,1),$E464+2,1)</f>
        <v>$CN$87</v>
      </c>
      <c r="I465" s="69" t="str">
        <f>ADDRESS(MATCH(I459,SL_CHARTS_2012!$CL$1:$CL$39999,1),$E464+2,1)</f>
        <v>$CN$76</v>
      </c>
      <c r="J465" s="69" t="str">
        <f>ADDRESS(MATCH(J459,SL_CHARTS_2012!$CL$1:$CL$39999,1),$E464+2,1)</f>
        <v>$CN$70</v>
      </c>
      <c r="K465" s="69" t="str">
        <f>ADDRESS(MATCH(K459,SL_CHARTS_2012!$CL$1:$CL$39999,1),$E464+2,1)</f>
        <v>$CN$65</v>
      </c>
      <c r="L465" s="69" t="str">
        <f>ADDRESS(MATCH(L459,SL_CHARTS_2012!$CL$1:$CL$39999,1),$E464+2,1)</f>
        <v>$CN$63</v>
      </c>
      <c r="M465" s="69" t="str">
        <f>ADDRESS(MATCH(M459,SL_CHARTS_2012!$CL$1:$CL$39999,1),$E464+2,1)</f>
        <v>$CN$60</v>
      </c>
      <c r="N465" s="69" t="str">
        <f>ADDRESS(MATCH(N459,SL_CHARTS_2012!$CL$1:$CL$39999,1),$E464+2,1)</f>
        <v>$CN$51</v>
      </c>
      <c r="O465" s="69" t="str">
        <f>ADDRESS(MATCH(O459,SL_CHARTS_2012!$CL$1:$CL$39999,1),$E464+2,1)</f>
        <v>$CN$45</v>
      </c>
      <c r="P465" s="69" t="str">
        <f>ADDRESS(MATCH(P459,SL_CHARTS_2012!$CL$1:$CL$39999,1),$E464+2,1)</f>
        <v>$CN$42</v>
      </c>
      <c r="Q465" s="69" t="str">
        <f>ADDRESS(MATCH(Q459,SL_CHARTS_2012!$CL$1:$CL$39999,1),$E464+2,1)</f>
        <v>$CN$37</v>
      </c>
      <c r="R465" s="69" t="str">
        <f>ADDRESS(MATCH(R459,SL_CHARTS_2012!$CL$1:$CL$39999,1),$E464+2,1)</f>
        <v>$CN$32</v>
      </c>
      <c r="S465" s="69" t="str">
        <f>ADDRESS(MATCH(S459,SL_CHARTS_2012!$CL$1:$CL$39999,1),$E464+2,1)</f>
        <v>$CN$27</v>
      </c>
      <c r="T465" s="69" t="str">
        <f>ADDRESS(MATCH(T459,SL_CHARTS_2012!$CL$1:$CL$39999,1),$E464+2,1)</f>
        <v>$CN$24</v>
      </c>
      <c r="U465" s="69" t="str">
        <f>ADDRESS(MATCH(U459,SL_CHARTS_2012!$CL$1:$CL$39999,1),$E464+2,1)</f>
        <v>$CN$19</v>
      </c>
      <c r="V465" s="69" t="str">
        <f>ADDRESS(MATCH(V459,SL_CHARTS_2012!$CL$1:$CL$39999,1),$E464+2,1)</f>
        <v>$CN$17</v>
      </c>
      <c r="W465" s="69" t="str">
        <f>ADDRESS(MATCH(W459,SL_CHARTS_2012!$CL$1:$CL$39999,1),$E464+2,1)</f>
        <v>$CN$15</v>
      </c>
      <c r="X465" s="69" t="str">
        <f>ADDRESS(MATCH(X459,SL_CHARTS_2012!$CL$1:$CL$39999,1),$E464+2,1)</f>
        <v>$CN$11</v>
      </c>
      <c r="Y465" s="69" t="str">
        <f>ADDRESS(MATCH(Y459,SL_CHARTS_2012!$CL$1:$CL$39999,1),$E464+2,1)</f>
        <v>$CN$9</v>
      </c>
      <c r="Z465" s="69" t="str">
        <f>ADDRESS(MATCH(Z459,SL_CHARTS_2012!$CL$1:$CL$39999,1),$E464+2,1)</f>
        <v>$CN$7</v>
      </c>
      <c r="AA465" s="69" t="str">
        <f>ADDRESS(MATCH(AA459,SL_CHARTS_2012!$CL$1:$CL$39999,1),$E464+2,1)</f>
        <v>$CN$6</v>
      </c>
      <c r="AB465" s="69" t="str">
        <f>ADDRESS(MATCH(AB459,SL_CHARTS_2012!$CL$1:$CL$39999,1),$E464+2,1)</f>
        <v>$CN$5</v>
      </c>
      <c r="AC465" s="69" t="str">
        <f>ADDRESS(MATCH(AC459,SL_CHARTS_2012!$CL$1:$CL$39999,1),$E464+2,1)</f>
        <v>$CN$4</v>
      </c>
    </row>
    <row r="466" spans="2:29" s="574" customFormat="1" ht="15" hidden="1" customHeight="1">
      <c r="B466" s="692"/>
      <c r="C466" s="696"/>
      <c r="D466" s="89" t="s">
        <v>557</v>
      </c>
      <c r="E466" s="69" t="str">
        <f>ADDRESS(MATCH(E457,SL_CHARTS_2012!$CL$1:$CL$39999,1),$E464+2,1)</f>
        <v>$CN$94</v>
      </c>
      <c r="F466" s="69" t="str">
        <f>ADDRESS(MATCH(F457,SL_CHARTS_2012!$CL$1:$CL$39999,1),$E464+2,1)</f>
        <v>$CN$94</v>
      </c>
      <c r="G466" s="69" t="str">
        <f>ADDRESS(MATCH(G457,SL_CHARTS_2012!$CL$1:$CL$39999,1),$E464+2,1)</f>
        <v>$CN$94</v>
      </c>
      <c r="H466" s="69" t="str">
        <f>ADDRESS(MATCH(H457,SL_CHARTS_2012!$CL$1:$CL$39999,1),$E464+2,1)</f>
        <v>$CN$91</v>
      </c>
      <c r="I466" s="69" t="str">
        <f>ADDRESS(MATCH(I457,SL_CHARTS_2012!$CL$1:$CL$39999,1),$E464+2,1)</f>
        <v>$CN$88</v>
      </c>
      <c r="J466" s="69" t="str">
        <f>ADDRESS(MATCH(J457,SL_CHARTS_2012!$CL$1:$CL$39999,1),$E464+2,1)</f>
        <v>$CN$77</v>
      </c>
      <c r="K466" s="69" t="str">
        <f>ADDRESS(MATCH(K457,SL_CHARTS_2012!$CL$1:$CL$39999,1),$E464+2,1)</f>
        <v>$CN$70</v>
      </c>
      <c r="L466" s="69" t="str">
        <f>ADDRESS(MATCH(L457,SL_CHARTS_2012!$CL$1:$CL$39999,1),$E464+2,1)</f>
        <v>$CN$66</v>
      </c>
      <c r="M466" s="69" t="str">
        <f>ADDRESS(MATCH(M457,SL_CHARTS_2012!$CL$1:$CL$39999,1),$E464+2,1)</f>
        <v>$CN$64</v>
      </c>
      <c r="N466" s="69" t="str">
        <f>ADDRESS(MATCH(N457,SL_CHARTS_2012!$CL$1:$CL$39999,1),$E464+2,1)</f>
        <v>$CN$60</v>
      </c>
      <c r="O466" s="69" t="str">
        <f>ADDRESS(MATCH(O457,SL_CHARTS_2012!$CL$1:$CL$39999,1),$E464+2,1)</f>
        <v>$CN$52</v>
      </c>
      <c r="P466" s="69" t="str">
        <f>ADDRESS(MATCH(P457,SL_CHARTS_2012!$CL$1:$CL$39999,1),$E464+2,1)</f>
        <v>$CN$46</v>
      </c>
      <c r="Q466" s="69" t="str">
        <f>ADDRESS(MATCH(Q457,SL_CHARTS_2012!$CL$1:$CL$39999,1),$E464+2,1)</f>
        <v>$CN$42</v>
      </c>
      <c r="R466" s="69" t="str">
        <f>ADDRESS(MATCH(R457,SL_CHARTS_2012!$CL$1:$CL$39999,1),$E464+2,1)</f>
        <v>$CN$38</v>
      </c>
      <c r="S466" s="69" t="str">
        <f>ADDRESS(MATCH(S457,SL_CHARTS_2012!$CL$1:$CL$39999,1),$E464+2,1)</f>
        <v>$CN$33</v>
      </c>
      <c r="T466" s="69" t="str">
        <f>ADDRESS(MATCH(T457,SL_CHARTS_2012!$CL$1:$CL$39999,1),$E464+2,1)</f>
        <v>$CN$28</v>
      </c>
      <c r="U466" s="69" t="str">
        <f>ADDRESS(MATCH(U457,SL_CHARTS_2012!$CL$1:$CL$39999,1),$E464+2,1)</f>
        <v>$CN$25</v>
      </c>
      <c r="V466" s="69" t="str">
        <f>ADDRESS(MATCH(V457,SL_CHARTS_2012!$CL$1:$CL$39999,1),$E464+2,1)</f>
        <v>$CN$20</v>
      </c>
      <c r="W466" s="69" t="str">
        <f>ADDRESS(MATCH(W457,SL_CHARTS_2012!$CL$1:$CL$39999,1),$E464+2,1)</f>
        <v>$CN$18</v>
      </c>
      <c r="X466" s="69" t="str">
        <f>ADDRESS(MATCH(X457,SL_CHARTS_2012!$CL$1:$CL$39999,1),$E464+2,1)</f>
        <v>$CN$16</v>
      </c>
      <c r="Y466" s="69" t="str">
        <f>ADDRESS(MATCH(Y457,SL_CHARTS_2012!$CL$1:$CL$39999,1),$E464+2,1)</f>
        <v>$CN$12</v>
      </c>
      <c r="Z466" s="69" t="str">
        <f>ADDRESS(MATCH(Z457,SL_CHARTS_2012!$CL$1:$CL$39999,1),$E464+2,1)</f>
        <v>$CN$10</v>
      </c>
      <c r="AA466" s="69" t="str">
        <f>ADDRESS(MATCH(AA457,SL_CHARTS_2012!$CL$1:$CL$39999,1),$E464+2,1)</f>
        <v>$CN$8</v>
      </c>
      <c r="AB466" s="69" t="str">
        <f>ADDRESS(MATCH(AB457,SL_CHARTS_2012!$CL$1:$CL$39999,1),$E464+2,1)</f>
        <v>$CN$7</v>
      </c>
      <c r="AC466" s="69" t="str">
        <f>ADDRESS(MATCH(AC457,SL_CHARTS_2012!$CL$1:$CL$39999,1),$E464+2,1)</f>
        <v>$CN$6</v>
      </c>
    </row>
    <row r="467" spans="2:29" s="574" customFormat="1" ht="15" hidden="1" customHeight="1">
      <c r="B467" s="692"/>
      <c r="C467" s="696"/>
      <c r="D467" s="89" t="s">
        <v>553</v>
      </c>
      <c r="E467" s="69" t="str">
        <f>ADDRESS(MATCH(E459,SL_CHARTS_2012!$CL$1:$CL$39999,1),$E464+1,1)</f>
        <v>$CM$94</v>
      </c>
      <c r="F467" s="69" t="str">
        <f>ADDRESS(MATCH(F459,SL_CHARTS_2012!$CL$1:$CL$39999,1),$E464+1,1)</f>
        <v>$CM$93</v>
      </c>
      <c r="G467" s="69" t="str">
        <f>ADDRESS(MATCH(G459,SL_CHARTS_2012!$CL$1:$CL$39999,1),$E464+1,1)</f>
        <v>$CM$90</v>
      </c>
      <c r="H467" s="69" t="str">
        <f>ADDRESS(MATCH(H459,SL_CHARTS_2012!$CL$1:$CL$39999,1),$E464+1,1)</f>
        <v>$CM$87</v>
      </c>
      <c r="I467" s="69" t="str">
        <f>ADDRESS(MATCH(I459,SL_CHARTS_2012!$CL$1:$CL$39999,1),$E464+1,1)</f>
        <v>$CM$76</v>
      </c>
      <c r="J467" s="69" t="str">
        <f>ADDRESS(MATCH(J459,SL_CHARTS_2012!$CL$1:$CL$39999,1),$E464+1,1)</f>
        <v>$CM$70</v>
      </c>
      <c r="K467" s="69" t="str">
        <f>ADDRESS(MATCH(K459,SL_CHARTS_2012!$CL$1:$CL$39999,1),$E464+1,1)</f>
        <v>$CM$65</v>
      </c>
      <c r="L467" s="69" t="str">
        <f>ADDRESS(MATCH(L459,SL_CHARTS_2012!$CL$1:$CL$39999,1),$E464+1,1)</f>
        <v>$CM$63</v>
      </c>
      <c r="M467" s="69" t="str">
        <f>ADDRESS(MATCH(M459,SL_CHARTS_2012!$CL$1:$CL$39999,1),$E464+1,1)</f>
        <v>$CM$60</v>
      </c>
      <c r="N467" s="69" t="str">
        <f>ADDRESS(MATCH(N459,SL_CHARTS_2012!$CL$1:$CL$39999,1),$E464+1,1)</f>
        <v>$CM$51</v>
      </c>
      <c r="O467" s="69" t="str">
        <f>ADDRESS(MATCH(O459,SL_CHARTS_2012!$CL$1:$CL$39999,1),$E464+1,1)</f>
        <v>$CM$45</v>
      </c>
      <c r="P467" s="69" t="str">
        <f>ADDRESS(MATCH(P459,SL_CHARTS_2012!$CL$1:$CL$39999,1),$E464+1,1)</f>
        <v>$CM$42</v>
      </c>
      <c r="Q467" s="69" t="str">
        <f>ADDRESS(MATCH(Q459,SL_CHARTS_2012!$CL$1:$CL$39999,1),$E464+1,1)</f>
        <v>$CM$37</v>
      </c>
      <c r="R467" s="69" t="str">
        <f>ADDRESS(MATCH(R459,SL_CHARTS_2012!$CL$1:$CL$39999,1),$E464+1,1)</f>
        <v>$CM$32</v>
      </c>
      <c r="S467" s="69" t="str">
        <f>ADDRESS(MATCH(S459,SL_CHARTS_2012!$CL$1:$CL$39999,1),$E464+1,1)</f>
        <v>$CM$27</v>
      </c>
      <c r="T467" s="69" t="str">
        <f>ADDRESS(MATCH(T459,SL_CHARTS_2012!$CL$1:$CL$39999,1),$E464+1,1)</f>
        <v>$CM$24</v>
      </c>
      <c r="U467" s="69" t="str">
        <f>ADDRESS(MATCH(U459,SL_CHARTS_2012!$CL$1:$CL$39999,1),$E464+1,1)</f>
        <v>$CM$19</v>
      </c>
      <c r="V467" s="69" t="str">
        <f>ADDRESS(MATCH(V459,SL_CHARTS_2012!$CL$1:$CL$39999,1),$E464+1,1)</f>
        <v>$CM$17</v>
      </c>
      <c r="W467" s="69" t="str">
        <f>ADDRESS(MATCH(W459,SL_CHARTS_2012!$CL$1:$CL$39999,1),$E464+1,1)</f>
        <v>$CM$15</v>
      </c>
      <c r="X467" s="69" t="str">
        <f>ADDRESS(MATCH(X459,SL_CHARTS_2012!$CL$1:$CL$39999,1),$E464+1,1)</f>
        <v>$CM$11</v>
      </c>
      <c r="Y467" s="69" t="str">
        <f>ADDRESS(MATCH(Y459,SL_CHARTS_2012!$CL$1:$CL$39999,1),$E464+1,1)</f>
        <v>$CM$9</v>
      </c>
      <c r="Z467" s="69" t="str">
        <f>ADDRESS(MATCH(Z459,SL_CHARTS_2012!$CL$1:$CL$39999,1),$E464+1,1)</f>
        <v>$CM$7</v>
      </c>
      <c r="AA467" s="69" t="str">
        <f>ADDRESS(MATCH(AA459,SL_CHARTS_2012!$CL$1:$CL$39999,1),$E464+1,1)</f>
        <v>$CM$6</v>
      </c>
      <c r="AB467" s="69" t="str">
        <f>ADDRESS(MATCH(AB459,SL_CHARTS_2012!$CL$1:$CL$39999,1),$E464+1,1)</f>
        <v>$CM$5</v>
      </c>
      <c r="AC467" s="69" t="str">
        <f>ADDRESS(MATCH(AC459,SL_CHARTS_2012!$CL$1:$CL$39999,1),$E464+1,1)</f>
        <v>$CM$4</v>
      </c>
    </row>
    <row r="468" spans="2:29" s="574" customFormat="1" ht="15" hidden="1" customHeight="1">
      <c r="B468" s="692"/>
      <c r="C468" s="696"/>
      <c r="D468" s="89" t="s">
        <v>554</v>
      </c>
      <c r="E468" s="69" t="str">
        <f>ADDRESS(MATCH(E457,SL_CHARTS_2012!$CL$1:$CL$39999,1),$E464+1,1)</f>
        <v>$CM$94</v>
      </c>
      <c r="F468" s="69" t="str">
        <f>ADDRESS(MATCH(F457,SL_CHARTS_2012!$CL$1:$CL$39999,1),$E464+1,1)</f>
        <v>$CM$94</v>
      </c>
      <c r="G468" s="69" t="str">
        <f>ADDRESS(MATCH(G457,SL_CHARTS_2012!$CL$1:$CL$39999,1),$E464+1,1)</f>
        <v>$CM$94</v>
      </c>
      <c r="H468" s="69" t="str">
        <f>ADDRESS(MATCH(H457,SL_CHARTS_2012!$CL$1:$CL$39999,1),$E464+1,1)</f>
        <v>$CM$91</v>
      </c>
      <c r="I468" s="69" t="str">
        <f>ADDRESS(MATCH(I457,SL_CHARTS_2012!$CL$1:$CL$39999,1),$E464+1,1)</f>
        <v>$CM$88</v>
      </c>
      <c r="J468" s="69" t="str">
        <f>ADDRESS(MATCH(J457,SL_CHARTS_2012!$CL$1:$CL$39999,1),$E464+1,1)</f>
        <v>$CM$77</v>
      </c>
      <c r="K468" s="69" t="str">
        <f>ADDRESS(MATCH(K457,SL_CHARTS_2012!$CL$1:$CL$39999,1),$E464+1,1)</f>
        <v>$CM$70</v>
      </c>
      <c r="L468" s="69" t="str">
        <f>ADDRESS(MATCH(L457,SL_CHARTS_2012!$CL$1:$CL$39999,1),$E464+1,1)</f>
        <v>$CM$66</v>
      </c>
      <c r="M468" s="69" t="str">
        <f>ADDRESS(MATCH(M457,SL_CHARTS_2012!$CL$1:$CL$39999,1),$E464+1,1)</f>
        <v>$CM$64</v>
      </c>
      <c r="N468" s="69" t="str">
        <f>ADDRESS(MATCH(N457,SL_CHARTS_2012!$CL$1:$CL$39999,1),$E464+1,1)</f>
        <v>$CM$60</v>
      </c>
      <c r="O468" s="69" t="str">
        <f>ADDRESS(MATCH(O457,SL_CHARTS_2012!$CL$1:$CL$39999,1),$E464+1,1)</f>
        <v>$CM$52</v>
      </c>
      <c r="P468" s="69" t="str">
        <f>ADDRESS(MATCH(P457,SL_CHARTS_2012!$CL$1:$CL$39999,1),$E464+1,1)</f>
        <v>$CM$46</v>
      </c>
      <c r="Q468" s="69" t="str">
        <f>ADDRESS(MATCH(Q457,SL_CHARTS_2012!$CL$1:$CL$39999,1),$E464+1,1)</f>
        <v>$CM$42</v>
      </c>
      <c r="R468" s="69" t="str">
        <f>ADDRESS(MATCH(R457,SL_CHARTS_2012!$CL$1:$CL$39999,1),$E464+1,1)</f>
        <v>$CM$38</v>
      </c>
      <c r="S468" s="69" t="str">
        <f>ADDRESS(MATCH(S457,SL_CHARTS_2012!$CL$1:$CL$39999,1),$E464+1,1)</f>
        <v>$CM$33</v>
      </c>
      <c r="T468" s="69" t="str">
        <f>ADDRESS(MATCH(T457,SL_CHARTS_2012!$CL$1:$CL$39999,1),$E464+1,1)</f>
        <v>$CM$28</v>
      </c>
      <c r="U468" s="69" t="str">
        <f>ADDRESS(MATCH(U457,SL_CHARTS_2012!$CL$1:$CL$39999,1),$E464+1,1)</f>
        <v>$CM$25</v>
      </c>
      <c r="V468" s="69" t="str">
        <f>ADDRESS(MATCH(V457,SL_CHARTS_2012!$CL$1:$CL$39999,1),$E464+1,1)</f>
        <v>$CM$20</v>
      </c>
      <c r="W468" s="69" t="str">
        <f>ADDRESS(MATCH(W457,SL_CHARTS_2012!$CL$1:$CL$39999,1),$E464+1,1)</f>
        <v>$CM$18</v>
      </c>
      <c r="X468" s="69" t="str">
        <f>ADDRESS(MATCH(X457,SL_CHARTS_2012!$CL$1:$CL$39999,1),$E464+1,1)</f>
        <v>$CM$16</v>
      </c>
      <c r="Y468" s="69" t="str">
        <f>ADDRESS(MATCH(Y457,SL_CHARTS_2012!$CL$1:$CL$39999,1),$E464+1,1)</f>
        <v>$CM$12</v>
      </c>
      <c r="Z468" s="69" t="str">
        <f>ADDRESS(MATCH(Z457,SL_CHARTS_2012!$CL$1:$CL$39999,1),$E464+1,1)</f>
        <v>$CM$10</v>
      </c>
      <c r="AA468" s="69" t="str">
        <f>ADDRESS(MATCH(AA457,SL_CHARTS_2012!$CL$1:$CL$39999,1),$E464+1,1)</f>
        <v>$CM$8</v>
      </c>
      <c r="AB468" s="69" t="str">
        <f>ADDRESS(MATCH(AB457,SL_CHARTS_2012!$CL$1:$CL$39999,1),$E464+1,1)</f>
        <v>$CM$7</v>
      </c>
      <c r="AC468" s="69" t="str">
        <f>ADDRESS(MATCH(AC457,SL_CHARTS_2012!$CL$1:$CL$39999,1),$E464+1,1)</f>
        <v>$CM$6</v>
      </c>
    </row>
    <row r="469" spans="2:29" s="574" customFormat="1" ht="15" hidden="1" customHeight="1">
      <c r="B469" s="692"/>
      <c r="C469" s="696"/>
      <c r="D469" s="89" t="s">
        <v>555</v>
      </c>
      <c r="E469" s="69" t="str">
        <f>ADDRESS(MATCH(E459,SL_CHARTS_2012!$CL$1:$CL$39999,1),$E464+3,1)</f>
        <v>$CO$94</v>
      </c>
      <c r="F469" s="69" t="str">
        <f>ADDRESS(MATCH(F459,SL_CHARTS_2012!$CL$1:$CL$39999,1),$E464+3,1)</f>
        <v>$CO$93</v>
      </c>
      <c r="G469" s="69" t="str">
        <f>ADDRESS(MATCH(G459,SL_CHARTS_2012!$CL$1:$CL$39999,1),$E464+3,1)</f>
        <v>$CO$90</v>
      </c>
      <c r="H469" s="69" t="str">
        <f>ADDRESS(MATCH(H459,SL_CHARTS_2012!$CL$1:$CL$39999,1),$E464+3,1)</f>
        <v>$CO$87</v>
      </c>
      <c r="I469" s="69" t="str">
        <f>ADDRESS(MATCH(I459,SL_CHARTS_2012!$CL$1:$CL$39999,1),$E464+3,1)</f>
        <v>$CO$76</v>
      </c>
      <c r="J469" s="69" t="str">
        <f>ADDRESS(MATCH(J459,SL_CHARTS_2012!$CL$1:$CL$39999,1),$E464+3,1)</f>
        <v>$CO$70</v>
      </c>
      <c r="K469" s="69" t="str">
        <f>ADDRESS(MATCH(K459,SL_CHARTS_2012!$CL$1:$CL$39999,1),$E464+3,1)</f>
        <v>$CO$65</v>
      </c>
      <c r="L469" s="69" t="str">
        <f>ADDRESS(MATCH(L459,SL_CHARTS_2012!$CL$1:$CL$39999,1),$E464+3,1)</f>
        <v>$CO$63</v>
      </c>
      <c r="M469" s="69" t="str">
        <f>ADDRESS(MATCH(M459,SL_CHARTS_2012!$CL$1:$CL$39999,1),$E464+3,1)</f>
        <v>$CO$60</v>
      </c>
      <c r="N469" s="69" t="str">
        <f>ADDRESS(MATCH(N459,SL_CHARTS_2012!$CL$1:$CL$39999,1),$E464+3,1)</f>
        <v>$CO$51</v>
      </c>
      <c r="O469" s="69" t="str">
        <f>ADDRESS(MATCH(O459,SL_CHARTS_2012!$CL$1:$CL$39999,1),$E464+3,1)</f>
        <v>$CO$45</v>
      </c>
      <c r="P469" s="69" t="str">
        <f>ADDRESS(MATCH(P459,SL_CHARTS_2012!$CL$1:$CL$39999,1),$E464+3,1)</f>
        <v>$CO$42</v>
      </c>
      <c r="Q469" s="69" t="str">
        <f>ADDRESS(MATCH(Q459,SL_CHARTS_2012!$CL$1:$CL$39999,1),$E464+3,1)</f>
        <v>$CO$37</v>
      </c>
      <c r="R469" s="69" t="str">
        <f>ADDRESS(MATCH(R459,SL_CHARTS_2012!$CL$1:$CL$39999,1),$E464+3,1)</f>
        <v>$CO$32</v>
      </c>
      <c r="S469" s="69" t="str">
        <f>ADDRESS(MATCH(S459,SL_CHARTS_2012!$CL$1:$CL$39999,1),$E464+3,1)</f>
        <v>$CO$27</v>
      </c>
      <c r="T469" s="69" t="str">
        <f>ADDRESS(MATCH(T459,SL_CHARTS_2012!$CL$1:$CL$39999,1),$E464+3,1)</f>
        <v>$CO$24</v>
      </c>
      <c r="U469" s="69" t="str">
        <f>ADDRESS(MATCH(U459,SL_CHARTS_2012!$CL$1:$CL$39999,1),$E464+3,1)</f>
        <v>$CO$19</v>
      </c>
      <c r="V469" s="69" t="str">
        <f>ADDRESS(MATCH(V459,SL_CHARTS_2012!$CL$1:$CL$39999,1),$E464+3,1)</f>
        <v>$CO$17</v>
      </c>
      <c r="W469" s="69" t="str">
        <f>ADDRESS(MATCH(W459,SL_CHARTS_2012!$CL$1:$CL$39999,1),$E464+3,1)</f>
        <v>$CO$15</v>
      </c>
      <c r="X469" s="69" t="str">
        <f>ADDRESS(MATCH(X459,SL_CHARTS_2012!$CL$1:$CL$39999,1),$E464+3,1)</f>
        <v>$CO$11</v>
      </c>
      <c r="Y469" s="69" t="str">
        <f>ADDRESS(MATCH(Y459,SL_CHARTS_2012!$CL$1:$CL$39999,1),$E464+3,1)</f>
        <v>$CO$9</v>
      </c>
      <c r="Z469" s="69" t="str">
        <f>ADDRESS(MATCH(Z459,SL_CHARTS_2012!$CL$1:$CL$39999,1),$E464+3,1)</f>
        <v>$CO$7</v>
      </c>
      <c r="AA469" s="69" t="str">
        <f>ADDRESS(MATCH(AA459,SL_CHARTS_2012!$CL$1:$CL$39999,1),$E464+3,1)</f>
        <v>$CO$6</v>
      </c>
      <c r="AB469" s="69" t="str">
        <f>ADDRESS(MATCH(AB459,SL_CHARTS_2012!$CL$1:$CL$39999,1),$E464+3,1)</f>
        <v>$CO$5</v>
      </c>
      <c r="AC469" s="69" t="str">
        <f>ADDRESS(MATCH(AC459,SL_CHARTS_2012!$CL$1:$CL$39999,1),$E464+3,1)</f>
        <v>$CO$4</v>
      </c>
    </row>
    <row r="470" spans="2:29" s="574" customFormat="1" ht="15" hidden="1" customHeight="1">
      <c r="B470" s="692"/>
      <c r="C470" s="696"/>
      <c r="D470" s="89" t="s">
        <v>556</v>
      </c>
      <c r="E470" s="69" t="str">
        <f>ADDRESS(MATCH(E457,SL_CHARTS_2012!$CL$1:$CL$39999,1),$E464+3,1)</f>
        <v>$CO$94</v>
      </c>
      <c r="F470" s="69" t="str">
        <f>ADDRESS(MATCH(F457,SL_CHARTS_2012!$CL$1:$CL$39999,1),$E464+3,1)</f>
        <v>$CO$94</v>
      </c>
      <c r="G470" s="69" t="str">
        <f>ADDRESS(MATCH(G457,SL_CHARTS_2012!$CL$1:$CL$39999,1),$E464+3,1)</f>
        <v>$CO$94</v>
      </c>
      <c r="H470" s="69" t="str">
        <f>ADDRESS(MATCH(H457,SL_CHARTS_2012!$CL$1:$CL$39999,1),$E464+3,1)</f>
        <v>$CO$91</v>
      </c>
      <c r="I470" s="69" t="str">
        <f>ADDRESS(MATCH(I457,SL_CHARTS_2012!$CL$1:$CL$39999,1),$E464+3,1)</f>
        <v>$CO$88</v>
      </c>
      <c r="J470" s="69" t="str">
        <f>ADDRESS(MATCH(J457,SL_CHARTS_2012!$CL$1:$CL$39999,1),$E464+3,1)</f>
        <v>$CO$77</v>
      </c>
      <c r="K470" s="69" t="str">
        <f>ADDRESS(MATCH(K457,SL_CHARTS_2012!$CL$1:$CL$39999,1),$E464+3,1)</f>
        <v>$CO$70</v>
      </c>
      <c r="L470" s="69" t="str">
        <f>ADDRESS(MATCH(L457,SL_CHARTS_2012!$CL$1:$CL$39999,1),$E464+3,1)</f>
        <v>$CO$66</v>
      </c>
      <c r="M470" s="69" t="str">
        <f>ADDRESS(MATCH(M457,SL_CHARTS_2012!$CL$1:$CL$39999,1),$E464+3,1)</f>
        <v>$CO$64</v>
      </c>
      <c r="N470" s="69" t="str">
        <f>ADDRESS(MATCH(N457,SL_CHARTS_2012!$CL$1:$CL$39999,1),$E464+3,1)</f>
        <v>$CO$60</v>
      </c>
      <c r="O470" s="69" t="str">
        <f>ADDRESS(MATCH(O457,SL_CHARTS_2012!$CL$1:$CL$39999,1),$E464+3,1)</f>
        <v>$CO$52</v>
      </c>
      <c r="P470" s="69" t="str">
        <f>ADDRESS(MATCH(P457,SL_CHARTS_2012!$CL$1:$CL$39999,1),$E464+3,1)</f>
        <v>$CO$46</v>
      </c>
      <c r="Q470" s="69" t="str">
        <f>ADDRESS(MATCH(Q457,SL_CHARTS_2012!$CL$1:$CL$39999,1),$E464+3,1)</f>
        <v>$CO$42</v>
      </c>
      <c r="R470" s="69" t="str">
        <f>ADDRESS(MATCH(R457,SL_CHARTS_2012!$CL$1:$CL$39999,1),$E464+3,1)</f>
        <v>$CO$38</v>
      </c>
      <c r="S470" s="69" t="str">
        <f>ADDRESS(MATCH(S457,SL_CHARTS_2012!$CL$1:$CL$39999,1),$E464+3,1)</f>
        <v>$CO$33</v>
      </c>
      <c r="T470" s="69" t="str">
        <f>ADDRESS(MATCH(T457,SL_CHARTS_2012!$CL$1:$CL$39999,1),$E464+3,1)</f>
        <v>$CO$28</v>
      </c>
      <c r="U470" s="69" t="str">
        <f>ADDRESS(MATCH(U457,SL_CHARTS_2012!$CL$1:$CL$39999,1),$E464+3,1)</f>
        <v>$CO$25</v>
      </c>
      <c r="V470" s="69" t="str">
        <f>ADDRESS(MATCH(V457,SL_CHARTS_2012!$CL$1:$CL$39999,1),$E464+3,1)</f>
        <v>$CO$20</v>
      </c>
      <c r="W470" s="69" t="str">
        <f>ADDRESS(MATCH(W457,SL_CHARTS_2012!$CL$1:$CL$39999,1),$E464+3,1)</f>
        <v>$CO$18</v>
      </c>
      <c r="X470" s="69" t="str">
        <f>ADDRESS(MATCH(X457,SL_CHARTS_2012!$CL$1:$CL$39999,1),$E464+3,1)</f>
        <v>$CO$16</v>
      </c>
      <c r="Y470" s="69" t="str">
        <f>ADDRESS(MATCH(Y457,SL_CHARTS_2012!$CL$1:$CL$39999,1),$E464+3,1)</f>
        <v>$CO$12</v>
      </c>
      <c r="Z470" s="69" t="str">
        <f>ADDRESS(MATCH(Z457,SL_CHARTS_2012!$CL$1:$CL$39999,1),$E464+3,1)</f>
        <v>$CO$10</v>
      </c>
      <c r="AA470" s="69" t="str">
        <f>ADDRESS(MATCH(AA457,SL_CHARTS_2012!$CL$1:$CL$39999,1),$E464+3,1)</f>
        <v>$CO$8</v>
      </c>
      <c r="AB470" s="69" t="str">
        <f>ADDRESS(MATCH(AB457,SL_CHARTS_2012!$CL$1:$CL$39999,1),$E464+3,1)</f>
        <v>$CO$7</v>
      </c>
      <c r="AC470" s="69" t="str">
        <f>ADDRESS(MATCH(AC457,SL_CHARTS_2012!$CL$1:$CL$39999,1),$E464+3,1)</f>
        <v>$CO$6</v>
      </c>
    </row>
    <row r="471" spans="2:29" s="574" customFormat="1" ht="15" hidden="1" customHeight="1">
      <c r="B471" s="692"/>
      <c r="C471" s="693" t="s">
        <v>121</v>
      </c>
      <c r="D471" s="90" t="s">
        <v>123</v>
      </c>
      <c r="E471" s="67" t="str">
        <f>ADDRESS(MATCH(E463,SL_CHARTS_2012!$CL$1:$CL$39999,1),$E464+2,1)</f>
        <v>$CN$94</v>
      </c>
      <c r="F471" s="67" t="str">
        <f>ADDRESS(MATCH(F463,SL_CHARTS_2012!$CL$1:$CL$39999,1),$E464+2,1)</f>
        <v>$CN$93</v>
      </c>
      <c r="G471" s="67" t="str">
        <f>ADDRESS(MATCH(G463,SL_CHARTS_2012!$CL$1:$CL$39999,1),$E464+2,1)</f>
        <v>$CN$89</v>
      </c>
      <c r="H471" s="67" t="str">
        <f>ADDRESS(MATCH(H463,SL_CHARTS_2012!$CL$1:$CL$39999,1),$E464+2,1)</f>
        <v>$CN$87</v>
      </c>
      <c r="I471" s="67" t="str">
        <f>ADDRESS(MATCH(I463,SL_CHARTS_2012!$CL$1:$CL$39999,1),$E464+2,1)</f>
        <v>$CN$75</v>
      </c>
      <c r="J471" s="67" t="str">
        <f>ADDRESS(MATCH(J463,SL_CHARTS_2012!$CL$1:$CL$39999,1),$E464+2,1)</f>
        <v>$CN$70</v>
      </c>
      <c r="K471" s="67" t="str">
        <f>ADDRESS(MATCH(K463,SL_CHARTS_2012!$CL$1:$CL$39999,1),$E464+2,1)</f>
        <v>$CN$65</v>
      </c>
      <c r="L471" s="67" t="str">
        <f>ADDRESS(MATCH(L463,SL_CHARTS_2012!$CL$1:$CL$39999,1),$E464+2,1)</f>
        <v>$CN$63</v>
      </c>
      <c r="M471" s="67" t="str">
        <f>ADDRESS(MATCH(M463,SL_CHARTS_2012!$CL$1:$CL$39999,1),$E464+2,1)</f>
        <v>$CN$60</v>
      </c>
      <c r="N471" s="67" t="str">
        <f>ADDRESS(MATCH(N463,SL_CHARTS_2012!$CL$1:$CL$39999,1),$E464+2,1)</f>
        <v>$CN$51</v>
      </c>
      <c r="O471" s="67" t="str">
        <f>ADDRESS(MATCH(O463,SL_CHARTS_2012!$CL$1:$CL$39999,1),$E464+2,1)</f>
        <v>$CN$45</v>
      </c>
      <c r="P471" s="67" t="str">
        <f>ADDRESS(MATCH(P463,SL_CHARTS_2012!$CL$1:$CL$39999,1),$E464+2,1)</f>
        <v>$CN$42</v>
      </c>
      <c r="Q471" s="67" t="str">
        <f>ADDRESS(MATCH(Q463,SL_CHARTS_2012!$CL$1:$CL$39999,1),$E464+2,1)</f>
        <v>$CN$37</v>
      </c>
      <c r="R471" s="67" t="str">
        <f>ADDRESS(MATCH(R463,SL_CHARTS_2012!$CL$1:$CL$39999,1),$E464+2,1)</f>
        <v>$CN$32</v>
      </c>
      <c r="S471" s="67" t="str">
        <f>ADDRESS(MATCH(S463,SL_CHARTS_2012!$CL$1:$CL$39999,1),$E464+2,1)</f>
        <v>$CN$27</v>
      </c>
      <c r="T471" s="67" t="str">
        <f>ADDRESS(MATCH(T463,SL_CHARTS_2012!$CL$1:$CL$39999,1),$E464+2,1)</f>
        <v>$CN$24</v>
      </c>
      <c r="U471" s="67" t="str">
        <f>ADDRESS(MATCH(U463,SL_CHARTS_2012!$CL$1:$CL$39999,1),$E464+2,1)</f>
        <v>$CN$19</v>
      </c>
      <c r="V471" s="67" t="str">
        <f>ADDRESS(MATCH(V463,SL_CHARTS_2012!$CL$1:$CL$39999,1),$E464+2,1)</f>
        <v>$CN$17</v>
      </c>
      <c r="W471" s="67" t="str">
        <f>ADDRESS(MATCH(W463,SL_CHARTS_2012!$CL$1:$CL$39999,1),$E464+2,1)</f>
        <v>$CN$15</v>
      </c>
      <c r="X471" s="67" t="str">
        <f>ADDRESS(MATCH(X463,SL_CHARTS_2012!$CL$1:$CL$39999,1),$E464+2,1)</f>
        <v>$CN$11</v>
      </c>
      <c r="Y471" s="67" t="str">
        <f>ADDRESS(MATCH(Y463,SL_CHARTS_2012!$CL$1:$CL$39999,1),$E464+2,1)</f>
        <v>$CN$9</v>
      </c>
      <c r="Z471" s="67" t="str">
        <f>ADDRESS(MATCH(Z463,SL_CHARTS_2012!$CL$1:$CL$39999,1),$E464+2,1)</f>
        <v>$CN$7</v>
      </c>
      <c r="AA471" s="67" t="str">
        <f>ADDRESS(MATCH(AA463,SL_CHARTS_2012!$CL$1:$CL$39999,1),$E464+2,1)</f>
        <v>$CN$6</v>
      </c>
      <c r="AB471" s="67" t="str">
        <f>ADDRESS(MATCH(AB463,SL_CHARTS_2012!$CL$1:$CL$39999,1),$E464+2,1)</f>
        <v>$CN$5</v>
      </c>
      <c r="AC471" s="67" t="str">
        <f>ADDRESS(MATCH(AC463,SL_CHARTS_2012!$CL$1:$CL$39999,1),$E464+2,1)</f>
        <v>$CN$4</v>
      </c>
    </row>
    <row r="472" spans="2:29" s="574" customFormat="1" ht="15" hidden="1" customHeight="1">
      <c r="B472" s="692"/>
      <c r="C472" s="693"/>
      <c r="D472" s="90" t="s">
        <v>122</v>
      </c>
      <c r="E472" s="67" t="str">
        <f>ADDRESS(MATCH(E461,SL_CHARTS_2012!$CL$1:$CL$39999,1),$E464+2,1)</f>
        <v>$CN$94</v>
      </c>
      <c r="F472" s="67" t="str">
        <f>ADDRESS(MATCH(F461,SL_CHARTS_2012!$CL$1:$CL$39999,1),$E464+2,1)</f>
        <v>$CN$94</v>
      </c>
      <c r="G472" s="67" t="str">
        <f>ADDRESS(MATCH(G461,SL_CHARTS_2012!$CL$1:$CL$39999,1),$E464+2,1)</f>
        <v>$CN$94</v>
      </c>
      <c r="H472" s="67" t="str">
        <f>ADDRESS(MATCH(H461,SL_CHARTS_2012!$CL$1:$CL$39999,1),$E464+2,1)</f>
        <v>$CN$91</v>
      </c>
      <c r="I472" s="67" t="str">
        <f>ADDRESS(MATCH(I461,SL_CHARTS_2012!$CL$1:$CL$39999,1),$E464+2,1)</f>
        <v>$CN$88</v>
      </c>
      <c r="J472" s="67" t="str">
        <f>ADDRESS(MATCH(J461,SL_CHARTS_2012!$CL$1:$CL$39999,1),$E464+2,1)</f>
        <v>$CN$77</v>
      </c>
      <c r="K472" s="67" t="str">
        <f>ADDRESS(MATCH(K461,SL_CHARTS_2012!$CL$1:$CL$39999,1),$E464+2,1)</f>
        <v>$CN$70</v>
      </c>
      <c r="L472" s="67" t="str">
        <f>ADDRESS(MATCH(L461,SL_CHARTS_2012!$CL$1:$CL$39999,1),$E464+2,1)</f>
        <v>$CN$66</v>
      </c>
      <c r="M472" s="67" t="str">
        <f>ADDRESS(MATCH(M461,SL_CHARTS_2012!$CL$1:$CL$39999,1),$E464+2,1)</f>
        <v>$CN$64</v>
      </c>
      <c r="N472" s="67" t="str">
        <f>ADDRESS(MATCH(N461,SL_CHARTS_2012!$CL$1:$CL$39999,1),$E464+2,1)</f>
        <v>$CN$60</v>
      </c>
      <c r="O472" s="67" t="str">
        <f>ADDRESS(MATCH(O461,SL_CHARTS_2012!$CL$1:$CL$39999,1),$E464+2,1)</f>
        <v>$CN$52</v>
      </c>
      <c r="P472" s="67" t="str">
        <f>ADDRESS(MATCH(P461,SL_CHARTS_2012!$CL$1:$CL$39999,1),$E464+2,1)</f>
        <v>$CN$46</v>
      </c>
      <c r="Q472" s="67" t="str">
        <f>ADDRESS(MATCH(Q461,SL_CHARTS_2012!$CL$1:$CL$39999,1),$E464+2,1)</f>
        <v>$CN$42</v>
      </c>
      <c r="R472" s="67" t="str">
        <f>ADDRESS(MATCH(R461,SL_CHARTS_2012!$CL$1:$CL$39999,1),$E464+2,1)</f>
        <v>$CN$38</v>
      </c>
      <c r="S472" s="67" t="str">
        <f>ADDRESS(MATCH(S461,SL_CHARTS_2012!$CL$1:$CL$39999,1),$E464+2,1)</f>
        <v>$CN$33</v>
      </c>
      <c r="T472" s="67" t="str">
        <f>ADDRESS(MATCH(T461,SL_CHARTS_2012!$CL$1:$CL$39999,1),$E464+2,1)</f>
        <v>$CN$28</v>
      </c>
      <c r="U472" s="67" t="str">
        <f>ADDRESS(MATCH(U461,SL_CHARTS_2012!$CL$1:$CL$39999,1),$E464+2,1)</f>
        <v>$CN$25</v>
      </c>
      <c r="V472" s="67" t="str">
        <f>ADDRESS(MATCH(V461,SL_CHARTS_2012!$CL$1:$CL$39999,1),$E464+2,1)</f>
        <v>$CN$20</v>
      </c>
      <c r="W472" s="67" t="str">
        <f>ADDRESS(MATCH(W461,SL_CHARTS_2012!$CL$1:$CL$39999,1),$E464+2,1)</f>
        <v>$CN$18</v>
      </c>
      <c r="X472" s="67" t="str">
        <f>ADDRESS(MATCH(X461,SL_CHARTS_2012!$CL$1:$CL$39999,1),$E464+2,1)</f>
        <v>$CN$16</v>
      </c>
      <c r="Y472" s="67" t="str">
        <f>ADDRESS(MATCH(Y461,SL_CHARTS_2012!$CL$1:$CL$39999,1),$E464+2,1)</f>
        <v>$CN$12</v>
      </c>
      <c r="Z472" s="67" t="str">
        <f>ADDRESS(MATCH(Z461,SL_CHARTS_2012!$CL$1:$CL$39999,1),$E464+2,1)</f>
        <v>$CN$10</v>
      </c>
      <c r="AA472" s="67" t="str">
        <f>ADDRESS(MATCH(AA461,SL_CHARTS_2012!$CL$1:$CL$39999,1),$E464+2,1)</f>
        <v>$CN$8</v>
      </c>
      <c r="AB472" s="67" t="str">
        <f>ADDRESS(MATCH(AB461,SL_CHARTS_2012!$CL$1:$CL$39999,1),$E464+2,1)</f>
        <v>$CN$7</v>
      </c>
      <c r="AC472" s="67" t="str">
        <f>ADDRESS(MATCH(AC461,SL_CHARTS_2012!$CL$1:$CL$39999,1),$E464+2,1)</f>
        <v>$CN$6</v>
      </c>
    </row>
    <row r="473" spans="2:29" s="574" customFormat="1" ht="15" hidden="1" customHeight="1">
      <c r="B473" s="692"/>
      <c r="C473" s="693"/>
      <c r="D473" s="90" t="s">
        <v>553</v>
      </c>
      <c r="E473" s="67" t="str">
        <f>ADDRESS(MATCH(E463,SL_CHARTS_2012!$CL$1:$CL$39999,1),$E464+1,1)</f>
        <v>$CM$94</v>
      </c>
      <c r="F473" s="67" t="str">
        <f>ADDRESS(MATCH(F463,SL_CHARTS_2012!$CL$1:$CL$39999,1),$E464+1,1)</f>
        <v>$CM$93</v>
      </c>
      <c r="G473" s="67" t="str">
        <f>ADDRESS(MATCH(G463,SL_CHARTS_2012!$CL$1:$CL$39999,1),$E464+1,1)</f>
        <v>$CM$89</v>
      </c>
      <c r="H473" s="67" t="str">
        <f>ADDRESS(MATCH(H463,SL_CHARTS_2012!$CL$1:$CL$39999,1),$E464+1,1)</f>
        <v>$CM$87</v>
      </c>
      <c r="I473" s="67" t="str">
        <f>ADDRESS(MATCH(I463,SL_CHARTS_2012!$CL$1:$CL$39999,1),$E464+1,1)</f>
        <v>$CM$75</v>
      </c>
      <c r="J473" s="67" t="str">
        <f>ADDRESS(MATCH(J463,SL_CHARTS_2012!$CL$1:$CL$39999,1),$E464+1,1)</f>
        <v>$CM$70</v>
      </c>
      <c r="K473" s="67" t="str">
        <f>ADDRESS(MATCH(K463,SL_CHARTS_2012!$CL$1:$CL$39999,1),$E464+1,1)</f>
        <v>$CM$65</v>
      </c>
      <c r="L473" s="67" t="str">
        <f>ADDRESS(MATCH(L463,SL_CHARTS_2012!$CL$1:$CL$39999,1),$E464+1,1)</f>
        <v>$CM$63</v>
      </c>
      <c r="M473" s="67" t="str">
        <f>ADDRESS(MATCH(M463,SL_CHARTS_2012!$CL$1:$CL$39999,1),$E464+1,1)</f>
        <v>$CM$60</v>
      </c>
      <c r="N473" s="67" t="str">
        <f>ADDRESS(MATCH(N463,SL_CHARTS_2012!$CL$1:$CL$39999,1),$E464+1,1)</f>
        <v>$CM$51</v>
      </c>
      <c r="O473" s="67" t="str">
        <f>ADDRESS(MATCH(O463,SL_CHARTS_2012!$CL$1:$CL$39999,1),$E464+1,1)</f>
        <v>$CM$45</v>
      </c>
      <c r="P473" s="67" t="str">
        <f>ADDRESS(MATCH(P463,SL_CHARTS_2012!$CL$1:$CL$39999,1),$E464+1,1)</f>
        <v>$CM$42</v>
      </c>
      <c r="Q473" s="67" t="str">
        <f>ADDRESS(MATCH(Q463,SL_CHARTS_2012!$CL$1:$CL$39999,1),$E464+1,1)</f>
        <v>$CM$37</v>
      </c>
      <c r="R473" s="67" t="str">
        <f>ADDRESS(MATCH(R463,SL_CHARTS_2012!$CL$1:$CL$39999,1),$E464+1,1)</f>
        <v>$CM$32</v>
      </c>
      <c r="S473" s="67" t="str">
        <f>ADDRESS(MATCH(S463,SL_CHARTS_2012!$CL$1:$CL$39999,1),$E464+1,1)</f>
        <v>$CM$27</v>
      </c>
      <c r="T473" s="67" t="str">
        <f>ADDRESS(MATCH(T463,SL_CHARTS_2012!$CL$1:$CL$39999,1),$E464+1,1)</f>
        <v>$CM$24</v>
      </c>
      <c r="U473" s="67" t="str">
        <f>ADDRESS(MATCH(U463,SL_CHARTS_2012!$CL$1:$CL$39999,1),$E464+1,1)</f>
        <v>$CM$19</v>
      </c>
      <c r="V473" s="67" t="str">
        <f>ADDRESS(MATCH(V463,SL_CHARTS_2012!$CL$1:$CL$39999,1),$E464+1,1)</f>
        <v>$CM$17</v>
      </c>
      <c r="W473" s="67" t="str">
        <f>ADDRESS(MATCH(W463,SL_CHARTS_2012!$CL$1:$CL$39999,1),$E464+1,1)</f>
        <v>$CM$15</v>
      </c>
      <c r="X473" s="67" t="str">
        <f>ADDRESS(MATCH(X463,SL_CHARTS_2012!$CL$1:$CL$39999,1),$E464+1,1)</f>
        <v>$CM$11</v>
      </c>
      <c r="Y473" s="67" t="str">
        <f>ADDRESS(MATCH(Y463,SL_CHARTS_2012!$CL$1:$CL$39999,1),$E464+1,1)</f>
        <v>$CM$9</v>
      </c>
      <c r="Z473" s="67" t="str">
        <f>ADDRESS(MATCH(Z463,SL_CHARTS_2012!$CL$1:$CL$39999,1),$E464+1,1)</f>
        <v>$CM$7</v>
      </c>
      <c r="AA473" s="67" t="str">
        <f>ADDRESS(MATCH(AA463,SL_CHARTS_2012!$CL$1:$CL$39999,1),$E464+1,1)</f>
        <v>$CM$6</v>
      </c>
      <c r="AB473" s="67" t="str">
        <f>ADDRESS(MATCH(AB463,SL_CHARTS_2012!$CL$1:$CL$39999,1),$E464+1,1)</f>
        <v>$CM$5</v>
      </c>
      <c r="AC473" s="67" t="str">
        <f>ADDRESS(MATCH(AC463,SL_CHARTS_2012!$CL$1:$CL$39999,1),$E464+1,1)</f>
        <v>$CM$4</v>
      </c>
    </row>
    <row r="474" spans="2:29" s="574" customFormat="1" ht="15" hidden="1" customHeight="1">
      <c r="B474" s="692"/>
      <c r="C474" s="693"/>
      <c r="D474" s="90" t="s">
        <v>554</v>
      </c>
      <c r="E474" s="67" t="str">
        <f>ADDRESS(MATCH(E461,SL_CHARTS_2012!$CL$1:$CL$39999,1),$E464+1,1)</f>
        <v>$CM$94</v>
      </c>
      <c r="F474" s="67" t="str">
        <f>ADDRESS(MATCH(F461,SL_CHARTS_2012!$CL$1:$CL$39999,1),$E464+1,1)</f>
        <v>$CM$94</v>
      </c>
      <c r="G474" s="67" t="str">
        <f>ADDRESS(MATCH(G461,SL_CHARTS_2012!$CL$1:$CL$39999,1),$E464+1,1)</f>
        <v>$CM$94</v>
      </c>
      <c r="H474" s="67" t="str">
        <f>ADDRESS(MATCH(H461,SL_CHARTS_2012!$CL$1:$CL$39999,1),$E464+1,1)</f>
        <v>$CM$91</v>
      </c>
      <c r="I474" s="67" t="str">
        <f>ADDRESS(MATCH(I461,SL_CHARTS_2012!$CL$1:$CL$39999,1),$E464+1,1)</f>
        <v>$CM$88</v>
      </c>
      <c r="J474" s="67" t="str">
        <f>ADDRESS(MATCH(J461,SL_CHARTS_2012!$CL$1:$CL$39999,1),$E464+1,1)</f>
        <v>$CM$77</v>
      </c>
      <c r="K474" s="67" t="str">
        <f>ADDRESS(MATCH(K461,SL_CHARTS_2012!$CL$1:$CL$39999,1),$E464+1,1)</f>
        <v>$CM$70</v>
      </c>
      <c r="L474" s="67" t="str">
        <f>ADDRESS(MATCH(L461,SL_CHARTS_2012!$CL$1:$CL$39999,1),$E464+1,1)</f>
        <v>$CM$66</v>
      </c>
      <c r="M474" s="67" t="str">
        <f>ADDRESS(MATCH(M461,SL_CHARTS_2012!$CL$1:$CL$39999,1),$E464+1,1)</f>
        <v>$CM$64</v>
      </c>
      <c r="N474" s="67" t="str">
        <f>ADDRESS(MATCH(N461,SL_CHARTS_2012!$CL$1:$CL$39999,1),$E464+1,1)</f>
        <v>$CM$60</v>
      </c>
      <c r="O474" s="67" t="str">
        <f>ADDRESS(MATCH(O461,SL_CHARTS_2012!$CL$1:$CL$39999,1),$E464+1,1)</f>
        <v>$CM$52</v>
      </c>
      <c r="P474" s="67" t="str">
        <f>ADDRESS(MATCH(P461,SL_CHARTS_2012!$CL$1:$CL$39999,1),$E464+1,1)</f>
        <v>$CM$46</v>
      </c>
      <c r="Q474" s="67" t="str">
        <f>ADDRESS(MATCH(Q461,SL_CHARTS_2012!$CL$1:$CL$39999,1),$E464+1,1)</f>
        <v>$CM$42</v>
      </c>
      <c r="R474" s="67" t="str">
        <f>ADDRESS(MATCH(R461,SL_CHARTS_2012!$CL$1:$CL$39999,1),$E464+1,1)</f>
        <v>$CM$38</v>
      </c>
      <c r="S474" s="67" t="str">
        <f>ADDRESS(MATCH(S461,SL_CHARTS_2012!$CL$1:$CL$39999,1),$E464+1,1)</f>
        <v>$CM$33</v>
      </c>
      <c r="T474" s="67" t="str">
        <f>ADDRESS(MATCH(T461,SL_CHARTS_2012!$CL$1:$CL$39999,1),$E464+1,1)</f>
        <v>$CM$28</v>
      </c>
      <c r="U474" s="67" t="str">
        <f>ADDRESS(MATCH(U461,SL_CHARTS_2012!$CL$1:$CL$39999,1),$E464+1,1)</f>
        <v>$CM$25</v>
      </c>
      <c r="V474" s="67" t="str">
        <f>ADDRESS(MATCH(V461,SL_CHARTS_2012!$CL$1:$CL$39999,1),$E464+1,1)</f>
        <v>$CM$20</v>
      </c>
      <c r="W474" s="67" t="str">
        <f>ADDRESS(MATCH(W461,SL_CHARTS_2012!$CL$1:$CL$39999,1),$E464+1,1)</f>
        <v>$CM$18</v>
      </c>
      <c r="X474" s="67" t="str">
        <f>ADDRESS(MATCH(X461,SL_CHARTS_2012!$CL$1:$CL$39999,1),$E464+1,1)</f>
        <v>$CM$16</v>
      </c>
      <c r="Y474" s="67" t="str">
        <f>ADDRESS(MATCH(Y461,SL_CHARTS_2012!$CL$1:$CL$39999,1),$E464+1,1)</f>
        <v>$CM$12</v>
      </c>
      <c r="Z474" s="67" t="str">
        <f>ADDRESS(MATCH(Z461,SL_CHARTS_2012!$CL$1:$CL$39999,1),$E464+1,1)</f>
        <v>$CM$10</v>
      </c>
      <c r="AA474" s="67" t="str">
        <f>ADDRESS(MATCH(AA461,SL_CHARTS_2012!$CL$1:$CL$39999,1),$E464+1,1)</f>
        <v>$CM$8</v>
      </c>
      <c r="AB474" s="67" t="str">
        <f>ADDRESS(MATCH(AB461,SL_CHARTS_2012!$CL$1:$CL$39999,1),$E464+1,1)</f>
        <v>$CM$7</v>
      </c>
      <c r="AC474" s="67" t="str">
        <f>ADDRESS(MATCH(AC461,SL_CHARTS_2012!$CL$1:$CL$39999,1),$E464+1,1)</f>
        <v>$CM$6</v>
      </c>
    </row>
    <row r="475" spans="2:29" s="574" customFormat="1" ht="15" hidden="1" customHeight="1">
      <c r="B475" s="692"/>
      <c r="C475" s="693"/>
      <c r="D475" s="90" t="s">
        <v>555</v>
      </c>
      <c r="E475" s="67" t="str">
        <f>ADDRESS(MATCH(E463,SL_CHARTS_2012!$CL$1:$CL$39999,1),$E464+3,1)</f>
        <v>$CO$94</v>
      </c>
      <c r="F475" s="67" t="str">
        <f>ADDRESS(MATCH(F463,SL_CHARTS_2012!$CL$1:$CL$39999,1),$E464+3,1)</f>
        <v>$CO$93</v>
      </c>
      <c r="G475" s="67" t="str">
        <f>ADDRESS(MATCH(G463,SL_CHARTS_2012!$CL$1:$CL$39999,1),$E464+3,1)</f>
        <v>$CO$89</v>
      </c>
      <c r="H475" s="67" t="str">
        <f>ADDRESS(MATCH(H463,SL_CHARTS_2012!$CL$1:$CL$39999,1),$E464+3,1)</f>
        <v>$CO$87</v>
      </c>
      <c r="I475" s="67" t="str">
        <f>ADDRESS(MATCH(I463,SL_CHARTS_2012!$CL$1:$CL$39999,1),$E464+3,1)</f>
        <v>$CO$75</v>
      </c>
      <c r="J475" s="67" t="str">
        <f>ADDRESS(MATCH(J463,SL_CHARTS_2012!$CL$1:$CL$39999,1),$E464+3,1)</f>
        <v>$CO$70</v>
      </c>
      <c r="K475" s="67" t="str">
        <f>ADDRESS(MATCH(K463,SL_CHARTS_2012!$CL$1:$CL$39999,1),$E464+3,1)</f>
        <v>$CO$65</v>
      </c>
      <c r="L475" s="67" t="str">
        <f>ADDRESS(MATCH(L463,SL_CHARTS_2012!$CL$1:$CL$39999,1),$E464+3,1)</f>
        <v>$CO$63</v>
      </c>
      <c r="M475" s="67" t="str">
        <f>ADDRESS(MATCH(M463,SL_CHARTS_2012!$CL$1:$CL$39999,1),$E464+3,1)</f>
        <v>$CO$60</v>
      </c>
      <c r="N475" s="67" t="str">
        <f>ADDRESS(MATCH(N463,SL_CHARTS_2012!$CL$1:$CL$39999,1),$E464+3,1)</f>
        <v>$CO$51</v>
      </c>
      <c r="O475" s="67" t="str">
        <f>ADDRESS(MATCH(O463,SL_CHARTS_2012!$CL$1:$CL$39999,1),$E464+3,1)</f>
        <v>$CO$45</v>
      </c>
      <c r="P475" s="67" t="str">
        <f>ADDRESS(MATCH(P463,SL_CHARTS_2012!$CL$1:$CL$39999,1),$E464+3,1)</f>
        <v>$CO$42</v>
      </c>
      <c r="Q475" s="67" t="str">
        <f>ADDRESS(MATCH(Q463,SL_CHARTS_2012!$CL$1:$CL$39999,1),$E464+3,1)</f>
        <v>$CO$37</v>
      </c>
      <c r="R475" s="67" t="str">
        <f>ADDRESS(MATCH(R463,SL_CHARTS_2012!$CL$1:$CL$39999,1),$E464+3,1)</f>
        <v>$CO$32</v>
      </c>
      <c r="S475" s="67" t="str">
        <f>ADDRESS(MATCH(S463,SL_CHARTS_2012!$CL$1:$CL$39999,1),$E464+3,1)</f>
        <v>$CO$27</v>
      </c>
      <c r="T475" s="67" t="str">
        <f>ADDRESS(MATCH(T463,SL_CHARTS_2012!$CL$1:$CL$39999,1),$E464+3,1)</f>
        <v>$CO$24</v>
      </c>
      <c r="U475" s="67" t="str">
        <f>ADDRESS(MATCH(U463,SL_CHARTS_2012!$CL$1:$CL$39999,1),$E464+3,1)</f>
        <v>$CO$19</v>
      </c>
      <c r="V475" s="67" t="str">
        <f>ADDRESS(MATCH(V463,SL_CHARTS_2012!$CL$1:$CL$39999,1),$E464+3,1)</f>
        <v>$CO$17</v>
      </c>
      <c r="W475" s="67" t="str">
        <f>ADDRESS(MATCH(W463,SL_CHARTS_2012!$CL$1:$CL$39999,1),$E464+3,1)</f>
        <v>$CO$15</v>
      </c>
      <c r="X475" s="67" t="str">
        <f>ADDRESS(MATCH(X463,SL_CHARTS_2012!$CL$1:$CL$39999,1),$E464+3,1)</f>
        <v>$CO$11</v>
      </c>
      <c r="Y475" s="67" t="str">
        <f>ADDRESS(MATCH(Y463,SL_CHARTS_2012!$CL$1:$CL$39999,1),$E464+3,1)</f>
        <v>$CO$9</v>
      </c>
      <c r="Z475" s="67" t="str">
        <f>ADDRESS(MATCH(Z463,SL_CHARTS_2012!$CL$1:$CL$39999,1),$E464+3,1)</f>
        <v>$CO$7</v>
      </c>
      <c r="AA475" s="67" t="str">
        <f>ADDRESS(MATCH(AA463,SL_CHARTS_2012!$CL$1:$CL$39999,1),$E464+3,1)</f>
        <v>$CO$6</v>
      </c>
      <c r="AB475" s="67" t="str">
        <f>ADDRESS(MATCH(AB463,SL_CHARTS_2012!$CL$1:$CL$39999,1),$E464+3,1)</f>
        <v>$CO$5</v>
      </c>
      <c r="AC475" s="67" t="str">
        <f>ADDRESS(MATCH(AC463,SL_CHARTS_2012!$CL$1:$CL$39999,1),$E464+3,1)</f>
        <v>$CO$4</v>
      </c>
    </row>
    <row r="476" spans="2:29" s="574" customFormat="1" ht="15" hidden="1" customHeight="1">
      <c r="B476" s="692"/>
      <c r="C476" s="693"/>
      <c r="D476" s="90" t="s">
        <v>556</v>
      </c>
      <c r="E476" s="67" t="str">
        <f>ADDRESS(MATCH(E461,SL_CHARTS_2012!$CL$1:$CL$39999,1),$E464+3,1)</f>
        <v>$CO$94</v>
      </c>
      <c r="F476" s="67" t="str">
        <f>ADDRESS(MATCH(F461,SL_CHARTS_2012!$CL$1:$CL$39999,1),$E464+3,1)</f>
        <v>$CO$94</v>
      </c>
      <c r="G476" s="67" t="str">
        <f>ADDRESS(MATCH(G461,SL_CHARTS_2012!$CL$1:$CL$39999,1),$E464+3,1)</f>
        <v>$CO$94</v>
      </c>
      <c r="H476" s="67" t="str">
        <f>ADDRESS(MATCH(H461,SL_CHARTS_2012!$CL$1:$CL$39999,1),$E464+3,1)</f>
        <v>$CO$91</v>
      </c>
      <c r="I476" s="67" t="str">
        <f>ADDRESS(MATCH(I461,SL_CHARTS_2012!$CL$1:$CL$39999,1),$E464+3,1)</f>
        <v>$CO$88</v>
      </c>
      <c r="J476" s="67" t="str">
        <f>ADDRESS(MATCH(J461,SL_CHARTS_2012!$CL$1:$CL$39999,1),$E464+3,1)</f>
        <v>$CO$77</v>
      </c>
      <c r="K476" s="67" t="str">
        <f>ADDRESS(MATCH(K461,SL_CHARTS_2012!$CL$1:$CL$39999,1),$E464+3,1)</f>
        <v>$CO$70</v>
      </c>
      <c r="L476" s="67" t="str">
        <f>ADDRESS(MATCH(L461,SL_CHARTS_2012!$CL$1:$CL$39999,1),$E464+3,1)</f>
        <v>$CO$66</v>
      </c>
      <c r="M476" s="67" t="str">
        <f>ADDRESS(MATCH(M461,SL_CHARTS_2012!$CL$1:$CL$39999,1),$E464+3,1)</f>
        <v>$CO$64</v>
      </c>
      <c r="N476" s="67" t="str">
        <f>ADDRESS(MATCH(N461,SL_CHARTS_2012!$CL$1:$CL$39999,1),$E464+3,1)</f>
        <v>$CO$60</v>
      </c>
      <c r="O476" s="67" t="str">
        <f>ADDRESS(MATCH(O461,SL_CHARTS_2012!$CL$1:$CL$39999,1),$E464+3,1)</f>
        <v>$CO$52</v>
      </c>
      <c r="P476" s="67" t="str">
        <f>ADDRESS(MATCH(P461,SL_CHARTS_2012!$CL$1:$CL$39999,1),$E464+3,1)</f>
        <v>$CO$46</v>
      </c>
      <c r="Q476" s="67" t="str">
        <f>ADDRESS(MATCH(Q461,SL_CHARTS_2012!$CL$1:$CL$39999,1),$E464+3,1)</f>
        <v>$CO$42</v>
      </c>
      <c r="R476" s="67" t="str">
        <f>ADDRESS(MATCH(R461,SL_CHARTS_2012!$CL$1:$CL$39999,1),$E464+3,1)</f>
        <v>$CO$38</v>
      </c>
      <c r="S476" s="67" t="str">
        <f>ADDRESS(MATCH(S461,SL_CHARTS_2012!$CL$1:$CL$39999,1),$E464+3,1)</f>
        <v>$CO$33</v>
      </c>
      <c r="T476" s="67" t="str">
        <f>ADDRESS(MATCH(T461,SL_CHARTS_2012!$CL$1:$CL$39999,1),$E464+3,1)</f>
        <v>$CO$28</v>
      </c>
      <c r="U476" s="67" t="str">
        <f>ADDRESS(MATCH(U461,SL_CHARTS_2012!$CL$1:$CL$39999,1),$E464+3,1)</f>
        <v>$CO$25</v>
      </c>
      <c r="V476" s="67" t="str">
        <f>ADDRESS(MATCH(V461,SL_CHARTS_2012!$CL$1:$CL$39999,1),$E464+3,1)</f>
        <v>$CO$20</v>
      </c>
      <c r="W476" s="67" t="str">
        <f>ADDRESS(MATCH(W461,SL_CHARTS_2012!$CL$1:$CL$39999,1),$E464+3,1)</f>
        <v>$CO$18</v>
      </c>
      <c r="X476" s="67" t="str">
        <f>ADDRESS(MATCH(X461,SL_CHARTS_2012!$CL$1:$CL$39999,1),$E464+3,1)</f>
        <v>$CO$16</v>
      </c>
      <c r="Y476" s="67" t="str">
        <f>ADDRESS(MATCH(Y461,SL_CHARTS_2012!$CL$1:$CL$39999,1),$E464+3,1)</f>
        <v>$CO$12</v>
      </c>
      <c r="Z476" s="67" t="str">
        <f>ADDRESS(MATCH(Z461,SL_CHARTS_2012!$CL$1:$CL$39999,1),$E464+3,1)</f>
        <v>$CO$10</v>
      </c>
      <c r="AA476" s="67" t="str">
        <f>ADDRESS(MATCH(AA461,SL_CHARTS_2012!$CL$1:$CL$39999,1),$E464+3,1)</f>
        <v>$CO$8</v>
      </c>
      <c r="AB476" s="67" t="str">
        <f>ADDRESS(MATCH(AB461,SL_CHARTS_2012!$CL$1:$CL$39999,1),$E464+3,1)</f>
        <v>$CO$7</v>
      </c>
      <c r="AC476" s="67" t="str">
        <f>ADDRESS(MATCH(AC461,SL_CHARTS_2012!$CL$1:$CL$39999,1),$E464+3,1)</f>
        <v>$CO$6</v>
      </c>
    </row>
    <row r="477" spans="2:29" s="574" customFormat="1" ht="15" hidden="1" customHeight="1">
      <c r="B477" s="692"/>
      <c r="C477" s="568"/>
      <c r="D477" s="697" t="s">
        <v>126</v>
      </c>
      <c r="E477" s="72" t="s">
        <v>147</v>
      </c>
      <c r="F477" s="569"/>
      <c r="G477" s="569"/>
      <c r="H477" s="569"/>
      <c r="I477" s="569"/>
      <c r="J477" s="569"/>
      <c r="K477" s="569"/>
      <c r="L477" s="569"/>
      <c r="M477" s="569"/>
      <c r="N477" s="569"/>
      <c r="O477" s="569"/>
      <c r="P477" s="569"/>
      <c r="Q477" s="569"/>
      <c r="R477" s="569"/>
      <c r="S477" s="569"/>
      <c r="T477" s="569"/>
      <c r="U477" s="569"/>
      <c r="V477" s="569"/>
      <c r="W477" s="569"/>
      <c r="X477" s="569"/>
      <c r="Y477" s="569"/>
      <c r="Z477" s="569"/>
      <c r="AA477" s="569"/>
      <c r="AB477" s="569"/>
      <c r="AC477" s="569"/>
    </row>
    <row r="478" spans="2:29" s="574" customFormat="1" ht="15" hidden="1" customHeight="1">
      <c r="B478" s="692"/>
      <c r="C478" s="568"/>
      <c r="D478" s="697"/>
      <c r="E478" s="72" t="s">
        <v>124</v>
      </c>
      <c r="F478" s="569"/>
      <c r="G478" s="569"/>
      <c r="H478" s="569"/>
      <c r="I478" s="569"/>
      <c r="J478" s="569"/>
      <c r="K478" s="569"/>
      <c r="L478" s="569"/>
      <c r="M478" s="569"/>
      <c r="N478" s="569"/>
      <c r="O478" s="569"/>
      <c r="P478" s="569"/>
      <c r="Q478" s="569"/>
      <c r="R478" s="569"/>
      <c r="S478" s="569"/>
      <c r="T478" s="569"/>
      <c r="U478" s="569"/>
      <c r="V478" s="569"/>
      <c r="W478" s="569"/>
      <c r="X478" s="569"/>
      <c r="Y478" s="569"/>
      <c r="Z478" s="569"/>
      <c r="AA478" s="569"/>
      <c r="AB478" s="569"/>
      <c r="AC478" s="569"/>
    </row>
    <row r="479" spans="2:29" s="580" customFormat="1" ht="15" customHeight="1">
      <c r="B479" s="692"/>
      <c r="C479" s="698" t="s">
        <v>127</v>
      </c>
      <c r="D479" s="91" t="s">
        <v>106</v>
      </c>
      <c r="E479" s="527" t="str">
        <f t="shared" ref="E479:AC479" si="211">CONCATENATE(E457,E$7,E459)</f>
        <v>101-93</v>
      </c>
      <c r="F479" s="20" t="str">
        <f t="shared" si="211"/>
        <v>94-89</v>
      </c>
      <c r="G479" s="20" t="str">
        <f t="shared" si="211"/>
        <v>90-86</v>
      </c>
      <c r="H479" s="20" t="str">
        <f t="shared" si="211"/>
        <v>87-83</v>
      </c>
      <c r="I479" s="20" t="str">
        <f t="shared" si="211"/>
        <v>84-72</v>
      </c>
      <c r="J479" s="20" t="str">
        <f t="shared" si="211"/>
        <v>73-66</v>
      </c>
      <c r="K479" s="20" t="str">
        <f t="shared" si="211"/>
        <v>66-61</v>
      </c>
      <c r="L479" s="20" t="str">
        <f t="shared" si="211"/>
        <v>62-59</v>
      </c>
      <c r="M479" s="20" t="str">
        <f t="shared" si="211"/>
        <v>60-56</v>
      </c>
      <c r="N479" s="20" t="str">
        <f t="shared" si="211"/>
        <v>56-47</v>
      </c>
      <c r="O479" s="20" t="str">
        <f t="shared" si="211"/>
        <v>48-41</v>
      </c>
      <c r="P479" s="20" t="str">
        <f t="shared" si="211"/>
        <v>42-38</v>
      </c>
      <c r="Q479" s="20" t="str">
        <f t="shared" si="211"/>
        <v>38-33</v>
      </c>
      <c r="R479" s="20" t="str">
        <f t="shared" si="211"/>
        <v>34-28</v>
      </c>
      <c r="S479" s="20" t="str">
        <f t="shared" si="211"/>
        <v>29-23</v>
      </c>
      <c r="T479" s="20" t="str">
        <f t="shared" si="211"/>
        <v>24-20</v>
      </c>
      <c r="U479" s="20" t="str">
        <f t="shared" si="211"/>
        <v>21-15</v>
      </c>
      <c r="V479" s="20" t="str">
        <f t="shared" si="211"/>
        <v>16-13</v>
      </c>
      <c r="W479" s="20" t="str">
        <f t="shared" si="211"/>
        <v>14-11</v>
      </c>
      <c r="X479" s="20" t="str">
        <f t="shared" si="211"/>
        <v>12-7</v>
      </c>
      <c r="Y479" s="20" t="str">
        <f t="shared" si="211"/>
        <v>8-5</v>
      </c>
      <c r="Z479" s="20" t="str">
        <f t="shared" si="211"/>
        <v>6-3</v>
      </c>
      <c r="AA479" s="20" t="str">
        <f t="shared" si="211"/>
        <v>4-2</v>
      </c>
      <c r="AB479" s="20" t="str">
        <f t="shared" si="211"/>
        <v>3-1</v>
      </c>
      <c r="AC479" s="20" t="str">
        <f t="shared" si="211"/>
        <v>2-0</v>
      </c>
    </row>
    <row r="480" spans="2:29" s="580" customFormat="1" ht="15" customHeight="1">
      <c r="B480" s="692"/>
      <c r="C480" s="698"/>
      <c r="D480" s="92" t="s">
        <v>670</v>
      </c>
      <c r="E480" s="528">
        <f ca="1">AVERAGE(INDIRECT(CONCATENATE($E$477,E465,$E$478,E466),TRUE))</f>
        <v>260</v>
      </c>
      <c r="F480" s="92">
        <f t="shared" ref="F480:AC480" ca="1" si="212">AVERAGE(INDIRECT(CONCATENATE($E$477,F465,$E$478,F466),TRUE))</f>
        <v>260.52499999999998</v>
      </c>
      <c r="G480" s="92">
        <f t="shared" ca="1" si="212"/>
        <v>262.10000000000002</v>
      </c>
      <c r="H480" s="92">
        <f t="shared" ca="1" si="212"/>
        <v>265.25</v>
      </c>
      <c r="I480" s="92">
        <f t="shared" ca="1" si="212"/>
        <v>261.45384615384614</v>
      </c>
      <c r="J480" s="92">
        <f t="shared" ca="1" si="212"/>
        <v>235.41874999999999</v>
      </c>
      <c r="K480" s="92">
        <f t="shared" ca="1" si="212"/>
        <v>201.42499999999998</v>
      </c>
      <c r="L480" s="92">
        <f t="shared" ca="1" si="212"/>
        <v>183.40625000000003</v>
      </c>
      <c r="M480" s="92">
        <f t="shared" ca="1" si="212"/>
        <v>169.2</v>
      </c>
      <c r="N480" s="92">
        <f t="shared" ca="1" si="212"/>
        <v>134.78749999999999</v>
      </c>
      <c r="O480" s="92">
        <f t="shared" ca="1" si="212"/>
        <v>108.3625</v>
      </c>
      <c r="P480" s="92">
        <f t="shared" ca="1" si="212"/>
        <v>94.044999999999987</v>
      </c>
      <c r="Q480" s="92">
        <f t="shared" ca="1" si="212"/>
        <v>75.850000000000009</v>
      </c>
      <c r="R480" s="92">
        <f t="shared" ca="1" si="212"/>
        <v>58.49285714285714</v>
      </c>
      <c r="S480" s="92">
        <f t="shared" ca="1" si="212"/>
        <v>50.350000000000009</v>
      </c>
      <c r="T480" s="92">
        <f t="shared" ca="1" si="212"/>
        <v>47.95</v>
      </c>
      <c r="U480" s="92">
        <f t="shared" ca="1" si="212"/>
        <v>40.621428571428574</v>
      </c>
      <c r="V480" s="92">
        <f t="shared" ca="1" si="212"/>
        <v>30.800000000000004</v>
      </c>
      <c r="W480" s="92">
        <f t="shared" ca="1" si="212"/>
        <v>25</v>
      </c>
      <c r="X480" s="92">
        <f t="shared" ca="1" si="212"/>
        <v>17.425000000000001</v>
      </c>
      <c r="Y480" s="92">
        <f t="shared" ca="1" si="212"/>
        <v>11.5375</v>
      </c>
      <c r="Z480" s="92">
        <f t="shared" ca="1" si="212"/>
        <v>7.9875000000000007</v>
      </c>
      <c r="AA480" s="92">
        <f t="shared" ca="1" si="212"/>
        <v>5.3250000000000002</v>
      </c>
      <c r="AB480" s="92">
        <f t="shared" ca="1" si="212"/>
        <v>3.5499999999999994</v>
      </c>
      <c r="AC480" s="92">
        <f t="shared" ca="1" si="212"/>
        <v>1.7749999999999997</v>
      </c>
    </row>
    <row r="481" spans="2:30" s="580" customFormat="1" ht="15" hidden="1" customHeight="1">
      <c r="B481" s="692"/>
      <c r="C481" s="698"/>
      <c r="D481" s="93" t="s">
        <v>681</v>
      </c>
      <c r="E481" s="212">
        <f ca="1">MIN(INDIRECT(CONCATENATE($E$477,E465,$E$478,E466),TRUE))</f>
        <v>260</v>
      </c>
      <c r="F481" s="93">
        <f t="shared" ref="F481:AC481" ca="1" si="213">MIN(INDIRECT(CONCATENATE($E$477,F465,$E$478,F466),TRUE))</f>
        <v>260</v>
      </c>
      <c r="G481" s="93">
        <f t="shared" ca="1" si="213"/>
        <v>260</v>
      </c>
      <c r="H481" s="93">
        <f t="shared" ca="1" si="213"/>
        <v>263.14999999999998</v>
      </c>
      <c r="I481" s="93">
        <f t="shared" ca="1" si="213"/>
        <v>246.7</v>
      </c>
      <c r="J481" s="93">
        <f t="shared" ca="1" si="213"/>
        <v>216.55</v>
      </c>
      <c r="K481" s="93">
        <f t="shared" ca="1" si="213"/>
        <v>186.3</v>
      </c>
      <c r="L481" s="93">
        <f t="shared" ca="1" si="213"/>
        <v>174.72499999999999</v>
      </c>
      <c r="M481" s="93">
        <f t="shared" ca="1" si="213"/>
        <v>158.15</v>
      </c>
      <c r="N481" s="93">
        <f t="shared" ca="1" si="213"/>
        <v>115.925</v>
      </c>
      <c r="O481" s="93">
        <f t="shared" ca="1" si="213"/>
        <v>97.775000000000006</v>
      </c>
      <c r="P481" s="93">
        <f t="shared" ca="1" si="213"/>
        <v>86.35</v>
      </c>
      <c r="Q481" s="93">
        <f t="shared" ca="1" si="213"/>
        <v>65.349999999999994</v>
      </c>
      <c r="R481" s="93">
        <f t="shared" ca="1" si="213"/>
        <v>51.55</v>
      </c>
      <c r="S481" s="93">
        <f t="shared" ca="1" si="213"/>
        <v>48.55</v>
      </c>
      <c r="T481" s="93">
        <f t="shared" ca="1" si="213"/>
        <v>46.75</v>
      </c>
      <c r="U481" s="93">
        <f t="shared" ca="1" si="213"/>
        <v>32.25</v>
      </c>
      <c r="V481" s="93">
        <f t="shared" ca="1" si="213"/>
        <v>26.450000000000003</v>
      </c>
      <c r="W481" s="93">
        <f t="shared" ca="1" si="213"/>
        <v>20.65</v>
      </c>
      <c r="X481" s="93">
        <f t="shared" ca="1" si="213"/>
        <v>12.425000000000001</v>
      </c>
      <c r="Y481" s="93">
        <f t="shared" ca="1" si="213"/>
        <v>8.875</v>
      </c>
      <c r="Z481" s="93">
        <f t="shared" ca="1" si="213"/>
        <v>5.3250000000000002</v>
      </c>
      <c r="AA481" s="93">
        <f t="shared" ca="1" si="213"/>
        <v>3.55</v>
      </c>
      <c r="AB481" s="93">
        <f t="shared" ca="1" si="213"/>
        <v>1.7749999999999999</v>
      </c>
      <c r="AC481" s="93">
        <f t="shared" ca="1" si="213"/>
        <v>0</v>
      </c>
    </row>
    <row r="482" spans="2:30" s="580" customFormat="1" ht="15" hidden="1" customHeight="1">
      <c r="B482" s="692"/>
      <c r="C482" s="698"/>
      <c r="D482" s="93" t="s">
        <v>682</v>
      </c>
      <c r="E482" s="212">
        <f ca="1">MAX(INDIRECT(CONCATENATE($E$477,E465,$E$478,E466),TRUE))</f>
        <v>260</v>
      </c>
      <c r="F482" s="93">
        <f t="shared" ref="F482:AC482" ca="1" si="214">MAX(INDIRECT(CONCATENATE($E$477,F465,$E$478,F466),TRUE))</f>
        <v>261.05</v>
      </c>
      <c r="G482" s="93">
        <f t="shared" ca="1" si="214"/>
        <v>264.2</v>
      </c>
      <c r="H482" s="93">
        <f t="shared" ca="1" si="214"/>
        <v>267.35000000000002</v>
      </c>
      <c r="I482" s="93">
        <f t="shared" ca="1" si="214"/>
        <v>270.5</v>
      </c>
      <c r="J482" s="93">
        <f t="shared" ca="1" si="214"/>
        <v>249.67500000000001</v>
      </c>
      <c r="K482" s="93">
        <f t="shared" ca="1" si="214"/>
        <v>216.55</v>
      </c>
      <c r="L482" s="93">
        <f t="shared" ca="1" si="214"/>
        <v>192.35</v>
      </c>
      <c r="M482" s="93">
        <f t="shared" ca="1" si="214"/>
        <v>180.25</v>
      </c>
      <c r="N482" s="93">
        <f t="shared" ca="1" si="214"/>
        <v>158.15</v>
      </c>
      <c r="O482" s="93">
        <f t="shared" ca="1" si="214"/>
        <v>118.95</v>
      </c>
      <c r="P482" s="93">
        <f t="shared" ca="1" si="214"/>
        <v>100.8</v>
      </c>
      <c r="Q482" s="93">
        <f t="shared" ca="1" si="214"/>
        <v>86.35</v>
      </c>
      <c r="R482" s="93">
        <f t="shared" ca="1" si="214"/>
        <v>69.55</v>
      </c>
      <c r="S482" s="93">
        <f t="shared" ca="1" si="214"/>
        <v>52.150000000000006</v>
      </c>
      <c r="T482" s="93">
        <f t="shared" ca="1" si="214"/>
        <v>49.15</v>
      </c>
      <c r="U482" s="93">
        <f t="shared" ca="1" si="214"/>
        <v>47.35</v>
      </c>
      <c r="V482" s="93">
        <f t="shared" ca="1" si="214"/>
        <v>35.15</v>
      </c>
      <c r="W482" s="93">
        <f t="shared" ca="1" si="214"/>
        <v>29.35</v>
      </c>
      <c r="X482" s="93">
        <f t="shared" ca="1" si="214"/>
        <v>23.55</v>
      </c>
      <c r="Y482" s="93">
        <f t="shared" ca="1" si="214"/>
        <v>14.2</v>
      </c>
      <c r="Z482" s="93">
        <f t="shared" ca="1" si="214"/>
        <v>10.65</v>
      </c>
      <c r="AA482" s="93">
        <f t="shared" ca="1" si="214"/>
        <v>7.1</v>
      </c>
      <c r="AB482" s="93">
        <f t="shared" ca="1" si="214"/>
        <v>5.3250000000000002</v>
      </c>
      <c r="AC482" s="93">
        <f t="shared" ca="1" si="214"/>
        <v>3.55</v>
      </c>
    </row>
    <row r="483" spans="2:30" s="574" customFormat="1" ht="15" hidden="1" customHeight="1">
      <c r="B483" s="692"/>
      <c r="C483" s="698"/>
      <c r="D483" s="94" t="s">
        <v>558</v>
      </c>
      <c r="E483" s="529" t="str">
        <f>CONCATENATE($E477,E466,$E478,E465)</f>
        <v>SL_CHARTS_2012!$CN$94:$CN$94</v>
      </c>
      <c r="F483" s="94" t="str">
        <f t="shared" ref="F483:AC483" si="215">CONCATENATE($E477,F466,$E478,F465)</f>
        <v>SL_CHARTS_2012!$CN$94:$CN$93</v>
      </c>
      <c r="G483" s="94" t="str">
        <f t="shared" si="215"/>
        <v>SL_CHARTS_2012!$CN$94:$CN$90</v>
      </c>
      <c r="H483" s="94" t="str">
        <f t="shared" si="215"/>
        <v>SL_CHARTS_2012!$CN$91:$CN$87</v>
      </c>
      <c r="I483" s="94" t="str">
        <f t="shared" si="215"/>
        <v>SL_CHARTS_2012!$CN$88:$CN$76</v>
      </c>
      <c r="J483" s="94" t="str">
        <f t="shared" si="215"/>
        <v>SL_CHARTS_2012!$CN$77:$CN$70</v>
      </c>
      <c r="K483" s="94" t="str">
        <f t="shared" si="215"/>
        <v>SL_CHARTS_2012!$CN$70:$CN$65</v>
      </c>
      <c r="L483" s="94" t="str">
        <f t="shared" si="215"/>
        <v>SL_CHARTS_2012!$CN$66:$CN$63</v>
      </c>
      <c r="M483" s="94" t="str">
        <f t="shared" si="215"/>
        <v>SL_CHARTS_2012!$CN$64:$CN$60</v>
      </c>
      <c r="N483" s="94" t="str">
        <f t="shared" si="215"/>
        <v>SL_CHARTS_2012!$CN$60:$CN$51</v>
      </c>
      <c r="O483" s="94" t="str">
        <f t="shared" si="215"/>
        <v>SL_CHARTS_2012!$CN$52:$CN$45</v>
      </c>
      <c r="P483" s="94" t="str">
        <f t="shared" si="215"/>
        <v>SL_CHARTS_2012!$CN$46:$CN$42</v>
      </c>
      <c r="Q483" s="94" t="str">
        <f t="shared" si="215"/>
        <v>SL_CHARTS_2012!$CN$42:$CN$37</v>
      </c>
      <c r="R483" s="94" t="str">
        <f t="shared" si="215"/>
        <v>SL_CHARTS_2012!$CN$38:$CN$32</v>
      </c>
      <c r="S483" s="94" t="str">
        <f t="shared" si="215"/>
        <v>SL_CHARTS_2012!$CN$33:$CN$27</v>
      </c>
      <c r="T483" s="94" t="str">
        <f t="shared" si="215"/>
        <v>SL_CHARTS_2012!$CN$28:$CN$24</v>
      </c>
      <c r="U483" s="94" t="str">
        <f t="shared" si="215"/>
        <v>SL_CHARTS_2012!$CN$25:$CN$19</v>
      </c>
      <c r="V483" s="94" t="str">
        <f t="shared" si="215"/>
        <v>SL_CHARTS_2012!$CN$20:$CN$17</v>
      </c>
      <c r="W483" s="94" t="str">
        <f t="shared" si="215"/>
        <v>SL_CHARTS_2012!$CN$18:$CN$15</v>
      </c>
      <c r="X483" s="94" t="str">
        <f t="shared" si="215"/>
        <v>SL_CHARTS_2012!$CN$16:$CN$11</v>
      </c>
      <c r="Y483" s="94" t="str">
        <f t="shared" si="215"/>
        <v>SL_CHARTS_2012!$CN$12:$CN$9</v>
      </c>
      <c r="Z483" s="94" t="str">
        <f t="shared" si="215"/>
        <v>SL_CHARTS_2012!$CN$10:$CN$7</v>
      </c>
      <c r="AA483" s="94" t="str">
        <f t="shared" si="215"/>
        <v>SL_CHARTS_2012!$CN$8:$CN$6</v>
      </c>
      <c r="AB483" s="94" t="str">
        <f t="shared" si="215"/>
        <v>SL_CHARTS_2012!$CN$7:$CN$5</v>
      </c>
      <c r="AC483" s="94" t="str">
        <f t="shared" si="215"/>
        <v>SL_CHARTS_2012!$CN$6:$CN$4</v>
      </c>
      <c r="AD483" s="94"/>
    </row>
    <row r="484" spans="2:30" s="574" customFormat="1" ht="15" hidden="1" customHeight="1">
      <c r="B484" s="692"/>
      <c r="C484" s="698"/>
      <c r="D484" s="94" t="s">
        <v>560</v>
      </c>
      <c r="E484" s="529" t="str">
        <f>CONCATENATE($E477,E468,$E478,E467)</f>
        <v>SL_CHARTS_2012!$CM$94:$CM$94</v>
      </c>
      <c r="F484" s="94" t="str">
        <f t="shared" ref="F484:AC484" si="216">CONCATENATE($E477,F468,$E478,F467)</f>
        <v>SL_CHARTS_2012!$CM$94:$CM$93</v>
      </c>
      <c r="G484" s="94" t="str">
        <f t="shared" si="216"/>
        <v>SL_CHARTS_2012!$CM$94:$CM$90</v>
      </c>
      <c r="H484" s="94" t="str">
        <f t="shared" si="216"/>
        <v>SL_CHARTS_2012!$CM$91:$CM$87</v>
      </c>
      <c r="I484" s="94" t="str">
        <f t="shared" si="216"/>
        <v>SL_CHARTS_2012!$CM$88:$CM$76</v>
      </c>
      <c r="J484" s="94" t="str">
        <f t="shared" si="216"/>
        <v>SL_CHARTS_2012!$CM$77:$CM$70</v>
      </c>
      <c r="K484" s="94" t="str">
        <f t="shared" si="216"/>
        <v>SL_CHARTS_2012!$CM$70:$CM$65</v>
      </c>
      <c r="L484" s="94" t="str">
        <f t="shared" si="216"/>
        <v>SL_CHARTS_2012!$CM$66:$CM$63</v>
      </c>
      <c r="M484" s="94" t="str">
        <f t="shared" si="216"/>
        <v>SL_CHARTS_2012!$CM$64:$CM$60</v>
      </c>
      <c r="N484" s="94" t="str">
        <f t="shared" si="216"/>
        <v>SL_CHARTS_2012!$CM$60:$CM$51</v>
      </c>
      <c r="O484" s="94" t="str">
        <f t="shared" si="216"/>
        <v>SL_CHARTS_2012!$CM$52:$CM$45</v>
      </c>
      <c r="P484" s="94" t="str">
        <f t="shared" si="216"/>
        <v>SL_CHARTS_2012!$CM$46:$CM$42</v>
      </c>
      <c r="Q484" s="94" t="str">
        <f t="shared" si="216"/>
        <v>SL_CHARTS_2012!$CM$42:$CM$37</v>
      </c>
      <c r="R484" s="94" t="str">
        <f t="shared" si="216"/>
        <v>SL_CHARTS_2012!$CM$38:$CM$32</v>
      </c>
      <c r="S484" s="94" t="str">
        <f t="shared" si="216"/>
        <v>SL_CHARTS_2012!$CM$33:$CM$27</v>
      </c>
      <c r="T484" s="94" t="str">
        <f t="shared" si="216"/>
        <v>SL_CHARTS_2012!$CM$28:$CM$24</v>
      </c>
      <c r="U484" s="94" t="str">
        <f t="shared" si="216"/>
        <v>SL_CHARTS_2012!$CM$25:$CM$19</v>
      </c>
      <c r="V484" s="94" t="str">
        <f t="shared" si="216"/>
        <v>SL_CHARTS_2012!$CM$20:$CM$17</v>
      </c>
      <c r="W484" s="94" t="str">
        <f t="shared" si="216"/>
        <v>SL_CHARTS_2012!$CM$18:$CM$15</v>
      </c>
      <c r="X484" s="94" t="str">
        <f t="shared" si="216"/>
        <v>SL_CHARTS_2012!$CM$16:$CM$11</v>
      </c>
      <c r="Y484" s="94" t="str">
        <f t="shared" si="216"/>
        <v>SL_CHARTS_2012!$CM$12:$CM$9</v>
      </c>
      <c r="Z484" s="94" t="str">
        <f t="shared" si="216"/>
        <v>SL_CHARTS_2012!$CM$10:$CM$7</v>
      </c>
      <c r="AA484" s="94" t="str">
        <f t="shared" si="216"/>
        <v>SL_CHARTS_2012!$CM$8:$CM$6</v>
      </c>
      <c r="AB484" s="94" t="str">
        <f t="shared" si="216"/>
        <v>SL_CHARTS_2012!$CM$7:$CM$5</v>
      </c>
      <c r="AC484" s="94" t="str">
        <f t="shared" si="216"/>
        <v>SL_CHARTS_2012!$CM$6:$CM$4</v>
      </c>
    </row>
    <row r="485" spans="2:30" s="574" customFormat="1" ht="15" hidden="1" customHeight="1">
      <c r="B485" s="692"/>
      <c r="C485" s="698"/>
      <c r="D485" s="94" t="s">
        <v>559</v>
      </c>
      <c r="E485" s="529" t="str">
        <f>CONCATENATE($E477,E470,$E478,E469)</f>
        <v>SL_CHARTS_2012!$CO$94:$CO$94</v>
      </c>
      <c r="F485" s="94" t="str">
        <f t="shared" ref="F485:AC485" si="217">CONCATENATE($E477,F470,$E478,F469)</f>
        <v>SL_CHARTS_2012!$CO$94:$CO$93</v>
      </c>
      <c r="G485" s="94" t="str">
        <f t="shared" si="217"/>
        <v>SL_CHARTS_2012!$CO$94:$CO$90</v>
      </c>
      <c r="H485" s="94" t="str">
        <f t="shared" si="217"/>
        <v>SL_CHARTS_2012!$CO$91:$CO$87</v>
      </c>
      <c r="I485" s="94" t="str">
        <f t="shared" si="217"/>
        <v>SL_CHARTS_2012!$CO$88:$CO$76</v>
      </c>
      <c r="J485" s="94" t="str">
        <f t="shared" si="217"/>
        <v>SL_CHARTS_2012!$CO$77:$CO$70</v>
      </c>
      <c r="K485" s="94" t="str">
        <f t="shared" si="217"/>
        <v>SL_CHARTS_2012!$CO$70:$CO$65</v>
      </c>
      <c r="L485" s="94" t="str">
        <f t="shared" si="217"/>
        <v>SL_CHARTS_2012!$CO$66:$CO$63</v>
      </c>
      <c r="M485" s="94" t="str">
        <f t="shared" si="217"/>
        <v>SL_CHARTS_2012!$CO$64:$CO$60</v>
      </c>
      <c r="N485" s="94" t="str">
        <f t="shared" si="217"/>
        <v>SL_CHARTS_2012!$CO$60:$CO$51</v>
      </c>
      <c r="O485" s="94" t="str">
        <f t="shared" si="217"/>
        <v>SL_CHARTS_2012!$CO$52:$CO$45</v>
      </c>
      <c r="P485" s="94" t="str">
        <f t="shared" si="217"/>
        <v>SL_CHARTS_2012!$CO$46:$CO$42</v>
      </c>
      <c r="Q485" s="94" t="str">
        <f t="shared" si="217"/>
        <v>SL_CHARTS_2012!$CO$42:$CO$37</v>
      </c>
      <c r="R485" s="94" t="str">
        <f t="shared" si="217"/>
        <v>SL_CHARTS_2012!$CO$38:$CO$32</v>
      </c>
      <c r="S485" s="94" t="str">
        <f t="shared" si="217"/>
        <v>SL_CHARTS_2012!$CO$33:$CO$27</v>
      </c>
      <c r="T485" s="94" t="str">
        <f t="shared" si="217"/>
        <v>SL_CHARTS_2012!$CO$28:$CO$24</v>
      </c>
      <c r="U485" s="94" t="str">
        <f t="shared" si="217"/>
        <v>SL_CHARTS_2012!$CO$25:$CO$19</v>
      </c>
      <c r="V485" s="94" t="str">
        <f t="shared" si="217"/>
        <v>SL_CHARTS_2012!$CO$20:$CO$17</v>
      </c>
      <c r="W485" s="94" t="str">
        <f t="shared" si="217"/>
        <v>SL_CHARTS_2012!$CO$18:$CO$15</v>
      </c>
      <c r="X485" s="94" t="str">
        <f t="shared" si="217"/>
        <v>SL_CHARTS_2012!$CO$16:$CO$11</v>
      </c>
      <c r="Y485" s="94" t="str">
        <f t="shared" si="217"/>
        <v>SL_CHARTS_2012!$CO$12:$CO$9</v>
      </c>
      <c r="Z485" s="94" t="str">
        <f t="shared" si="217"/>
        <v>SL_CHARTS_2012!$CO$10:$CO$7</v>
      </c>
      <c r="AA485" s="94" t="str">
        <f t="shared" si="217"/>
        <v>SL_CHARTS_2012!$CO$8:$CO$6</v>
      </c>
      <c r="AB485" s="94" t="str">
        <f t="shared" si="217"/>
        <v>SL_CHARTS_2012!$CO$7:$CO$5</v>
      </c>
      <c r="AC485" s="94" t="str">
        <f t="shared" si="217"/>
        <v>SL_CHARTS_2012!$CO$6:$CO$4</v>
      </c>
    </row>
    <row r="486" spans="2:30" s="574" customFormat="1" ht="15" hidden="1" customHeight="1">
      <c r="B486" s="692"/>
      <c r="C486" s="698"/>
      <c r="D486" s="94" t="s">
        <v>677</v>
      </c>
      <c r="E486" s="529" t="str">
        <f ca="1">ADDRESS(MATCH(E481,INDIRECT(E483,TRUE),0)+MATCH(E459,SL_CHARTS_2012!$CL$1:$CL$3999,1)-1,$E464+1,1,1)</f>
        <v>$CM$94</v>
      </c>
      <c r="F486" s="94" t="str">
        <f ca="1">ADDRESS(MATCH(F481,INDIRECT(F483,TRUE),0)+MATCH(F459,SL_CHARTS_2012!$CL$1:$CL$3999,1)-1,$E464+1,1,1)</f>
        <v>$CM$94</v>
      </c>
      <c r="G486" s="94" t="str">
        <f ca="1">ADDRESS(MATCH(G481,INDIRECT(G483,TRUE),0)+MATCH(G459,SL_CHARTS_2012!$CL$1:$CL$3999,1)-1,$E464+1,1,1)</f>
        <v>$CM$94</v>
      </c>
      <c r="H486" s="94" t="str">
        <f ca="1">ADDRESS(MATCH(H481,INDIRECT(H483,TRUE),0)+MATCH(H459,SL_CHARTS_2012!$CL$1:$CL$3999,1)-1,$E464+1,1,1)</f>
        <v>$CM$91</v>
      </c>
      <c r="I486" s="94" t="str">
        <f ca="1">ADDRESS(MATCH(I481,INDIRECT(I483,TRUE),0)+MATCH(I459,SL_CHARTS_2012!$CL$1:$CL$3999,1)-1,$E464+1,1,1)</f>
        <v>$CM$76</v>
      </c>
      <c r="J486" s="94" t="str">
        <f ca="1">ADDRESS(MATCH(J481,INDIRECT(J483,TRUE),0)+MATCH(J459,SL_CHARTS_2012!$CL$1:$CL$3999,1)-1,$E464+1,1,1)</f>
        <v>$CM$70</v>
      </c>
      <c r="K486" s="94" t="str">
        <f ca="1">ADDRESS(MATCH(K481,INDIRECT(K483,TRUE),0)+MATCH(K459,SL_CHARTS_2012!$CL$1:$CL$3999,1)-1,$E464+1,1,1)</f>
        <v>$CM$65</v>
      </c>
      <c r="L486" s="94" t="str">
        <f ca="1">ADDRESS(MATCH(L481,INDIRECT(L483,TRUE),0)+MATCH(L459,SL_CHARTS_2012!$CL$1:$CL$3999,1)-1,$E464+1,1,1)</f>
        <v>$CM$63</v>
      </c>
      <c r="M486" s="94" t="str">
        <f ca="1">ADDRESS(MATCH(M481,INDIRECT(M483,TRUE),0)+MATCH(M459,SL_CHARTS_2012!$CL$1:$CL$3999,1)-1,$E464+1,1,1)</f>
        <v>$CM$60</v>
      </c>
      <c r="N486" s="94" t="str">
        <f ca="1">ADDRESS(MATCH(N481,INDIRECT(N483,TRUE),0)+MATCH(N459,SL_CHARTS_2012!$CL$1:$CL$3999,1)-1,$E464+1,1,1)</f>
        <v>$CM$51</v>
      </c>
      <c r="O486" s="94" t="str">
        <f ca="1">ADDRESS(MATCH(O481,INDIRECT(O483,TRUE),0)+MATCH(O459,SL_CHARTS_2012!$CL$1:$CL$3999,1)-1,$E464+1,1,1)</f>
        <v>$CM$45</v>
      </c>
      <c r="P486" s="94" t="str">
        <f ca="1">ADDRESS(MATCH(P481,INDIRECT(P483,TRUE),0)+MATCH(P459,SL_CHARTS_2012!$CL$1:$CL$3999,1)-1,$E464+1,1,1)</f>
        <v>$CM$42</v>
      </c>
      <c r="Q486" s="94" t="str">
        <f ca="1">ADDRESS(MATCH(Q481,INDIRECT(Q483,TRUE),0)+MATCH(Q459,SL_CHARTS_2012!$CL$1:$CL$3999,1)-1,$E464+1,1,1)</f>
        <v>$CM$37</v>
      </c>
      <c r="R486" s="94" t="str">
        <f ca="1">ADDRESS(MATCH(R481,INDIRECT(R483,TRUE),0)+MATCH(R459,SL_CHARTS_2012!$CL$1:$CL$3999,1)-1,$E464+1,1,1)</f>
        <v>$CM$32</v>
      </c>
      <c r="S486" s="94" t="str">
        <f ca="1">ADDRESS(MATCH(S481,INDIRECT(S483,TRUE),0)+MATCH(S459,SL_CHARTS_2012!$CL$1:$CL$3999,1)-1,$E464+1,1,1)</f>
        <v>$CM$27</v>
      </c>
      <c r="T486" s="94" t="str">
        <f ca="1">ADDRESS(MATCH(T481,INDIRECT(T483,TRUE),0)+MATCH(T459,SL_CHARTS_2012!$CL$1:$CL$3999,1)-1,$E464+1,1,1)</f>
        <v>$CM$24</v>
      </c>
      <c r="U486" s="94" t="str">
        <f ca="1">ADDRESS(MATCH(U481,INDIRECT(U483,TRUE),0)+MATCH(U459,SL_CHARTS_2012!$CL$1:$CL$3999,1)-1,$E464+1,1,1)</f>
        <v>$CM$19</v>
      </c>
      <c r="V486" s="94" t="str">
        <f ca="1">ADDRESS(MATCH(V481,INDIRECT(V483,TRUE),0)+MATCH(V459,SL_CHARTS_2012!$CL$1:$CL$3999,1)-1,$E464+1,1,1)</f>
        <v>$CM$17</v>
      </c>
      <c r="W486" s="94" t="str">
        <f ca="1">ADDRESS(MATCH(W481,INDIRECT(W483,TRUE),0)+MATCH(W459,SL_CHARTS_2012!$CL$1:$CL$3999,1)-1,$E464+1,1,1)</f>
        <v>$CM$15</v>
      </c>
      <c r="X486" s="94" t="str">
        <f ca="1">ADDRESS(MATCH(X481,INDIRECT(X483,TRUE),0)+MATCH(X459,SL_CHARTS_2012!$CL$1:$CL$3999,1)-1,$E464+1,1,1)</f>
        <v>$CM$11</v>
      </c>
      <c r="Y486" s="94" t="str">
        <f ca="1">ADDRESS(MATCH(Y481,INDIRECT(Y483,TRUE),0)+MATCH(Y459,SL_CHARTS_2012!$CL$1:$CL$3999,1)-1,$E464+1,1,1)</f>
        <v>$CM$9</v>
      </c>
      <c r="Z486" s="94" t="str">
        <f ca="1">ADDRESS(MATCH(Z481,INDIRECT(Z483,TRUE),0)+MATCH(Z459,SL_CHARTS_2012!$CL$1:$CL$3999,1)-1,$E464+1,1,1)</f>
        <v>$CM$7</v>
      </c>
      <c r="AA486" s="94" t="str">
        <f ca="1">ADDRESS(MATCH(AA481,INDIRECT(AA483,TRUE),0)+MATCH(AA459,SL_CHARTS_2012!$CL$1:$CL$3999,1)-1,$E464+1,1,1)</f>
        <v>$CM$6</v>
      </c>
      <c r="AB486" s="94" t="str">
        <f ca="1">ADDRESS(MATCH(AB481,INDIRECT(AB483,TRUE),0)+MATCH(AB459,SL_CHARTS_2012!$CL$1:$CL$3999,1)-1,$E464+1,1,1)</f>
        <v>$CM$5</v>
      </c>
      <c r="AC486" s="94" t="str">
        <f ca="1">ADDRESS(MATCH(AC481,INDIRECT(AC483,TRUE),0)+MATCH(AC459,SL_CHARTS_2012!$CL$1:$CL$3999,1)-1,$E464+1,1,1)</f>
        <v>$CM$4</v>
      </c>
    </row>
    <row r="487" spans="2:30" s="574" customFormat="1" ht="15" hidden="1" customHeight="1">
      <c r="B487" s="692"/>
      <c r="C487" s="698"/>
      <c r="D487" s="94" t="s">
        <v>679</v>
      </c>
      <c r="E487" s="529" t="str">
        <f ca="1">ADDRESS(MATCH(E482,INDIRECT(E483,TRUE),0)+MATCH(E459,SL_CHARTS_2012!$CL$1:$CL$3999,1)-1,$E464+3,1,1)</f>
        <v>$CO$94</v>
      </c>
      <c r="F487" s="94" t="str">
        <f ca="1">ADDRESS(MATCH(F482,INDIRECT(F483,TRUE),0)+MATCH(F459,SL_CHARTS_2012!$CL$1:$CL$3999,1)-1,$E464+3,1,1)</f>
        <v>$CO$93</v>
      </c>
      <c r="G487" s="94" t="str">
        <f ca="1">ADDRESS(MATCH(G482,INDIRECT(G483,TRUE),0)+MATCH(G459,SL_CHARTS_2012!$CL$1:$CL$3999,1)-1,$E464+3,1,1)</f>
        <v>$CO$90</v>
      </c>
      <c r="H487" s="94" t="str">
        <f ca="1">ADDRESS(MATCH(H482,INDIRECT(H483,TRUE),0)+MATCH(H459,SL_CHARTS_2012!$CL$1:$CL$3999,1)-1,$E464+3,1,1)</f>
        <v>$CO$87</v>
      </c>
      <c r="I487" s="94" t="str">
        <f ca="1">ADDRESS(MATCH(I482,INDIRECT(I483,TRUE),0)+MATCH(I459,SL_CHARTS_2012!$CL$1:$CL$3999,1)-1,$E464+3,1,1)</f>
        <v>$CO$84</v>
      </c>
      <c r="J487" s="94" t="str">
        <f ca="1">ADDRESS(MATCH(J482,INDIRECT(J483,TRUE),0)+MATCH(J459,SL_CHARTS_2012!$CL$1:$CL$3999,1)-1,$E464+3,1,1)</f>
        <v>$CO$77</v>
      </c>
      <c r="K487" s="94" t="str">
        <f ca="1">ADDRESS(MATCH(K482,INDIRECT(K483,TRUE),0)+MATCH(K459,SL_CHARTS_2012!$CL$1:$CL$3999,1)-1,$E464+3,1,1)</f>
        <v>$CO$70</v>
      </c>
      <c r="L487" s="94" t="str">
        <f ca="1">ADDRESS(MATCH(L482,INDIRECT(L483,TRUE),0)+MATCH(L459,SL_CHARTS_2012!$CL$1:$CL$3999,1)-1,$E464+3,1,1)</f>
        <v>$CO$66</v>
      </c>
      <c r="M487" s="94" t="str">
        <f ca="1">ADDRESS(MATCH(M482,INDIRECT(M483,TRUE),0)+MATCH(M459,SL_CHARTS_2012!$CL$1:$CL$3999,1)-1,$E464+3,1,1)</f>
        <v>$CO$64</v>
      </c>
      <c r="N487" s="94" t="str">
        <f ca="1">ADDRESS(MATCH(N482,INDIRECT(N483,TRUE),0)+MATCH(N459,SL_CHARTS_2012!$CL$1:$CL$3999,1)-1,$E464+3,1,1)</f>
        <v>$CO$60</v>
      </c>
      <c r="O487" s="94" t="str">
        <f ca="1">ADDRESS(MATCH(O482,INDIRECT(O483,TRUE),0)+MATCH(O459,SL_CHARTS_2012!$CL$1:$CL$3999,1)-1,$E464+3,1,1)</f>
        <v>$CO$52</v>
      </c>
      <c r="P487" s="94" t="str">
        <f ca="1">ADDRESS(MATCH(P482,INDIRECT(P483,TRUE),0)+MATCH(P459,SL_CHARTS_2012!$CL$1:$CL$3999,1)-1,$E464+3,1,1)</f>
        <v>$CO$46</v>
      </c>
      <c r="Q487" s="94" t="str">
        <f ca="1">ADDRESS(MATCH(Q482,INDIRECT(Q483,TRUE),0)+MATCH(Q459,SL_CHARTS_2012!$CL$1:$CL$3999,1)-1,$E464+3,1,1)</f>
        <v>$CO$42</v>
      </c>
      <c r="R487" s="94" t="str">
        <f ca="1">ADDRESS(MATCH(R482,INDIRECT(R483,TRUE),0)+MATCH(R459,SL_CHARTS_2012!$CL$1:$CL$3999,1)-1,$E464+3,1,1)</f>
        <v>$CO$38</v>
      </c>
      <c r="S487" s="94" t="str">
        <f ca="1">ADDRESS(MATCH(S482,INDIRECT(S483,TRUE),0)+MATCH(S459,SL_CHARTS_2012!$CL$1:$CL$3999,1)-1,$E464+3,1,1)</f>
        <v>$CO$33</v>
      </c>
      <c r="T487" s="94" t="str">
        <f ca="1">ADDRESS(MATCH(T482,INDIRECT(T483,TRUE),0)+MATCH(T459,SL_CHARTS_2012!$CL$1:$CL$3999,1)-1,$E464+3,1,1)</f>
        <v>$CO$28</v>
      </c>
      <c r="U487" s="94" t="str">
        <f ca="1">ADDRESS(MATCH(U482,INDIRECT(U483,TRUE),0)+MATCH(U459,SL_CHARTS_2012!$CL$1:$CL$3999,1)-1,$E464+3,1,1)</f>
        <v>$CO$25</v>
      </c>
      <c r="V487" s="94" t="str">
        <f ca="1">ADDRESS(MATCH(V482,INDIRECT(V483,TRUE),0)+MATCH(V459,SL_CHARTS_2012!$CL$1:$CL$3999,1)-1,$E464+3,1,1)</f>
        <v>$CO$20</v>
      </c>
      <c r="W487" s="94" t="str">
        <f ca="1">ADDRESS(MATCH(W482,INDIRECT(W483,TRUE),0)+MATCH(W459,SL_CHARTS_2012!$CL$1:$CL$3999,1)-1,$E464+3,1,1)</f>
        <v>$CO$18</v>
      </c>
      <c r="X487" s="94" t="str">
        <f ca="1">ADDRESS(MATCH(X482,INDIRECT(X483,TRUE),0)+MATCH(X459,SL_CHARTS_2012!$CL$1:$CL$3999,1)-1,$E464+3,1,1)</f>
        <v>$CO$16</v>
      </c>
      <c r="Y487" s="94" t="str">
        <f ca="1">ADDRESS(MATCH(Y482,INDIRECT(Y483,TRUE),0)+MATCH(Y459,SL_CHARTS_2012!$CL$1:$CL$3999,1)-1,$E464+3,1,1)</f>
        <v>$CO$12</v>
      </c>
      <c r="Z487" s="94" t="str">
        <f ca="1">ADDRESS(MATCH(Z482,INDIRECT(Z483,TRUE),0)+MATCH(Z459,SL_CHARTS_2012!$CL$1:$CL$3999,1)-1,$E464+3,1,1)</f>
        <v>$CO$10</v>
      </c>
      <c r="AA487" s="94" t="str">
        <f ca="1">ADDRESS(MATCH(AA482,INDIRECT(AA483,TRUE),0)+MATCH(AA459,SL_CHARTS_2012!$CL$1:$CL$3999,1)-1,$E464+3,1,1)</f>
        <v>$CO$8</v>
      </c>
      <c r="AB487" s="94" t="str">
        <f ca="1">ADDRESS(MATCH(AB482,INDIRECT(AB483,TRUE),0)+MATCH(AB459,SL_CHARTS_2012!$CL$1:$CL$3999,1)-1,$E464+3,1,1)</f>
        <v>$CO$7</v>
      </c>
      <c r="AC487" s="94" t="str">
        <f ca="1">ADDRESS(MATCH(AC482,INDIRECT(AC483,TRUE),0)+MATCH(AC459,SL_CHARTS_2012!$CL$1:$CL$3999,1)-1,$E464+3,1,1)</f>
        <v>$CO$6</v>
      </c>
    </row>
    <row r="488" spans="2:30" s="574" customFormat="1" ht="15" customHeight="1">
      <c r="B488" s="692"/>
      <c r="C488" s="698"/>
      <c r="D488" s="94" t="s">
        <v>675</v>
      </c>
      <c r="E488" s="244">
        <f ca="1">MIN(INDIRECT(E484))</f>
        <v>244.5</v>
      </c>
      <c r="F488" s="96">
        <f t="shared" ref="F488:AC488" ca="1" si="218">MIN(INDIRECT(F484))</f>
        <v>244.5</v>
      </c>
      <c r="G488" s="96">
        <f t="shared" ca="1" si="218"/>
        <v>244.5</v>
      </c>
      <c r="H488" s="96">
        <f t="shared" ca="1" si="218"/>
        <v>247.8</v>
      </c>
      <c r="I488" s="96">
        <f t="shared" ca="1" si="218"/>
        <v>231.5</v>
      </c>
      <c r="J488" s="96">
        <f t="shared" ca="1" si="218"/>
        <v>200.5</v>
      </c>
      <c r="K488" s="96">
        <f t="shared" ca="1" si="218"/>
        <v>169.25</v>
      </c>
      <c r="L488" s="96">
        <f t="shared" ca="1" si="218"/>
        <v>157.69999999999999</v>
      </c>
      <c r="M488" s="96">
        <f t="shared" ca="1" si="218"/>
        <v>141.80000000000001</v>
      </c>
      <c r="N488" s="96">
        <f t="shared" ca="1" si="218"/>
        <v>100.85</v>
      </c>
      <c r="O488" s="96">
        <f t="shared" ca="1" si="218"/>
        <v>82.55</v>
      </c>
      <c r="P488" s="96">
        <f t="shared" ca="1" si="218"/>
        <v>71.599999999999994</v>
      </c>
      <c r="Q488" s="96">
        <f t="shared" ca="1" si="218"/>
        <v>51.85</v>
      </c>
      <c r="R488" s="96">
        <f t="shared" ca="1" si="218"/>
        <v>39.299999999999997</v>
      </c>
      <c r="S488" s="96">
        <f t="shared" ca="1" si="218"/>
        <v>37.549999999999997</v>
      </c>
      <c r="T488" s="96">
        <f t="shared" ca="1" si="218"/>
        <v>36.5</v>
      </c>
      <c r="U488" s="96">
        <f t="shared" ca="1" si="218"/>
        <v>24.5</v>
      </c>
      <c r="V488" s="96">
        <f t="shared" ca="1" si="218"/>
        <v>19.7</v>
      </c>
      <c r="W488" s="96">
        <f t="shared" ca="1" si="218"/>
        <v>14.9</v>
      </c>
      <c r="X488" s="96">
        <f t="shared" ca="1" si="218"/>
        <v>8.75</v>
      </c>
      <c r="Y488" s="96">
        <f t="shared" ca="1" si="218"/>
        <v>6.25</v>
      </c>
      <c r="Z488" s="96">
        <f t="shared" ca="1" si="218"/>
        <v>3.75</v>
      </c>
      <c r="AA488" s="96">
        <f t="shared" ca="1" si="218"/>
        <v>2.5</v>
      </c>
      <c r="AB488" s="96">
        <f t="shared" ca="1" si="218"/>
        <v>1.25</v>
      </c>
      <c r="AC488" s="96">
        <f t="shared" ca="1" si="218"/>
        <v>0</v>
      </c>
    </row>
    <row r="489" spans="2:30" s="574" customFormat="1" ht="15" customHeight="1">
      <c r="B489" s="692"/>
      <c r="C489" s="698"/>
      <c r="D489" s="94" t="s">
        <v>676</v>
      </c>
      <c r="E489" s="244">
        <f ca="1">MAX(INDIRECT(E485))</f>
        <v>275.5</v>
      </c>
      <c r="F489" s="96">
        <f t="shared" ref="F489:AC489" ca="1" si="219">MAX(INDIRECT(F485))</f>
        <v>276.5</v>
      </c>
      <c r="G489" s="96">
        <f ca="1">MAX(INDIRECT(G485))</f>
        <v>279.5</v>
      </c>
      <c r="H489" s="96">
        <f t="shared" ca="1" si="219"/>
        <v>282.5</v>
      </c>
      <c r="I489" s="96">
        <f t="shared" ca="1" si="219"/>
        <v>285.5</v>
      </c>
      <c r="J489" s="96">
        <f t="shared" ca="1" si="219"/>
        <v>264.85000000000002</v>
      </c>
      <c r="K489" s="96">
        <f t="shared" ca="1" si="219"/>
        <v>232.6</v>
      </c>
      <c r="L489" s="96">
        <f t="shared" ca="1" si="219"/>
        <v>209.2</v>
      </c>
      <c r="M489" s="96">
        <f t="shared" ca="1" si="219"/>
        <v>197.5</v>
      </c>
      <c r="N489" s="96">
        <f t="shared" ca="1" si="219"/>
        <v>174.5</v>
      </c>
      <c r="O489" s="96">
        <f t="shared" ca="1" si="219"/>
        <v>134</v>
      </c>
      <c r="P489" s="96">
        <f t="shared" ca="1" si="219"/>
        <v>116</v>
      </c>
      <c r="Q489" s="96">
        <f t="shared" ca="1" si="219"/>
        <v>101.1</v>
      </c>
      <c r="R489" s="96">
        <f t="shared" ca="1" si="219"/>
        <v>83.3</v>
      </c>
      <c r="S489" s="96">
        <f t="shared" ca="1" si="219"/>
        <v>64.650000000000006</v>
      </c>
      <c r="T489" s="96">
        <f t="shared" ca="1" si="219"/>
        <v>60.4</v>
      </c>
      <c r="U489" s="96">
        <f t="shared" ca="1" si="219"/>
        <v>57.85</v>
      </c>
      <c r="V489" s="96">
        <f t="shared" ca="1" si="219"/>
        <v>43.4</v>
      </c>
      <c r="W489" s="96">
        <f t="shared" ca="1" si="219"/>
        <v>36.6</v>
      </c>
      <c r="X489" s="96">
        <f t="shared" ca="1" si="219"/>
        <v>29.8</v>
      </c>
      <c r="Y489" s="96">
        <f t="shared" ca="1" si="219"/>
        <v>18.399999999999999</v>
      </c>
      <c r="Z489" s="96">
        <f t="shared" ca="1" si="219"/>
        <v>13.8</v>
      </c>
      <c r="AA489" s="96">
        <f t="shared" ca="1" si="219"/>
        <v>9.1999999999999993</v>
      </c>
      <c r="AB489" s="96">
        <f t="shared" ca="1" si="219"/>
        <v>6.9</v>
      </c>
      <c r="AC489" s="96">
        <f t="shared" ca="1" si="219"/>
        <v>4.5999999999999996</v>
      </c>
    </row>
    <row r="490" spans="2:30" s="574" customFormat="1" ht="15" customHeight="1">
      <c r="B490" s="692"/>
      <c r="C490" s="699" t="s">
        <v>128</v>
      </c>
      <c r="D490" s="97" t="s">
        <v>106</v>
      </c>
      <c r="E490" s="214" t="str">
        <f t="shared" ref="E490:AC490" si="220">CONCATENATE(E461,E$7,E463)</f>
        <v>101-93</v>
      </c>
      <c r="F490" s="98" t="str">
        <f t="shared" si="220"/>
        <v>94-89</v>
      </c>
      <c r="G490" s="98" t="str">
        <f t="shared" si="220"/>
        <v>91-85</v>
      </c>
      <c r="H490" s="98" t="str">
        <f t="shared" si="220"/>
        <v>87-83</v>
      </c>
      <c r="I490" s="98" t="str">
        <f t="shared" si="220"/>
        <v>84-71</v>
      </c>
      <c r="J490" s="98" t="str">
        <f t="shared" si="220"/>
        <v>73-66</v>
      </c>
      <c r="K490" s="98" t="str">
        <f t="shared" si="220"/>
        <v>66-61</v>
      </c>
      <c r="L490" s="98" t="str">
        <f t="shared" si="220"/>
        <v>62-59</v>
      </c>
      <c r="M490" s="98" t="str">
        <f t="shared" si="220"/>
        <v>60-56</v>
      </c>
      <c r="N490" s="98" t="str">
        <f t="shared" si="220"/>
        <v>56-47</v>
      </c>
      <c r="O490" s="98" t="str">
        <f t="shared" si="220"/>
        <v>48-41</v>
      </c>
      <c r="P490" s="98" t="str">
        <f t="shared" si="220"/>
        <v>42-38</v>
      </c>
      <c r="Q490" s="98" t="str">
        <f t="shared" si="220"/>
        <v>38-33</v>
      </c>
      <c r="R490" s="98" t="str">
        <f t="shared" si="220"/>
        <v>34-28</v>
      </c>
      <c r="S490" s="98" t="str">
        <f t="shared" si="220"/>
        <v>29-23</v>
      </c>
      <c r="T490" s="98" t="str">
        <f t="shared" si="220"/>
        <v>24-20</v>
      </c>
      <c r="U490" s="98" t="str">
        <f t="shared" si="220"/>
        <v>21-15</v>
      </c>
      <c r="V490" s="98" t="str">
        <f t="shared" si="220"/>
        <v>16-13</v>
      </c>
      <c r="W490" s="98" t="str">
        <f t="shared" si="220"/>
        <v>14-11</v>
      </c>
      <c r="X490" s="98" t="str">
        <f t="shared" si="220"/>
        <v>12-7</v>
      </c>
      <c r="Y490" s="98" t="str">
        <f t="shared" si="220"/>
        <v>8-5</v>
      </c>
      <c r="Z490" s="98" t="str">
        <f t="shared" si="220"/>
        <v>6-3</v>
      </c>
      <c r="AA490" s="98" t="str">
        <f t="shared" si="220"/>
        <v>4-2</v>
      </c>
      <c r="AB490" s="98" t="str">
        <f t="shared" si="220"/>
        <v>3-1</v>
      </c>
      <c r="AC490" s="98" t="str">
        <f t="shared" si="220"/>
        <v>2-0</v>
      </c>
    </row>
    <row r="491" spans="2:30" s="574" customFormat="1" ht="15" customHeight="1">
      <c r="B491" s="692"/>
      <c r="C491" s="699"/>
      <c r="D491" s="99" t="s">
        <v>670</v>
      </c>
      <c r="E491" s="222">
        <f ca="1">AVERAGE(INDIRECT(CONCATENATE($E$477,E471,$E$478,E472),TRUE))</f>
        <v>260</v>
      </c>
      <c r="F491" s="99">
        <f t="shared" ref="F491:AC491" ca="1" si="221">AVERAGE(INDIRECT(CONCATENATE($E$477,F471,$E$478,F472),TRUE))</f>
        <v>260.52499999999998</v>
      </c>
      <c r="G491" s="99">
        <f t="shared" ca="1" si="221"/>
        <v>262.625</v>
      </c>
      <c r="H491" s="99">
        <f t="shared" ca="1" si="221"/>
        <v>265.25</v>
      </c>
      <c r="I491" s="99">
        <f t="shared" ca="1" si="221"/>
        <v>260.1875</v>
      </c>
      <c r="J491" s="99">
        <f t="shared" ca="1" si="221"/>
        <v>235.41874999999999</v>
      </c>
      <c r="K491" s="99">
        <f t="shared" ca="1" si="221"/>
        <v>201.42499999999998</v>
      </c>
      <c r="L491" s="99">
        <f t="shared" ca="1" si="221"/>
        <v>183.40625000000003</v>
      </c>
      <c r="M491" s="99">
        <f t="shared" ca="1" si="221"/>
        <v>169.2</v>
      </c>
      <c r="N491" s="99">
        <f t="shared" ca="1" si="221"/>
        <v>134.78749999999999</v>
      </c>
      <c r="O491" s="99">
        <f t="shared" ca="1" si="221"/>
        <v>108.3625</v>
      </c>
      <c r="P491" s="99">
        <f t="shared" ca="1" si="221"/>
        <v>94.044999999999987</v>
      </c>
      <c r="Q491" s="99">
        <f t="shared" ca="1" si="221"/>
        <v>75.850000000000009</v>
      </c>
      <c r="R491" s="99">
        <f t="shared" ca="1" si="221"/>
        <v>58.49285714285714</v>
      </c>
      <c r="S491" s="99">
        <f t="shared" ca="1" si="221"/>
        <v>50.350000000000009</v>
      </c>
      <c r="T491" s="99">
        <f t="shared" ca="1" si="221"/>
        <v>47.95</v>
      </c>
      <c r="U491" s="99">
        <f t="shared" ca="1" si="221"/>
        <v>40.621428571428574</v>
      </c>
      <c r="V491" s="99">
        <f t="shared" ca="1" si="221"/>
        <v>30.800000000000004</v>
      </c>
      <c r="W491" s="99">
        <f t="shared" ca="1" si="221"/>
        <v>25</v>
      </c>
      <c r="X491" s="99">
        <f t="shared" ca="1" si="221"/>
        <v>17.425000000000001</v>
      </c>
      <c r="Y491" s="99">
        <f t="shared" ca="1" si="221"/>
        <v>11.5375</v>
      </c>
      <c r="Z491" s="99">
        <f t="shared" ca="1" si="221"/>
        <v>7.9875000000000007</v>
      </c>
      <c r="AA491" s="99">
        <f t="shared" ca="1" si="221"/>
        <v>5.3250000000000002</v>
      </c>
      <c r="AB491" s="99">
        <f t="shared" ca="1" si="221"/>
        <v>3.5499999999999994</v>
      </c>
      <c r="AC491" s="99">
        <f t="shared" ca="1" si="221"/>
        <v>1.7749999999999997</v>
      </c>
    </row>
    <row r="492" spans="2:30" s="574" customFormat="1" ht="15" hidden="1" customHeight="1">
      <c r="B492" s="692"/>
      <c r="C492" s="699"/>
      <c r="D492" s="100" t="s">
        <v>681</v>
      </c>
      <c r="E492" s="223">
        <f ca="1">MIN(INDIRECT(CONCATENATE($E$477,E471,$E$478,E472),TRUE))</f>
        <v>260</v>
      </c>
      <c r="F492" s="100">
        <f t="shared" ref="F492:AC492" ca="1" si="222">MIN(INDIRECT(CONCATENATE($E$477,F471,$E$478,F472),TRUE))</f>
        <v>260</v>
      </c>
      <c r="G492" s="100">
        <f t="shared" ca="1" si="222"/>
        <v>260</v>
      </c>
      <c r="H492" s="100">
        <f t="shared" ca="1" si="222"/>
        <v>263.14999999999998</v>
      </c>
      <c r="I492" s="100">
        <f t="shared" ca="1" si="222"/>
        <v>243.72499999999999</v>
      </c>
      <c r="J492" s="100">
        <f t="shared" ca="1" si="222"/>
        <v>216.55</v>
      </c>
      <c r="K492" s="100">
        <f t="shared" ca="1" si="222"/>
        <v>186.3</v>
      </c>
      <c r="L492" s="100">
        <f t="shared" ca="1" si="222"/>
        <v>174.72499999999999</v>
      </c>
      <c r="M492" s="100">
        <f t="shared" ca="1" si="222"/>
        <v>158.15</v>
      </c>
      <c r="N492" s="100">
        <f t="shared" ca="1" si="222"/>
        <v>115.925</v>
      </c>
      <c r="O492" s="100">
        <f t="shared" ca="1" si="222"/>
        <v>97.775000000000006</v>
      </c>
      <c r="P492" s="100">
        <f t="shared" ca="1" si="222"/>
        <v>86.35</v>
      </c>
      <c r="Q492" s="100">
        <f t="shared" ca="1" si="222"/>
        <v>65.349999999999994</v>
      </c>
      <c r="R492" s="100">
        <f t="shared" ca="1" si="222"/>
        <v>51.55</v>
      </c>
      <c r="S492" s="100">
        <f t="shared" ca="1" si="222"/>
        <v>48.55</v>
      </c>
      <c r="T492" s="100">
        <f t="shared" ca="1" si="222"/>
        <v>46.75</v>
      </c>
      <c r="U492" s="100">
        <f t="shared" ca="1" si="222"/>
        <v>32.25</v>
      </c>
      <c r="V492" s="100">
        <f t="shared" ca="1" si="222"/>
        <v>26.450000000000003</v>
      </c>
      <c r="W492" s="100">
        <f t="shared" ca="1" si="222"/>
        <v>20.65</v>
      </c>
      <c r="X492" s="100">
        <f t="shared" ca="1" si="222"/>
        <v>12.425000000000001</v>
      </c>
      <c r="Y492" s="100">
        <f t="shared" ca="1" si="222"/>
        <v>8.875</v>
      </c>
      <c r="Z492" s="100">
        <f t="shared" ca="1" si="222"/>
        <v>5.3250000000000002</v>
      </c>
      <c r="AA492" s="100">
        <f t="shared" ca="1" si="222"/>
        <v>3.55</v>
      </c>
      <c r="AB492" s="100">
        <f t="shared" ca="1" si="222"/>
        <v>1.7749999999999999</v>
      </c>
      <c r="AC492" s="100">
        <f t="shared" ca="1" si="222"/>
        <v>0</v>
      </c>
    </row>
    <row r="493" spans="2:30" s="574" customFormat="1" ht="15" hidden="1" customHeight="1">
      <c r="B493" s="692"/>
      <c r="C493" s="699"/>
      <c r="D493" s="100" t="s">
        <v>682</v>
      </c>
      <c r="E493" s="223">
        <f ca="1">MAX(INDIRECT(CONCATENATE($E$477,E471,$E$478,E472),TRUE))</f>
        <v>260</v>
      </c>
      <c r="F493" s="100">
        <f t="shared" ref="F493:AC493" ca="1" si="223">MAX(INDIRECT(CONCATENATE($E$477,F471,$E$478,F472),TRUE))</f>
        <v>261.05</v>
      </c>
      <c r="G493" s="100">
        <f t="shared" ca="1" si="223"/>
        <v>265.25</v>
      </c>
      <c r="H493" s="100">
        <f t="shared" ca="1" si="223"/>
        <v>267.35000000000002</v>
      </c>
      <c r="I493" s="100">
        <f t="shared" ca="1" si="223"/>
        <v>270.5</v>
      </c>
      <c r="J493" s="100">
        <f t="shared" ca="1" si="223"/>
        <v>249.67500000000001</v>
      </c>
      <c r="K493" s="100">
        <f t="shared" ca="1" si="223"/>
        <v>216.55</v>
      </c>
      <c r="L493" s="100">
        <f t="shared" ca="1" si="223"/>
        <v>192.35</v>
      </c>
      <c r="M493" s="100">
        <f t="shared" ca="1" si="223"/>
        <v>180.25</v>
      </c>
      <c r="N493" s="100">
        <f t="shared" ca="1" si="223"/>
        <v>158.15</v>
      </c>
      <c r="O493" s="100">
        <f t="shared" ca="1" si="223"/>
        <v>118.95</v>
      </c>
      <c r="P493" s="100">
        <f t="shared" ca="1" si="223"/>
        <v>100.8</v>
      </c>
      <c r="Q493" s="100">
        <f t="shared" ca="1" si="223"/>
        <v>86.35</v>
      </c>
      <c r="R493" s="100">
        <f t="shared" ca="1" si="223"/>
        <v>69.55</v>
      </c>
      <c r="S493" s="100">
        <f t="shared" ca="1" si="223"/>
        <v>52.150000000000006</v>
      </c>
      <c r="T493" s="100">
        <f t="shared" ca="1" si="223"/>
        <v>49.15</v>
      </c>
      <c r="U493" s="100">
        <f t="shared" ca="1" si="223"/>
        <v>47.35</v>
      </c>
      <c r="V493" s="100">
        <f t="shared" ca="1" si="223"/>
        <v>35.15</v>
      </c>
      <c r="W493" s="100">
        <f t="shared" ca="1" si="223"/>
        <v>29.35</v>
      </c>
      <c r="X493" s="100">
        <f t="shared" ca="1" si="223"/>
        <v>23.55</v>
      </c>
      <c r="Y493" s="100">
        <f t="shared" ca="1" si="223"/>
        <v>14.2</v>
      </c>
      <c r="Z493" s="100">
        <f t="shared" ca="1" si="223"/>
        <v>10.65</v>
      </c>
      <c r="AA493" s="100">
        <f t="shared" ca="1" si="223"/>
        <v>7.1</v>
      </c>
      <c r="AB493" s="100">
        <f t="shared" ca="1" si="223"/>
        <v>5.3250000000000002</v>
      </c>
      <c r="AC493" s="100">
        <f t="shared" ca="1" si="223"/>
        <v>3.55</v>
      </c>
    </row>
    <row r="494" spans="2:30" s="574" customFormat="1" ht="15" hidden="1" customHeight="1">
      <c r="B494" s="692"/>
      <c r="C494" s="699"/>
      <c r="D494" s="101" t="s">
        <v>558</v>
      </c>
      <c r="E494" s="530" t="str">
        <f>CONCATENATE($E477,E472,$E478,E471)</f>
        <v>SL_CHARTS_2012!$CN$94:$CN$94</v>
      </c>
      <c r="F494" s="101" t="str">
        <f t="shared" ref="F494:AC494" si="224">CONCATENATE($E477,F472,$E478,F471)</f>
        <v>SL_CHARTS_2012!$CN$94:$CN$93</v>
      </c>
      <c r="G494" s="101" t="str">
        <f t="shared" si="224"/>
        <v>SL_CHARTS_2012!$CN$94:$CN$89</v>
      </c>
      <c r="H494" s="101" t="str">
        <f t="shared" si="224"/>
        <v>SL_CHARTS_2012!$CN$91:$CN$87</v>
      </c>
      <c r="I494" s="101" t="str">
        <f t="shared" si="224"/>
        <v>SL_CHARTS_2012!$CN$88:$CN$75</v>
      </c>
      <c r="J494" s="101" t="str">
        <f t="shared" si="224"/>
        <v>SL_CHARTS_2012!$CN$77:$CN$70</v>
      </c>
      <c r="K494" s="101" t="str">
        <f t="shared" si="224"/>
        <v>SL_CHARTS_2012!$CN$70:$CN$65</v>
      </c>
      <c r="L494" s="101" t="str">
        <f t="shared" si="224"/>
        <v>SL_CHARTS_2012!$CN$66:$CN$63</v>
      </c>
      <c r="M494" s="101" t="str">
        <f t="shared" si="224"/>
        <v>SL_CHARTS_2012!$CN$64:$CN$60</v>
      </c>
      <c r="N494" s="101" t="str">
        <f t="shared" si="224"/>
        <v>SL_CHARTS_2012!$CN$60:$CN$51</v>
      </c>
      <c r="O494" s="101" t="str">
        <f t="shared" si="224"/>
        <v>SL_CHARTS_2012!$CN$52:$CN$45</v>
      </c>
      <c r="P494" s="101" t="str">
        <f t="shared" si="224"/>
        <v>SL_CHARTS_2012!$CN$46:$CN$42</v>
      </c>
      <c r="Q494" s="101" t="str">
        <f t="shared" si="224"/>
        <v>SL_CHARTS_2012!$CN$42:$CN$37</v>
      </c>
      <c r="R494" s="101" t="str">
        <f t="shared" si="224"/>
        <v>SL_CHARTS_2012!$CN$38:$CN$32</v>
      </c>
      <c r="S494" s="101" t="str">
        <f t="shared" si="224"/>
        <v>SL_CHARTS_2012!$CN$33:$CN$27</v>
      </c>
      <c r="T494" s="101" t="str">
        <f t="shared" si="224"/>
        <v>SL_CHARTS_2012!$CN$28:$CN$24</v>
      </c>
      <c r="U494" s="101" t="str">
        <f t="shared" si="224"/>
        <v>SL_CHARTS_2012!$CN$25:$CN$19</v>
      </c>
      <c r="V494" s="101" t="str">
        <f t="shared" si="224"/>
        <v>SL_CHARTS_2012!$CN$20:$CN$17</v>
      </c>
      <c r="W494" s="101" t="str">
        <f t="shared" si="224"/>
        <v>SL_CHARTS_2012!$CN$18:$CN$15</v>
      </c>
      <c r="X494" s="101" t="str">
        <f t="shared" si="224"/>
        <v>SL_CHARTS_2012!$CN$16:$CN$11</v>
      </c>
      <c r="Y494" s="101" t="str">
        <f t="shared" si="224"/>
        <v>SL_CHARTS_2012!$CN$12:$CN$9</v>
      </c>
      <c r="Z494" s="101" t="str">
        <f t="shared" si="224"/>
        <v>SL_CHARTS_2012!$CN$10:$CN$7</v>
      </c>
      <c r="AA494" s="101" t="str">
        <f t="shared" si="224"/>
        <v>SL_CHARTS_2012!$CN$8:$CN$6</v>
      </c>
      <c r="AB494" s="101" t="str">
        <f t="shared" si="224"/>
        <v>SL_CHARTS_2012!$CN$7:$CN$5</v>
      </c>
      <c r="AC494" s="101" t="str">
        <f t="shared" si="224"/>
        <v>SL_CHARTS_2012!$CN$6:$CN$4</v>
      </c>
    </row>
    <row r="495" spans="2:30" s="574" customFormat="1" ht="15" hidden="1" customHeight="1">
      <c r="B495" s="692"/>
      <c r="C495" s="699"/>
      <c r="D495" s="101" t="s">
        <v>560</v>
      </c>
      <c r="E495" s="530" t="str">
        <f>CONCATENATE($E477,E474,$E478,E473)</f>
        <v>SL_CHARTS_2012!$CM$94:$CM$94</v>
      </c>
      <c r="F495" s="101" t="str">
        <f t="shared" ref="F495:AC495" si="225">CONCATENATE($E477,F474,$E478,F473)</f>
        <v>SL_CHARTS_2012!$CM$94:$CM$93</v>
      </c>
      <c r="G495" s="101" t="str">
        <f t="shared" si="225"/>
        <v>SL_CHARTS_2012!$CM$94:$CM$89</v>
      </c>
      <c r="H495" s="101" t="str">
        <f t="shared" si="225"/>
        <v>SL_CHARTS_2012!$CM$91:$CM$87</v>
      </c>
      <c r="I495" s="101" t="str">
        <f t="shared" si="225"/>
        <v>SL_CHARTS_2012!$CM$88:$CM$75</v>
      </c>
      <c r="J495" s="101" t="str">
        <f t="shared" si="225"/>
        <v>SL_CHARTS_2012!$CM$77:$CM$70</v>
      </c>
      <c r="K495" s="101" t="str">
        <f t="shared" si="225"/>
        <v>SL_CHARTS_2012!$CM$70:$CM$65</v>
      </c>
      <c r="L495" s="101" t="str">
        <f t="shared" si="225"/>
        <v>SL_CHARTS_2012!$CM$66:$CM$63</v>
      </c>
      <c r="M495" s="101" t="str">
        <f t="shared" si="225"/>
        <v>SL_CHARTS_2012!$CM$64:$CM$60</v>
      </c>
      <c r="N495" s="101" t="str">
        <f t="shared" si="225"/>
        <v>SL_CHARTS_2012!$CM$60:$CM$51</v>
      </c>
      <c r="O495" s="101" t="str">
        <f t="shared" si="225"/>
        <v>SL_CHARTS_2012!$CM$52:$CM$45</v>
      </c>
      <c r="P495" s="101" t="str">
        <f t="shared" si="225"/>
        <v>SL_CHARTS_2012!$CM$46:$CM$42</v>
      </c>
      <c r="Q495" s="101" t="str">
        <f t="shared" si="225"/>
        <v>SL_CHARTS_2012!$CM$42:$CM$37</v>
      </c>
      <c r="R495" s="101" t="str">
        <f t="shared" si="225"/>
        <v>SL_CHARTS_2012!$CM$38:$CM$32</v>
      </c>
      <c r="S495" s="101" t="str">
        <f t="shared" si="225"/>
        <v>SL_CHARTS_2012!$CM$33:$CM$27</v>
      </c>
      <c r="T495" s="101" t="str">
        <f t="shared" si="225"/>
        <v>SL_CHARTS_2012!$CM$28:$CM$24</v>
      </c>
      <c r="U495" s="101" t="str">
        <f t="shared" si="225"/>
        <v>SL_CHARTS_2012!$CM$25:$CM$19</v>
      </c>
      <c r="V495" s="101" t="str">
        <f t="shared" si="225"/>
        <v>SL_CHARTS_2012!$CM$20:$CM$17</v>
      </c>
      <c r="W495" s="101" t="str">
        <f t="shared" si="225"/>
        <v>SL_CHARTS_2012!$CM$18:$CM$15</v>
      </c>
      <c r="X495" s="101" t="str">
        <f t="shared" si="225"/>
        <v>SL_CHARTS_2012!$CM$16:$CM$11</v>
      </c>
      <c r="Y495" s="101" t="str">
        <f t="shared" si="225"/>
        <v>SL_CHARTS_2012!$CM$12:$CM$9</v>
      </c>
      <c r="Z495" s="101" t="str">
        <f t="shared" si="225"/>
        <v>SL_CHARTS_2012!$CM$10:$CM$7</v>
      </c>
      <c r="AA495" s="101" t="str">
        <f t="shared" si="225"/>
        <v>SL_CHARTS_2012!$CM$8:$CM$6</v>
      </c>
      <c r="AB495" s="101" t="str">
        <f t="shared" si="225"/>
        <v>SL_CHARTS_2012!$CM$7:$CM$5</v>
      </c>
      <c r="AC495" s="101" t="str">
        <f t="shared" si="225"/>
        <v>SL_CHARTS_2012!$CM$6:$CM$4</v>
      </c>
    </row>
    <row r="496" spans="2:30" s="574" customFormat="1" ht="15" hidden="1" customHeight="1">
      <c r="B496" s="692"/>
      <c r="C496" s="699"/>
      <c r="D496" s="101" t="s">
        <v>559</v>
      </c>
      <c r="E496" s="530" t="str">
        <f>CONCATENATE($E477,E476,$E478,E475)</f>
        <v>SL_CHARTS_2012!$CO$94:$CO$94</v>
      </c>
      <c r="F496" s="101" t="str">
        <f t="shared" ref="F496:AC496" si="226">CONCATENATE($E477,F476,$E478,F475)</f>
        <v>SL_CHARTS_2012!$CO$94:$CO$93</v>
      </c>
      <c r="G496" s="101" t="str">
        <f t="shared" si="226"/>
        <v>SL_CHARTS_2012!$CO$94:$CO$89</v>
      </c>
      <c r="H496" s="101" t="str">
        <f t="shared" si="226"/>
        <v>SL_CHARTS_2012!$CO$91:$CO$87</v>
      </c>
      <c r="I496" s="101" t="str">
        <f t="shared" si="226"/>
        <v>SL_CHARTS_2012!$CO$88:$CO$75</v>
      </c>
      <c r="J496" s="101" t="str">
        <f t="shared" si="226"/>
        <v>SL_CHARTS_2012!$CO$77:$CO$70</v>
      </c>
      <c r="K496" s="101" t="str">
        <f t="shared" si="226"/>
        <v>SL_CHARTS_2012!$CO$70:$CO$65</v>
      </c>
      <c r="L496" s="101" t="str">
        <f t="shared" si="226"/>
        <v>SL_CHARTS_2012!$CO$66:$CO$63</v>
      </c>
      <c r="M496" s="101" t="str">
        <f t="shared" si="226"/>
        <v>SL_CHARTS_2012!$CO$64:$CO$60</v>
      </c>
      <c r="N496" s="101" t="str">
        <f t="shared" si="226"/>
        <v>SL_CHARTS_2012!$CO$60:$CO$51</v>
      </c>
      <c r="O496" s="101" t="str">
        <f t="shared" si="226"/>
        <v>SL_CHARTS_2012!$CO$52:$CO$45</v>
      </c>
      <c r="P496" s="101" t="str">
        <f t="shared" si="226"/>
        <v>SL_CHARTS_2012!$CO$46:$CO$42</v>
      </c>
      <c r="Q496" s="101" t="str">
        <f t="shared" si="226"/>
        <v>SL_CHARTS_2012!$CO$42:$CO$37</v>
      </c>
      <c r="R496" s="101" t="str">
        <f t="shared" si="226"/>
        <v>SL_CHARTS_2012!$CO$38:$CO$32</v>
      </c>
      <c r="S496" s="101" t="str">
        <f t="shared" si="226"/>
        <v>SL_CHARTS_2012!$CO$33:$CO$27</v>
      </c>
      <c r="T496" s="101" t="str">
        <f t="shared" si="226"/>
        <v>SL_CHARTS_2012!$CO$28:$CO$24</v>
      </c>
      <c r="U496" s="101" t="str">
        <f t="shared" si="226"/>
        <v>SL_CHARTS_2012!$CO$25:$CO$19</v>
      </c>
      <c r="V496" s="101" t="str">
        <f t="shared" si="226"/>
        <v>SL_CHARTS_2012!$CO$20:$CO$17</v>
      </c>
      <c r="W496" s="101" t="str">
        <f t="shared" si="226"/>
        <v>SL_CHARTS_2012!$CO$18:$CO$15</v>
      </c>
      <c r="X496" s="101" t="str">
        <f t="shared" si="226"/>
        <v>SL_CHARTS_2012!$CO$16:$CO$11</v>
      </c>
      <c r="Y496" s="101" t="str">
        <f t="shared" si="226"/>
        <v>SL_CHARTS_2012!$CO$12:$CO$9</v>
      </c>
      <c r="Z496" s="101" t="str">
        <f t="shared" si="226"/>
        <v>SL_CHARTS_2012!$CO$10:$CO$7</v>
      </c>
      <c r="AA496" s="101" t="str">
        <f t="shared" si="226"/>
        <v>SL_CHARTS_2012!$CO$8:$CO$6</v>
      </c>
      <c r="AB496" s="101" t="str">
        <f t="shared" si="226"/>
        <v>SL_CHARTS_2012!$CO$7:$CO$5</v>
      </c>
      <c r="AC496" s="101" t="str">
        <f t="shared" si="226"/>
        <v>SL_CHARTS_2012!$CO$6:$CO$4</v>
      </c>
    </row>
    <row r="497" spans="2:29" s="574" customFormat="1" ht="15" hidden="1" customHeight="1">
      <c r="B497" s="692"/>
      <c r="C497" s="699"/>
      <c r="D497" s="101" t="s">
        <v>677</v>
      </c>
      <c r="E497" s="530" t="str">
        <f ca="1">ADDRESS(MATCH(E492,INDIRECT(E494,TRUE),0)+MATCH(E459,SL_CHARTS_2012!$CL$1:$CL$3999,1)-1,$E464+1,1,1)</f>
        <v>$CM$94</v>
      </c>
      <c r="F497" s="101" t="str">
        <f ca="1">ADDRESS(MATCH(F492,INDIRECT(F494,TRUE),0)+MATCH(F459,SL_CHARTS_2012!$CL$1:$CL$3999,1)-1,$E464+1,1,1)</f>
        <v>$CM$94</v>
      </c>
      <c r="G497" s="101" t="str">
        <f ca="1">ADDRESS(MATCH(G492,INDIRECT(G494,TRUE),0)+MATCH(G459,SL_CHARTS_2012!$CL$1:$CL$3999,1)-1,$E464+1,1,1)</f>
        <v>$CM$95</v>
      </c>
      <c r="H497" s="101" t="str">
        <f ca="1">ADDRESS(MATCH(H492,INDIRECT(H494,TRUE),0)+MATCH(H459,SL_CHARTS_2012!$CL$1:$CL$3999,1)-1,$E464+1,1,1)</f>
        <v>$CM$91</v>
      </c>
      <c r="I497" s="101" t="str">
        <f ca="1">ADDRESS(MATCH(I492,INDIRECT(I494,TRUE),0)+MATCH(I459,SL_CHARTS_2012!$CL$1:$CL$3999,1)-1,$E464+1,1,1)</f>
        <v>$CM$76</v>
      </c>
      <c r="J497" s="101" t="str">
        <f ca="1">ADDRESS(MATCH(J492,INDIRECT(J494,TRUE),0)+MATCH(J459,SL_CHARTS_2012!$CL$1:$CL$3999,1)-1,$E464+1,1,1)</f>
        <v>$CM$70</v>
      </c>
      <c r="K497" s="101" t="str">
        <f ca="1">ADDRESS(MATCH(K492,INDIRECT(K494,TRUE),0)+MATCH(K459,SL_CHARTS_2012!$CL$1:$CL$3999,1)-1,$E464+1,1,1)</f>
        <v>$CM$65</v>
      </c>
      <c r="L497" s="101" t="str">
        <f ca="1">ADDRESS(MATCH(L492,INDIRECT(L494,TRUE),0)+MATCH(L459,SL_CHARTS_2012!$CL$1:$CL$3999,1)-1,$E464+1,1,1)</f>
        <v>$CM$63</v>
      </c>
      <c r="M497" s="101" t="str">
        <f ca="1">ADDRESS(MATCH(M492,INDIRECT(M494,TRUE),0)+MATCH(M459,SL_CHARTS_2012!$CL$1:$CL$3999,1)-1,$E464+1,1,1)</f>
        <v>$CM$60</v>
      </c>
      <c r="N497" s="101" t="str">
        <f ca="1">ADDRESS(MATCH(N492,INDIRECT(N494,TRUE),0)+MATCH(N459,SL_CHARTS_2012!$CL$1:$CL$3999,1)-1,$E464+1,1,1)</f>
        <v>$CM$51</v>
      </c>
      <c r="O497" s="101" t="str">
        <f ca="1">ADDRESS(MATCH(O492,INDIRECT(O494,TRUE),0)+MATCH(O459,SL_CHARTS_2012!$CL$1:$CL$3999,1)-1,$E464+1,1,1)</f>
        <v>$CM$45</v>
      </c>
      <c r="P497" s="101" t="str">
        <f ca="1">ADDRESS(MATCH(P492,INDIRECT(P494,TRUE),0)+MATCH(P459,SL_CHARTS_2012!$CL$1:$CL$3999,1)-1,$E464+1,1,1)</f>
        <v>$CM$42</v>
      </c>
      <c r="Q497" s="101" t="str">
        <f ca="1">ADDRESS(MATCH(Q492,INDIRECT(Q494,TRUE),0)+MATCH(Q459,SL_CHARTS_2012!$CL$1:$CL$3999,1)-1,$E464+1,1,1)</f>
        <v>$CM$37</v>
      </c>
      <c r="R497" s="101" t="str">
        <f ca="1">ADDRESS(MATCH(R492,INDIRECT(R494,TRUE),0)+MATCH(R459,SL_CHARTS_2012!$CL$1:$CL$3999,1)-1,$E464+1,1,1)</f>
        <v>$CM$32</v>
      </c>
      <c r="S497" s="101" t="str">
        <f ca="1">ADDRESS(MATCH(S492,INDIRECT(S494,TRUE),0)+MATCH(S459,SL_CHARTS_2012!$CL$1:$CL$3999,1)-1,$E464+1,1,1)</f>
        <v>$CM$27</v>
      </c>
      <c r="T497" s="101" t="str">
        <f ca="1">ADDRESS(MATCH(T492,INDIRECT(T494,TRUE),0)+MATCH(T459,SL_CHARTS_2012!$CL$1:$CL$3999,1)-1,$E464+1,1,1)</f>
        <v>$CM$24</v>
      </c>
      <c r="U497" s="101" t="str">
        <f ca="1">ADDRESS(MATCH(U492,INDIRECT(U494,TRUE),0)+MATCH(U459,SL_CHARTS_2012!$CL$1:$CL$3999,1)-1,$E464+1,1,1)</f>
        <v>$CM$19</v>
      </c>
      <c r="V497" s="101" t="str">
        <f ca="1">ADDRESS(MATCH(V492,INDIRECT(V494,TRUE),0)+MATCH(V459,SL_CHARTS_2012!$CL$1:$CL$3999,1)-1,$E464+1,1,1)</f>
        <v>$CM$17</v>
      </c>
      <c r="W497" s="101" t="str">
        <f ca="1">ADDRESS(MATCH(W492,INDIRECT(W494,TRUE),0)+MATCH(W459,SL_CHARTS_2012!$CL$1:$CL$3999,1)-1,$E464+1,1,1)</f>
        <v>$CM$15</v>
      </c>
      <c r="X497" s="101" t="str">
        <f ca="1">ADDRESS(MATCH(X492,INDIRECT(X494,TRUE),0)+MATCH(X459,SL_CHARTS_2012!$CL$1:$CL$3999,1)-1,$E464+1,1,1)</f>
        <v>$CM$11</v>
      </c>
      <c r="Y497" s="101" t="str">
        <f ca="1">ADDRESS(MATCH(Y492,INDIRECT(Y494,TRUE),0)+MATCH(Y459,SL_CHARTS_2012!$CL$1:$CL$3999,1)-1,$E464+1,1,1)</f>
        <v>$CM$9</v>
      </c>
      <c r="Z497" s="101" t="str">
        <f ca="1">ADDRESS(MATCH(Z492,INDIRECT(Z494,TRUE),0)+MATCH(Z459,SL_CHARTS_2012!$CL$1:$CL$3999,1)-1,$E464+1,1,1)</f>
        <v>$CM$7</v>
      </c>
      <c r="AA497" s="101" t="str">
        <f ca="1">ADDRESS(MATCH(AA492,INDIRECT(AA494,TRUE),0)+MATCH(AA459,SL_CHARTS_2012!$CL$1:$CL$3999,1)-1,$E464+1,1,1)</f>
        <v>$CM$6</v>
      </c>
      <c r="AB497" s="101" t="str">
        <f ca="1">ADDRESS(MATCH(AB492,INDIRECT(AB494,TRUE),0)+MATCH(AB459,SL_CHARTS_2012!$CL$1:$CL$3999,1)-1,$E464+1,1,1)</f>
        <v>$CM$5</v>
      </c>
      <c r="AC497" s="101" t="str">
        <f ca="1">ADDRESS(MATCH(AC492,INDIRECT(AC494,TRUE),0)+MATCH(AC459,SL_CHARTS_2012!$CL$1:$CL$3999,1)-1,$E464+1,1,1)</f>
        <v>$CM$4</v>
      </c>
    </row>
    <row r="498" spans="2:29" s="574" customFormat="1" ht="15" hidden="1" customHeight="1">
      <c r="B498" s="692"/>
      <c r="C498" s="699"/>
      <c r="D498" s="101" t="s">
        <v>679</v>
      </c>
      <c r="E498" s="530" t="str">
        <f ca="1">ADDRESS(MATCH(E493,INDIRECT(E494,TRUE),0)+MATCH(E459,SL_CHARTS_2012!$CL$1:$CL$3999,1)-1,$E464+3,1,1)</f>
        <v>$CO$94</v>
      </c>
      <c r="F498" s="101" t="str">
        <f ca="1">ADDRESS(MATCH(F493,INDIRECT(F494,TRUE),0)+MATCH(F459,SL_CHARTS_2012!$CL$1:$CL$3999,1)-1,$E464+3,1,1)</f>
        <v>$CO$93</v>
      </c>
      <c r="G498" s="101" t="str">
        <f ca="1">ADDRESS(MATCH(G493,INDIRECT(G494,TRUE),0)+MATCH(G459,SL_CHARTS_2012!$CL$1:$CL$3999,1)-1,$E464+3,1,1)</f>
        <v>$CO$90</v>
      </c>
      <c r="H498" s="101" t="str">
        <f ca="1">ADDRESS(MATCH(H493,INDIRECT(H494,TRUE),0)+MATCH(H459,SL_CHARTS_2012!$CL$1:$CL$3999,1)-1,$E464+3,1,1)</f>
        <v>$CO$87</v>
      </c>
      <c r="I498" s="101" t="str">
        <f ca="1">ADDRESS(MATCH(I493,INDIRECT(I494,TRUE),0)+MATCH(I459,SL_CHARTS_2012!$CL$1:$CL$3999,1)-1,$E464+3,1,1)</f>
        <v>$CO$85</v>
      </c>
      <c r="J498" s="101" t="str">
        <f ca="1">ADDRESS(MATCH(J493,INDIRECT(J494,TRUE),0)+MATCH(J459,SL_CHARTS_2012!$CL$1:$CL$3999,1)-1,$E464+3,1,1)</f>
        <v>$CO$77</v>
      </c>
      <c r="K498" s="101" t="str">
        <f ca="1">ADDRESS(MATCH(K493,INDIRECT(K494,TRUE),0)+MATCH(K459,SL_CHARTS_2012!$CL$1:$CL$3999,1)-1,$E464+3,1,1)</f>
        <v>$CO$70</v>
      </c>
      <c r="L498" s="101" t="str">
        <f ca="1">ADDRESS(MATCH(L493,INDIRECT(L494,TRUE),0)+MATCH(L459,SL_CHARTS_2012!$CL$1:$CL$3999,1)-1,$E464+3,1,1)</f>
        <v>$CO$66</v>
      </c>
      <c r="M498" s="101" t="str">
        <f ca="1">ADDRESS(MATCH(M493,INDIRECT(M494,TRUE),0)+MATCH(M459,SL_CHARTS_2012!$CL$1:$CL$3999,1)-1,$E464+3,1,1)</f>
        <v>$CO$64</v>
      </c>
      <c r="N498" s="101" t="str">
        <f ca="1">ADDRESS(MATCH(N493,INDIRECT(N494,TRUE),0)+MATCH(N459,SL_CHARTS_2012!$CL$1:$CL$3999,1)-1,$E464+3,1,1)</f>
        <v>$CO$60</v>
      </c>
      <c r="O498" s="101" t="str">
        <f ca="1">ADDRESS(MATCH(O493,INDIRECT(O494,TRUE),0)+MATCH(O459,SL_CHARTS_2012!$CL$1:$CL$3999,1)-1,$E464+3,1,1)</f>
        <v>$CO$52</v>
      </c>
      <c r="P498" s="101" t="str">
        <f ca="1">ADDRESS(MATCH(P493,INDIRECT(P494,TRUE),0)+MATCH(P459,SL_CHARTS_2012!$CL$1:$CL$3999,1)-1,$E464+3,1,1)</f>
        <v>$CO$46</v>
      </c>
      <c r="Q498" s="101" t="str">
        <f ca="1">ADDRESS(MATCH(Q493,INDIRECT(Q494,TRUE),0)+MATCH(Q459,SL_CHARTS_2012!$CL$1:$CL$3999,1)-1,$E464+3,1,1)</f>
        <v>$CO$42</v>
      </c>
      <c r="R498" s="101" t="str">
        <f ca="1">ADDRESS(MATCH(R493,INDIRECT(R494,TRUE),0)+MATCH(R459,SL_CHARTS_2012!$CL$1:$CL$3999,1)-1,$E464+3,1,1)</f>
        <v>$CO$38</v>
      </c>
      <c r="S498" s="101" t="str">
        <f ca="1">ADDRESS(MATCH(S493,INDIRECT(S494,TRUE),0)+MATCH(S459,SL_CHARTS_2012!$CL$1:$CL$3999,1)-1,$E464+3,1,1)</f>
        <v>$CO$33</v>
      </c>
      <c r="T498" s="101" t="str">
        <f ca="1">ADDRESS(MATCH(T493,INDIRECT(T494,TRUE),0)+MATCH(T459,SL_CHARTS_2012!$CL$1:$CL$3999,1)-1,$E464+3,1,1)</f>
        <v>$CO$28</v>
      </c>
      <c r="U498" s="101" t="str">
        <f ca="1">ADDRESS(MATCH(U493,INDIRECT(U494,TRUE),0)+MATCH(U459,SL_CHARTS_2012!$CL$1:$CL$3999,1)-1,$E464+3,1,1)</f>
        <v>$CO$25</v>
      </c>
      <c r="V498" s="101" t="str">
        <f ca="1">ADDRESS(MATCH(V493,INDIRECT(V494,TRUE),0)+MATCH(V459,SL_CHARTS_2012!$CL$1:$CL$3999,1)-1,$E464+3,1,1)</f>
        <v>$CO$20</v>
      </c>
      <c r="W498" s="101" t="str">
        <f ca="1">ADDRESS(MATCH(W493,INDIRECT(W494,TRUE),0)+MATCH(W459,SL_CHARTS_2012!$CL$1:$CL$3999,1)-1,$E464+3,1,1)</f>
        <v>$CO$18</v>
      </c>
      <c r="X498" s="101" t="str">
        <f ca="1">ADDRESS(MATCH(X493,INDIRECT(X494,TRUE),0)+MATCH(X459,SL_CHARTS_2012!$CL$1:$CL$3999,1)-1,$E464+3,1,1)</f>
        <v>$CO$16</v>
      </c>
      <c r="Y498" s="101" t="str">
        <f ca="1">ADDRESS(MATCH(Y493,INDIRECT(Y494,TRUE),0)+MATCH(Y459,SL_CHARTS_2012!$CL$1:$CL$3999,1)-1,$E464+3,1,1)</f>
        <v>$CO$12</v>
      </c>
      <c r="Z498" s="101" t="str">
        <f ca="1">ADDRESS(MATCH(Z493,INDIRECT(Z494,TRUE),0)+MATCH(Z459,SL_CHARTS_2012!$CL$1:$CL$3999,1)-1,$E464+3,1,1)</f>
        <v>$CO$10</v>
      </c>
      <c r="AA498" s="101" t="str">
        <f ca="1">ADDRESS(MATCH(AA493,INDIRECT(AA494,TRUE),0)+MATCH(AA459,SL_CHARTS_2012!$CL$1:$CL$3999,1)-1,$E464+3,1,1)</f>
        <v>$CO$8</v>
      </c>
      <c r="AB498" s="101" t="str">
        <f ca="1">ADDRESS(MATCH(AB493,INDIRECT(AB494,TRUE),0)+MATCH(AB459,SL_CHARTS_2012!$CL$1:$CL$3999,1)-1,$E464+3,1,1)</f>
        <v>$CO$7</v>
      </c>
      <c r="AC498" s="101" t="str">
        <f ca="1">ADDRESS(MATCH(AC493,INDIRECT(AC494,TRUE),0)+MATCH(AC459,SL_CHARTS_2012!$CL$1:$CL$3999,1)-1,$E464+3,1,1)</f>
        <v>$CO$6</v>
      </c>
    </row>
    <row r="499" spans="2:29" s="574" customFormat="1" ht="15" customHeight="1">
      <c r="B499" s="692"/>
      <c r="C499" s="699"/>
      <c r="D499" s="101" t="s">
        <v>675</v>
      </c>
      <c r="E499" s="531">
        <f ca="1">MIN(INDIRECT(E495))</f>
        <v>244.5</v>
      </c>
      <c r="F499" s="103">
        <f t="shared" ref="F499:AC499" ca="1" si="227">MIN(INDIRECT(F495))</f>
        <v>244.5</v>
      </c>
      <c r="G499" s="103">
        <f t="shared" ca="1" si="227"/>
        <v>244.5</v>
      </c>
      <c r="H499" s="103">
        <f t="shared" ca="1" si="227"/>
        <v>247.8</v>
      </c>
      <c r="I499" s="103">
        <f t="shared" ca="1" si="227"/>
        <v>228.5</v>
      </c>
      <c r="J499" s="103">
        <f t="shared" ca="1" si="227"/>
        <v>200.5</v>
      </c>
      <c r="K499" s="103">
        <f t="shared" ca="1" si="227"/>
        <v>169.25</v>
      </c>
      <c r="L499" s="103">
        <f t="shared" ca="1" si="227"/>
        <v>157.69999999999999</v>
      </c>
      <c r="M499" s="103">
        <f t="shared" ca="1" si="227"/>
        <v>141.80000000000001</v>
      </c>
      <c r="N499" s="103">
        <f t="shared" ca="1" si="227"/>
        <v>100.85</v>
      </c>
      <c r="O499" s="103">
        <f t="shared" ca="1" si="227"/>
        <v>82.55</v>
      </c>
      <c r="P499" s="103">
        <f t="shared" ca="1" si="227"/>
        <v>71.599999999999994</v>
      </c>
      <c r="Q499" s="103">
        <f t="shared" ca="1" si="227"/>
        <v>51.85</v>
      </c>
      <c r="R499" s="103">
        <f t="shared" ca="1" si="227"/>
        <v>39.299999999999997</v>
      </c>
      <c r="S499" s="103">
        <f t="shared" ca="1" si="227"/>
        <v>37.549999999999997</v>
      </c>
      <c r="T499" s="103">
        <f t="shared" ca="1" si="227"/>
        <v>36.5</v>
      </c>
      <c r="U499" s="103">
        <f t="shared" ca="1" si="227"/>
        <v>24.5</v>
      </c>
      <c r="V499" s="103">
        <f t="shared" ca="1" si="227"/>
        <v>19.7</v>
      </c>
      <c r="W499" s="103">
        <f t="shared" ca="1" si="227"/>
        <v>14.9</v>
      </c>
      <c r="X499" s="103">
        <f t="shared" ca="1" si="227"/>
        <v>8.75</v>
      </c>
      <c r="Y499" s="103">
        <f t="shared" ca="1" si="227"/>
        <v>6.25</v>
      </c>
      <c r="Z499" s="103">
        <f t="shared" ca="1" si="227"/>
        <v>3.75</v>
      </c>
      <c r="AA499" s="103">
        <f t="shared" ca="1" si="227"/>
        <v>2.5</v>
      </c>
      <c r="AB499" s="103">
        <f t="shared" ca="1" si="227"/>
        <v>1.25</v>
      </c>
      <c r="AC499" s="103">
        <f t="shared" ca="1" si="227"/>
        <v>0</v>
      </c>
    </row>
    <row r="500" spans="2:29" s="574" customFormat="1" ht="15" customHeight="1" thickBot="1">
      <c r="B500" s="692"/>
      <c r="C500" s="700"/>
      <c r="D500" s="104" t="s">
        <v>676</v>
      </c>
      <c r="E500" s="532">
        <f ca="1">MAX(INDIRECT(E496))</f>
        <v>275.5</v>
      </c>
      <c r="F500" s="105">
        <f t="shared" ref="F500:AC500" ca="1" si="228">MAX(INDIRECT(F496))</f>
        <v>276.5</v>
      </c>
      <c r="G500" s="105">
        <f t="shared" ca="1" si="228"/>
        <v>280.5</v>
      </c>
      <c r="H500" s="105">
        <f t="shared" ca="1" si="228"/>
        <v>282.5</v>
      </c>
      <c r="I500" s="105">
        <f t="shared" ca="1" si="228"/>
        <v>285.5</v>
      </c>
      <c r="J500" s="105">
        <f t="shared" ca="1" si="228"/>
        <v>264.85000000000002</v>
      </c>
      <c r="K500" s="105">
        <f t="shared" ca="1" si="228"/>
        <v>232.6</v>
      </c>
      <c r="L500" s="105">
        <f t="shared" ca="1" si="228"/>
        <v>209.2</v>
      </c>
      <c r="M500" s="105">
        <f t="shared" ca="1" si="228"/>
        <v>197.5</v>
      </c>
      <c r="N500" s="105">
        <f t="shared" ca="1" si="228"/>
        <v>174.5</v>
      </c>
      <c r="O500" s="105">
        <f t="shared" ca="1" si="228"/>
        <v>134</v>
      </c>
      <c r="P500" s="105">
        <f t="shared" ca="1" si="228"/>
        <v>116</v>
      </c>
      <c r="Q500" s="105">
        <f t="shared" ca="1" si="228"/>
        <v>101.1</v>
      </c>
      <c r="R500" s="105">
        <f t="shared" ca="1" si="228"/>
        <v>83.3</v>
      </c>
      <c r="S500" s="105">
        <f t="shared" ca="1" si="228"/>
        <v>64.650000000000006</v>
      </c>
      <c r="T500" s="105">
        <f t="shared" ca="1" si="228"/>
        <v>60.4</v>
      </c>
      <c r="U500" s="105">
        <f t="shared" ca="1" si="228"/>
        <v>57.85</v>
      </c>
      <c r="V500" s="105">
        <f t="shared" ca="1" si="228"/>
        <v>43.4</v>
      </c>
      <c r="W500" s="105">
        <f t="shared" ca="1" si="228"/>
        <v>36.6</v>
      </c>
      <c r="X500" s="105">
        <f t="shared" ca="1" si="228"/>
        <v>29.8</v>
      </c>
      <c r="Y500" s="105">
        <f t="shared" ca="1" si="228"/>
        <v>18.399999999999999</v>
      </c>
      <c r="Z500" s="105">
        <f t="shared" ca="1" si="228"/>
        <v>13.8</v>
      </c>
      <c r="AA500" s="105">
        <f t="shared" ca="1" si="228"/>
        <v>9.1999999999999993</v>
      </c>
      <c r="AB500" s="105">
        <f t="shared" ca="1" si="228"/>
        <v>6.9</v>
      </c>
      <c r="AC500" s="105">
        <f t="shared" ca="1" si="228"/>
        <v>4.5999999999999996</v>
      </c>
    </row>
    <row r="501" spans="2:29" s="574" customFormat="1" ht="15" customHeight="1">
      <c r="B501" s="567"/>
      <c r="C501" s="57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</row>
    <row r="502" spans="2:29" s="574" customFormat="1" ht="15" customHeight="1"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</row>
    <row r="503" spans="2:29" s="490" customFormat="1" ht="15" customHeight="1" thickBot="1">
      <c r="B503" s="690" t="s">
        <v>47</v>
      </c>
      <c r="C503" s="690"/>
      <c r="D503" s="690"/>
      <c r="E503" s="690"/>
      <c r="F503" s="690"/>
      <c r="G503" s="690"/>
      <c r="H503" s="690"/>
      <c r="I503" s="690"/>
      <c r="J503" s="690"/>
      <c r="K503" s="690"/>
      <c r="L503" s="690"/>
      <c r="M503" s="690"/>
      <c r="N503" s="690"/>
      <c r="O503" s="690"/>
      <c r="P503" s="690"/>
      <c r="Q503" s="690"/>
      <c r="R503" s="690"/>
      <c r="S503" s="690"/>
      <c r="T503" s="690"/>
      <c r="U503" s="690"/>
      <c r="V503" s="690"/>
      <c r="W503" s="690"/>
      <c r="X503" s="690"/>
      <c r="Y503" s="690"/>
      <c r="Z503" s="690"/>
      <c r="AA503" s="690"/>
      <c r="AB503" s="690"/>
      <c r="AC503" s="690"/>
    </row>
    <row r="504" spans="2:29" s="574" customFormat="1" ht="15" hidden="1" customHeight="1">
      <c r="B504" s="691" t="s">
        <v>135</v>
      </c>
      <c r="C504" s="691" t="s">
        <v>120</v>
      </c>
      <c r="D504" s="30" t="s">
        <v>148</v>
      </c>
      <c r="E504" s="96" t="str">
        <f>ADDRESS(MATCH(E505,SL_CHARTS_2012!$CG$1:$CG$39999,1),$E$512,1)</f>
        <v>$CG$106</v>
      </c>
      <c r="F504" s="96" t="str">
        <f>ADDRESS(MATCH(F505,SL_CHARTS_2012!$CG$1:$CG$39999,1),$E$512,1)</f>
        <v>$CG$99</v>
      </c>
      <c r="G504" s="96" t="str">
        <f>ADDRESS(MATCH(G505,SL_CHARTS_2012!$CG$1:$CG$39999,1),$E$512,1)</f>
        <v>$CG$95</v>
      </c>
      <c r="H504" s="96" t="str">
        <f>ADDRESS(MATCH(H505,SL_CHARTS_2012!$CG$1:$CG$39999,1),$E$512,1)</f>
        <v>$CG$92</v>
      </c>
      <c r="I504" s="96" t="str">
        <f>ADDRESS(MATCH(I505,SL_CHARTS_2012!$CG$1:$CG$39999,1),$E$512,1)</f>
        <v>$CG$89</v>
      </c>
      <c r="J504" s="96" t="str">
        <f>ADDRESS(MATCH(J505,SL_CHARTS_2012!$CG$1:$CG$39999,1),$E$512,1)</f>
        <v>$CG$78</v>
      </c>
      <c r="K504" s="96" t="str">
        <f>ADDRESS(MATCH(K505,SL_CHARTS_2012!$CG$1:$CG$39999,1),$E$512,1)</f>
        <v>$CG$71</v>
      </c>
      <c r="L504" s="96" t="str">
        <f>ADDRESS(MATCH(L505,SL_CHARTS_2012!$CG$1:$CG$39999,1),$E$512,1)</f>
        <v>$CG$67</v>
      </c>
      <c r="M504" s="96" t="str">
        <f>ADDRESS(MATCH(M505,SL_CHARTS_2012!$CG$1:$CG$39999,1),$E$512,1)</f>
        <v>$CG$65</v>
      </c>
      <c r="N504" s="96" t="str">
        <f>ADDRESS(MATCH(N505,SL_CHARTS_2012!$CG$1:$CG$39999,1),$E$512,1)</f>
        <v>$CG$61</v>
      </c>
      <c r="O504" s="96" t="str">
        <f>ADDRESS(MATCH(O505,SL_CHARTS_2012!$CG$1:$CG$39999,1),$E$512,1)</f>
        <v>$CG$53</v>
      </c>
      <c r="P504" s="96" t="str">
        <f>ADDRESS(MATCH(P505,SL_CHARTS_2012!$CG$1:$CG$39999,1),$E$512,1)</f>
        <v>$CG$47</v>
      </c>
      <c r="Q504" s="96" t="str">
        <f>ADDRESS(MATCH(Q505,SL_CHARTS_2012!$CG$1:$CG$39999,1),$E$512,1)</f>
        <v>$CG$43</v>
      </c>
      <c r="R504" s="96" t="str">
        <f>ADDRESS(MATCH(R505,SL_CHARTS_2012!$CG$1:$CG$39999,1),$E$512,1)</f>
        <v>$CG$39</v>
      </c>
      <c r="S504" s="96" t="str">
        <f>ADDRESS(MATCH(S505,SL_CHARTS_2012!$CG$1:$CG$39999,1),$E$512,1)</f>
        <v>$CG$34</v>
      </c>
      <c r="T504" s="96" t="str">
        <f>ADDRESS(MATCH(T505,SL_CHARTS_2012!$CG$1:$CG$39999,1),$E$512,1)</f>
        <v>$CG$29</v>
      </c>
      <c r="U504" s="96" t="str">
        <f>ADDRESS(MATCH(U505,SL_CHARTS_2012!$CG$1:$CG$39999,1),$E$512,1)</f>
        <v>$CG$26</v>
      </c>
      <c r="V504" s="96" t="str">
        <f>ADDRESS(MATCH(V505,SL_CHARTS_2012!$CG$1:$CG$39999,1),$E$512,1)</f>
        <v>$CG$21</v>
      </c>
      <c r="W504" s="96" t="str">
        <f>ADDRESS(MATCH(W505,SL_CHARTS_2012!$CG$1:$CG$39999,1),$E$512,1)</f>
        <v>$CG$19</v>
      </c>
      <c r="X504" s="96" t="str">
        <f>ADDRESS(MATCH(X505,SL_CHARTS_2012!$CG$1:$CG$39999,1),$E$512,1)</f>
        <v>$CG$17</v>
      </c>
      <c r="Y504" s="96" t="str">
        <f>ADDRESS(MATCH(Y505,SL_CHARTS_2012!$CG$1:$CG$39999,1),$E$512,1)</f>
        <v>$CG$13</v>
      </c>
      <c r="Z504" s="96" t="str">
        <f>ADDRESS(MATCH(Z505,SL_CHARTS_2012!$CG$1:$CG$39999,1),$E$512,1)</f>
        <v>$CG$11</v>
      </c>
      <c r="AA504" s="96" t="str">
        <f>ADDRESS(MATCH(AA505,SL_CHARTS_2012!$CG$1:$CG$39999,1),$E$512,1)</f>
        <v>$CG$9</v>
      </c>
      <c r="AB504" s="96" t="str">
        <f>ADDRESS(MATCH(AB505,SL_CHARTS_2012!$CG$1:$CG$39999,1),$E$512,1)</f>
        <v>$CG$8</v>
      </c>
      <c r="AC504" s="96" t="str">
        <f>ADDRESS(MATCH(AC505,SL_CHARTS_2012!$CG$1:$CG$39999,1),$E$512,1)</f>
        <v>$CG$7</v>
      </c>
    </row>
    <row r="505" spans="2:29" s="574" customFormat="1" ht="15" customHeight="1">
      <c r="B505" s="692"/>
      <c r="C505" s="691"/>
      <c r="D505" s="66" t="s">
        <v>129</v>
      </c>
      <c r="E505" s="197">
        <f>ROUNDUP(E$4,0)</f>
        <v>101</v>
      </c>
      <c r="F505" s="197">
        <f t="shared" ref="F505:AB505" si="229">ROUNDUP(F$4,0)</f>
        <v>94</v>
      </c>
      <c r="G505" s="197">
        <f t="shared" si="229"/>
        <v>90</v>
      </c>
      <c r="H505" s="197">
        <f t="shared" si="229"/>
        <v>87</v>
      </c>
      <c r="I505" s="197">
        <f t="shared" si="229"/>
        <v>84</v>
      </c>
      <c r="J505" s="197">
        <f t="shared" si="229"/>
        <v>73</v>
      </c>
      <c r="K505" s="197">
        <f t="shared" si="229"/>
        <v>66</v>
      </c>
      <c r="L505" s="197">
        <f t="shared" si="229"/>
        <v>62</v>
      </c>
      <c r="M505" s="197">
        <f t="shared" si="229"/>
        <v>60</v>
      </c>
      <c r="N505" s="197">
        <f t="shared" si="229"/>
        <v>56</v>
      </c>
      <c r="O505" s="197">
        <f t="shared" si="229"/>
        <v>48</v>
      </c>
      <c r="P505" s="197">
        <f t="shared" si="229"/>
        <v>42</v>
      </c>
      <c r="Q505" s="197">
        <f t="shared" si="229"/>
        <v>38</v>
      </c>
      <c r="R505" s="197">
        <f t="shared" si="229"/>
        <v>34</v>
      </c>
      <c r="S505" s="197">
        <f t="shared" si="229"/>
        <v>29</v>
      </c>
      <c r="T505" s="197">
        <f t="shared" si="229"/>
        <v>24</v>
      </c>
      <c r="U505" s="197">
        <f t="shared" si="229"/>
        <v>21</v>
      </c>
      <c r="V505" s="197">
        <f t="shared" si="229"/>
        <v>16</v>
      </c>
      <c r="W505" s="197">
        <f t="shared" si="229"/>
        <v>14</v>
      </c>
      <c r="X505" s="197">
        <f t="shared" si="229"/>
        <v>12</v>
      </c>
      <c r="Y505" s="197">
        <f t="shared" si="229"/>
        <v>8</v>
      </c>
      <c r="Z505" s="197">
        <f t="shared" si="229"/>
        <v>6</v>
      </c>
      <c r="AA505" s="197">
        <f t="shared" si="229"/>
        <v>4</v>
      </c>
      <c r="AB505" s="197">
        <f t="shared" si="229"/>
        <v>3</v>
      </c>
      <c r="AC505" s="197">
        <f>ROUNDUP(AC$4,0)</f>
        <v>2</v>
      </c>
    </row>
    <row r="506" spans="2:29" s="574" customFormat="1" ht="15" customHeight="1">
      <c r="B506" s="692"/>
      <c r="C506" s="691"/>
      <c r="D506" s="30" t="s">
        <v>149</v>
      </c>
      <c r="E506" s="31" t="str">
        <f>ADDRESS(MATCH(E507,SL_CHARTS_2012!$CG$1:$CG$39999,1),$E$512,1)</f>
        <v>$CG$98</v>
      </c>
      <c r="F506" s="31" t="str">
        <f>ADDRESS(MATCH(F507,SL_CHARTS_2012!$CG$1:$CG$39999,1),$E$512,1)</f>
        <v>$CG$94</v>
      </c>
      <c r="G506" s="31" t="str">
        <f>ADDRESS(MATCH(G507,SL_CHARTS_2012!$CG$1:$CG$39999,1),$E$512,1)</f>
        <v>$CG$91</v>
      </c>
      <c r="H506" s="31" t="str">
        <f>ADDRESS(MATCH(H507,SL_CHARTS_2012!$CG$1:$CG$39999,1),$E$512,1)</f>
        <v>$CG$88</v>
      </c>
      <c r="I506" s="31" t="str">
        <f>ADDRESS(MATCH(I507,SL_CHARTS_2012!$CG$1:$CG$39999,1),$E$512,1)</f>
        <v>$CG$77</v>
      </c>
      <c r="J506" s="31" t="str">
        <f>ADDRESS(MATCH(J507,SL_CHARTS_2012!$CG$1:$CG$39999,1),$E$512,1)</f>
        <v>$CG$71</v>
      </c>
      <c r="K506" s="31" t="str">
        <f>ADDRESS(MATCH(K507,SL_CHARTS_2012!$CG$1:$CG$39999,1),$E$512,1)</f>
        <v>$CG$66</v>
      </c>
      <c r="L506" s="31" t="str">
        <f>ADDRESS(MATCH(L507,SL_CHARTS_2012!$CG$1:$CG$39999,1),$E$512,1)</f>
        <v>$CG$64</v>
      </c>
      <c r="M506" s="31" t="str">
        <f>ADDRESS(MATCH(M507,SL_CHARTS_2012!$CG$1:$CG$39999,1),$E$512,1)</f>
        <v>$CG$61</v>
      </c>
      <c r="N506" s="31" t="str">
        <f>ADDRESS(MATCH(N507,SL_CHARTS_2012!$CG$1:$CG$39999,1),$E$512,1)</f>
        <v>$CG$52</v>
      </c>
      <c r="O506" s="31" t="str">
        <f>ADDRESS(MATCH(O507,SL_CHARTS_2012!$CG$1:$CG$39999,1),$E$512,1)</f>
        <v>$CG$46</v>
      </c>
      <c r="P506" s="31" t="str">
        <f>ADDRESS(MATCH(P507,SL_CHARTS_2012!$CG$1:$CG$39999,1),$E$512,1)</f>
        <v>$CG$43</v>
      </c>
      <c r="Q506" s="31" t="str">
        <f>ADDRESS(MATCH(Q507,SL_CHARTS_2012!$CG$1:$CG$39999,1),$E$512,1)</f>
        <v>$CG$38</v>
      </c>
      <c r="R506" s="31" t="str">
        <f>ADDRESS(MATCH(R507,SL_CHARTS_2012!$CG$1:$CG$39999,1),$E$512,1)</f>
        <v>$CG$33</v>
      </c>
      <c r="S506" s="31" t="str">
        <f>ADDRESS(MATCH(S507,SL_CHARTS_2012!$CG$1:$CG$39999,1),$E$512,1)</f>
        <v>$CG$28</v>
      </c>
      <c r="T506" s="31" t="str">
        <f>ADDRESS(MATCH(T507,SL_CHARTS_2012!$CG$1:$CG$39999,1),$E$512,1)</f>
        <v>$CG$25</v>
      </c>
      <c r="U506" s="31" t="str">
        <f>ADDRESS(MATCH(U507,SL_CHARTS_2012!$CG$1:$CG$39999,1),$E$512,1)</f>
        <v>$CG$20</v>
      </c>
      <c r="V506" s="31" t="str">
        <f>ADDRESS(MATCH(V507,SL_CHARTS_2012!$CG$1:$CG$39999,1),$E$512,1)</f>
        <v>$CG$18</v>
      </c>
      <c r="W506" s="31" t="str">
        <f>ADDRESS(MATCH(W507,SL_CHARTS_2012!$CG$1:$CG$39999,1),$E$512,1)</f>
        <v>$CG$16</v>
      </c>
      <c r="X506" s="31" t="str">
        <f>ADDRESS(MATCH(X507,SL_CHARTS_2012!$CG$1:$CG$39999,1),$E$512,1)</f>
        <v>$CG$12</v>
      </c>
      <c r="Y506" s="31" t="str">
        <f>ADDRESS(MATCH(Y507,SL_CHARTS_2012!$CG$1:$CG$39999,1),$E$512,1)</f>
        <v>$CG$10</v>
      </c>
      <c r="Z506" s="31" t="str">
        <f>ADDRESS(MATCH(Z507,SL_CHARTS_2012!$CG$1:$CG$39999,1),$E$512,1)</f>
        <v>$CG$8</v>
      </c>
      <c r="AA506" s="31" t="str">
        <f>ADDRESS(MATCH(AA507,SL_CHARTS_2012!$CG$1:$CG$39999,1),$E$512,1)</f>
        <v>$CG$7</v>
      </c>
      <c r="AB506" s="31" t="str">
        <f>ADDRESS(MATCH(AB507,SL_CHARTS_2012!$CG$1:$CG$39999,1),$E$512,1)</f>
        <v>$CG$6</v>
      </c>
      <c r="AC506" s="31" t="str">
        <f>ADDRESS(MATCH(AC507,SL_CHARTS_2012!$CG$1:$CG$39999,1),$E$512,1)</f>
        <v>$CG$4</v>
      </c>
    </row>
    <row r="507" spans="2:29" s="574" customFormat="1" ht="15" customHeight="1">
      <c r="B507" s="692"/>
      <c r="C507" s="691"/>
      <c r="D507" s="66" t="s">
        <v>130</v>
      </c>
      <c r="E507" s="241">
        <f>ROUNDDOWN(E$8,0)</f>
        <v>93</v>
      </c>
      <c r="F507" s="241">
        <f t="shared" ref="F507:AC507" si="230">ROUNDDOWN(F$8,0)</f>
        <v>89</v>
      </c>
      <c r="G507" s="241">
        <f t="shared" si="230"/>
        <v>86</v>
      </c>
      <c r="H507" s="241">
        <f t="shared" si="230"/>
        <v>83</v>
      </c>
      <c r="I507" s="241">
        <f t="shared" si="230"/>
        <v>72</v>
      </c>
      <c r="J507" s="241">
        <f t="shared" si="230"/>
        <v>66</v>
      </c>
      <c r="K507" s="241">
        <f t="shared" si="230"/>
        <v>61</v>
      </c>
      <c r="L507" s="241">
        <f t="shared" si="230"/>
        <v>59</v>
      </c>
      <c r="M507" s="241">
        <f t="shared" si="230"/>
        <v>56</v>
      </c>
      <c r="N507" s="241">
        <f t="shared" si="230"/>
        <v>47</v>
      </c>
      <c r="O507" s="241">
        <f t="shared" si="230"/>
        <v>41</v>
      </c>
      <c r="P507" s="241">
        <f t="shared" si="230"/>
        <v>38</v>
      </c>
      <c r="Q507" s="241">
        <f t="shared" si="230"/>
        <v>33</v>
      </c>
      <c r="R507" s="241">
        <f t="shared" si="230"/>
        <v>28</v>
      </c>
      <c r="S507" s="241">
        <f t="shared" si="230"/>
        <v>23</v>
      </c>
      <c r="T507" s="241">
        <f t="shared" si="230"/>
        <v>20</v>
      </c>
      <c r="U507" s="241">
        <f t="shared" si="230"/>
        <v>15</v>
      </c>
      <c r="V507" s="241">
        <f t="shared" si="230"/>
        <v>13</v>
      </c>
      <c r="W507" s="241">
        <f t="shared" si="230"/>
        <v>11</v>
      </c>
      <c r="X507" s="241">
        <f t="shared" si="230"/>
        <v>7</v>
      </c>
      <c r="Y507" s="241">
        <f t="shared" si="230"/>
        <v>5</v>
      </c>
      <c r="Z507" s="241">
        <f t="shared" si="230"/>
        <v>3</v>
      </c>
      <c r="AA507" s="241">
        <f t="shared" si="230"/>
        <v>2</v>
      </c>
      <c r="AB507" s="241">
        <f t="shared" si="230"/>
        <v>1</v>
      </c>
      <c r="AC507" s="241">
        <f t="shared" si="230"/>
        <v>0</v>
      </c>
    </row>
    <row r="508" spans="2:29" s="574" customFormat="1" ht="15" hidden="1" customHeight="1">
      <c r="B508" s="692"/>
      <c r="C508" s="693" t="s">
        <v>121</v>
      </c>
      <c r="D508" s="63" t="s">
        <v>148</v>
      </c>
      <c r="E508" s="64" t="str">
        <f>ADDRESS(MATCH(E509,SL_CHARTS_2012!$CG$1:$CG$39999,1),$E$512,1)</f>
        <v>$CG$106</v>
      </c>
      <c r="F508" s="64" t="str">
        <f>ADDRESS(MATCH(F509,SL_CHARTS_2012!$CG$1:$CG$39999,1),$E$512,1)</f>
        <v>$CG$99</v>
      </c>
      <c r="G508" s="64" t="str">
        <f>ADDRESS(MATCH(G509,SL_CHARTS_2012!$CG$1:$CG$39999,1),$E$512,1)</f>
        <v>$CG$96</v>
      </c>
      <c r="H508" s="64" t="str">
        <f>ADDRESS(MATCH(H509,SL_CHARTS_2012!$CG$1:$CG$39999,1),$E$512,1)</f>
        <v>$CG$92</v>
      </c>
      <c r="I508" s="64" t="str">
        <f>ADDRESS(MATCH(I509,SL_CHARTS_2012!$CG$1:$CG$39999,1),$E$512,1)</f>
        <v>$CG$89</v>
      </c>
      <c r="J508" s="64" t="str">
        <f>ADDRESS(MATCH(J509,SL_CHARTS_2012!$CG$1:$CG$39999,1),$E$512,1)</f>
        <v>$CG$78</v>
      </c>
      <c r="K508" s="64" t="str">
        <f>ADDRESS(MATCH(K509,SL_CHARTS_2012!$CG$1:$CG$39999,1),$E$512,1)</f>
        <v>$CG$71</v>
      </c>
      <c r="L508" s="64" t="str">
        <f>ADDRESS(MATCH(L509,SL_CHARTS_2012!$CG$1:$CG$39999,1),$E$512,1)</f>
        <v>$CG$67</v>
      </c>
      <c r="M508" s="64" t="str">
        <f>ADDRESS(MATCH(M509,SL_CHARTS_2012!$CG$1:$CG$39999,1),$E$512,1)</f>
        <v>$CG$65</v>
      </c>
      <c r="N508" s="64" t="str">
        <f>ADDRESS(MATCH(N509,SL_CHARTS_2012!$CG$1:$CG$39999,1),$E$512,1)</f>
        <v>$CG$61</v>
      </c>
      <c r="O508" s="64" t="str">
        <f>ADDRESS(MATCH(O509,SL_CHARTS_2012!$CG$1:$CG$39999,1),$E$512,1)</f>
        <v>$CG$53</v>
      </c>
      <c r="P508" s="64" t="str">
        <f>ADDRESS(MATCH(P509,SL_CHARTS_2012!$CG$1:$CG$39999,1),$E$512,1)</f>
        <v>$CG$47</v>
      </c>
      <c r="Q508" s="64" t="str">
        <f>ADDRESS(MATCH(Q509,SL_CHARTS_2012!$CG$1:$CG$39999,1),$E$512,1)</f>
        <v>$CG$43</v>
      </c>
      <c r="R508" s="64" t="str">
        <f>ADDRESS(MATCH(R509,SL_CHARTS_2012!$CG$1:$CG$39999,1),$E$512,1)</f>
        <v>$CG$39</v>
      </c>
      <c r="S508" s="64" t="str">
        <f>ADDRESS(MATCH(S509,SL_CHARTS_2012!$CG$1:$CG$39999,1),$E$512,1)</f>
        <v>$CG$34</v>
      </c>
      <c r="T508" s="64" t="str">
        <f>ADDRESS(MATCH(T509,SL_CHARTS_2012!$CG$1:$CG$39999,1),$E$512,1)</f>
        <v>$CG$29</v>
      </c>
      <c r="U508" s="64" t="str">
        <f>ADDRESS(MATCH(U509,SL_CHARTS_2012!$CG$1:$CG$39999,1),$E$512,1)</f>
        <v>$CG$26</v>
      </c>
      <c r="V508" s="64" t="str">
        <f>ADDRESS(MATCH(V509,SL_CHARTS_2012!$CG$1:$CG$39999,1),$E$512,1)</f>
        <v>$CG$21</v>
      </c>
      <c r="W508" s="64" t="str">
        <f>ADDRESS(MATCH(W509,SL_CHARTS_2012!$CG$1:$CG$39999,1),$E$512,1)</f>
        <v>$CG$19</v>
      </c>
      <c r="X508" s="64" t="str">
        <f>ADDRESS(MATCH(X509,SL_CHARTS_2012!$CG$1:$CG$39999,1),$E$512,1)</f>
        <v>$CG$17</v>
      </c>
      <c r="Y508" s="64" t="str">
        <f>ADDRESS(MATCH(Y509,SL_CHARTS_2012!$CG$1:$CG$39999,1),$E$512,1)</f>
        <v>$CG$13</v>
      </c>
      <c r="Z508" s="64" t="str">
        <f>ADDRESS(MATCH(Z509,SL_CHARTS_2012!$CG$1:$CG$39999,1),$E$512,1)</f>
        <v>$CG$11</v>
      </c>
      <c r="AA508" s="64" t="str">
        <f>ADDRESS(MATCH(AA509,SL_CHARTS_2012!$CG$1:$CG$39999,1),$E$512,1)</f>
        <v>$CG$9</v>
      </c>
      <c r="AB508" s="64" t="str">
        <f>ADDRESS(MATCH(AB509,SL_CHARTS_2012!$CG$1:$CG$39999,1),$E$512,1)</f>
        <v>$CG$8</v>
      </c>
      <c r="AC508" s="64" t="str">
        <f>ADDRESS(MATCH(AC509,SL_CHARTS_2012!$CG$1:$CG$39999,1),$E$512,1)</f>
        <v>$CG$7</v>
      </c>
    </row>
    <row r="509" spans="2:29" s="574" customFormat="1" ht="15" customHeight="1">
      <c r="B509" s="692"/>
      <c r="C509" s="693"/>
      <c r="D509" s="164" t="s">
        <v>118</v>
      </c>
      <c r="E509" s="196">
        <f>ROUNDUP(E$6,0)</f>
        <v>101</v>
      </c>
      <c r="F509" s="196">
        <f t="shared" ref="F509:AC509" si="231">ROUNDUP(F$6,0)</f>
        <v>94</v>
      </c>
      <c r="G509" s="196">
        <f t="shared" si="231"/>
        <v>91</v>
      </c>
      <c r="H509" s="196">
        <f t="shared" si="231"/>
        <v>87</v>
      </c>
      <c r="I509" s="196">
        <f t="shared" si="231"/>
        <v>84</v>
      </c>
      <c r="J509" s="196">
        <f t="shared" si="231"/>
        <v>73</v>
      </c>
      <c r="K509" s="196">
        <f t="shared" si="231"/>
        <v>66</v>
      </c>
      <c r="L509" s="196">
        <f t="shared" si="231"/>
        <v>62</v>
      </c>
      <c r="M509" s="196">
        <f t="shared" si="231"/>
        <v>60</v>
      </c>
      <c r="N509" s="196">
        <f t="shared" si="231"/>
        <v>56</v>
      </c>
      <c r="O509" s="196">
        <f t="shared" si="231"/>
        <v>48</v>
      </c>
      <c r="P509" s="196">
        <f t="shared" si="231"/>
        <v>42</v>
      </c>
      <c r="Q509" s="196">
        <f t="shared" si="231"/>
        <v>38</v>
      </c>
      <c r="R509" s="196">
        <f t="shared" si="231"/>
        <v>34</v>
      </c>
      <c r="S509" s="196">
        <f t="shared" si="231"/>
        <v>29</v>
      </c>
      <c r="T509" s="196">
        <f t="shared" si="231"/>
        <v>24</v>
      </c>
      <c r="U509" s="196">
        <f t="shared" si="231"/>
        <v>21</v>
      </c>
      <c r="V509" s="196">
        <f t="shared" si="231"/>
        <v>16</v>
      </c>
      <c r="W509" s="196">
        <f t="shared" si="231"/>
        <v>14</v>
      </c>
      <c r="X509" s="196">
        <f t="shared" si="231"/>
        <v>12</v>
      </c>
      <c r="Y509" s="196">
        <f t="shared" si="231"/>
        <v>8</v>
      </c>
      <c r="Z509" s="196">
        <f t="shared" si="231"/>
        <v>6</v>
      </c>
      <c r="AA509" s="196">
        <f t="shared" si="231"/>
        <v>4</v>
      </c>
      <c r="AB509" s="196">
        <f t="shared" si="231"/>
        <v>3</v>
      </c>
      <c r="AC509" s="196">
        <f t="shared" si="231"/>
        <v>2</v>
      </c>
    </row>
    <row r="510" spans="2:29" s="574" customFormat="1" ht="15" hidden="1" customHeight="1">
      <c r="B510" s="692"/>
      <c r="C510" s="693"/>
      <c r="D510" s="63" t="s">
        <v>149</v>
      </c>
      <c r="E510" s="64" t="str">
        <f>ADDRESS(MATCH(E511,SL_CHARTS_2012!$CG$1:$CG$39999,1),$E$512,1)</f>
        <v>$CG$98</v>
      </c>
      <c r="F510" s="64" t="str">
        <f>ADDRESS(MATCH(F511,SL_CHARTS_2012!$CG$1:$CG$39999,1),$E$512,1)</f>
        <v>$CG$94</v>
      </c>
      <c r="G510" s="64" t="str">
        <f>ADDRESS(MATCH(G511,SL_CHARTS_2012!$CG$1:$CG$39999,1),$E$512,1)</f>
        <v>$CG$90</v>
      </c>
      <c r="H510" s="64" t="str">
        <f>ADDRESS(MATCH(H511,SL_CHARTS_2012!$CG$1:$CG$39999,1),$E$512,1)</f>
        <v>$CG$88</v>
      </c>
      <c r="I510" s="64" t="str">
        <f>ADDRESS(MATCH(I511,SL_CHARTS_2012!$CG$1:$CG$39999,1),$E$512,1)</f>
        <v>$CG$76</v>
      </c>
      <c r="J510" s="64" t="str">
        <f>ADDRESS(MATCH(J511,SL_CHARTS_2012!$CG$1:$CG$39999,1),$E$512,1)</f>
        <v>$CG$71</v>
      </c>
      <c r="K510" s="64" t="str">
        <f>ADDRESS(MATCH(K511,SL_CHARTS_2012!$CG$1:$CG$39999,1),$E$512,1)</f>
        <v>$CG$66</v>
      </c>
      <c r="L510" s="64" t="str">
        <f>ADDRESS(MATCH(L511,SL_CHARTS_2012!$CG$1:$CG$39999,1),$E$512,1)</f>
        <v>$CG$64</v>
      </c>
      <c r="M510" s="64" t="str">
        <f>ADDRESS(MATCH(M511,SL_CHARTS_2012!$CG$1:$CG$39999,1),$E$512,1)</f>
        <v>$CG$61</v>
      </c>
      <c r="N510" s="64" t="str">
        <f>ADDRESS(MATCH(N511,SL_CHARTS_2012!$CG$1:$CG$39999,1),$E$512,1)</f>
        <v>$CG$52</v>
      </c>
      <c r="O510" s="64" t="str">
        <f>ADDRESS(MATCH(O511,SL_CHARTS_2012!$CG$1:$CG$39999,1),$E$512,1)</f>
        <v>$CG$46</v>
      </c>
      <c r="P510" s="64" t="str">
        <f>ADDRESS(MATCH(P511,SL_CHARTS_2012!$CG$1:$CG$39999,1),$E$512,1)</f>
        <v>$CG$43</v>
      </c>
      <c r="Q510" s="64" t="str">
        <f>ADDRESS(MATCH(Q511,SL_CHARTS_2012!$CG$1:$CG$39999,1),$E$512,1)</f>
        <v>$CG$38</v>
      </c>
      <c r="R510" s="64" t="str">
        <f>ADDRESS(MATCH(R511,SL_CHARTS_2012!$CG$1:$CG$39999,1),$E$512,1)</f>
        <v>$CG$33</v>
      </c>
      <c r="S510" s="64" t="str">
        <f>ADDRESS(MATCH(S511,SL_CHARTS_2012!$CG$1:$CG$39999,1),$E$512,1)</f>
        <v>$CG$28</v>
      </c>
      <c r="T510" s="64" t="str">
        <f>ADDRESS(MATCH(T511,SL_CHARTS_2012!$CG$1:$CG$39999,1),$E$512,1)</f>
        <v>$CG$25</v>
      </c>
      <c r="U510" s="64" t="str">
        <f>ADDRESS(MATCH(U511,SL_CHARTS_2012!$CG$1:$CG$39999,1),$E$512,1)</f>
        <v>$CG$20</v>
      </c>
      <c r="V510" s="64" t="str">
        <f>ADDRESS(MATCH(V511,SL_CHARTS_2012!$CG$1:$CG$39999,1),$E$512,1)</f>
        <v>$CG$18</v>
      </c>
      <c r="W510" s="64" t="str">
        <f>ADDRESS(MATCH(W511,SL_CHARTS_2012!$CG$1:$CG$39999,1),$E$512,1)</f>
        <v>$CG$16</v>
      </c>
      <c r="X510" s="64" t="str">
        <f>ADDRESS(MATCH(X511,SL_CHARTS_2012!$CG$1:$CG$39999,1),$E$512,1)</f>
        <v>$CG$12</v>
      </c>
      <c r="Y510" s="64" t="str">
        <f>ADDRESS(MATCH(Y511,SL_CHARTS_2012!$CG$1:$CG$39999,1),$E$512,1)</f>
        <v>$CG$10</v>
      </c>
      <c r="Z510" s="64" t="str">
        <f>ADDRESS(MATCH(Z511,SL_CHARTS_2012!$CG$1:$CG$39999,1),$E$512,1)</f>
        <v>$CG$8</v>
      </c>
      <c r="AA510" s="64" t="str">
        <f>ADDRESS(MATCH(AA511,SL_CHARTS_2012!$CG$1:$CG$39999,1),$E$512,1)</f>
        <v>$CG$7</v>
      </c>
      <c r="AB510" s="64" t="str">
        <f>ADDRESS(MATCH(AB511,SL_CHARTS_2012!$CG$1:$CG$39999,1),$E$512,1)</f>
        <v>$CG$6</v>
      </c>
      <c r="AC510" s="64" t="str">
        <f>ADDRESS(MATCH(AC511,SL_CHARTS_2012!$CG$1:$CG$39999,1),$E$512,1)</f>
        <v>$CG$4</v>
      </c>
    </row>
    <row r="511" spans="2:29" s="574" customFormat="1" ht="15" customHeight="1">
      <c r="B511" s="692"/>
      <c r="C511" s="693"/>
      <c r="D511" s="164" t="s">
        <v>119</v>
      </c>
      <c r="E511" s="196">
        <f>ROUNDDOWN(E$10,0)</f>
        <v>93</v>
      </c>
      <c r="F511" s="196">
        <f t="shared" ref="F511:AC511" si="232">ROUNDDOWN(F$10,0)</f>
        <v>89</v>
      </c>
      <c r="G511" s="196">
        <f t="shared" si="232"/>
        <v>85</v>
      </c>
      <c r="H511" s="196">
        <f t="shared" si="232"/>
        <v>83</v>
      </c>
      <c r="I511" s="196">
        <f t="shared" si="232"/>
        <v>71</v>
      </c>
      <c r="J511" s="196">
        <f t="shared" si="232"/>
        <v>66</v>
      </c>
      <c r="K511" s="196">
        <f t="shared" si="232"/>
        <v>61</v>
      </c>
      <c r="L511" s="196">
        <f t="shared" si="232"/>
        <v>59</v>
      </c>
      <c r="M511" s="196">
        <f t="shared" si="232"/>
        <v>56</v>
      </c>
      <c r="N511" s="196">
        <f t="shared" si="232"/>
        <v>47</v>
      </c>
      <c r="O511" s="196">
        <f t="shared" si="232"/>
        <v>41</v>
      </c>
      <c r="P511" s="196">
        <f t="shared" si="232"/>
        <v>38</v>
      </c>
      <c r="Q511" s="196">
        <f t="shared" si="232"/>
        <v>33</v>
      </c>
      <c r="R511" s="196">
        <f t="shared" si="232"/>
        <v>28</v>
      </c>
      <c r="S511" s="196">
        <f t="shared" si="232"/>
        <v>23</v>
      </c>
      <c r="T511" s="196">
        <f t="shared" si="232"/>
        <v>20</v>
      </c>
      <c r="U511" s="196">
        <f t="shared" si="232"/>
        <v>15</v>
      </c>
      <c r="V511" s="196">
        <f t="shared" si="232"/>
        <v>13</v>
      </c>
      <c r="W511" s="196">
        <f t="shared" si="232"/>
        <v>11</v>
      </c>
      <c r="X511" s="196">
        <f t="shared" si="232"/>
        <v>7</v>
      </c>
      <c r="Y511" s="196">
        <f t="shared" si="232"/>
        <v>5</v>
      </c>
      <c r="Z511" s="196">
        <f t="shared" si="232"/>
        <v>3</v>
      </c>
      <c r="AA511" s="196">
        <f t="shared" si="232"/>
        <v>2</v>
      </c>
      <c r="AB511" s="196">
        <f t="shared" si="232"/>
        <v>1</v>
      </c>
      <c r="AC511" s="196">
        <f t="shared" si="232"/>
        <v>0</v>
      </c>
    </row>
    <row r="512" spans="2:29" s="574" customFormat="1" ht="15" hidden="1" customHeight="1">
      <c r="B512" s="692"/>
      <c r="C512" s="694" t="s">
        <v>125</v>
      </c>
      <c r="D512" s="694"/>
      <c r="E512" s="695">
        <v>85</v>
      </c>
      <c r="F512" s="695"/>
      <c r="G512" s="695"/>
      <c r="H512" s="695"/>
      <c r="I512" s="695"/>
      <c r="J512" s="695"/>
      <c r="K512" s="695"/>
      <c r="L512" s="695"/>
      <c r="M512" s="695"/>
      <c r="N512" s="695"/>
      <c r="O512" s="695"/>
      <c r="P512" s="695"/>
      <c r="Q512" s="695"/>
      <c r="R512" s="695"/>
      <c r="S512" s="695"/>
      <c r="T512" s="695"/>
      <c r="U512" s="695"/>
      <c r="V512" s="695"/>
      <c r="W512" s="695"/>
      <c r="X512" s="695"/>
      <c r="Y512" s="695"/>
      <c r="Z512" s="695"/>
      <c r="AA512" s="695"/>
      <c r="AB512" s="695"/>
      <c r="AC512" s="695"/>
    </row>
    <row r="513" spans="2:29" s="574" customFormat="1" ht="15" hidden="1" customHeight="1">
      <c r="B513" s="692"/>
      <c r="C513" s="696" t="s">
        <v>120</v>
      </c>
      <c r="D513" s="89" t="s">
        <v>552</v>
      </c>
      <c r="E513" s="69" t="str">
        <f>ADDRESS(MATCH(E507,SL_CHARTS_2012!$CG$1:$CG$39999,1),$E512+2,1)</f>
        <v>$CI$98</v>
      </c>
      <c r="F513" s="69" t="str">
        <f>ADDRESS(MATCH(F507,SL_CHARTS_2012!$CG$1:$CG$39999,1),$E512+2,1)</f>
        <v>$CI$94</v>
      </c>
      <c r="G513" s="69" t="str">
        <f>ADDRESS(MATCH(G507,SL_CHARTS_2012!$CG$1:$CG$39999,1),$E512+2,1)</f>
        <v>$CI$91</v>
      </c>
      <c r="H513" s="69" t="str">
        <f>ADDRESS(MATCH(H507,SL_CHARTS_2012!$CG$1:$CG$39999,1),$E512+2,1)</f>
        <v>$CI$88</v>
      </c>
      <c r="I513" s="69" t="str">
        <f>ADDRESS(MATCH(I507,SL_CHARTS_2012!$CG$1:$CG$39999,1),$E512+2,1)</f>
        <v>$CI$77</v>
      </c>
      <c r="J513" s="69" t="str">
        <f>ADDRESS(MATCH(J507,SL_CHARTS_2012!$CG$1:$CG$39999,1),$E512+2,1)</f>
        <v>$CI$71</v>
      </c>
      <c r="K513" s="69" t="str">
        <f>ADDRESS(MATCH(K507,SL_CHARTS_2012!$CG$1:$CG$39999,1),$E512+2,1)</f>
        <v>$CI$66</v>
      </c>
      <c r="L513" s="69" t="str">
        <f>ADDRESS(MATCH(L507,SL_CHARTS_2012!$CG$1:$CG$39999,1),$E512+2,1)</f>
        <v>$CI$64</v>
      </c>
      <c r="M513" s="69" t="str">
        <f>ADDRESS(MATCH(M507,SL_CHARTS_2012!$CG$1:$CG$39999,1),$E512+2,1)</f>
        <v>$CI$61</v>
      </c>
      <c r="N513" s="69" t="str">
        <f>ADDRESS(MATCH(N507,SL_CHARTS_2012!$CG$1:$CG$39999,1),$E512+2,1)</f>
        <v>$CI$52</v>
      </c>
      <c r="O513" s="69" t="str">
        <f>ADDRESS(MATCH(O507,SL_CHARTS_2012!$CG$1:$CG$39999,1),$E512+2,1)</f>
        <v>$CI$46</v>
      </c>
      <c r="P513" s="69" t="str">
        <f>ADDRESS(MATCH(P507,SL_CHARTS_2012!$CG$1:$CG$39999,1),$E512+2,1)</f>
        <v>$CI$43</v>
      </c>
      <c r="Q513" s="69" t="str">
        <f>ADDRESS(MATCH(Q507,SL_CHARTS_2012!$CG$1:$CG$39999,1),$E512+2,1)</f>
        <v>$CI$38</v>
      </c>
      <c r="R513" s="69" t="str">
        <f>ADDRESS(MATCH(R507,SL_CHARTS_2012!$CG$1:$CG$39999,1),$E512+2,1)</f>
        <v>$CI$33</v>
      </c>
      <c r="S513" s="69" t="str">
        <f>ADDRESS(MATCH(S507,SL_CHARTS_2012!$CG$1:$CG$39999,1),$E512+2,1)</f>
        <v>$CI$28</v>
      </c>
      <c r="T513" s="69" t="str">
        <f>ADDRESS(MATCH(T507,SL_CHARTS_2012!$CG$1:$CG$39999,1),$E512+2,1)</f>
        <v>$CI$25</v>
      </c>
      <c r="U513" s="69" t="str">
        <f>ADDRESS(MATCH(U507,SL_CHARTS_2012!$CG$1:$CG$39999,1),$E512+2,1)</f>
        <v>$CI$20</v>
      </c>
      <c r="V513" s="69" t="str">
        <f>ADDRESS(MATCH(V507,SL_CHARTS_2012!$CG$1:$CG$39999,1),$E512+2,1)</f>
        <v>$CI$18</v>
      </c>
      <c r="W513" s="69" t="str">
        <f>ADDRESS(MATCH(W507,SL_CHARTS_2012!$CG$1:$CG$39999,1),$E512+2,1)</f>
        <v>$CI$16</v>
      </c>
      <c r="X513" s="69" t="str">
        <f>ADDRESS(MATCH(X507,SL_CHARTS_2012!$CG$1:$CG$39999,1),$E512+2,1)</f>
        <v>$CI$12</v>
      </c>
      <c r="Y513" s="69" t="str">
        <f>ADDRESS(MATCH(Y507,SL_CHARTS_2012!$CG$1:$CG$39999,1),$E512+2,1)</f>
        <v>$CI$10</v>
      </c>
      <c r="Z513" s="69" t="str">
        <f>ADDRESS(MATCH(Z507,SL_CHARTS_2012!$CG$1:$CG$39999,1),$E512+2,1)</f>
        <v>$CI$8</v>
      </c>
      <c r="AA513" s="69" t="str">
        <f>ADDRESS(MATCH(AA507,SL_CHARTS_2012!$CG$1:$CG$39999,1),$E512+2,1)</f>
        <v>$CI$7</v>
      </c>
      <c r="AB513" s="69" t="str">
        <f>ADDRESS(MATCH(AB507,SL_CHARTS_2012!$CG$1:$CG$39999,1),$E512+2,1)</f>
        <v>$CI$6</v>
      </c>
      <c r="AC513" s="69" t="str">
        <f>ADDRESS(MATCH(AC507,SL_CHARTS_2012!$CG$1:$CG$39999,1),$E512+2,1)</f>
        <v>$CI$4</v>
      </c>
    </row>
    <row r="514" spans="2:29" s="574" customFormat="1" ht="15" hidden="1" customHeight="1">
      <c r="B514" s="692"/>
      <c r="C514" s="696"/>
      <c r="D514" s="89" t="s">
        <v>557</v>
      </c>
      <c r="E514" s="69" t="str">
        <f>ADDRESS(MATCH(E505,SL_CHARTS_2012!$CG$1:$CG$39999,1),$E512+2,1)</f>
        <v>$CI$106</v>
      </c>
      <c r="F514" s="69" t="str">
        <f>ADDRESS(MATCH(F505,SL_CHARTS_2012!$CG$1:$CG$39999,1),$E512+2,1)</f>
        <v>$CI$99</v>
      </c>
      <c r="G514" s="69" t="str">
        <f>ADDRESS(MATCH(G505,SL_CHARTS_2012!$CG$1:$CG$39999,1),$E512+2,1)</f>
        <v>$CI$95</v>
      </c>
      <c r="H514" s="69" t="str">
        <f>ADDRESS(MATCH(H505,SL_CHARTS_2012!$CG$1:$CG$39999,1),$E512+2,1)</f>
        <v>$CI$92</v>
      </c>
      <c r="I514" s="69" t="str">
        <f>ADDRESS(MATCH(I505,SL_CHARTS_2012!$CG$1:$CG$39999,1),$E512+2,1)</f>
        <v>$CI$89</v>
      </c>
      <c r="J514" s="69" t="str">
        <f>ADDRESS(MATCH(J505,SL_CHARTS_2012!$CG$1:$CG$39999,1),$E512+2,1)</f>
        <v>$CI$78</v>
      </c>
      <c r="K514" s="69" t="str">
        <f>ADDRESS(MATCH(K505,SL_CHARTS_2012!$CG$1:$CG$39999,1),$E512+2,1)</f>
        <v>$CI$71</v>
      </c>
      <c r="L514" s="69" t="str">
        <f>ADDRESS(MATCH(L505,SL_CHARTS_2012!$CG$1:$CG$39999,1),$E512+2,1)</f>
        <v>$CI$67</v>
      </c>
      <c r="M514" s="69" t="str">
        <f>ADDRESS(MATCH(M505,SL_CHARTS_2012!$CG$1:$CG$39999,1),$E512+2,1)</f>
        <v>$CI$65</v>
      </c>
      <c r="N514" s="69" t="str">
        <f>ADDRESS(MATCH(N505,SL_CHARTS_2012!$CG$1:$CG$39999,1),$E512+2,1)</f>
        <v>$CI$61</v>
      </c>
      <c r="O514" s="69" t="str">
        <f>ADDRESS(MATCH(O505,SL_CHARTS_2012!$CG$1:$CG$39999,1),$E512+2,1)</f>
        <v>$CI$53</v>
      </c>
      <c r="P514" s="69" t="str">
        <f>ADDRESS(MATCH(P505,SL_CHARTS_2012!$CG$1:$CG$39999,1),$E512+2,1)</f>
        <v>$CI$47</v>
      </c>
      <c r="Q514" s="69" t="str">
        <f>ADDRESS(MATCH(Q505,SL_CHARTS_2012!$CG$1:$CG$39999,1),$E512+2,1)</f>
        <v>$CI$43</v>
      </c>
      <c r="R514" s="69" t="str">
        <f>ADDRESS(MATCH(R505,SL_CHARTS_2012!$CG$1:$CG$39999,1),$E512+2,1)</f>
        <v>$CI$39</v>
      </c>
      <c r="S514" s="69" t="str">
        <f>ADDRESS(MATCH(S505,SL_CHARTS_2012!$CG$1:$CG$39999,1),$E512+2,1)</f>
        <v>$CI$34</v>
      </c>
      <c r="T514" s="69" t="str">
        <f>ADDRESS(MATCH(T505,SL_CHARTS_2012!$CG$1:$CG$39999,1),$E512+2,1)</f>
        <v>$CI$29</v>
      </c>
      <c r="U514" s="69" t="str">
        <f>ADDRESS(MATCH(U505,SL_CHARTS_2012!$CG$1:$CG$39999,1),$E512+2,1)</f>
        <v>$CI$26</v>
      </c>
      <c r="V514" s="69" t="str">
        <f>ADDRESS(MATCH(V505,SL_CHARTS_2012!$CG$1:$CG$39999,1),$E512+2,1)</f>
        <v>$CI$21</v>
      </c>
      <c r="W514" s="69" t="str">
        <f>ADDRESS(MATCH(W505,SL_CHARTS_2012!$CG$1:$CG$39999,1),$E512+2,1)</f>
        <v>$CI$19</v>
      </c>
      <c r="X514" s="69" t="str">
        <f>ADDRESS(MATCH(X505,SL_CHARTS_2012!$CG$1:$CG$39999,1),$E512+2,1)</f>
        <v>$CI$17</v>
      </c>
      <c r="Y514" s="69" t="str">
        <f>ADDRESS(MATCH(Y505,SL_CHARTS_2012!$CG$1:$CG$39999,1),$E512+2,1)</f>
        <v>$CI$13</v>
      </c>
      <c r="Z514" s="69" t="str">
        <f>ADDRESS(MATCH(Z505,SL_CHARTS_2012!$CG$1:$CG$39999,1),$E512+2,1)</f>
        <v>$CI$11</v>
      </c>
      <c r="AA514" s="69" t="str">
        <f>ADDRESS(MATCH(AA505,SL_CHARTS_2012!$CG$1:$CG$39999,1),$E512+2,1)</f>
        <v>$CI$9</v>
      </c>
      <c r="AB514" s="69" t="str">
        <f>ADDRESS(MATCH(AB505,SL_CHARTS_2012!$CG$1:$CG$39999,1),$E512+2,1)</f>
        <v>$CI$8</v>
      </c>
      <c r="AC514" s="69" t="str">
        <f>ADDRESS(MATCH(AC505,SL_CHARTS_2012!$CG$1:$CG$39999,1),$E512+2,1)</f>
        <v>$CI$7</v>
      </c>
    </row>
    <row r="515" spans="2:29" s="574" customFormat="1" ht="15" hidden="1" customHeight="1">
      <c r="B515" s="692"/>
      <c r="C515" s="696"/>
      <c r="D515" s="89" t="s">
        <v>553</v>
      </c>
      <c r="E515" s="69" t="str">
        <f>ADDRESS(MATCH(E507,SL_CHARTS_2012!$CG$1:$CG$39999,1),$E512+1,1)</f>
        <v>$CH$98</v>
      </c>
      <c r="F515" s="69" t="str">
        <f>ADDRESS(MATCH(F507,SL_CHARTS_2012!$CG$1:$CG$39999,1),$E512+1,1)</f>
        <v>$CH$94</v>
      </c>
      <c r="G515" s="69" t="str">
        <f>ADDRESS(MATCH(G507,SL_CHARTS_2012!$CG$1:$CG$39999,1),$E512+1,1)</f>
        <v>$CH$91</v>
      </c>
      <c r="H515" s="69" t="str">
        <f>ADDRESS(MATCH(H507,SL_CHARTS_2012!$CG$1:$CG$39999,1),$E512+1,1)</f>
        <v>$CH$88</v>
      </c>
      <c r="I515" s="69" t="str">
        <f>ADDRESS(MATCH(I507,SL_CHARTS_2012!$CG$1:$CG$39999,1),$E512+1,1)</f>
        <v>$CH$77</v>
      </c>
      <c r="J515" s="69" t="str">
        <f>ADDRESS(MATCH(J507,SL_CHARTS_2012!$CG$1:$CG$39999,1),$E512+1,1)</f>
        <v>$CH$71</v>
      </c>
      <c r="K515" s="69" t="str">
        <f>ADDRESS(MATCH(K507,SL_CHARTS_2012!$CG$1:$CG$39999,1),$E512+1,1)</f>
        <v>$CH$66</v>
      </c>
      <c r="L515" s="69" t="str">
        <f>ADDRESS(MATCH(L507,SL_CHARTS_2012!$CG$1:$CG$39999,1),$E512+1,1)</f>
        <v>$CH$64</v>
      </c>
      <c r="M515" s="69" t="str">
        <f>ADDRESS(MATCH(M507,SL_CHARTS_2012!$CG$1:$CG$39999,1),$E512+1,1)</f>
        <v>$CH$61</v>
      </c>
      <c r="N515" s="69" t="str">
        <f>ADDRESS(MATCH(N507,SL_CHARTS_2012!$CG$1:$CG$39999,1),$E512+1,1)</f>
        <v>$CH$52</v>
      </c>
      <c r="O515" s="69" t="str">
        <f>ADDRESS(MATCH(O507,SL_CHARTS_2012!$CG$1:$CG$39999,1),$E512+1,1)</f>
        <v>$CH$46</v>
      </c>
      <c r="P515" s="69" t="str">
        <f>ADDRESS(MATCH(P507,SL_CHARTS_2012!$CG$1:$CG$39999,1),$E512+1,1)</f>
        <v>$CH$43</v>
      </c>
      <c r="Q515" s="69" t="str">
        <f>ADDRESS(MATCH(Q507,SL_CHARTS_2012!$CG$1:$CG$39999,1),$E512+1,1)</f>
        <v>$CH$38</v>
      </c>
      <c r="R515" s="69" t="str">
        <f>ADDRESS(MATCH(R507,SL_CHARTS_2012!$CG$1:$CG$39999,1),$E512+1,1)</f>
        <v>$CH$33</v>
      </c>
      <c r="S515" s="69" t="str">
        <f>ADDRESS(MATCH(S507,SL_CHARTS_2012!$CG$1:$CG$39999,1),$E512+1,1)</f>
        <v>$CH$28</v>
      </c>
      <c r="T515" s="69" t="str">
        <f>ADDRESS(MATCH(T507,SL_CHARTS_2012!$CG$1:$CG$39999,1),$E512+1,1)</f>
        <v>$CH$25</v>
      </c>
      <c r="U515" s="69" t="str">
        <f>ADDRESS(MATCH(U507,SL_CHARTS_2012!$CG$1:$CG$39999,1),$E512+1,1)</f>
        <v>$CH$20</v>
      </c>
      <c r="V515" s="69" t="str">
        <f>ADDRESS(MATCH(V507,SL_CHARTS_2012!$CG$1:$CG$39999,1),$E512+1,1)</f>
        <v>$CH$18</v>
      </c>
      <c r="W515" s="69" t="str">
        <f>ADDRESS(MATCH(W507,SL_CHARTS_2012!$CG$1:$CG$39999,1),$E512+1,1)</f>
        <v>$CH$16</v>
      </c>
      <c r="X515" s="69" t="str">
        <f>ADDRESS(MATCH(X507,SL_CHARTS_2012!$CG$1:$CG$39999,1),$E512+1,1)</f>
        <v>$CH$12</v>
      </c>
      <c r="Y515" s="69" t="str">
        <f>ADDRESS(MATCH(Y507,SL_CHARTS_2012!$CG$1:$CG$39999,1),$E512+1,1)</f>
        <v>$CH$10</v>
      </c>
      <c r="Z515" s="69" t="str">
        <f>ADDRESS(MATCH(Z507,SL_CHARTS_2012!$CG$1:$CG$39999,1),$E512+1,1)</f>
        <v>$CH$8</v>
      </c>
      <c r="AA515" s="69" t="str">
        <f>ADDRESS(MATCH(AA507,SL_CHARTS_2012!$CG$1:$CG$39999,1),$E512+1,1)</f>
        <v>$CH$7</v>
      </c>
      <c r="AB515" s="69" t="str">
        <f>ADDRESS(MATCH(AB507,SL_CHARTS_2012!$CG$1:$CG$39999,1),$E512+1,1)</f>
        <v>$CH$6</v>
      </c>
      <c r="AC515" s="69" t="str">
        <f>ADDRESS(MATCH(AC507,SL_CHARTS_2012!$CG$1:$CG$39999,1),$E512+1,1)</f>
        <v>$CH$4</v>
      </c>
    </row>
    <row r="516" spans="2:29" s="574" customFormat="1" ht="15" hidden="1" customHeight="1">
      <c r="B516" s="692"/>
      <c r="C516" s="696"/>
      <c r="D516" s="89" t="s">
        <v>554</v>
      </c>
      <c r="E516" s="69" t="str">
        <f>ADDRESS(MATCH(E505,SL_CHARTS_2012!$CG$1:$CG$39999,1),$E512+1,1)</f>
        <v>$CH$106</v>
      </c>
      <c r="F516" s="69" t="str">
        <f>ADDRESS(MATCH(F505,SL_CHARTS_2012!$CG$1:$CG$39999,1),$E512+1,1)</f>
        <v>$CH$99</v>
      </c>
      <c r="G516" s="69" t="str">
        <f>ADDRESS(MATCH(G505,SL_CHARTS_2012!$CG$1:$CG$39999,1),$E512+1,1)</f>
        <v>$CH$95</v>
      </c>
      <c r="H516" s="69" t="str">
        <f>ADDRESS(MATCH(H505,SL_CHARTS_2012!$CG$1:$CG$39999,1),$E512+1,1)</f>
        <v>$CH$92</v>
      </c>
      <c r="I516" s="69" t="str">
        <f>ADDRESS(MATCH(I505,SL_CHARTS_2012!$CG$1:$CG$39999,1),$E512+1,1)</f>
        <v>$CH$89</v>
      </c>
      <c r="J516" s="69" t="str">
        <f>ADDRESS(MATCH(J505,SL_CHARTS_2012!$CG$1:$CG$39999,1),$E512+1,1)</f>
        <v>$CH$78</v>
      </c>
      <c r="K516" s="69" t="str">
        <f>ADDRESS(MATCH(K505,SL_CHARTS_2012!$CG$1:$CG$39999,1),$E512+1,1)</f>
        <v>$CH$71</v>
      </c>
      <c r="L516" s="69" t="str">
        <f>ADDRESS(MATCH(L505,SL_CHARTS_2012!$CG$1:$CG$39999,1),$E512+1,1)</f>
        <v>$CH$67</v>
      </c>
      <c r="M516" s="69" t="str">
        <f>ADDRESS(MATCH(M505,SL_CHARTS_2012!$CG$1:$CG$39999,1),$E512+1,1)</f>
        <v>$CH$65</v>
      </c>
      <c r="N516" s="69" t="str">
        <f>ADDRESS(MATCH(N505,SL_CHARTS_2012!$CG$1:$CG$39999,1),$E512+1,1)</f>
        <v>$CH$61</v>
      </c>
      <c r="O516" s="69" t="str">
        <f>ADDRESS(MATCH(O505,SL_CHARTS_2012!$CG$1:$CG$39999,1),$E512+1,1)</f>
        <v>$CH$53</v>
      </c>
      <c r="P516" s="69" t="str">
        <f>ADDRESS(MATCH(P505,SL_CHARTS_2012!$CG$1:$CG$39999,1),$E512+1,1)</f>
        <v>$CH$47</v>
      </c>
      <c r="Q516" s="69" t="str">
        <f>ADDRESS(MATCH(Q505,SL_CHARTS_2012!$CG$1:$CG$39999,1),$E512+1,1)</f>
        <v>$CH$43</v>
      </c>
      <c r="R516" s="69" t="str">
        <f>ADDRESS(MATCH(R505,SL_CHARTS_2012!$CG$1:$CG$39999,1),$E512+1,1)</f>
        <v>$CH$39</v>
      </c>
      <c r="S516" s="69" t="str">
        <f>ADDRESS(MATCH(S505,SL_CHARTS_2012!$CG$1:$CG$39999,1),$E512+1,1)</f>
        <v>$CH$34</v>
      </c>
      <c r="T516" s="69" t="str">
        <f>ADDRESS(MATCH(T505,SL_CHARTS_2012!$CG$1:$CG$39999,1),$E512+1,1)</f>
        <v>$CH$29</v>
      </c>
      <c r="U516" s="69" t="str">
        <f>ADDRESS(MATCH(U505,SL_CHARTS_2012!$CG$1:$CG$39999,1),$E512+1,1)</f>
        <v>$CH$26</v>
      </c>
      <c r="V516" s="69" t="str">
        <f>ADDRESS(MATCH(V505,SL_CHARTS_2012!$CG$1:$CG$39999,1),$E512+1,1)</f>
        <v>$CH$21</v>
      </c>
      <c r="W516" s="69" t="str">
        <f>ADDRESS(MATCH(W505,SL_CHARTS_2012!$CG$1:$CG$39999,1),$E512+1,1)</f>
        <v>$CH$19</v>
      </c>
      <c r="X516" s="69" t="str">
        <f>ADDRESS(MATCH(X505,SL_CHARTS_2012!$CG$1:$CG$39999,1),$E512+1,1)</f>
        <v>$CH$17</v>
      </c>
      <c r="Y516" s="69" t="str">
        <f>ADDRESS(MATCH(Y505,SL_CHARTS_2012!$CG$1:$CG$39999,1),$E512+1,1)</f>
        <v>$CH$13</v>
      </c>
      <c r="Z516" s="69" t="str">
        <f>ADDRESS(MATCH(Z505,SL_CHARTS_2012!$CG$1:$CG$39999,1),$E512+1,1)</f>
        <v>$CH$11</v>
      </c>
      <c r="AA516" s="69" t="str">
        <f>ADDRESS(MATCH(AA505,SL_CHARTS_2012!$CG$1:$CG$39999,1),$E512+1,1)</f>
        <v>$CH$9</v>
      </c>
      <c r="AB516" s="69" t="str">
        <f>ADDRESS(MATCH(AB505,SL_CHARTS_2012!$CG$1:$CG$39999,1),$E512+1,1)</f>
        <v>$CH$8</v>
      </c>
      <c r="AC516" s="69" t="str">
        <f>ADDRESS(MATCH(AC505,SL_CHARTS_2012!$CG$1:$CG$39999,1),$E512+1,1)</f>
        <v>$CH$7</v>
      </c>
    </row>
    <row r="517" spans="2:29" s="574" customFormat="1" ht="15" hidden="1" customHeight="1">
      <c r="B517" s="692"/>
      <c r="C517" s="696"/>
      <c r="D517" s="89" t="s">
        <v>555</v>
      </c>
      <c r="E517" s="69" t="str">
        <f>ADDRESS(MATCH(E507,SL_CHARTS_2012!$CG$1:$CG$39999,1),$E512+3,1)</f>
        <v>$CJ$98</v>
      </c>
      <c r="F517" s="69" t="str">
        <f>ADDRESS(MATCH(F507,SL_CHARTS_2012!$CG$1:$CG$39999,1),$E512+3,1)</f>
        <v>$CJ$94</v>
      </c>
      <c r="G517" s="69" t="str">
        <f>ADDRESS(MATCH(G507,SL_CHARTS_2012!$CG$1:$CG$39999,1),$E512+3,1)</f>
        <v>$CJ$91</v>
      </c>
      <c r="H517" s="69" t="str">
        <f>ADDRESS(MATCH(H507,SL_CHARTS_2012!$CG$1:$CG$39999,1),$E512+3,1)</f>
        <v>$CJ$88</v>
      </c>
      <c r="I517" s="69" t="str">
        <f>ADDRESS(MATCH(I507,SL_CHARTS_2012!$CG$1:$CG$39999,1),$E512+3,1)</f>
        <v>$CJ$77</v>
      </c>
      <c r="J517" s="69" t="str">
        <f>ADDRESS(MATCH(J507,SL_CHARTS_2012!$CG$1:$CG$39999,1),$E512+3,1)</f>
        <v>$CJ$71</v>
      </c>
      <c r="K517" s="69" t="str">
        <f>ADDRESS(MATCH(K507,SL_CHARTS_2012!$CG$1:$CG$39999,1),$E512+3,1)</f>
        <v>$CJ$66</v>
      </c>
      <c r="L517" s="69" t="str">
        <f>ADDRESS(MATCH(L507,SL_CHARTS_2012!$CG$1:$CG$39999,1),$E512+3,1)</f>
        <v>$CJ$64</v>
      </c>
      <c r="M517" s="69" t="str">
        <f>ADDRESS(MATCH(M507,SL_CHARTS_2012!$CG$1:$CG$39999,1),$E512+3,1)</f>
        <v>$CJ$61</v>
      </c>
      <c r="N517" s="69" t="str">
        <f>ADDRESS(MATCH(N507,SL_CHARTS_2012!$CG$1:$CG$39999,1),$E512+3,1)</f>
        <v>$CJ$52</v>
      </c>
      <c r="O517" s="69" t="str">
        <f>ADDRESS(MATCH(O507,SL_CHARTS_2012!$CG$1:$CG$39999,1),$E512+3,1)</f>
        <v>$CJ$46</v>
      </c>
      <c r="P517" s="69" t="str">
        <f>ADDRESS(MATCH(P507,SL_CHARTS_2012!$CG$1:$CG$39999,1),$E512+3,1)</f>
        <v>$CJ$43</v>
      </c>
      <c r="Q517" s="69" t="str">
        <f>ADDRESS(MATCH(Q507,SL_CHARTS_2012!$CG$1:$CG$39999,1),$E512+3,1)</f>
        <v>$CJ$38</v>
      </c>
      <c r="R517" s="69" t="str">
        <f>ADDRESS(MATCH(R507,SL_CHARTS_2012!$CG$1:$CG$39999,1),$E512+3,1)</f>
        <v>$CJ$33</v>
      </c>
      <c r="S517" s="69" t="str">
        <f>ADDRESS(MATCH(S507,SL_CHARTS_2012!$CG$1:$CG$39999,1),$E512+3,1)</f>
        <v>$CJ$28</v>
      </c>
      <c r="T517" s="69" t="str">
        <f>ADDRESS(MATCH(T507,SL_CHARTS_2012!$CG$1:$CG$39999,1),$E512+3,1)</f>
        <v>$CJ$25</v>
      </c>
      <c r="U517" s="69" t="str">
        <f>ADDRESS(MATCH(U507,SL_CHARTS_2012!$CG$1:$CG$39999,1),$E512+3,1)</f>
        <v>$CJ$20</v>
      </c>
      <c r="V517" s="69" t="str">
        <f>ADDRESS(MATCH(V507,SL_CHARTS_2012!$CG$1:$CG$39999,1),$E512+3,1)</f>
        <v>$CJ$18</v>
      </c>
      <c r="W517" s="69" t="str">
        <f>ADDRESS(MATCH(W507,SL_CHARTS_2012!$CG$1:$CG$39999,1),$E512+3,1)</f>
        <v>$CJ$16</v>
      </c>
      <c r="X517" s="69" t="str">
        <f>ADDRESS(MATCH(X507,SL_CHARTS_2012!$CG$1:$CG$39999,1),$E512+3,1)</f>
        <v>$CJ$12</v>
      </c>
      <c r="Y517" s="69" t="str">
        <f>ADDRESS(MATCH(Y507,SL_CHARTS_2012!$CG$1:$CG$39999,1),$E512+3,1)</f>
        <v>$CJ$10</v>
      </c>
      <c r="Z517" s="69" t="str">
        <f>ADDRESS(MATCH(Z507,SL_CHARTS_2012!$CG$1:$CG$39999,1),$E512+3,1)</f>
        <v>$CJ$8</v>
      </c>
      <c r="AA517" s="69" t="str">
        <f>ADDRESS(MATCH(AA507,SL_CHARTS_2012!$CG$1:$CG$39999,1),$E512+3,1)</f>
        <v>$CJ$7</v>
      </c>
      <c r="AB517" s="69" t="str">
        <f>ADDRESS(MATCH(AB507,SL_CHARTS_2012!$CG$1:$CG$39999,1),$E512+3,1)</f>
        <v>$CJ$6</v>
      </c>
      <c r="AC517" s="69" t="str">
        <f>ADDRESS(MATCH(AC507,SL_CHARTS_2012!$CG$1:$CG$39999,1),$E512+3,1)</f>
        <v>$CJ$4</v>
      </c>
    </row>
    <row r="518" spans="2:29" s="574" customFormat="1" ht="15" hidden="1" customHeight="1">
      <c r="B518" s="692"/>
      <c r="C518" s="696"/>
      <c r="D518" s="89" t="s">
        <v>556</v>
      </c>
      <c r="E518" s="69" t="str">
        <f>ADDRESS(MATCH(E505,SL_CHARTS_2012!$CG$1:$CG$39999,1),$E512+3,1)</f>
        <v>$CJ$106</v>
      </c>
      <c r="F518" s="69" t="str">
        <f>ADDRESS(MATCH(F505,SL_CHARTS_2012!$CG$1:$CG$39999,1),$E512+3,1)</f>
        <v>$CJ$99</v>
      </c>
      <c r="G518" s="69" t="str">
        <f>ADDRESS(MATCH(G505,SL_CHARTS_2012!$CG$1:$CG$39999,1),$E512+3,1)</f>
        <v>$CJ$95</v>
      </c>
      <c r="H518" s="69" t="str">
        <f>ADDRESS(MATCH(H505,SL_CHARTS_2012!$CG$1:$CG$39999,1),$E512+3,1)</f>
        <v>$CJ$92</v>
      </c>
      <c r="I518" s="69" t="str">
        <f>ADDRESS(MATCH(I505,SL_CHARTS_2012!$CG$1:$CG$39999,1),$E512+3,1)</f>
        <v>$CJ$89</v>
      </c>
      <c r="J518" s="69" t="str">
        <f>ADDRESS(MATCH(J505,SL_CHARTS_2012!$CG$1:$CG$39999,1),$E512+3,1)</f>
        <v>$CJ$78</v>
      </c>
      <c r="K518" s="69" t="str">
        <f>ADDRESS(MATCH(K505,SL_CHARTS_2012!$CG$1:$CG$39999,1),$E512+3,1)</f>
        <v>$CJ$71</v>
      </c>
      <c r="L518" s="69" t="str">
        <f>ADDRESS(MATCH(L505,SL_CHARTS_2012!$CG$1:$CG$39999,1),$E512+3,1)</f>
        <v>$CJ$67</v>
      </c>
      <c r="M518" s="69" t="str">
        <f>ADDRESS(MATCH(M505,SL_CHARTS_2012!$CG$1:$CG$39999,1),$E512+3,1)</f>
        <v>$CJ$65</v>
      </c>
      <c r="N518" s="69" t="str">
        <f>ADDRESS(MATCH(N505,SL_CHARTS_2012!$CG$1:$CG$39999,1),$E512+3,1)</f>
        <v>$CJ$61</v>
      </c>
      <c r="O518" s="69" t="str">
        <f>ADDRESS(MATCH(O505,SL_CHARTS_2012!$CG$1:$CG$39999,1),$E512+3,1)</f>
        <v>$CJ$53</v>
      </c>
      <c r="P518" s="69" t="str">
        <f>ADDRESS(MATCH(P505,SL_CHARTS_2012!$CG$1:$CG$39999,1),$E512+3,1)</f>
        <v>$CJ$47</v>
      </c>
      <c r="Q518" s="69" t="str">
        <f>ADDRESS(MATCH(Q505,SL_CHARTS_2012!$CG$1:$CG$39999,1),$E512+3,1)</f>
        <v>$CJ$43</v>
      </c>
      <c r="R518" s="69" t="str">
        <f>ADDRESS(MATCH(R505,SL_CHARTS_2012!$CG$1:$CG$39999,1),$E512+3,1)</f>
        <v>$CJ$39</v>
      </c>
      <c r="S518" s="69" t="str">
        <f>ADDRESS(MATCH(S505,SL_CHARTS_2012!$CG$1:$CG$39999,1),$E512+3,1)</f>
        <v>$CJ$34</v>
      </c>
      <c r="T518" s="69" t="str">
        <f>ADDRESS(MATCH(T505,SL_CHARTS_2012!$CG$1:$CG$39999,1),$E512+3,1)</f>
        <v>$CJ$29</v>
      </c>
      <c r="U518" s="69" t="str">
        <f>ADDRESS(MATCH(U505,SL_CHARTS_2012!$CG$1:$CG$39999,1),$E512+3,1)</f>
        <v>$CJ$26</v>
      </c>
      <c r="V518" s="69" t="str">
        <f>ADDRESS(MATCH(V505,SL_CHARTS_2012!$CG$1:$CG$39999,1),$E512+3,1)</f>
        <v>$CJ$21</v>
      </c>
      <c r="W518" s="69" t="str">
        <f>ADDRESS(MATCH(W505,SL_CHARTS_2012!$CG$1:$CG$39999,1),$E512+3,1)</f>
        <v>$CJ$19</v>
      </c>
      <c r="X518" s="69" t="str">
        <f>ADDRESS(MATCH(X505,SL_CHARTS_2012!$CG$1:$CG$39999,1),$E512+3,1)</f>
        <v>$CJ$17</v>
      </c>
      <c r="Y518" s="69" t="str">
        <f>ADDRESS(MATCH(Y505,SL_CHARTS_2012!$CG$1:$CG$39999,1),$E512+3,1)</f>
        <v>$CJ$13</v>
      </c>
      <c r="Z518" s="69" t="str">
        <f>ADDRESS(MATCH(Z505,SL_CHARTS_2012!$CG$1:$CG$39999,1),$E512+3,1)</f>
        <v>$CJ$11</v>
      </c>
      <c r="AA518" s="69" t="str">
        <f>ADDRESS(MATCH(AA505,SL_CHARTS_2012!$CG$1:$CG$39999,1),$E512+3,1)</f>
        <v>$CJ$9</v>
      </c>
      <c r="AB518" s="69" t="str">
        <f>ADDRESS(MATCH(AB505,SL_CHARTS_2012!$CG$1:$CG$39999,1),$E512+3,1)</f>
        <v>$CJ$8</v>
      </c>
      <c r="AC518" s="69" t="str">
        <f>ADDRESS(MATCH(AC505,SL_CHARTS_2012!$CG$1:$CG$39999,1),$E512+3,1)</f>
        <v>$CJ$7</v>
      </c>
    </row>
    <row r="519" spans="2:29" s="574" customFormat="1" ht="15" hidden="1" customHeight="1">
      <c r="B519" s="692"/>
      <c r="C519" s="693" t="s">
        <v>121</v>
      </c>
      <c r="D519" s="90" t="s">
        <v>123</v>
      </c>
      <c r="E519" s="67" t="str">
        <f>ADDRESS(MATCH(E511,SL_CHARTS_2012!$CG$1:$CG$39999,1),$E512+2,1)</f>
        <v>$CI$98</v>
      </c>
      <c r="F519" s="67" t="str">
        <f>ADDRESS(MATCH(F511,SL_CHARTS_2012!$CG$1:$CG$39999,1),$E512+2,1)</f>
        <v>$CI$94</v>
      </c>
      <c r="G519" s="67" t="str">
        <f>ADDRESS(MATCH(G511,SL_CHARTS_2012!$CG$1:$CG$39999,1),$E512+2,1)</f>
        <v>$CI$90</v>
      </c>
      <c r="H519" s="67" t="str">
        <f>ADDRESS(MATCH(H511,SL_CHARTS_2012!$CG$1:$CG$39999,1),$E512+2,1)</f>
        <v>$CI$88</v>
      </c>
      <c r="I519" s="67" t="str">
        <f>ADDRESS(MATCH(I511,SL_CHARTS_2012!$CG$1:$CG$39999,1),$E512+2,1)</f>
        <v>$CI$76</v>
      </c>
      <c r="J519" s="67" t="str">
        <f>ADDRESS(MATCH(J511,SL_CHARTS_2012!$CG$1:$CG$39999,1),$E512+2,1)</f>
        <v>$CI$71</v>
      </c>
      <c r="K519" s="67" t="str">
        <f>ADDRESS(MATCH(K511,SL_CHARTS_2012!$CG$1:$CG$39999,1),$E512+2,1)</f>
        <v>$CI$66</v>
      </c>
      <c r="L519" s="67" t="str">
        <f>ADDRESS(MATCH(L511,SL_CHARTS_2012!$CG$1:$CG$39999,1),$E512+2,1)</f>
        <v>$CI$64</v>
      </c>
      <c r="M519" s="67" t="str">
        <f>ADDRESS(MATCH(M511,SL_CHARTS_2012!$CG$1:$CG$39999,1),$E512+2,1)</f>
        <v>$CI$61</v>
      </c>
      <c r="N519" s="67" t="str">
        <f>ADDRESS(MATCH(N511,SL_CHARTS_2012!$CG$1:$CG$39999,1),$E512+2,1)</f>
        <v>$CI$52</v>
      </c>
      <c r="O519" s="67" t="str">
        <f>ADDRESS(MATCH(O511,SL_CHARTS_2012!$CG$1:$CG$39999,1),$E512+2,1)</f>
        <v>$CI$46</v>
      </c>
      <c r="P519" s="67" t="str">
        <f>ADDRESS(MATCH(P511,SL_CHARTS_2012!$CG$1:$CG$39999,1),$E512+2,1)</f>
        <v>$CI$43</v>
      </c>
      <c r="Q519" s="67" t="str">
        <f>ADDRESS(MATCH(Q511,SL_CHARTS_2012!$CG$1:$CG$39999,1),$E512+2,1)</f>
        <v>$CI$38</v>
      </c>
      <c r="R519" s="67" t="str">
        <f>ADDRESS(MATCH(R511,SL_CHARTS_2012!$CG$1:$CG$39999,1),$E512+2,1)</f>
        <v>$CI$33</v>
      </c>
      <c r="S519" s="67" t="str">
        <f>ADDRESS(MATCH(S511,SL_CHARTS_2012!$CG$1:$CG$39999,1),$E512+2,1)</f>
        <v>$CI$28</v>
      </c>
      <c r="T519" s="67" t="str">
        <f>ADDRESS(MATCH(T511,SL_CHARTS_2012!$CG$1:$CG$39999,1),$E512+2,1)</f>
        <v>$CI$25</v>
      </c>
      <c r="U519" s="67" t="str">
        <f>ADDRESS(MATCH(U511,SL_CHARTS_2012!$CG$1:$CG$39999,1),$E512+2,1)</f>
        <v>$CI$20</v>
      </c>
      <c r="V519" s="67" t="str">
        <f>ADDRESS(MATCH(V511,SL_CHARTS_2012!$CG$1:$CG$39999,1),$E512+2,1)</f>
        <v>$CI$18</v>
      </c>
      <c r="W519" s="67" t="str">
        <f>ADDRESS(MATCH(W511,SL_CHARTS_2012!$CG$1:$CG$39999,1),$E512+2,1)</f>
        <v>$CI$16</v>
      </c>
      <c r="X519" s="67" t="str">
        <f>ADDRESS(MATCH(X511,SL_CHARTS_2012!$CG$1:$CG$39999,1),$E512+2,1)</f>
        <v>$CI$12</v>
      </c>
      <c r="Y519" s="67" t="str">
        <f>ADDRESS(MATCH(Y511,SL_CHARTS_2012!$CG$1:$CG$39999,1),$E512+2,1)</f>
        <v>$CI$10</v>
      </c>
      <c r="Z519" s="67" t="str">
        <f>ADDRESS(MATCH(Z511,SL_CHARTS_2012!$CG$1:$CG$39999,1),$E512+2,1)</f>
        <v>$CI$8</v>
      </c>
      <c r="AA519" s="67" t="str">
        <f>ADDRESS(MATCH(AA511,SL_CHARTS_2012!$CG$1:$CG$39999,1),$E512+2,1)</f>
        <v>$CI$7</v>
      </c>
      <c r="AB519" s="67" t="str">
        <f>ADDRESS(MATCH(AB511,SL_CHARTS_2012!$CG$1:$CG$39999,1),$E512+2,1)</f>
        <v>$CI$6</v>
      </c>
      <c r="AC519" s="67" t="str">
        <f>ADDRESS(MATCH(AC511,SL_CHARTS_2012!$CG$1:$CG$39999,1),$E512+2,1)</f>
        <v>$CI$4</v>
      </c>
    </row>
    <row r="520" spans="2:29" s="574" customFormat="1" ht="15" hidden="1" customHeight="1">
      <c r="B520" s="692"/>
      <c r="C520" s="693"/>
      <c r="D520" s="90" t="s">
        <v>122</v>
      </c>
      <c r="E520" s="67" t="str">
        <f>ADDRESS(MATCH(E509,SL_CHARTS_2012!$CG$1:$CG$39999,1),$E512+2,1)</f>
        <v>$CI$106</v>
      </c>
      <c r="F520" s="67" t="str">
        <f>ADDRESS(MATCH(F509,SL_CHARTS_2012!$CG$1:$CG$39999,1),$E512+2,1)</f>
        <v>$CI$99</v>
      </c>
      <c r="G520" s="67" t="str">
        <f>ADDRESS(MATCH(G509,SL_CHARTS_2012!$CG$1:$CG$39999,1),$E512+2,1)</f>
        <v>$CI$96</v>
      </c>
      <c r="H520" s="67" t="str">
        <f>ADDRESS(MATCH(H509,SL_CHARTS_2012!$CG$1:$CG$39999,1),$E512+2,1)</f>
        <v>$CI$92</v>
      </c>
      <c r="I520" s="67" t="str">
        <f>ADDRESS(MATCH(I509,SL_CHARTS_2012!$CG$1:$CG$39999,1),$E512+2,1)</f>
        <v>$CI$89</v>
      </c>
      <c r="J520" s="67" t="str">
        <f>ADDRESS(MATCH(J509,SL_CHARTS_2012!$CG$1:$CG$39999,1),$E512+2,1)</f>
        <v>$CI$78</v>
      </c>
      <c r="K520" s="67" t="str">
        <f>ADDRESS(MATCH(K509,SL_CHARTS_2012!$CG$1:$CG$39999,1),$E512+2,1)</f>
        <v>$CI$71</v>
      </c>
      <c r="L520" s="67" t="str">
        <f>ADDRESS(MATCH(L509,SL_CHARTS_2012!$CG$1:$CG$39999,1),$E512+2,1)</f>
        <v>$CI$67</v>
      </c>
      <c r="M520" s="67" t="str">
        <f>ADDRESS(MATCH(M509,SL_CHARTS_2012!$CG$1:$CG$39999,1),$E512+2,1)</f>
        <v>$CI$65</v>
      </c>
      <c r="N520" s="67" t="str">
        <f>ADDRESS(MATCH(N509,SL_CHARTS_2012!$CG$1:$CG$39999,1),$E512+2,1)</f>
        <v>$CI$61</v>
      </c>
      <c r="O520" s="67" t="str">
        <f>ADDRESS(MATCH(O509,SL_CHARTS_2012!$CG$1:$CG$39999,1),$E512+2,1)</f>
        <v>$CI$53</v>
      </c>
      <c r="P520" s="67" t="str">
        <f>ADDRESS(MATCH(P509,SL_CHARTS_2012!$CG$1:$CG$39999,1),$E512+2,1)</f>
        <v>$CI$47</v>
      </c>
      <c r="Q520" s="67" t="str">
        <f>ADDRESS(MATCH(Q509,SL_CHARTS_2012!$CG$1:$CG$39999,1),$E512+2,1)</f>
        <v>$CI$43</v>
      </c>
      <c r="R520" s="67" t="str">
        <f>ADDRESS(MATCH(R509,SL_CHARTS_2012!$CG$1:$CG$39999,1),$E512+2,1)</f>
        <v>$CI$39</v>
      </c>
      <c r="S520" s="67" t="str">
        <f>ADDRESS(MATCH(S509,SL_CHARTS_2012!$CG$1:$CG$39999,1),$E512+2,1)</f>
        <v>$CI$34</v>
      </c>
      <c r="T520" s="67" t="str">
        <f>ADDRESS(MATCH(T509,SL_CHARTS_2012!$CG$1:$CG$39999,1),$E512+2,1)</f>
        <v>$CI$29</v>
      </c>
      <c r="U520" s="67" t="str">
        <f>ADDRESS(MATCH(U509,SL_CHARTS_2012!$CG$1:$CG$39999,1),$E512+2,1)</f>
        <v>$CI$26</v>
      </c>
      <c r="V520" s="67" t="str">
        <f>ADDRESS(MATCH(V509,SL_CHARTS_2012!$CG$1:$CG$39999,1),$E512+2,1)</f>
        <v>$CI$21</v>
      </c>
      <c r="W520" s="67" t="str">
        <f>ADDRESS(MATCH(W509,SL_CHARTS_2012!$CG$1:$CG$39999,1),$E512+2,1)</f>
        <v>$CI$19</v>
      </c>
      <c r="X520" s="67" t="str">
        <f>ADDRESS(MATCH(X509,SL_CHARTS_2012!$CG$1:$CG$39999,1),$E512+2,1)</f>
        <v>$CI$17</v>
      </c>
      <c r="Y520" s="67" t="str">
        <f>ADDRESS(MATCH(Y509,SL_CHARTS_2012!$CG$1:$CG$39999,1),$E512+2,1)</f>
        <v>$CI$13</v>
      </c>
      <c r="Z520" s="67" t="str">
        <f>ADDRESS(MATCH(Z509,SL_CHARTS_2012!$CG$1:$CG$39999,1),$E512+2,1)</f>
        <v>$CI$11</v>
      </c>
      <c r="AA520" s="67" t="str">
        <f>ADDRESS(MATCH(AA509,SL_CHARTS_2012!$CG$1:$CG$39999,1),$E512+2,1)</f>
        <v>$CI$9</v>
      </c>
      <c r="AB520" s="67" t="str">
        <f>ADDRESS(MATCH(AB509,SL_CHARTS_2012!$CG$1:$CG$39999,1),$E512+2,1)</f>
        <v>$CI$8</v>
      </c>
      <c r="AC520" s="67" t="str">
        <f>ADDRESS(MATCH(AC509,SL_CHARTS_2012!$CG$1:$CG$39999,1),$E512+2,1)</f>
        <v>$CI$7</v>
      </c>
    </row>
    <row r="521" spans="2:29" s="574" customFormat="1" ht="15" hidden="1" customHeight="1">
      <c r="B521" s="692"/>
      <c r="C521" s="693"/>
      <c r="D521" s="90" t="s">
        <v>553</v>
      </c>
      <c r="E521" s="67" t="str">
        <f>ADDRESS(MATCH(E511,SL_CHARTS_2012!$CG$1:$CG$39999,1),$E512+1,1)</f>
        <v>$CH$98</v>
      </c>
      <c r="F521" s="67" t="str">
        <f>ADDRESS(MATCH(F511,SL_CHARTS_2012!$CG$1:$CG$39999,1),$E512+1,1)</f>
        <v>$CH$94</v>
      </c>
      <c r="G521" s="67" t="str">
        <f>ADDRESS(MATCH(G511,SL_CHARTS_2012!$CG$1:$CG$39999,1),$E512+1,1)</f>
        <v>$CH$90</v>
      </c>
      <c r="H521" s="67" t="str">
        <f>ADDRESS(MATCH(H511,SL_CHARTS_2012!$CG$1:$CG$39999,1),$E512+1,1)</f>
        <v>$CH$88</v>
      </c>
      <c r="I521" s="67" t="str">
        <f>ADDRESS(MATCH(I511,SL_CHARTS_2012!$CG$1:$CG$39999,1),$E512+1,1)</f>
        <v>$CH$76</v>
      </c>
      <c r="J521" s="67" t="str">
        <f>ADDRESS(MATCH(J511,SL_CHARTS_2012!$CG$1:$CG$39999,1),$E512+1,1)</f>
        <v>$CH$71</v>
      </c>
      <c r="K521" s="67" t="str">
        <f>ADDRESS(MATCH(K511,SL_CHARTS_2012!$CG$1:$CG$39999,1),$E512+1,1)</f>
        <v>$CH$66</v>
      </c>
      <c r="L521" s="67" t="str">
        <f>ADDRESS(MATCH(L511,SL_CHARTS_2012!$CG$1:$CG$39999,1),$E512+1,1)</f>
        <v>$CH$64</v>
      </c>
      <c r="M521" s="67" t="str">
        <f>ADDRESS(MATCH(M511,SL_CHARTS_2012!$CG$1:$CG$39999,1),$E512+1,1)</f>
        <v>$CH$61</v>
      </c>
      <c r="N521" s="67" t="str">
        <f>ADDRESS(MATCH(N511,SL_CHARTS_2012!$CG$1:$CG$39999,1),$E512+1,1)</f>
        <v>$CH$52</v>
      </c>
      <c r="O521" s="67" t="str">
        <f>ADDRESS(MATCH(O511,SL_CHARTS_2012!$CG$1:$CG$39999,1),$E512+1,1)</f>
        <v>$CH$46</v>
      </c>
      <c r="P521" s="67" t="str">
        <f>ADDRESS(MATCH(P511,SL_CHARTS_2012!$CG$1:$CG$39999,1),$E512+1,1)</f>
        <v>$CH$43</v>
      </c>
      <c r="Q521" s="67" t="str">
        <f>ADDRESS(MATCH(Q511,SL_CHARTS_2012!$CG$1:$CG$39999,1),$E512+1,1)</f>
        <v>$CH$38</v>
      </c>
      <c r="R521" s="67" t="str">
        <f>ADDRESS(MATCH(R511,SL_CHARTS_2012!$CG$1:$CG$39999,1),$E512+1,1)</f>
        <v>$CH$33</v>
      </c>
      <c r="S521" s="67" t="str">
        <f>ADDRESS(MATCH(S511,SL_CHARTS_2012!$CG$1:$CG$39999,1),$E512+1,1)</f>
        <v>$CH$28</v>
      </c>
      <c r="T521" s="67" t="str">
        <f>ADDRESS(MATCH(T511,SL_CHARTS_2012!$CG$1:$CG$39999,1),$E512+1,1)</f>
        <v>$CH$25</v>
      </c>
      <c r="U521" s="67" t="str">
        <f>ADDRESS(MATCH(U511,SL_CHARTS_2012!$CG$1:$CG$39999,1),$E512+1,1)</f>
        <v>$CH$20</v>
      </c>
      <c r="V521" s="67" t="str">
        <f>ADDRESS(MATCH(V511,SL_CHARTS_2012!$CG$1:$CG$39999,1),$E512+1,1)</f>
        <v>$CH$18</v>
      </c>
      <c r="W521" s="67" t="str">
        <f>ADDRESS(MATCH(W511,SL_CHARTS_2012!$CG$1:$CG$39999,1),$E512+1,1)</f>
        <v>$CH$16</v>
      </c>
      <c r="X521" s="67" t="str">
        <f>ADDRESS(MATCH(X511,SL_CHARTS_2012!$CG$1:$CG$39999,1),$E512+1,1)</f>
        <v>$CH$12</v>
      </c>
      <c r="Y521" s="67" t="str">
        <f>ADDRESS(MATCH(Y511,SL_CHARTS_2012!$CG$1:$CG$39999,1),$E512+1,1)</f>
        <v>$CH$10</v>
      </c>
      <c r="Z521" s="67" t="str">
        <f>ADDRESS(MATCH(Z511,SL_CHARTS_2012!$CG$1:$CG$39999,1),$E512+1,1)</f>
        <v>$CH$8</v>
      </c>
      <c r="AA521" s="67" t="str">
        <f>ADDRESS(MATCH(AA511,SL_CHARTS_2012!$CG$1:$CG$39999,1),$E512+1,1)</f>
        <v>$CH$7</v>
      </c>
      <c r="AB521" s="67" t="str">
        <f>ADDRESS(MATCH(AB511,SL_CHARTS_2012!$CG$1:$CG$39999,1),$E512+1,1)</f>
        <v>$CH$6</v>
      </c>
      <c r="AC521" s="67" t="str">
        <f>ADDRESS(MATCH(AC511,SL_CHARTS_2012!$CG$1:$CG$39999,1),$E512+1,1)</f>
        <v>$CH$4</v>
      </c>
    </row>
    <row r="522" spans="2:29" s="574" customFormat="1" ht="15" hidden="1" customHeight="1">
      <c r="B522" s="692"/>
      <c r="C522" s="693"/>
      <c r="D522" s="90" t="s">
        <v>554</v>
      </c>
      <c r="E522" s="67" t="str">
        <f>ADDRESS(MATCH(E509,SL_CHARTS_2012!$CG$1:$CG$39999,1),$E512+1,1)</f>
        <v>$CH$106</v>
      </c>
      <c r="F522" s="67" t="str">
        <f>ADDRESS(MATCH(F509,SL_CHARTS_2012!$CG$1:$CG$39999,1),$E512+1,1)</f>
        <v>$CH$99</v>
      </c>
      <c r="G522" s="67" t="str">
        <f>ADDRESS(MATCH(G509,SL_CHARTS_2012!$CG$1:$CG$39999,1),$E512+1,1)</f>
        <v>$CH$96</v>
      </c>
      <c r="H522" s="67" t="str">
        <f>ADDRESS(MATCH(H509,SL_CHARTS_2012!$CG$1:$CG$39999,1),$E512+1,1)</f>
        <v>$CH$92</v>
      </c>
      <c r="I522" s="67" t="str">
        <f>ADDRESS(MATCH(I509,SL_CHARTS_2012!$CG$1:$CG$39999,1),$E512+1,1)</f>
        <v>$CH$89</v>
      </c>
      <c r="J522" s="67" t="str">
        <f>ADDRESS(MATCH(J509,SL_CHARTS_2012!$CG$1:$CG$39999,1),$E512+1,1)</f>
        <v>$CH$78</v>
      </c>
      <c r="K522" s="67" t="str">
        <f>ADDRESS(MATCH(K509,SL_CHARTS_2012!$CG$1:$CG$39999,1),$E512+1,1)</f>
        <v>$CH$71</v>
      </c>
      <c r="L522" s="67" t="str">
        <f>ADDRESS(MATCH(L509,SL_CHARTS_2012!$CG$1:$CG$39999,1),$E512+1,1)</f>
        <v>$CH$67</v>
      </c>
      <c r="M522" s="67" t="str">
        <f>ADDRESS(MATCH(M509,SL_CHARTS_2012!$CG$1:$CG$39999,1),$E512+1,1)</f>
        <v>$CH$65</v>
      </c>
      <c r="N522" s="67" t="str">
        <f>ADDRESS(MATCH(N509,SL_CHARTS_2012!$CG$1:$CG$39999,1),$E512+1,1)</f>
        <v>$CH$61</v>
      </c>
      <c r="O522" s="67" t="str">
        <f>ADDRESS(MATCH(O509,SL_CHARTS_2012!$CG$1:$CG$39999,1),$E512+1,1)</f>
        <v>$CH$53</v>
      </c>
      <c r="P522" s="67" t="str">
        <f>ADDRESS(MATCH(P509,SL_CHARTS_2012!$CG$1:$CG$39999,1),$E512+1,1)</f>
        <v>$CH$47</v>
      </c>
      <c r="Q522" s="67" t="str">
        <f>ADDRESS(MATCH(Q509,SL_CHARTS_2012!$CG$1:$CG$39999,1),$E512+1,1)</f>
        <v>$CH$43</v>
      </c>
      <c r="R522" s="67" t="str">
        <f>ADDRESS(MATCH(R509,SL_CHARTS_2012!$CG$1:$CG$39999,1),$E512+1,1)</f>
        <v>$CH$39</v>
      </c>
      <c r="S522" s="67" t="str">
        <f>ADDRESS(MATCH(S509,SL_CHARTS_2012!$CG$1:$CG$39999,1),$E512+1,1)</f>
        <v>$CH$34</v>
      </c>
      <c r="T522" s="67" t="str">
        <f>ADDRESS(MATCH(T509,SL_CHARTS_2012!$CG$1:$CG$39999,1),$E512+1,1)</f>
        <v>$CH$29</v>
      </c>
      <c r="U522" s="67" t="str">
        <f>ADDRESS(MATCH(U509,SL_CHARTS_2012!$CG$1:$CG$39999,1),$E512+1,1)</f>
        <v>$CH$26</v>
      </c>
      <c r="V522" s="67" t="str">
        <f>ADDRESS(MATCH(V509,SL_CHARTS_2012!$CG$1:$CG$39999,1),$E512+1,1)</f>
        <v>$CH$21</v>
      </c>
      <c r="W522" s="67" t="str">
        <f>ADDRESS(MATCH(W509,SL_CHARTS_2012!$CG$1:$CG$39999,1),$E512+1,1)</f>
        <v>$CH$19</v>
      </c>
      <c r="X522" s="67" t="str">
        <f>ADDRESS(MATCH(X509,SL_CHARTS_2012!$CG$1:$CG$39999,1),$E512+1,1)</f>
        <v>$CH$17</v>
      </c>
      <c r="Y522" s="67" t="str">
        <f>ADDRESS(MATCH(Y509,SL_CHARTS_2012!$CG$1:$CG$39999,1),$E512+1,1)</f>
        <v>$CH$13</v>
      </c>
      <c r="Z522" s="67" t="str">
        <f>ADDRESS(MATCH(Z509,SL_CHARTS_2012!$CG$1:$CG$39999,1),$E512+1,1)</f>
        <v>$CH$11</v>
      </c>
      <c r="AA522" s="67" t="str">
        <f>ADDRESS(MATCH(AA509,SL_CHARTS_2012!$CG$1:$CG$39999,1),$E512+1,1)</f>
        <v>$CH$9</v>
      </c>
      <c r="AB522" s="67" t="str">
        <f>ADDRESS(MATCH(AB509,SL_CHARTS_2012!$CG$1:$CG$39999,1),$E512+1,1)</f>
        <v>$CH$8</v>
      </c>
      <c r="AC522" s="67" t="str">
        <f>ADDRESS(MATCH(AC509,SL_CHARTS_2012!$CG$1:$CG$39999,1),$E512+1,1)</f>
        <v>$CH$7</v>
      </c>
    </row>
    <row r="523" spans="2:29" s="574" customFormat="1" ht="15" hidden="1" customHeight="1">
      <c r="B523" s="692"/>
      <c r="C523" s="693"/>
      <c r="D523" s="90" t="s">
        <v>555</v>
      </c>
      <c r="E523" s="67" t="str">
        <f>ADDRESS(MATCH(E511,SL_CHARTS_2012!$CG$1:$CG$39999,1),$E512+3,1)</f>
        <v>$CJ$98</v>
      </c>
      <c r="F523" s="67" t="str">
        <f>ADDRESS(MATCH(F511,SL_CHARTS_2012!$CG$1:$CG$39999,1),$E512+3,1)</f>
        <v>$CJ$94</v>
      </c>
      <c r="G523" s="67" t="str">
        <f>ADDRESS(MATCH(G511,SL_CHARTS_2012!$CG$1:$CG$39999,1),$E512+3,1)</f>
        <v>$CJ$90</v>
      </c>
      <c r="H523" s="67" t="str">
        <f>ADDRESS(MATCH(H511,SL_CHARTS_2012!$CG$1:$CG$39999,1),$E512+3,1)</f>
        <v>$CJ$88</v>
      </c>
      <c r="I523" s="67" t="str">
        <f>ADDRESS(MATCH(I511,SL_CHARTS_2012!$CG$1:$CG$39999,1),$E512+3,1)</f>
        <v>$CJ$76</v>
      </c>
      <c r="J523" s="67" t="str">
        <f>ADDRESS(MATCH(J511,SL_CHARTS_2012!$CG$1:$CG$39999,1),$E512+3,1)</f>
        <v>$CJ$71</v>
      </c>
      <c r="K523" s="67" t="str">
        <f>ADDRESS(MATCH(K511,SL_CHARTS_2012!$CG$1:$CG$39999,1),$E512+3,1)</f>
        <v>$CJ$66</v>
      </c>
      <c r="L523" s="67" t="str">
        <f>ADDRESS(MATCH(L511,SL_CHARTS_2012!$CG$1:$CG$39999,1),$E512+3,1)</f>
        <v>$CJ$64</v>
      </c>
      <c r="M523" s="67" t="str">
        <f>ADDRESS(MATCH(M511,SL_CHARTS_2012!$CG$1:$CG$39999,1),$E512+3,1)</f>
        <v>$CJ$61</v>
      </c>
      <c r="N523" s="67" t="str">
        <f>ADDRESS(MATCH(N511,SL_CHARTS_2012!$CG$1:$CG$39999,1),$E512+3,1)</f>
        <v>$CJ$52</v>
      </c>
      <c r="O523" s="67" t="str">
        <f>ADDRESS(MATCH(O511,SL_CHARTS_2012!$CG$1:$CG$39999,1),$E512+3,1)</f>
        <v>$CJ$46</v>
      </c>
      <c r="P523" s="67" t="str">
        <f>ADDRESS(MATCH(P511,SL_CHARTS_2012!$CG$1:$CG$39999,1),$E512+3,1)</f>
        <v>$CJ$43</v>
      </c>
      <c r="Q523" s="67" t="str">
        <f>ADDRESS(MATCH(Q511,SL_CHARTS_2012!$CG$1:$CG$39999,1),$E512+3,1)</f>
        <v>$CJ$38</v>
      </c>
      <c r="R523" s="67" t="str">
        <f>ADDRESS(MATCH(R511,SL_CHARTS_2012!$CG$1:$CG$39999,1),$E512+3,1)</f>
        <v>$CJ$33</v>
      </c>
      <c r="S523" s="67" t="str">
        <f>ADDRESS(MATCH(S511,SL_CHARTS_2012!$CG$1:$CG$39999,1),$E512+3,1)</f>
        <v>$CJ$28</v>
      </c>
      <c r="T523" s="67" t="str">
        <f>ADDRESS(MATCH(T511,SL_CHARTS_2012!$CG$1:$CG$39999,1),$E512+3,1)</f>
        <v>$CJ$25</v>
      </c>
      <c r="U523" s="67" t="str">
        <f>ADDRESS(MATCH(U511,SL_CHARTS_2012!$CG$1:$CG$39999,1),$E512+3,1)</f>
        <v>$CJ$20</v>
      </c>
      <c r="V523" s="67" t="str">
        <f>ADDRESS(MATCH(V511,SL_CHARTS_2012!$CG$1:$CG$39999,1),$E512+3,1)</f>
        <v>$CJ$18</v>
      </c>
      <c r="W523" s="67" t="str">
        <f>ADDRESS(MATCH(W511,SL_CHARTS_2012!$CG$1:$CG$39999,1),$E512+3,1)</f>
        <v>$CJ$16</v>
      </c>
      <c r="X523" s="67" t="str">
        <f>ADDRESS(MATCH(X511,SL_CHARTS_2012!$CG$1:$CG$39999,1),$E512+3,1)</f>
        <v>$CJ$12</v>
      </c>
      <c r="Y523" s="67" t="str">
        <f>ADDRESS(MATCH(Y511,SL_CHARTS_2012!$CG$1:$CG$39999,1),$E512+3,1)</f>
        <v>$CJ$10</v>
      </c>
      <c r="Z523" s="67" t="str">
        <f>ADDRESS(MATCH(Z511,SL_CHARTS_2012!$CG$1:$CG$39999,1),$E512+3,1)</f>
        <v>$CJ$8</v>
      </c>
      <c r="AA523" s="67" t="str">
        <f>ADDRESS(MATCH(AA511,SL_CHARTS_2012!$CG$1:$CG$39999,1),$E512+3,1)</f>
        <v>$CJ$7</v>
      </c>
      <c r="AB523" s="67" t="str">
        <f>ADDRESS(MATCH(AB511,SL_CHARTS_2012!$CG$1:$CG$39999,1),$E512+3,1)</f>
        <v>$CJ$6</v>
      </c>
      <c r="AC523" s="67" t="str">
        <f>ADDRESS(MATCH(AC511,SL_CHARTS_2012!$CG$1:$CG$39999,1),$E512+3,1)</f>
        <v>$CJ$4</v>
      </c>
    </row>
    <row r="524" spans="2:29" s="574" customFormat="1" ht="15" hidden="1" customHeight="1">
      <c r="B524" s="692"/>
      <c r="C524" s="693"/>
      <c r="D524" s="90" t="s">
        <v>556</v>
      </c>
      <c r="E524" s="67" t="str">
        <f>ADDRESS(MATCH(E509,SL_CHARTS_2012!$CG$1:$CG$39999,1),$E512+3,1)</f>
        <v>$CJ$106</v>
      </c>
      <c r="F524" s="67" t="str">
        <f>ADDRESS(MATCH(F509,SL_CHARTS_2012!$CG$1:$CG$39999,1),$E512+3,1)</f>
        <v>$CJ$99</v>
      </c>
      <c r="G524" s="67" t="str">
        <f>ADDRESS(MATCH(G509,SL_CHARTS_2012!$CG$1:$CG$39999,1),$E512+3,1)</f>
        <v>$CJ$96</v>
      </c>
      <c r="H524" s="67" t="str">
        <f>ADDRESS(MATCH(H509,SL_CHARTS_2012!$CG$1:$CG$39999,1),$E512+3,1)</f>
        <v>$CJ$92</v>
      </c>
      <c r="I524" s="67" t="str">
        <f>ADDRESS(MATCH(I509,SL_CHARTS_2012!$CG$1:$CG$39999,1),$E512+3,1)</f>
        <v>$CJ$89</v>
      </c>
      <c r="J524" s="67" t="str">
        <f>ADDRESS(MATCH(J509,SL_CHARTS_2012!$CG$1:$CG$39999,1),$E512+3,1)</f>
        <v>$CJ$78</v>
      </c>
      <c r="K524" s="67" t="str">
        <f>ADDRESS(MATCH(K509,SL_CHARTS_2012!$CG$1:$CG$39999,1),$E512+3,1)</f>
        <v>$CJ$71</v>
      </c>
      <c r="L524" s="67" t="str">
        <f>ADDRESS(MATCH(L509,SL_CHARTS_2012!$CG$1:$CG$39999,1),$E512+3,1)</f>
        <v>$CJ$67</v>
      </c>
      <c r="M524" s="67" t="str">
        <f>ADDRESS(MATCH(M509,SL_CHARTS_2012!$CG$1:$CG$39999,1),$E512+3,1)</f>
        <v>$CJ$65</v>
      </c>
      <c r="N524" s="67" t="str">
        <f>ADDRESS(MATCH(N509,SL_CHARTS_2012!$CG$1:$CG$39999,1),$E512+3,1)</f>
        <v>$CJ$61</v>
      </c>
      <c r="O524" s="67" t="str">
        <f>ADDRESS(MATCH(O509,SL_CHARTS_2012!$CG$1:$CG$39999,1),$E512+3,1)</f>
        <v>$CJ$53</v>
      </c>
      <c r="P524" s="67" t="str">
        <f>ADDRESS(MATCH(P509,SL_CHARTS_2012!$CG$1:$CG$39999,1),$E512+3,1)</f>
        <v>$CJ$47</v>
      </c>
      <c r="Q524" s="67" t="str">
        <f>ADDRESS(MATCH(Q509,SL_CHARTS_2012!$CG$1:$CG$39999,1),$E512+3,1)</f>
        <v>$CJ$43</v>
      </c>
      <c r="R524" s="67" t="str">
        <f>ADDRESS(MATCH(R509,SL_CHARTS_2012!$CG$1:$CG$39999,1),$E512+3,1)</f>
        <v>$CJ$39</v>
      </c>
      <c r="S524" s="67" t="str">
        <f>ADDRESS(MATCH(S509,SL_CHARTS_2012!$CG$1:$CG$39999,1),$E512+3,1)</f>
        <v>$CJ$34</v>
      </c>
      <c r="T524" s="67" t="str">
        <f>ADDRESS(MATCH(T509,SL_CHARTS_2012!$CG$1:$CG$39999,1),$E512+3,1)</f>
        <v>$CJ$29</v>
      </c>
      <c r="U524" s="67" t="str">
        <f>ADDRESS(MATCH(U509,SL_CHARTS_2012!$CG$1:$CG$39999,1),$E512+3,1)</f>
        <v>$CJ$26</v>
      </c>
      <c r="V524" s="67" t="str">
        <f>ADDRESS(MATCH(V509,SL_CHARTS_2012!$CG$1:$CG$39999,1),$E512+3,1)</f>
        <v>$CJ$21</v>
      </c>
      <c r="W524" s="67" t="str">
        <f>ADDRESS(MATCH(W509,SL_CHARTS_2012!$CG$1:$CG$39999,1),$E512+3,1)</f>
        <v>$CJ$19</v>
      </c>
      <c r="X524" s="67" t="str">
        <f>ADDRESS(MATCH(X509,SL_CHARTS_2012!$CG$1:$CG$39999,1),$E512+3,1)</f>
        <v>$CJ$17</v>
      </c>
      <c r="Y524" s="67" t="str">
        <f>ADDRESS(MATCH(Y509,SL_CHARTS_2012!$CG$1:$CG$39999,1),$E512+3,1)</f>
        <v>$CJ$13</v>
      </c>
      <c r="Z524" s="67" t="str">
        <f>ADDRESS(MATCH(Z509,SL_CHARTS_2012!$CG$1:$CG$39999,1),$E512+3,1)</f>
        <v>$CJ$11</v>
      </c>
      <c r="AA524" s="67" t="str">
        <f>ADDRESS(MATCH(AA509,SL_CHARTS_2012!$CG$1:$CG$39999,1),$E512+3,1)</f>
        <v>$CJ$9</v>
      </c>
      <c r="AB524" s="67" t="str">
        <f>ADDRESS(MATCH(AB509,SL_CHARTS_2012!$CG$1:$CG$39999,1),$E512+3,1)</f>
        <v>$CJ$8</v>
      </c>
      <c r="AC524" s="67" t="str">
        <f>ADDRESS(MATCH(AC509,SL_CHARTS_2012!$CG$1:$CG$39999,1),$E512+3,1)</f>
        <v>$CJ$7</v>
      </c>
    </row>
    <row r="525" spans="2:29" s="574" customFormat="1" ht="15" hidden="1" customHeight="1">
      <c r="B525" s="692"/>
      <c r="C525" s="568"/>
      <c r="D525" s="697" t="s">
        <v>126</v>
      </c>
      <c r="E525" s="72" t="s">
        <v>147</v>
      </c>
      <c r="F525" s="569"/>
      <c r="G525" s="569"/>
      <c r="H525" s="569"/>
      <c r="I525" s="569"/>
      <c r="J525" s="569"/>
      <c r="K525" s="569"/>
      <c r="L525" s="569"/>
      <c r="M525" s="569"/>
      <c r="N525" s="569"/>
      <c r="O525" s="569"/>
      <c r="P525" s="569"/>
      <c r="Q525" s="569"/>
      <c r="R525" s="569"/>
      <c r="S525" s="569"/>
      <c r="T525" s="569"/>
      <c r="U525" s="569"/>
      <c r="V525" s="569"/>
      <c r="W525" s="569"/>
      <c r="X525" s="569"/>
      <c r="Y525" s="569"/>
      <c r="Z525" s="569"/>
      <c r="AA525" s="569"/>
      <c r="AB525" s="569"/>
      <c r="AC525" s="569"/>
    </row>
    <row r="526" spans="2:29" s="574" customFormat="1" ht="15" hidden="1" customHeight="1">
      <c r="B526" s="692"/>
      <c r="C526" s="568"/>
      <c r="D526" s="697"/>
      <c r="E526" s="72" t="s">
        <v>124</v>
      </c>
      <c r="F526" s="569"/>
      <c r="G526" s="569"/>
      <c r="H526" s="569"/>
      <c r="I526" s="569"/>
      <c r="J526" s="569"/>
      <c r="K526" s="569"/>
      <c r="L526" s="569"/>
      <c r="M526" s="569"/>
      <c r="N526" s="569"/>
      <c r="O526" s="569"/>
      <c r="P526" s="569"/>
      <c r="Q526" s="569"/>
      <c r="R526" s="569"/>
      <c r="S526" s="569"/>
      <c r="T526" s="569"/>
      <c r="U526" s="569"/>
      <c r="V526" s="569"/>
      <c r="W526" s="569"/>
      <c r="X526" s="569"/>
      <c r="Y526" s="569"/>
      <c r="Z526" s="569"/>
      <c r="AA526" s="569"/>
      <c r="AB526" s="569"/>
      <c r="AC526" s="569"/>
    </row>
    <row r="527" spans="2:29" s="580" customFormat="1" ht="15" customHeight="1">
      <c r="B527" s="692"/>
      <c r="C527" s="698" t="s">
        <v>127</v>
      </c>
      <c r="D527" s="91" t="s">
        <v>106</v>
      </c>
      <c r="E527" s="20" t="str">
        <f t="shared" ref="E527:AC527" si="233">CONCATENATE(E505,E$7,E507)</f>
        <v>101-93</v>
      </c>
      <c r="F527" s="20" t="str">
        <f t="shared" si="233"/>
        <v>94-89</v>
      </c>
      <c r="G527" s="20" t="str">
        <f t="shared" si="233"/>
        <v>90-86</v>
      </c>
      <c r="H527" s="20" t="str">
        <f t="shared" si="233"/>
        <v>87-83</v>
      </c>
      <c r="I527" s="20" t="str">
        <f t="shared" si="233"/>
        <v>84-72</v>
      </c>
      <c r="J527" s="20" t="str">
        <f t="shared" si="233"/>
        <v>73-66</v>
      </c>
      <c r="K527" s="20" t="str">
        <f t="shared" si="233"/>
        <v>66-61</v>
      </c>
      <c r="L527" s="20" t="str">
        <f t="shared" si="233"/>
        <v>62-59</v>
      </c>
      <c r="M527" s="20" t="str">
        <f t="shared" si="233"/>
        <v>60-56</v>
      </c>
      <c r="N527" s="20" t="str">
        <f t="shared" si="233"/>
        <v>56-47</v>
      </c>
      <c r="O527" s="20" t="str">
        <f t="shared" si="233"/>
        <v>48-41</v>
      </c>
      <c r="P527" s="20" t="str">
        <f t="shared" si="233"/>
        <v>42-38</v>
      </c>
      <c r="Q527" s="20" t="str">
        <f t="shared" si="233"/>
        <v>38-33</v>
      </c>
      <c r="R527" s="20" t="str">
        <f t="shared" si="233"/>
        <v>34-28</v>
      </c>
      <c r="S527" s="20" t="str">
        <f t="shared" si="233"/>
        <v>29-23</v>
      </c>
      <c r="T527" s="20" t="str">
        <f t="shared" si="233"/>
        <v>24-20</v>
      </c>
      <c r="U527" s="20" t="str">
        <f t="shared" si="233"/>
        <v>21-15</v>
      </c>
      <c r="V527" s="20" t="str">
        <f t="shared" si="233"/>
        <v>16-13</v>
      </c>
      <c r="W527" s="20" t="str">
        <f t="shared" si="233"/>
        <v>14-11</v>
      </c>
      <c r="X527" s="20" t="str">
        <f t="shared" si="233"/>
        <v>12-7</v>
      </c>
      <c r="Y527" s="20" t="str">
        <f t="shared" si="233"/>
        <v>8-5</v>
      </c>
      <c r="Z527" s="20" t="str">
        <f t="shared" si="233"/>
        <v>6-3</v>
      </c>
      <c r="AA527" s="20" t="str">
        <f t="shared" si="233"/>
        <v>4-2</v>
      </c>
      <c r="AB527" s="20" t="str">
        <f t="shared" si="233"/>
        <v>3-1</v>
      </c>
      <c r="AC527" s="20" t="str">
        <f t="shared" si="233"/>
        <v>2-0</v>
      </c>
    </row>
    <row r="528" spans="2:29" s="580" customFormat="1" ht="15" customHeight="1">
      <c r="B528" s="692"/>
      <c r="C528" s="698"/>
      <c r="D528" s="92" t="s">
        <v>670</v>
      </c>
      <c r="E528" s="92">
        <f t="shared" ref="E528:AC528" ca="1" si="234">AVERAGE(INDIRECT(CONCATENATE($E$290,E513,$E$291,E514),TRUE))</f>
        <v>134.01481480555555</v>
      </c>
      <c r="F528" s="92">
        <f t="shared" ca="1" si="234"/>
        <v>143.60055554166664</v>
      </c>
      <c r="G528" s="92">
        <f t="shared" ca="1" si="234"/>
        <v>146.30666664999998</v>
      </c>
      <c r="H528" s="92">
        <f t="shared" ca="1" si="234"/>
        <v>145.27976185</v>
      </c>
      <c r="I528" s="92">
        <f t="shared" ca="1" si="234"/>
        <v>140.07418803846153</v>
      </c>
      <c r="J528" s="92">
        <f t="shared" ca="1" si="234"/>
        <v>122.74988096874999</v>
      </c>
      <c r="K528" s="92">
        <f t="shared" ca="1" si="234"/>
        <v>93.69795637499999</v>
      </c>
      <c r="L528" s="92">
        <f t="shared" ca="1" si="234"/>
        <v>81.228571437499994</v>
      </c>
      <c r="M528" s="92">
        <f t="shared" ca="1" si="234"/>
        <v>74.8327381</v>
      </c>
      <c r="N528" s="92">
        <f t="shared" ca="1" si="234"/>
        <v>62.438439399999993</v>
      </c>
      <c r="O528" s="92">
        <f t="shared" ca="1" si="234"/>
        <v>49.286141343749996</v>
      </c>
      <c r="P528" s="92">
        <f t="shared" ca="1" si="234"/>
        <v>35.981431149999999</v>
      </c>
      <c r="Q528" s="92">
        <f t="shared" ca="1" si="234"/>
        <v>17.473298416666665</v>
      </c>
      <c r="R528" s="92">
        <f t="shared" ca="1" si="234"/>
        <v>3.8874445357142862</v>
      </c>
      <c r="S528" s="92">
        <f t="shared" ca="1" si="234"/>
        <v>0.43091260714285706</v>
      </c>
      <c r="T528" s="92">
        <f t="shared" ca="1" si="234"/>
        <v>-1.3294871499999998</v>
      </c>
      <c r="U528" s="92">
        <f t="shared" ca="1" si="234"/>
        <v>-0.60938649999999994</v>
      </c>
      <c r="V528" s="92">
        <f t="shared" ca="1" si="234"/>
        <v>1.7688873749999998</v>
      </c>
      <c r="W528" s="92">
        <f t="shared" ca="1" si="234"/>
        <v>2.0580357499999997</v>
      </c>
      <c r="X528" s="92">
        <f t="shared" ca="1" si="234"/>
        <v>-2.121726208333333</v>
      </c>
      <c r="Y528" s="92">
        <f t="shared" ca="1" si="234"/>
        <v>-6.2848214374999998</v>
      </c>
      <c r="Z528" s="92">
        <f t="shared" ca="1" si="234"/>
        <v>-4.7366071249999999</v>
      </c>
      <c r="AA528" s="92">
        <f t="shared" ca="1" si="234"/>
        <v>-7.9744047500000006</v>
      </c>
      <c r="AB528" s="92">
        <f t="shared" ca="1" si="234"/>
        <v>-13.602380999999999</v>
      </c>
      <c r="AC528" s="92">
        <f t="shared" ca="1" si="234"/>
        <v>-17.210267875</v>
      </c>
    </row>
    <row r="529" spans="2:30" s="580" customFormat="1" ht="15" customHeight="1">
      <c r="B529" s="692"/>
      <c r="C529" s="698"/>
      <c r="D529" s="93" t="s">
        <v>681</v>
      </c>
      <c r="E529" s="93">
        <f ca="1">MIN(INDIRECT(CONCATENATE($E$525,E513,$E$526,E514),TRUE))</f>
        <v>124.11666674999999</v>
      </c>
      <c r="F529" s="93">
        <f t="shared" ref="F529:AC529" ca="1" si="235">MIN(INDIRECT(CONCATENATE($E$290,F513,$E$291,F514),TRUE))</f>
        <v>142.03333325</v>
      </c>
      <c r="G529" s="93">
        <f t="shared" ca="1" si="235"/>
        <v>144.58333325000001</v>
      </c>
      <c r="H529" s="93">
        <f t="shared" ca="1" si="235"/>
        <v>144.55833325</v>
      </c>
      <c r="I529" s="93">
        <f t="shared" ca="1" si="235"/>
        <v>131.58777774999999</v>
      </c>
      <c r="J529" s="93">
        <f t="shared" ca="1" si="235"/>
        <v>106.49428575</v>
      </c>
      <c r="K529" s="93">
        <f t="shared" ca="1" si="235"/>
        <v>82.566666749999996</v>
      </c>
      <c r="L529" s="93">
        <f t="shared" ca="1" si="235"/>
        <v>77.214285750000002</v>
      </c>
      <c r="M529" s="93">
        <f t="shared" ca="1" si="235"/>
        <v>70.482142750000008</v>
      </c>
      <c r="N529" s="93">
        <f t="shared" ca="1" si="235"/>
        <v>55.560748749999995</v>
      </c>
      <c r="O529" s="93">
        <f t="shared" ca="1" si="235"/>
        <v>39.161412999999996</v>
      </c>
      <c r="P529" s="93">
        <f t="shared" ca="1" si="235"/>
        <v>29.621467500000001</v>
      </c>
      <c r="Q529" s="93">
        <f t="shared" ca="1" si="235"/>
        <v>5.4316770000000005</v>
      </c>
      <c r="R529" s="93">
        <f t="shared" ca="1" si="235"/>
        <v>1.0195652500000003</v>
      </c>
      <c r="S529" s="93">
        <f t="shared" ca="1" si="235"/>
        <v>-0.80192300000000039</v>
      </c>
      <c r="T529" s="93">
        <f t="shared" ca="1" si="235"/>
        <v>-2.3846154999999998</v>
      </c>
      <c r="U529" s="93">
        <f t="shared" ca="1" si="235"/>
        <v>-2.3846154999999998</v>
      </c>
      <c r="V529" s="93">
        <f t="shared" ca="1" si="235"/>
        <v>0.78846150000000081</v>
      </c>
      <c r="W529" s="93">
        <f t="shared" ca="1" si="235"/>
        <v>1.2410715000000003</v>
      </c>
      <c r="X529" s="93">
        <f t="shared" ca="1" si="235"/>
        <v>-6.7428572500000001</v>
      </c>
      <c r="Y529" s="93">
        <f t="shared" ca="1" si="235"/>
        <v>-6.7428572500000001</v>
      </c>
      <c r="Z529" s="93">
        <f t="shared" ca="1" si="235"/>
        <v>-6.1321427499999999</v>
      </c>
      <c r="AA529" s="93">
        <f t="shared" ca="1" si="235"/>
        <v>-16.93571425</v>
      </c>
      <c r="AB529" s="93">
        <f t="shared" ca="1" si="235"/>
        <v>-21.155357249999998</v>
      </c>
      <c r="AC529" s="93">
        <f t="shared" ca="1" si="235"/>
        <v>-30</v>
      </c>
    </row>
    <row r="530" spans="2:30" s="580" customFormat="1" ht="15" customHeight="1">
      <c r="B530" s="692"/>
      <c r="C530" s="698"/>
      <c r="D530" s="93" t="s">
        <v>682</v>
      </c>
      <c r="E530" s="93">
        <f t="shared" ref="E530:AC530" ca="1" si="236">MAX(INDIRECT(CONCATENATE($E$290,E513,$E$291,E514),TRUE))</f>
        <v>142.35833324999999</v>
      </c>
      <c r="F530" s="93">
        <f t="shared" ca="1" si="236"/>
        <v>146.31166675</v>
      </c>
      <c r="G530" s="93">
        <f t="shared" ca="1" si="236"/>
        <v>148.04</v>
      </c>
      <c r="H530" s="93">
        <f t="shared" ca="1" si="236"/>
        <v>146.87944425000001</v>
      </c>
      <c r="I530" s="93">
        <f t="shared" ca="1" si="236"/>
        <v>144.76746050000003</v>
      </c>
      <c r="J530" s="93">
        <f t="shared" ca="1" si="236"/>
        <v>133.18166675000001</v>
      </c>
      <c r="K530" s="93">
        <f t="shared" ca="1" si="236"/>
        <v>106.49428575</v>
      </c>
      <c r="L530" s="93">
        <f t="shared" ca="1" si="236"/>
        <v>86.362499999999997</v>
      </c>
      <c r="M530" s="93">
        <f t="shared" ca="1" si="236"/>
        <v>78.770833249999995</v>
      </c>
      <c r="N530" s="93">
        <f t="shared" ca="1" si="236"/>
        <v>70.482142750000008</v>
      </c>
      <c r="O530" s="93">
        <f t="shared" ca="1" si="236"/>
        <v>56.77892525</v>
      </c>
      <c r="P530" s="93">
        <f t="shared" ca="1" si="236"/>
        <v>42.341394999999999</v>
      </c>
      <c r="Q530" s="93">
        <f t="shared" ca="1" si="236"/>
        <v>29.621467500000001</v>
      </c>
      <c r="R530" s="93">
        <f t="shared" ca="1" si="236"/>
        <v>10.172670750000002</v>
      </c>
      <c r="S530" s="93">
        <f t="shared" ca="1" si="236"/>
        <v>1.4391305000000001</v>
      </c>
      <c r="T530" s="93">
        <f t="shared" ca="1" si="236"/>
        <v>-0.27435899999999958</v>
      </c>
      <c r="U530" s="93">
        <f t="shared" ca="1" si="236"/>
        <v>1.5817307500000002</v>
      </c>
      <c r="V530" s="93">
        <f t="shared" ca="1" si="236"/>
        <v>2.3749999999999996</v>
      </c>
      <c r="W530" s="93">
        <f t="shared" ca="1" si="236"/>
        <v>2.3749999999999996</v>
      </c>
      <c r="X530" s="93">
        <f t="shared" ca="1" si="236"/>
        <v>2.2857142499999998</v>
      </c>
      <c r="Y530" s="93">
        <f t="shared" ca="1" si="236"/>
        <v>-5.82678575</v>
      </c>
      <c r="Z530" s="93">
        <f t="shared" ca="1" si="236"/>
        <v>-2.7160715</v>
      </c>
      <c r="AA530" s="93">
        <f t="shared" ca="1" si="236"/>
        <v>-2.7160715</v>
      </c>
      <c r="AB530" s="93">
        <f t="shared" ca="1" si="236"/>
        <v>-2.7160715</v>
      </c>
      <c r="AC530" s="93">
        <f t="shared" ca="1" si="236"/>
        <v>-0.75</v>
      </c>
    </row>
    <row r="531" spans="2:30" s="574" customFormat="1" ht="15" customHeight="1">
      <c r="B531" s="692"/>
      <c r="C531" s="698"/>
      <c r="D531" s="94" t="s">
        <v>558</v>
      </c>
      <c r="E531" s="94" t="str">
        <f>CONCATENATE($E525,E514,$E526,E513)</f>
        <v>SL_CHARTS_2012!$CI$106:$CI$98</v>
      </c>
      <c r="F531" s="94" t="str">
        <f t="shared" ref="F531:AC531" si="237">CONCATENATE($E525,F514,$E526,F513)</f>
        <v>SL_CHARTS_2012!$CI$99:$CI$94</v>
      </c>
      <c r="G531" s="94" t="str">
        <f t="shared" si="237"/>
        <v>SL_CHARTS_2012!$CI$95:$CI$91</v>
      </c>
      <c r="H531" s="94" t="str">
        <f t="shared" si="237"/>
        <v>SL_CHARTS_2012!$CI$92:$CI$88</v>
      </c>
      <c r="I531" s="94" t="str">
        <f t="shared" si="237"/>
        <v>SL_CHARTS_2012!$CI$89:$CI$77</v>
      </c>
      <c r="J531" s="94" t="str">
        <f t="shared" si="237"/>
        <v>SL_CHARTS_2012!$CI$78:$CI$71</v>
      </c>
      <c r="K531" s="94" t="str">
        <f t="shared" si="237"/>
        <v>SL_CHARTS_2012!$CI$71:$CI$66</v>
      </c>
      <c r="L531" s="94" t="str">
        <f t="shared" si="237"/>
        <v>SL_CHARTS_2012!$CI$67:$CI$64</v>
      </c>
      <c r="M531" s="94" t="str">
        <f t="shared" si="237"/>
        <v>SL_CHARTS_2012!$CI$65:$CI$61</v>
      </c>
      <c r="N531" s="94" t="str">
        <f t="shared" si="237"/>
        <v>SL_CHARTS_2012!$CI$61:$CI$52</v>
      </c>
      <c r="O531" s="94" t="str">
        <f t="shared" si="237"/>
        <v>SL_CHARTS_2012!$CI$53:$CI$46</v>
      </c>
      <c r="P531" s="94" t="str">
        <f t="shared" si="237"/>
        <v>SL_CHARTS_2012!$CI$47:$CI$43</v>
      </c>
      <c r="Q531" s="94" t="str">
        <f t="shared" si="237"/>
        <v>SL_CHARTS_2012!$CI$43:$CI$38</v>
      </c>
      <c r="R531" s="94" t="str">
        <f t="shared" si="237"/>
        <v>SL_CHARTS_2012!$CI$39:$CI$33</v>
      </c>
      <c r="S531" s="94" t="str">
        <f t="shared" si="237"/>
        <v>SL_CHARTS_2012!$CI$34:$CI$28</v>
      </c>
      <c r="T531" s="94" t="str">
        <f t="shared" si="237"/>
        <v>SL_CHARTS_2012!$CI$29:$CI$25</v>
      </c>
      <c r="U531" s="94" t="str">
        <f t="shared" si="237"/>
        <v>SL_CHARTS_2012!$CI$26:$CI$20</v>
      </c>
      <c r="V531" s="94" t="str">
        <f t="shared" si="237"/>
        <v>SL_CHARTS_2012!$CI$21:$CI$18</v>
      </c>
      <c r="W531" s="94" t="str">
        <f t="shared" si="237"/>
        <v>SL_CHARTS_2012!$CI$19:$CI$16</v>
      </c>
      <c r="X531" s="94" t="str">
        <f t="shared" si="237"/>
        <v>SL_CHARTS_2012!$CI$17:$CI$12</v>
      </c>
      <c r="Y531" s="94" t="str">
        <f t="shared" si="237"/>
        <v>SL_CHARTS_2012!$CI$13:$CI$10</v>
      </c>
      <c r="Z531" s="94" t="str">
        <f t="shared" si="237"/>
        <v>SL_CHARTS_2012!$CI$11:$CI$8</v>
      </c>
      <c r="AA531" s="94" t="str">
        <f t="shared" si="237"/>
        <v>SL_CHARTS_2012!$CI$9:$CI$7</v>
      </c>
      <c r="AB531" s="94" t="str">
        <f t="shared" si="237"/>
        <v>SL_CHARTS_2012!$CI$8:$CI$6</v>
      </c>
      <c r="AC531" s="94" t="str">
        <f t="shared" si="237"/>
        <v>SL_CHARTS_2012!$CI$7:$CI$4</v>
      </c>
      <c r="AD531" s="94"/>
    </row>
    <row r="532" spans="2:30" s="574" customFormat="1" ht="15" customHeight="1">
      <c r="B532" s="692"/>
      <c r="C532" s="698"/>
      <c r="D532" s="94" t="s">
        <v>560</v>
      </c>
      <c r="E532" s="94" t="str">
        <f>CONCATENATE($E525,E516,$E526,E515)</f>
        <v>SL_CHARTS_2012!$CH$106:$CH$98</v>
      </c>
      <c r="F532" s="94" t="str">
        <f t="shared" ref="F532:AC532" si="238">CONCATENATE($E525,F516,$E526,F515)</f>
        <v>SL_CHARTS_2012!$CH$99:$CH$94</v>
      </c>
      <c r="G532" s="94" t="str">
        <f t="shared" si="238"/>
        <v>SL_CHARTS_2012!$CH$95:$CH$91</v>
      </c>
      <c r="H532" s="94" t="str">
        <f t="shared" si="238"/>
        <v>SL_CHARTS_2012!$CH$92:$CH$88</v>
      </c>
      <c r="I532" s="94" t="str">
        <f t="shared" si="238"/>
        <v>SL_CHARTS_2012!$CH$89:$CH$77</v>
      </c>
      <c r="J532" s="94" t="str">
        <f t="shared" si="238"/>
        <v>SL_CHARTS_2012!$CH$78:$CH$71</v>
      </c>
      <c r="K532" s="94" t="str">
        <f t="shared" si="238"/>
        <v>SL_CHARTS_2012!$CH$71:$CH$66</v>
      </c>
      <c r="L532" s="94" t="str">
        <f t="shared" si="238"/>
        <v>SL_CHARTS_2012!$CH$67:$CH$64</v>
      </c>
      <c r="M532" s="94" t="str">
        <f t="shared" si="238"/>
        <v>SL_CHARTS_2012!$CH$65:$CH$61</v>
      </c>
      <c r="N532" s="94" t="str">
        <f t="shared" si="238"/>
        <v>SL_CHARTS_2012!$CH$61:$CH$52</v>
      </c>
      <c r="O532" s="94" t="str">
        <f t="shared" si="238"/>
        <v>SL_CHARTS_2012!$CH$53:$CH$46</v>
      </c>
      <c r="P532" s="94" t="str">
        <f t="shared" si="238"/>
        <v>SL_CHARTS_2012!$CH$47:$CH$43</v>
      </c>
      <c r="Q532" s="94" t="str">
        <f t="shared" si="238"/>
        <v>SL_CHARTS_2012!$CH$43:$CH$38</v>
      </c>
      <c r="R532" s="94" t="str">
        <f t="shared" si="238"/>
        <v>SL_CHARTS_2012!$CH$39:$CH$33</v>
      </c>
      <c r="S532" s="94" t="str">
        <f t="shared" si="238"/>
        <v>SL_CHARTS_2012!$CH$34:$CH$28</v>
      </c>
      <c r="T532" s="94" t="str">
        <f t="shared" si="238"/>
        <v>SL_CHARTS_2012!$CH$29:$CH$25</v>
      </c>
      <c r="U532" s="94" t="str">
        <f t="shared" si="238"/>
        <v>SL_CHARTS_2012!$CH$26:$CH$20</v>
      </c>
      <c r="V532" s="94" t="str">
        <f t="shared" si="238"/>
        <v>SL_CHARTS_2012!$CH$21:$CH$18</v>
      </c>
      <c r="W532" s="94" t="str">
        <f t="shared" si="238"/>
        <v>SL_CHARTS_2012!$CH$19:$CH$16</v>
      </c>
      <c r="X532" s="94" t="str">
        <f t="shared" si="238"/>
        <v>SL_CHARTS_2012!$CH$17:$CH$12</v>
      </c>
      <c r="Y532" s="94" t="str">
        <f t="shared" si="238"/>
        <v>SL_CHARTS_2012!$CH$13:$CH$10</v>
      </c>
      <c r="Z532" s="94" t="str">
        <f t="shared" si="238"/>
        <v>SL_CHARTS_2012!$CH$11:$CH$8</v>
      </c>
      <c r="AA532" s="94" t="str">
        <f t="shared" si="238"/>
        <v>SL_CHARTS_2012!$CH$9:$CH$7</v>
      </c>
      <c r="AB532" s="94" t="str">
        <f t="shared" si="238"/>
        <v>SL_CHARTS_2012!$CH$8:$CH$6</v>
      </c>
      <c r="AC532" s="94" t="str">
        <f t="shared" si="238"/>
        <v>SL_CHARTS_2012!$CH$7:$CH$4</v>
      </c>
    </row>
    <row r="533" spans="2:30" s="574" customFormat="1" ht="15" customHeight="1">
      <c r="B533" s="692"/>
      <c r="C533" s="698"/>
      <c r="D533" s="94" t="s">
        <v>559</v>
      </c>
      <c r="E533" s="94" t="str">
        <f>CONCATENATE($E525,E518,$E526,E517)</f>
        <v>SL_CHARTS_2012!$CJ$106:$CJ$98</v>
      </c>
      <c r="F533" s="94" t="str">
        <f t="shared" ref="F533:AC533" si="239">CONCATENATE($E525,F518,$E526,F517)</f>
        <v>SL_CHARTS_2012!$CJ$99:$CJ$94</v>
      </c>
      <c r="G533" s="94" t="str">
        <f t="shared" si="239"/>
        <v>SL_CHARTS_2012!$CJ$95:$CJ$91</v>
      </c>
      <c r="H533" s="94" t="str">
        <f t="shared" si="239"/>
        <v>SL_CHARTS_2012!$CJ$92:$CJ$88</v>
      </c>
      <c r="I533" s="94" t="str">
        <f t="shared" si="239"/>
        <v>SL_CHARTS_2012!$CJ$89:$CJ$77</v>
      </c>
      <c r="J533" s="94" t="str">
        <f t="shared" si="239"/>
        <v>SL_CHARTS_2012!$CJ$78:$CJ$71</v>
      </c>
      <c r="K533" s="94" t="str">
        <f t="shared" si="239"/>
        <v>SL_CHARTS_2012!$CJ$71:$CJ$66</v>
      </c>
      <c r="L533" s="94" t="str">
        <f t="shared" si="239"/>
        <v>SL_CHARTS_2012!$CJ$67:$CJ$64</v>
      </c>
      <c r="M533" s="94" t="str">
        <f t="shared" si="239"/>
        <v>SL_CHARTS_2012!$CJ$65:$CJ$61</v>
      </c>
      <c r="N533" s="94" t="str">
        <f t="shared" si="239"/>
        <v>SL_CHARTS_2012!$CJ$61:$CJ$52</v>
      </c>
      <c r="O533" s="94" t="str">
        <f t="shared" si="239"/>
        <v>SL_CHARTS_2012!$CJ$53:$CJ$46</v>
      </c>
      <c r="P533" s="94" t="str">
        <f t="shared" si="239"/>
        <v>SL_CHARTS_2012!$CJ$47:$CJ$43</v>
      </c>
      <c r="Q533" s="94" t="str">
        <f t="shared" si="239"/>
        <v>SL_CHARTS_2012!$CJ$43:$CJ$38</v>
      </c>
      <c r="R533" s="94" t="str">
        <f t="shared" si="239"/>
        <v>SL_CHARTS_2012!$CJ$39:$CJ$33</v>
      </c>
      <c r="S533" s="94" t="str">
        <f t="shared" si="239"/>
        <v>SL_CHARTS_2012!$CJ$34:$CJ$28</v>
      </c>
      <c r="T533" s="94" t="str">
        <f t="shared" si="239"/>
        <v>SL_CHARTS_2012!$CJ$29:$CJ$25</v>
      </c>
      <c r="U533" s="94" t="str">
        <f t="shared" si="239"/>
        <v>SL_CHARTS_2012!$CJ$26:$CJ$20</v>
      </c>
      <c r="V533" s="94" t="str">
        <f t="shared" si="239"/>
        <v>SL_CHARTS_2012!$CJ$21:$CJ$18</v>
      </c>
      <c r="W533" s="94" t="str">
        <f t="shared" si="239"/>
        <v>SL_CHARTS_2012!$CJ$19:$CJ$16</v>
      </c>
      <c r="X533" s="94" t="str">
        <f t="shared" si="239"/>
        <v>SL_CHARTS_2012!$CJ$17:$CJ$12</v>
      </c>
      <c r="Y533" s="94" t="str">
        <f t="shared" si="239"/>
        <v>SL_CHARTS_2012!$CJ$13:$CJ$10</v>
      </c>
      <c r="Z533" s="94" t="str">
        <f t="shared" si="239"/>
        <v>SL_CHARTS_2012!$CJ$11:$CJ$8</v>
      </c>
      <c r="AA533" s="94" t="str">
        <f t="shared" si="239"/>
        <v>SL_CHARTS_2012!$CJ$9:$CJ$7</v>
      </c>
      <c r="AB533" s="94" t="str">
        <f t="shared" si="239"/>
        <v>SL_CHARTS_2012!$CJ$8:$CJ$6</v>
      </c>
      <c r="AC533" s="94" t="str">
        <f t="shared" si="239"/>
        <v>SL_CHARTS_2012!$CJ$7:$CJ$4</v>
      </c>
    </row>
    <row r="534" spans="2:30" s="574" customFormat="1" ht="15" customHeight="1">
      <c r="B534" s="692"/>
      <c r="C534" s="698"/>
      <c r="D534" s="94" t="s">
        <v>677</v>
      </c>
      <c r="E534" s="94" t="str">
        <f ca="1">ADDRESS(MATCH(E529,INDIRECT(E531,TRUE),0)+MATCH(E507,SL_CHARTS_2012!$CG$1:$CG$3999,1)-1,$E512+1,1,1)</f>
        <v>$CH$106</v>
      </c>
      <c r="F534" s="94" t="str">
        <f ca="1">ADDRESS(MATCH(F529,INDIRECT(F531,TRUE),0)+MATCH(F507,SL_CHARTS_2012!$CG$1:$CG$3999,1)-1,$E512+1,1,1)</f>
        <v>$CH$99</v>
      </c>
      <c r="G534" s="94" t="str">
        <f ca="1">ADDRESS(MATCH(G529,INDIRECT(G531,TRUE),0)+MATCH(G507,SL_CHARTS_2012!$CG$1:$CG$3999,1)-1,$E512+1,1,1)</f>
        <v>$CH$95</v>
      </c>
      <c r="H534" s="94" t="str">
        <f ca="1">ADDRESS(MATCH(H529,INDIRECT(H531,TRUE),0)+MATCH(H507,SL_CHARTS_2012!$CG$1:$CG$3999,1)-1,$E512+1,1,1)</f>
        <v>$CH$90</v>
      </c>
      <c r="I534" s="94" t="str">
        <f ca="1">ADDRESS(MATCH(I529,INDIRECT(I531,TRUE),0)+MATCH(I507,SL_CHARTS_2012!$CG$1:$CG$3999,1)-1,$E512+1,1,1)</f>
        <v>$CH$77</v>
      </c>
      <c r="J534" s="94" t="str">
        <f ca="1">ADDRESS(MATCH(J529,INDIRECT(J531,TRUE),0)+MATCH(J507,SL_CHARTS_2012!$CG$1:$CG$3999,1)-1,$E512+1,1,1)</f>
        <v>$CH$71</v>
      </c>
      <c r="K534" s="94" t="str">
        <f ca="1">ADDRESS(MATCH(K529,INDIRECT(K531,TRUE),0)+MATCH(K507,SL_CHARTS_2012!$CG$1:$CG$3999,1)-1,$E512+1,1,1)</f>
        <v>$CH$66</v>
      </c>
      <c r="L534" s="94" t="str">
        <f ca="1">ADDRESS(MATCH(L529,INDIRECT(L531,TRUE),0)+MATCH(L507,SL_CHARTS_2012!$CG$1:$CG$3999,1)-1,$E512+1,1,1)</f>
        <v>$CH$64</v>
      </c>
      <c r="M534" s="94" t="str">
        <f ca="1">ADDRESS(MATCH(M529,INDIRECT(M531,TRUE),0)+MATCH(M507,SL_CHARTS_2012!$CG$1:$CG$3999,1)-1,$E512+1,1,1)</f>
        <v>$CH$61</v>
      </c>
      <c r="N534" s="94" t="str">
        <f ca="1">ADDRESS(MATCH(N529,INDIRECT(N531,TRUE),0)+MATCH(N507,SL_CHARTS_2012!$CG$1:$CG$3999,1)-1,$E512+1,1,1)</f>
        <v>$CH$52</v>
      </c>
      <c r="O534" s="94" t="str">
        <f ca="1">ADDRESS(MATCH(O529,INDIRECT(O531,TRUE),0)+MATCH(O507,SL_CHARTS_2012!$CG$1:$CG$3999,1)-1,$E512+1,1,1)</f>
        <v>$CH$46</v>
      </c>
      <c r="P534" s="94" t="str">
        <f ca="1">ADDRESS(MATCH(P529,INDIRECT(P531,TRUE),0)+MATCH(P507,SL_CHARTS_2012!$CG$1:$CG$3999,1)-1,$E512+1,1,1)</f>
        <v>$CH$43</v>
      </c>
      <c r="Q534" s="94" t="str">
        <f ca="1">ADDRESS(MATCH(Q529,INDIRECT(Q531,TRUE),0)+MATCH(Q507,SL_CHARTS_2012!$CG$1:$CG$3999,1)-1,$E512+1,1,1)</f>
        <v>$CH$38</v>
      </c>
      <c r="R534" s="94" t="str">
        <f ca="1">ADDRESS(MATCH(R529,INDIRECT(R531,TRUE),0)+MATCH(R507,SL_CHARTS_2012!$CG$1:$CG$3999,1)-1,$E512+1,1,1)</f>
        <v>$CH$33</v>
      </c>
      <c r="S534" s="94" t="str">
        <f ca="1">ADDRESS(MATCH(S529,INDIRECT(S531,TRUE),0)+MATCH(S507,SL_CHARTS_2012!$CG$1:$CG$3999,1)-1,$E512+1,1,1)</f>
        <v>$CH$28</v>
      </c>
      <c r="T534" s="94" t="str">
        <f ca="1">ADDRESS(MATCH(T529,INDIRECT(T531,TRUE),0)+MATCH(T507,SL_CHARTS_2012!$CG$1:$CG$3999,1)-1,$E512+1,1,1)</f>
        <v>$CH$25</v>
      </c>
      <c r="U534" s="94" t="str">
        <f ca="1">ADDRESS(MATCH(U529,INDIRECT(U531,TRUE),0)+MATCH(U507,SL_CHARTS_2012!$CG$1:$CG$3999,1)-1,$E512+1,1,1)</f>
        <v>$CH$25</v>
      </c>
      <c r="V534" s="94" t="str">
        <f ca="1">ADDRESS(MATCH(V529,INDIRECT(V531,TRUE),0)+MATCH(V507,SL_CHARTS_2012!$CG$1:$CG$3999,1)-1,$E512+1,1,1)</f>
        <v>$CH$21</v>
      </c>
      <c r="W534" s="94" t="str">
        <f ca="1">ADDRESS(MATCH(W529,INDIRECT(W531,TRUE),0)+MATCH(W507,SL_CHARTS_2012!$CG$1:$CG$3999,1)-1,$E512+1,1,1)</f>
        <v>$CH$16</v>
      </c>
      <c r="X534" s="94" t="str">
        <f ca="1">ADDRESS(MATCH(X529,INDIRECT(X531,TRUE),0)+MATCH(X507,SL_CHARTS_2012!$CG$1:$CG$3999,1)-1,$E512+1,1,1)</f>
        <v>$CH$13</v>
      </c>
      <c r="Y534" s="94" t="str">
        <f ca="1">ADDRESS(MATCH(Y529,INDIRECT(Y531,TRUE),0)+MATCH(Y507,SL_CHARTS_2012!$CG$1:$CG$3999,1)-1,$E512+1,1,1)</f>
        <v>$CH$13</v>
      </c>
      <c r="Z534" s="94" t="str">
        <f ca="1">ADDRESS(MATCH(Z529,INDIRECT(Z531,TRUE),0)+MATCH(Z507,SL_CHARTS_2012!$CG$1:$CG$3999,1)-1,$E512+1,1,1)</f>
        <v>$CH$11</v>
      </c>
      <c r="AA534" s="94" t="str">
        <f ca="1">ADDRESS(MATCH(AA529,INDIRECT(AA531,TRUE),0)+MATCH(AA507,SL_CHARTS_2012!$CG$1:$CG$3999,1)-1,$E512+1,1,1)</f>
        <v>$CH$7</v>
      </c>
      <c r="AB534" s="94" t="str">
        <f ca="1">ADDRESS(MATCH(AB529,INDIRECT(AB531,TRUE),0)+MATCH(AB507,SL_CHARTS_2012!$CG$1:$CG$3999,1)-1,$E512+1,1,1)</f>
        <v>$CH$6</v>
      </c>
      <c r="AC534" s="94" t="str">
        <f ca="1">ADDRESS(MATCH(AC529,INDIRECT(AC531,TRUE),0)+MATCH(AC507,SL_CHARTS_2012!$CG$1:$CG$3999,1)-1,$E512+1,1,1)</f>
        <v>$CH$5</v>
      </c>
    </row>
    <row r="535" spans="2:30" s="574" customFormat="1" ht="15" customHeight="1">
      <c r="B535" s="692"/>
      <c r="C535" s="698"/>
      <c r="D535" s="94" t="s">
        <v>679</v>
      </c>
      <c r="E535" s="94" t="str">
        <f ca="1">ADDRESS(MATCH(E530,INDIRECT(E531,TRUE),0)+MATCH(E507,SL_CHARTS_2012!$CG$1:$CG$3999,1)-1,$E512+3,1,1)</f>
        <v>$CJ$98</v>
      </c>
      <c r="F535" s="94" t="str">
        <f ca="1">ADDRESS(MATCH(F530,INDIRECT(F531,TRUE),0)+MATCH(F507,SL_CHARTS_2012!$CG$1:$CG$3999,1)-1,$E512+3,1,1)</f>
        <v>$CJ$94</v>
      </c>
      <c r="G535" s="94" t="str">
        <f ca="1">ADDRESS(MATCH(G530,INDIRECT(G531,TRUE),0)+MATCH(G507,SL_CHARTS_2012!$CG$1:$CG$3999,1)-1,$E512+3,1,1)</f>
        <v>$CJ$93</v>
      </c>
      <c r="H535" s="94" t="str">
        <f ca="1">ADDRESS(MATCH(H530,INDIRECT(H531,TRUE),0)+MATCH(H507,SL_CHARTS_2012!$CG$1:$CG$3999,1)-1,$E512+3,1,1)</f>
        <v>$CJ$92</v>
      </c>
      <c r="I535" s="94" t="str">
        <f ca="1">ADDRESS(MATCH(I530,INDIRECT(I531,TRUE),0)+MATCH(I507,SL_CHARTS_2012!$CG$1:$CG$3999,1)-1,$E512+3,1,1)</f>
        <v>$CJ$85</v>
      </c>
      <c r="J535" s="94" t="str">
        <f ca="1">ADDRESS(MATCH(J530,INDIRECT(J531,TRUE),0)+MATCH(J507,SL_CHARTS_2012!$CG$1:$CG$3999,1)-1,$E512+3,1,1)</f>
        <v>$CJ$78</v>
      </c>
      <c r="K535" s="94" t="str">
        <f ca="1">ADDRESS(MATCH(K530,INDIRECT(K531,TRUE),0)+MATCH(K507,SL_CHARTS_2012!$CG$1:$CG$3999,1)-1,$E512+3,1,1)</f>
        <v>$CJ$71</v>
      </c>
      <c r="L535" s="94" t="str">
        <f ca="1">ADDRESS(MATCH(L530,INDIRECT(L531,TRUE),0)+MATCH(L507,SL_CHARTS_2012!$CG$1:$CG$3999,1)-1,$E512+3,1,1)</f>
        <v>$CJ$67</v>
      </c>
      <c r="M535" s="94" t="str">
        <f ca="1">ADDRESS(MATCH(M530,INDIRECT(M531,TRUE),0)+MATCH(M507,SL_CHARTS_2012!$CG$1:$CG$3999,1)-1,$E512+3,1,1)</f>
        <v>$CJ$65</v>
      </c>
      <c r="N535" s="94" t="str">
        <f ca="1">ADDRESS(MATCH(N530,INDIRECT(N531,TRUE),0)+MATCH(N507,SL_CHARTS_2012!$CG$1:$CG$3999,1)-1,$E512+3,1,1)</f>
        <v>$CJ$61</v>
      </c>
      <c r="O535" s="94" t="str">
        <f ca="1">ADDRESS(MATCH(O530,INDIRECT(O531,TRUE),0)+MATCH(O507,SL_CHARTS_2012!$CG$1:$CG$3999,1)-1,$E512+3,1,1)</f>
        <v>$CJ$53</v>
      </c>
      <c r="P535" s="94" t="str">
        <f ca="1">ADDRESS(MATCH(P530,INDIRECT(P531,TRUE),0)+MATCH(P507,SL_CHARTS_2012!$CG$1:$CG$3999,1)-1,$E512+3,1,1)</f>
        <v>$CJ$47</v>
      </c>
      <c r="Q535" s="94" t="str">
        <f ca="1">ADDRESS(MATCH(Q530,INDIRECT(Q531,TRUE),0)+MATCH(Q507,SL_CHARTS_2012!$CG$1:$CG$3999,1)-1,$E512+3,1,1)</f>
        <v>$CJ$43</v>
      </c>
      <c r="R535" s="94" t="str">
        <f ca="1">ADDRESS(MATCH(R530,INDIRECT(R531,TRUE),0)+MATCH(R507,SL_CHARTS_2012!$CG$1:$CG$3999,1)-1,$E512+3,1,1)</f>
        <v>$CJ$39</v>
      </c>
      <c r="S535" s="94" t="str">
        <f ca="1">ADDRESS(MATCH(S530,INDIRECT(S531,TRUE),0)+MATCH(S507,SL_CHARTS_2012!$CG$1:$CG$3999,1)-1,$E512+3,1,1)</f>
        <v>$CJ$34</v>
      </c>
      <c r="T535" s="94" t="str">
        <f ca="1">ADDRESS(MATCH(T530,INDIRECT(T531,TRUE),0)+MATCH(T507,SL_CHARTS_2012!$CG$1:$CG$3999,1)-1,$E512+3,1,1)</f>
        <v>$CJ$29</v>
      </c>
      <c r="U535" s="94" t="str">
        <f ca="1">ADDRESS(MATCH(U530,INDIRECT(U531,TRUE),0)+MATCH(U507,SL_CHARTS_2012!$CG$1:$CG$3999,1)-1,$E512+3,1,1)</f>
        <v>$CJ$20</v>
      </c>
      <c r="V535" s="94" t="str">
        <f ca="1">ADDRESS(MATCH(V530,INDIRECT(V531,TRUE),0)+MATCH(V507,SL_CHARTS_2012!$CG$1:$CG$3999,1)-1,$E512+3,1,1)</f>
        <v>$CJ$19</v>
      </c>
      <c r="W535" s="94" t="str">
        <f ca="1">ADDRESS(MATCH(W530,INDIRECT(W531,TRUE),0)+MATCH(W507,SL_CHARTS_2012!$CG$1:$CG$3999,1)-1,$E512+3,1,1)</f>
        <v>$CJ$19</v>
      </c>
      <c r="X535" s="94" t="str">
        <f ca="1">ADDRESS(MATCH(X530,INDIRECT(X531,TRUE),0)+MATCH(X507,SL_CHARTS_2012!$CG$1:$CG$3999,1)-1,$E512+3,1,1)</f>
        <v>$CJ$17</v>
      </c>
      <c r="Y535" s="94" t="str">
        <f ca="1">ADDRESS(MATCH(Y530,INDIRECT(Y531,TRUE),0)+MATCH(Y507,SL_CHARTS_2012!$CG$1:$CG$3999,1)-1,$E512+3,1,1)</f>
        <v>$CJ$10</v>
      </c>
      <c r="Z535" s="94" t="str">
        <f ca="1">ADDRESS(MATCH(Z530,INDIRECT(Z531,TRUE),0)+MATCH(Z507,SL_CHARTS_2012!$CG$1:$CG$3999,1)-1,$E512+3,1,1)</f>
        <v>$CJ$8</v>
      </c>
      <c r="AA535" s="94" t="str">
        <f ca="1">ADDRESS(MATCH(AA530,INDIRECT(AA531,TRUE),0)+MATCH(AA507,SL_CHARTS_2012!$CG$1:$CG$3999,1)-1,$E512+3,1,1)</f>
        <v>$CJ$8</v>
      </c>
      <c r="AB535" s="94" t="str">
        <f ca="1">ADDRESS(MATCH(AB530,INDIRECT(AB531,TRUE),0)+MATCH(AB507,SL_CHARTS_2012!$CG$1:$CG$3999,1)-1,$E512+3,1,1)</f>
        <v>$CJ$8</v>
      </c>
      <c r="AC535" s="94" t="str">
        <f ca="1">ADDRESS(MATCH(AC530,INDIRECT(AC531,TRUE),0)+MATCH(AC507,SL_CHARTS_2012!$CG$1:$CG$3999,1)-1,$E512+3,1,1)</f>
        <v>$CJ$4</v>
      </c>
    </row>
    <row r="536" spans="2:30" s="574" customFormat="1" ht="15" customHeight="1">
      <c r="B536" s="692"/>
      <c r="C536" s="698"/>
      <c r="D536" s="94" t="s">
        <v>675</v>
      </c>
      <c r="E536" s="96">
        <f ca="1">MIN(INDIRECT(E532))</f>
        <v>94</v>
      </c>
      <c r="F536" s="96">
        <f t="shared" ref="F536:AC536" ca="1" si="240">MIN(INDIRECT(F532))</f>
        <v>119</v>
      </c>
      <c r="G536" s="96">
        <f t="shared" ca="1" si="240"/>
        <v>128</v>
      </c>
      <c r="H536" s="96">
        <f t="shared" ca="1" si="240"/>
        <v>119.722222</v>
      </c>
      <c r="I536" s="96">
        <f t="shared" ca="1" si="240"/>
        <v>86.111110999999994</v>
      </c>
      <c r="J536" s="96">
        <f t="shared" ca="1" si="240"/>
        <v>80</v>
      </c>
      <c r="K536" s="96">
        <f t="shared" ca="1" si="240"/>
        <v>69</v>
      </c>
      <c r="L536" s="96">
        <f t="shared" ca="1" si="240"/>
        <v>62</v>
      </c>
      <c r="M536" s="96">
        <f t="shared" ca="1" si="240"/>
        <v>62</v>
      </c>
      <c r="N536" s="96">
        <f t="shared" ca="1" si="240"/>
        <v>46.4</v>
      </c>
      <c r="O536" s="96">
        <f t="shared" ca="1" si="240"/>
        <v>29.2</v>
      </c>
      <c r="P536" s="96">
        <f t="shared" ca="1" si="240"/>
        <v>20.6</v>
      </c>
      <c r="Q536" s="96">
        <f t="shared" ca="1" si="240"/>
        <v>-32</v>
      </c>
      <c r="R536" s="96">
        <f t="shared" ca="1" si="240"/>
        <v>-32</v>
      </c>
      <c r="S536" s="96">
        <f t="shared" ca="1" si="240"/>
        <v>-20</v>
      </c>
      <c r="T536" s="96">
        <f t="shared" ca="1" si="240"/>
        <v>-18</v>
      </c>
      <c r="U536" s="96">
        <f t="shared" ca="1" si="240"/>
        <v>-18</v>
      </c>
      <c r="V536" s="96">
        <f t="shared" ca="1" si="240"/>
        <v>-14.6</v>
      </c>
      <c r="W536" s="96">
        <f t="shared" ca="1" si="240"/>
        <v>-13</v>
      </c>
      <c r="X536" s="96">
        <f t="shared" ca="1" si="240"/>
        <v>-19.399999999999999</v>
      </c>
      <c r="Y536" s="96">
        <f t="shared" ca="1" si="240"/>
        <v>-21</v>
      </c>
      <c r="Z536" s="96">
        <f t="shared" ca="1" si="240"/>
        <v>-21</v>
      </c>
      <c r="AA536" s="96">
        <f t="shared" ca="1" si="240"/>
        <v>-60.5</v>
      </c>
      <c r="AB536" s="96">
        <f t="shared" ca="1" si="240"/>
        <v>-80</v>
      </c>
      <c r="AC536" s="96">
        <f t="shared" ca="1" si="240"/>
        <v>-120</v>
      </c>
    </row>
    <row r="537" spans="2:30" s="574" customFormat="1" ht="15" customHeight="1">
      <c r="B537" s="692"/>
      <c r="C537" s="698"/>
      <c r="D537" s="94" t="s">
        <v>676</v>
      </c>
      <c r="E537" s="96">
        <f ca="1">MAX(INDIRECT(E533))</f>
        <v>165.2</v>
      </c>
      <c r="F537" s="96">
        <f t="shared" ref="F537:AC537" ca="1" si="241">MAX(INDIRECT(F533))</f>
        <v>169</v>
      </c>
      <c r="G537" s="96">
        <f t="shared" ca="1" si="241"/>
        <v>169</v>
      </c>
      <c r="H537" s="96">
        <f t="shared" ca="1" si="241"/>
        <v>180</v>
      </c>
      <c r="I537" s="96">
        <f t="shared" ca="1" si="241"/>
        <v>208.8</v>
      </c>
      <c r="J537" s="96">
        <f t="shared" ca="1" si="241"/>
        <v>210</v>
      </c>
      <c r="K537" s="96">
        <f t="shared" ca="1" si="241"/>
        <v>150.80000000000001</v>
      </c>
      <c r="L537" s="96">
        <f t="shared" ca="1" si="241"/>
        <v>101</v>
      </c>
      <c r="M537" s="96">
        <f t="shared" ca="1" si="241"/>
        <v>101</v>
      </c>
      <c r="N537" s="96">
        <f t="shared" ca="1" si="241"/>
        <v>82.6</v>
      </c>
      <c r="O537" s="96">
        <f t="shared" ca="1" si="241"/>
        <v>64.25</v>
      </c>
      <c r="P537" s="96">
        <f t="shared" ca="1" si="241"/>
        <v>51.125</v>
      </c>
      <c r="Q537" s="96">
        <f t="shared" ca="1" si="241"/>
        <v>37.260869999999997</v>
      </c>
      <c r="R537" s="96">
        <f t="shared" ca="1" si="241"/>
        <v>31.347826000000001</v>
      </c>
      <c r="S537" s="96">
        <f t="shared" ca="1" si="241"/>
        <v>24.692308000000001</v>
      </c>
      <c r="T537" s="96">
        <f t="shared" ca="1" si="241"/>
        <v>27.461538000000001</v>
      </c>
      <c r="U537" s="96">
        <f t="shared" ca="1" si="241"/>
        <v>32.076923000000001</v>
      </c>
      <c r="V537" s="96">
        <f t="shared" ca="1" si="241"/>
        <v>33</v>
      </c>
      <c r="W537" s="96">
        <f t="shared" ca="1" si="241"/>
        <v>33</v>
      </c>
      <c r="X537" s="96">
        <f t="shared" ca="1" si="241"/>
        <v>28.142856999999999</v>
      </c>
      <c r="Y537" s="96">
        <f t="shared" ca="1" si="241"/>
        <v>18.428571000000002</v>
      </c>
      <c r="Z537" s="96">
        <f t="shared" ca="1" si="241"/>
        <v>13.571429</v>
      </c>
      <c r="AA537" s="96">
        <f t="shared" ca="1" si="241"/>
        <v>8.7142859999999995</v>
      </c>
      <c r="AB537" s="96">
        <f t="shared" ca="1" si="241"/>
        <v>6.2857139999999996</v>
      </c>
      <c r="AC537" s="96">
        <f t="shared" ca="1" si="241"/>
        <v>3.8571430000000002</v>
      </c>
    </row>
    <row r="538" spans="2:30" s="574" customFormat="1" ht="15" customHeight="1">
      <c r="B538" s="692"/>
      <c r="C538" s="699" t="s">
        <v>128</v>
      </c>
      <c r="D538" s="97" t="s">
        <v>106</v>
      </c>
      <c r="E538" s="98" t="str">
        <f t="shared" ref="E538:AC538" si="242">CONCATENATE(E509,E$7,E511)</f>
        <v>101-93</v>
      </c>
      <c r="F538" s="98" t="str">
        <f t="shared" si="242"/>
        <v>94-89</v>
      </c>
      <c r="G538" s="98" t="str">
        <f t="shared" si="242"/>
        <v>91-85</v>
      </c>
      <c r="H538" s="98" t="str">
        <f t="shared" si="242"/>
        <v>87-83</v>
      </c>
      <c r="I538" s="98" t="str">
        <f t="shared" si="242"/>
        <v>84-71</v>
      </c>
      <c r="J538" s="98" t="str">
        <f t="shared" si="242"/>
        <v>73-66</v>
      </c>
      <c r="K538" s="98" t="str">
        <f t="shared" si="242"/>
        <v>66-61</v>
      </c>
      <c r="L538" s="98" t="str">
        <f t="shared" si="242"/>
        <v>62-59</v>
      </c>
      <c r="M538" s="98" t="str">
        <f t="shared" si="242"/>
        <v>60-56</v>
      </c>
      <c r="N538" s="98" t="str">
        <f t="shared" si="242"/>
        <v>56-47</v>
      </c>
      <c r="O538" s="98" t="str">
        <f t="shared" si="242"/>
        <v>48-41</v>
      </c>
      <c r="P538" s="98" t="str">
        <f t="shared" si="242"/>
        <v>42-38</v>
      </c>
      <c r="Q538" s="98" t="str">
        <f t="shared" si="242"/>
        <v>38-33</v>
      </c>
      <c r="R538" s="98" t="str">
        <f t="shared" si="242"/>
        <v>34-28</v>
      </c>
      <c r="S538" s="98" t="str">
        <f t="shared" si="242"/>
        <v>29-23</v>
      </c>
      <c r="T538" s="98" t="str">
        <f t="shared" si="242"/>
        <v>24-20</v>
      </c>
      <c r="U538" s="98" t="str">
        <f t="shared" si="242"/>
        <v>21-15</v>
      </c>
      <c r="V538" s="98" t="str">
        <f t="shared" si="242"/>
        <v>16-13</v>
      </c>
      <c r="W538" s="98" t="str">
        <f t="shared" si="242"/>
        <v>14-11</v>
      </c>
      <c r="X538" s="98" t="str">
        <f t="shared" si="242"/>
        <v>12-7</v>
      </c>
      <c r="Y538" s="98" t="str">
        <f t="shared" si="242"/>
        <v>8-5</v>
      </c>
      <c r="Z538" s="98" t="str">
        <f t="shared" si="242"/>
        <v>6-3</v>
      </c>
      <c r="AA538" s="98" t="str">
        <f t="shared" si="242"/>
        <v>4-2</v>
      </c>
      <c r="AB538" s="98" t="str">
        <f t="shared" si="242"/>
        <v>3-1</v>
      </c>
      <c r="AC538" s="98" t="str">
        <f t="shared" si="242"/>
        <v>2-0</v>
      </c>
    </row>
    <row r="539" spans="2:30" s="574" customFormat="1" ht="15" customHeight="1">
      <c r="B539" s="692"/>
      <c r="C539" s="699"/>
      <c r="D539" s="99" t="s">
        <v>670</v>
      </c>
      <c r="E539" s="99">
        <f t="shared" ref="E539:AC539" ca="1" si="243">AVERAGE(INDIRECT(CONCATENATE($E$290,E519,$E$291,E520),TRUE))</f>
        <v>134.01481480555555</v>
      </c>
      <c r="F539" s="99">
        <f t="shared" ca="1" si="243"/>
        <v>143.60055554166664</v>
      </c>
      <c r="G539" s="99">
        <f t="shared" ca="1" si="243"/>
        <v>145.67499996428572</v>
      </c>
      <c r="H539" s="99">
        <f t="shared" ca="1" si="243"/>
        <v>145.27976185</v>
      </c>
      <c r="I539" s="99">
        <f t="shared" ca="1" si="243"/>
        <v>139.3541666785714</v>
      </c>
      <c r="J539" s="99">
        <f t="shared" ca="1" si="243"/>
        <v>122.74988096874999</v>
      </c>
      <c r="K539" s="99">
        <f t="shared" ca="1" si="243"/>
        <v>93.69795637499999</v>
      </c>
      <c r="L539" s="99">
        <f t="shared" ca="1" si="243"/>
        <v>81.228571437499994</v>
      </c>
      <c r="M539" s="99">
        <f t="shared" ca="1" si="243"/>
        <v>74.8327381</v>
      </c>
      <c r="N539" s="99">
        <f t="shared" ca="1" si="243"/>
        <v>62.438439399999993</v>
      </c>
      <c r="O539" s="99">
        <f t="shared" ca="1" si="243"/>
        <v>49.286141343749996</v>
      </c>
      <c r="P539" s="99">
        <f t="shared" ca="1" si="243"/>
        <v>35.981431149999999</v>
      </c>
      <c r="Q539" s="99">
        <f t="shared" ca="1" si="243"/>
        <v>17.473298416666665</v>
      </c>
      <c r="R539" s="99">
        <f t="shared" ca="1" si="243"/>
        <v>3.8874445357142862</v>
      </c>
      <c r="S539" s="99">
        <f t="shared" ca="1" si="243"/>
        <v>0.43091260714285706</v>
      </c>
      <c r="T539" s="99">
        <f t="shared" ca="1" si="243"/>
        <v>-1.3294871499999998</v>
      </c>
      <c r="U539" s="99">
        <f t="shared" ca="1" si="243"/>
        <v>-0.60938649999999994</v>
      </c>
      <c r="V539" s="99">
        <f t="shared" ca="1" si="243"/>
        <v>1.7688873749999998</v>
      </c>
      <c r="W539" s="99">
        <f t="shared" ca="1" si="243"/>
        <v>2.0580357499999997</v>
      </c>
      <c r="X539" s="99">
        <f t="shared" ca="1" si="243"/>
        <v>-2.121726208333333</v>
      </c>
      <c r="Y539" s="99">
        <f t="shared" ca="1" si="243"/>
        <v>-6.2848214374999998</v>
      </c>
      <c r="Z539" s="99">
        <f t="shared" ca="1" si="243"/>
        <v>-4.7366071249999999</v>
      </c>
      <c r="AA539" s="99">
        <f t="shared" ca="1" si="243"/>
        <v>-7.9744047500000006</v>
      </c>
      <c r="AB539" s="99">
        <f t="shared" ca="1" si="243"/>
        <v>-13.602380999999999</v>
      </c>
      <c r="AC539" s="99">
        <f t="shared" ca="1" si="243"/>
        <v>-17.210267875</v>
      </c>
    </row>
    <row r="540" spans="2:30" s="574" customFormat="1" ht="15" hidden="1" customHeight="1">
      <c r="B540" s="692"/>
      <c r="C540" s="699"/>
      <c r="D540" s="100" t="s">
        <v>681</v>
      </c>
      <c r="E540" s="100">
        <f t="shared" ref="E540:AC540" ca="1" si="244">MIN(INDIRECT(CONCATENATE($E$290,E519,$E$291,E520),TRUE))</f>
        <v>124.11666674999999</v>
      </c>
      <c r="F540" s="100">
        <f t="shared" ca="1" si="244"/>
        <v>142.03333325</v>
      </c>
      <c r="G540" s="100">
        <f t="shared" ca="1" si="244"/>
        <v>143.63333324999999</v>
      </c>
      <c r="H540" s="100">
        <f t="shared" ca="1" si="244"/>
        <v>144.55833325</v>
      </c>
      <c r="I540" s="100">
        <f t="shared" ca="1" si="244"/>
        <v>129.993889</v>
      </c>
      <c r="J540" s="100">
        <f t="shared" ca="1" si="244"/>
        <v>106.49428575</v>
      </c>
      <c r="K540" s="100">
        <f t="shared" ca="1" si="244"/>
        <v>82.566666749999996</v>
      </c>
      <c r="L540" s="100">
        <f t="shared" ca="1" si="244"/>
        <v>77.214285750000002</v>
      </c>
      <c r="M540" s="100">
        <f t="shared" ca="1" si="244"/>
        <v>70.482142750000008</v>
      </c>
      <c r="N540" s="100">
        <f t="shared" ca="1" si="244"/>
        <v>55.560748749999995</v>
      </c>
      <c r="O540" s="100">
        <f t="shared" ca="1" si="244"/>
        <v>39.161412999999996</v>
      </c>
      <c r="P540" s="100">
        <f t="shared" ca="1" si="244"/>
        <v>29.621467500000001</v>
      </c>
      <c r="Q540" s="100">
        <f t="shared" ca="1" si="244"/>
        <v>5.4316770000000005</v>
      </c>
      <c r="R540" s="100">
        <f t="shared" ca="1" si="244"/>
        <v>1.0195652500000003</v>
      </c>
      <c r="S540" s="100">
        <f t="shared" ca="1" si="244"/>
        <v>-0.80192300000000039</v>
      </c>
      <c r="T540" s="100">
        <f t="shared" ca="1" si="244"/>
        <v>-2.3846154999999998</v>
      </c>
      <c r="U540" s="100">
        <f t="shared" ca="1" si="244"/>
        <v>-2.3846154999999998</v>
      </c>
      <c r="V540" s="100">
        <f t="shared" ca="1" si="244"/>
        <v>0.78846150000000081</v>
      </c>
      <c r="W540" s="100">
        <f t="shared" ca="1" si="244"/>
        <v>1.2410715000000003</v>
      </c>
      <c r="X540" s="100">
        <f t="shared" ca="1" si="244"/>
        <v>-6.7428572500000001</v>
      </c>
      <c r="Y540" s="100">
        <f t="shared" ca="1" si="244"/>
        <v>-6.7428572500000001</v>
      </c>
      <c r="Z540" s="100">
        <f t="shared" ca="1" si="244"/>
        <v>-6.1321427499999999</v>
      </c>
      <c r="AA540" s="100">
        <f t="shared" ca="1" si="244"/>
        <v>-16.93571425</v>
      </c>
      <c r="AB540" s="100">
        <f t="shared" ca="1" si="244"/>
        <v>-21.155357249999998</v>
      </c>
      <c r="AC540" s="100">
        <f t="shared" ca="1" si="244"/>
        <v>-30</v>
      </c>
    </row>
    <row r="541" spans="2:30" s="574" customFormat="1" ht="15" hidden="1" customHeight="1">
      <c r="B541" s="692"/>
      <c r="C541" s="699"/>
      <c r="D541" s="100" t="s">
        <v>682</v>
      </c>
      <c r="E541" s="100">
        <f t="shared" ref="E541:AC541" ca="1" si="245">MAX(INDIRECT(CONCATENATE($E$290,E519,$E$291,E520),TRUE))</f>
        <v>142.35833324999999</v>
      </c>
      <c r="F541" s="100">
        <f t="shared" ca="1" si="245"/>
        <v>146.31166675</v>
      </c>
      <c r="G541" s="100">
        <f t="shared" ca="1" si="245"/>
        <v>148.04</v>
      </c>
      <c r="H541" s="100">
        <f t="shared" ca="1" si="245"/>
        <v>146.87944425000001</v>
      </c>
      <c r="I541" s="100">
        <f t="shared" ca="1" si="245"/>
        <v>144.76746050000003</v>
      </c>
      <c r="J541" s="100">
        <f t="shared" ca="1" si="245"/>
        <v>133.18166675000001</v>
      </c>
      <c r="K541" s="100">
        <f t="shared" ca="1" si="245"/>
        <v>106.49428575</v>
      </c>
      <c r="L541" s="100">
        <f t="shared" ca="1" si="245"/>
        <v>86.362499999999997</v>
      </c>
      <c r="M541" s="100">
        <f t="shared" ca="1" si="245"/>
        <v>78.770833249999995</v>
      </c>
      <c r="N541" s="100">
        <f t="shared" ca="1" si="245"/>
        <v>70.482142750000008</v>
      </c>
      <c r="O541" s="100">
        <f t="shared" ca="1" si="245"/>
        <v>56.77892525</v>
      </c>
      <c r="P541" s="100">
        <f t="shared" ca="1" si="245"/>
        <v>42.341394999999999</v>
      </c>
      <c r="Q541" s="100">
        <f t="shared" ca="1" si="245"/>
        <v>29.621467500000001</v>
      </c>
      <c r="R541" s="100">
        <f t="shared" ca="1" si="245"/>
        <v>10.172670750000002</v>
      </c>
      <c r="S541" s="100">
        <f t="shared" ca="1" si="245"/>
        <v>1.4391305000000001</v>
      </c>
      <c r="T541" s="100">
        <f t="shared" ca="1" si="245"/>
        <v>-0.27435899999999958</v>
      </c>
      <c r="U541" s="100">
        <f t="shared" ca="1" si="245"/>
        <v>1.5817307500000002</v>
      </c>
      <c r="V541" s="100">
        <f t="shared" ca="1" si="245"/>
        <v>2.3749999999999996</v>
      </c>
      <c r="W541" s="100">
        <f t="shared" ca="1" si="245"/>
        <v>2.3749999999999996</v>
      </c>
      <c r="X541" s="100">
        <f t="shared" ca="1" si="245"/>
        <v>2.2857142499999998</v>
      </c>
      <c r="Y541" s="100">
        <f t="shared" ca="1" si="245"/>
        <v>-5.82678575</v>
      </c>
      <c r="Z541" s="100">
        <f t="shared" ca="1" si="245"/>
        <v>-2.7160715</v>
      </c>
      <c r="AA541" s="100">
        <f t="shared" ca="1" si="245"/>
        <v>-2.7160715</v>
      </c>
      <c r="AB541" s="100">
        <f t="shared" ca="1" si="245"/>
        <v>-2.7160715</v>
      </c>
      <c r="AC541" s="100">
        <f t="shared" ca="1" si="245"/>
        <v>-0.75</v>
      </c>
    </row>
    <row r="542" spans="2:30" s="574" customFormat="1" ht="15" hidden="1" customHeight="1">
      <c r="B542" s="692"/>
      <c r="C542" s="699"/>
      <c r="D542" s="101" t="s">
        <v>558</v>
      </c>
      <c r="E542" s="101" t="str">
        <f>CONCATENATE($E525,E520,$E526,E519)</f>
        <v>SL_CHARTS_2012!$CI$106:$CI$98</v>
      </c>
      <c r="F542" s="101" t="str">
        <f t="shared" ref="F542:AC542" si="246">CONCATENATE($E525,F520,$E526,F519)</f>
        <v>SL_CHARTS_2012!$CI$99:$CI$94</v>
      </c>
      <c r="G542" s="101" t="str">
        <f t="shared" si="246"/>
        <v>SL_CHARTS_2012!$CI$96:$CI$90</v>
      </c>
      <c r="H542" s="101" t="str">
        <f t="shared" si="246"/>
        <v>SL_CHARTS_2012!$CI$92:$CI$88</v>
      </c>
      <c r="I542" s="101" t="str">
        <f t="shared" si="246"/>
        <v>SL_CHARTS_2012!$CI$89:$CI$76</v>
      </c>
      <c r="J542" s="101" t="str">
        <f t="shared" si="246"/>
        <v>SL_CHARTS_2012!$CI$78:$CI$71</v>
      </c>
      <c r="K542" s="101" t="str">
        <f t="shared" si="246"/>
        <v>SL_CHARTS_2012!$CI$71:$CI$66</v>
      </c>
      <c r="L542" s="101" t="str">
        <f t="shared" si="246"/>
        <v>SL_CHARTS_2012!$CI$67:$CI$64</v>
      </c>
      <c r="M542" s="101" t="str">
        <f t="shared" si="246"/>
        <v>SL_CHARTS_2012!$CI$65:$CI$61</v>
      </c>
      <c r="N542" s="101" t="str">
        <f t="shared" si="246"/>
        <v>SL_CHARTS_2012!$CI$61:$CI$52</v>
      </c>
      <c r="O542" s="101" t="str">
        <f t="shared" si="246"/>
        <v>SL_CHARTS_2012!$CI$53:$CI$46</v>
      </c>
      <c r="P542" s="101" t="str">
        <f t="shared" si="246"/>
        <v>SL_CHARTS_2012!$CI$47:$CI$43</v>
      </c>
      <c r="Q542" s="101" t="str">
        <f t="shared" si="246"/>
        <v>SL_CHARTS_2012!$CI$43:$CI$38</v>
      </c>
      <c r="R542" s="101" t="str">
        <f t="shared" si="246"/>
        <v>SL_CHARTS_2012!$CI$39:$CI$33</v>
      </c>
      <c r="S542" s="101" t="str">
        <f t="shared" si="246"/>
        <v>SL_CHARTS_2012!$CI$34:$CI$28</v>
      </c>
      <c r="T542" s="101" t="str">
        <f t="shared" si="246"/>
        <v>SL_CHARTS_2012!$CI$29:$CI$25</v>
      </c>
      <c r="U542" s="101" t="str">
        <f t="shared" si="246"/>
        <v>SL_CHARTS_2012!$CI$26:$CI$20</v>
      </c>
      <c r="V542" s="101" t="str">
        <f t="shared" si="246"/>
        <v>SL_CHARTS_2012!$CI$21:$CI$18</v>
      </c>
      <c r="W542" s="101" t="str">
        <f t="shared" si="246"/>
        <v>SL_CHARTS_2012!$CI$19:$CI$16</v>
      </c>
      <c r="X542" s="101" t="str">
        <f t="shared" si="246"/>
        <v>SL_CHARTS_2012!$CI$17:$CI$12</v>
      </c>
      <c r="Y542" s="101" t="str">
        <f t="shared" si="246"/>
        <v>SL_CHARTS_2012!$CI$13:$CI$10</v>
      </c>
      <c r="Z542" s="101" t="str">
        <f t="shared" si="246"/>
        <v>SL_CHARTS_2012!$CI$11:$CI$8</v>
      </c>
      <c r="AA542" s="101" t="str">
        <f t="shared" si="246"/>
        <v>SL_CHARTS_2012!$CI$9:$CI$7</v>
      </c>
      <c r="AB542" s="101" t="str">
        <f t="shared" si="246"/>
        <v>SL_CHARTS_2012!$CI$8:$CI$6</v>
      </c>
      <c r="AC542" s="101" t="str">
        <f t="shared" si="246"/>
        <v>SL_CHARTS_2012!$CI$7:$CI$4</v>
      </c>
    </row>
    <row r="543" spans="2:30" s="574" customFormat="1" ht="15" hidden="1" customHeight="1">
      <c r="B543" s="692"/>
      <c r="C543" s="699"/>
      <c r="D543" s="101" t="s">
        <v>560</v>
      </c>
      <c r="E543" s="101" t="str">
        <f>CONCATENATE($E525,E522,$E526,E521)</f>
        <v>SL_CHARTS_2012!$CH$106:$CH$98</v>
      </c>
      <c r="F543" s="101" t="str">
        <f t="shared" ref="F543:AC543" si="247">CONCATENATE($E525,F522,$E526,F521)</f>
        <v>SL_CHARTS_2012!$CH$99:$CH$94</v>
      </c>
      <c r="G543" s="101" t="str">
        <f t="shared" si="247"/>
        <v>SL_CHARTS_2012!$CH$96:$CH$90</v>
      </c>
      <c r="H543" s="101" t="str">
        <f t="shared" si="247"/>
        <v>SL_CHARTS_2012!$CH$92:$CH$88</v>
      </c>
      <c r="I543" s="101" t="str">
        <f t="shared" si="247"/>
        <v>SL_CHARTS_2012!$CH$89:$CH$76</v>
      </c>
      <c r="J543" s="101" t="str">
        <f t="shared" si="247"/>
        <v>SL_CHARTS_2012!$CH$78:$CH$71</v>
      </c>
      <c r="K543" s="101" t="str">
        <f t="shared" si="247"/>
        <v>SL_CHARTS_2012!$CH$71:$CH$66</v>
      </c>
      <c r="L543" s="101" t="str">
        <f t="shared" si="247"/>
        <v>SL_CHARTS_2012!$CH$67:$CH$64</v>
      </c>
      <c r="M543" s="101" t="str">
        <f t="shared" si="247"/>
        <v>SL_CHARTS_2012!$CH$65:$CH$61</v>
      </c>
      <c r="N543" s="101" t="str">
        <f t="shared" si="247"/>
        <v>SL_CHARTS_2012!$CH$61:$CH$52</v>
      </c>
      <c r="O543" s="101" t="str">
        <f t="shared" si="247"/>
        <v>SL_CHARTS_2012!$CH$53:$CH$46</v>
      </c>
      <c r="P543" s="101" t="str">
        <f t="shared" si="247"/>
        <v>SL_CHARTS_2012!$CH$47:$CH$43</v>
      </c>
      <c r="Q543" s="101" t="str">
        <f t="shared" si="247"/>
        <v>SL_CHARTS_2012!$CH$43:$CH$38</v>
      </c>
      <c r="R543" s="101" t="str">
        <f t="shared" si="247"/>
        <v>SL_CHARTS_2012!$CH$39:$CH$33</v>
      </c>
      <c r="S543" s="101" t="str">
        <f t="shared" si="247"/>
        <v>SL_CHARTS_2012!$CH$34:$CH$28</v>
      </c>
      <c r="T543" s="101" t="str">
        <f t="shared" si="247"/>
        <v>SL_CHARTS_2012!$CH$29:$CH$25</v>
      </c>
      <c r="U543" s="101" t="str">
        <f t="shared" si="247"/>
        <v>SL_CHARTS_2012!$CH$26:$CH$20</v>
      </c>
      <c r="V543" s="101" t="str">
        <f t="shared" si="247"/>
        <v>SL_CHARTS_2012!$CH$21:$CH$18</v>
      </c>
      <c r="W543" s="101" t="str">
        <f t="shared" si="247"/>
        <v>SL_CHARTS_2012!$CH$19:$CH$16</v>
      </c>
      <c r="X543" s="101" t="str">
        <f t="shared" si="247"/>
        <v>SL_CHARTS_2012!$CH$17:$CH$12</v>
      </c>
      <c r="Y543" s="101" t="str">
        <f t="shared" si="247"/>
        <v>SL_CHARTS_2012!$CH$13:$CH$10</v>
      </c>
      <c r="Z543" s="101" t="str">
        <f t="shared" si="247"/>
        <v>SL_CHARTS_2012!$CH$11:$CH$8</v>
      </c>
      <c r="AA543" s="101" t="str">
        <f t="shared" si="247"/>
        <v>SL_CHARTS_2012!$CH$9:$CH$7</v>
      </c>
      <c r="AB543" s="101" t="str">
        <f t="shared" si="247"/>
        <v>SL_CHARTS_2012!$CH$8:$CH$6</v>
      </c>
      <c r="AC543" s="101" t="str">
        <f t="shared" si="247"/>
        <v>SL_CHARTS_2012!$CH$7:$CH$4</v>
      </c>
    </row>
    <row r="544" spans="2:30" s="574" customFormat="1" ht="15" hidden="1" customHeight="1">
      <c r="B544" s="692"/>
      <c r="C544" s="699"/>
      <c r="D544" s="101" t="s">
        <v>559</v>
      </c>
      <c r="E544" s="101" t="str">
        <f>CONCATENATE($E525,E524,$E526,E523)</f>
        <v>SL_CHARTS_2012!$CJ$106:$CJ$98</v>
      </c>
      <c r="F544" s="101" t="str">
        <f t="shared" ref="F544:AC544" si="248">CONCATENATE($E525,F524,$E526,F523)</f>
        <v>SL_CHARTS_2012!$CJ$99:$CJ$94</v>
      </c>
      <c r="G544" s="101" t="str">
        <f t="shared" si="248"/>
        <v>SL_CHARTS_2012!$CJ$96:$CJ$90</v>
      </c>
      <c r="H544" s="101" t="str">
        <f t="shared" si="248"/>
        <v>SL_CHARTS_2012!$CJ$92:$CJ$88</v>
      </c>
      <c r="I544" s="101" t="str">
        <f t="shared" si="248"/>
        <v>SL_CHARTS_2012!$CJ$89:$CJ$76</v>
      </c>
      <c r="J544" s="101" t="str">
        <f t="shared" si="248"/>
        <v>SL_CHARTS_2012!$CJ$78:$CJ$71</v>
      </c>
      <c r="K544" s="101" t="str">
        <f t="shared" si="248"/>
        <v>SL_CHARTS_2012!$CJ$71:$CJ$66</v>
      </c>
      <c r="L544" s="101" t="str">
        <f t="shared" si="248"/>
        <v>SL_CHARTS_2012!$CJ$67:$CJ$64</v>
      </c>
      <c r="M544" s="101" t="str">
        <f t="shared" si="248"/>
        <v>SL_CHARTS_2012!$CJ$65:$CJ$61</v>
      </c>
      <c r="N544" s="101" t="str">
        <f t="shared" si="248"/>
        <v>SL_CHARTS_2012!$CJ$61:$CJ$52</v>
      </c>
      <c r="O544" s="101" t="str">
        <f t="shared" si="248"/>
        <v>SL_CHARTS_2012!$CJ$53:$CJ$46</v>
      </c>
      <c r="P544" s="101" t="str">
        <f t="shared" si="248"/>
        <v>SL_CHARTS_2012!$CJ$47:$CJ$43</v>
      </c>
      <c r="Q544" s="101" t="str">
        <f t="shared" si="248"/>
        <v>SL_CHARTS_2012!$CJ$43:$CJ$38</v>
      </c>
      <c r="R544" s="101" t="str">
        <f t="shared" si="248"/>
        <v>SL_CHARTS_2012!$CJ$39:$CJ$33</v>
      </c>
      <c r="S544" s="101" t="str">
        <f t="shared" si="248"/>
        <v>SL_CHARTS_2012!$CJ$34:$CJ$28</v>
      </c>
      <c r="T544" s="101" t="str">
        <f t="shared" si="248"/>
        <v>SL_CHARTS_2012!$CJ$29:$CJ$25</v>
      </c>
      <c r="U544" s="101" t="str">
        <f t="shared" si="248"/>
        <v>SL_CHARTS_2012!$CJ$26:$CJ$20</v>
      </c>
      <c r="V544" s="101" t="str">
        <f t="shared" si="248"/>
        <v>SL_CHARTS_2012!$CJ$21:$CJ$18</v>
      </c>
      <c r="W544" s="101" t="str">
        <f t="shared" si="248"/>
        <v>SL_CHARTS_2012!$CJ$19:$CJ$16</v>
      </c>
      <c r="X544" s="101" t="str">
        <f t="shared" si="248"/>
        <v>SL_CHARTS_2012!$CJ$17:$CJ$12</v>
      </c>
      <c r="Y544" s="101" t="str">
        <f t="shared" si="248"/>
        <v>SL_CHARTS_2012!$CJ$13:$CJ$10</v>
      </c>
      <c r="Z544" s="101" t="str">
        <f t="shared" si="248"/>
        <v>SL_CHARTS_2012!$CJ$11:$CJ$8</v>
      </c>
      <c r="AA544" s="101" t="str">
        <f t="shared" si="248"/>
        <v>SL_CHARTS_2012!$CJ$9:$CJ$7</v>
      </c>
      <c r="AB544" s="101" t="str">
        <f t="shared" si="248"/>
        <v>SL_CHARTS_2012!$CJ$8:$CJ$6</v>
      </c>
      <c r="AC544" s="101" t="str">
        <f t="shared" si="248"/>
        <v>SL_CHARTS_2012!$CJ$7:$CJ$4</v>
      </c>
    </row>
    <row r="545" spans="2:29" s="574" customFormat="1" ht="15" hidden="1" customHeight="1">
      <c r="B545" s="692"/>
      <c r="C545" s="699"/>
      <c r="D545" s="101" t="s">
        <v>677</v>
      </c>
      <c r="E545" s="101" t="str">
        <f ca="1">ADDRESS(MATCH(E540,INDIRECT(E542,TRUE),0)+MATCH(E507,SL_CHARTS_2012!$CG$1:$CG$3999,1)-1,$E512+1,1,1)</f>
        <v>$CH$106</v>
      </c>
      <c r="F545" s="101" t="str">
        <f ca="1">ADDRESS(MATCH(F540,INDIRECT(F542,TRUE),0)+MATCH(F507,SL_CHARTS_2012!$CG$1:$CG$3999,1)-1,$E512+1,1,1)</f>
        <v>$CH$99</v>
      </c>
      <c r="G545" s="101" t="str">
        <f ca="1">ADDRESS(MATCH(G540,INDIRECT(G542,TRUE),0)+MATCH(G507,SL_CHARTS_2012!$CG$1:$CG$3999,1)-1,$E512+1,1,1)</f>
        <v>$CH$97</v>
      </c>
      <c r="H545" s="101" t="str">
        <f ca="1">ADDRESS(MATCH(H540,INDIRECT(H542,TRUE),0)+MATCH(H507,SL_CHARTS_2012!$CG$1:$CG$3999,1)-1,$E512+1,1,1)</f>
        <v>$CH$90</v>
      </c>
      <c r="I545" s="101" t="str">
        <f ca="1">ADDRESS(MATCH(I540,INDIRECT(I542,TRUE),0)+MATCH(I507,SL_CHARTS_2012!$CG$1:$CG$3999,1)-1,$E512+1,1,1)</f>
        <v>$CH$77</v>
      </c>
      <c r="J545" s="101" t="str">
        <f ca="1">ADDRESS(MATCH(J540,INDIRECT(J542,TRUE),0)+MATCH(J507,SL_CHARTS_2012!$CG$1:$CG$3999,1)-1,$E512+1,1,1)</f>
        <v>$CH$71</v>
      </c>
      <c r="K545" s="101" t="str">
        <f ca="1">ADDRESS(MATCH(K540,INDIRECT(K542,TRUE),0)+MATCH(K507,SL_CHARTS_2012!$CG$1:$CG$3999,1)-1,$E512+1,1,1)</f>
        <v>$CH$66</v>
      </c>
      <c r="L545" s="101" t="str">
        <f ca="1">ADDRESS(MATCH(L540,INDIRECT(L542,TRUE),0)+MATCH(L507,SL_CHARTS_2012!$CG$1:$CG$3999,1)-1,$E512+1,1,1)</f>
        <v>$CH$64</v>
      </c>
      <c r="M545" s="101" t="str">
        <f ca="1">ADDRESS(MATCH(M540,INDIRECT(M542,TRUE),0)+MATCH(M507,SL_CHARTS_2012!$CG$1:$CG$3999,1)-1,$E512+1,1,1)</f>
        <v>$CH$61</v>
      </c>
      <c r="N545" s="101" t="str">
        <f ca="1">ADDRESS(MATCH(N540,INDIRECT(N542,TRUE),0)+MATCH(N507,SL_CHARTS_2012!$CG$1:$CG$3999,1)-1,$E512+1,1,1)</f>
        <v>$CH$52</v>
      </c>
      <c r="O545" s="101" t="str">
        <f ca="1">ADDRESS(MATCH(O540,INDIRECT(O542,TRUE),0)+MATCH(O507,SL_CHARTS_2012!$CG$1:$CG$3999,1)-1,$E512+1,1,1)</f>
        <v>$CH$46</v>
      </c>
      <c r="P545" s="101" t="str">
        <f ca="1">ADDRESS(MATCH(P540,INDIRECT(P542,TRUE),0)+MATCH(P507,SL_CHARTS_2012!$CG$1:$CG$3999,1)-1,$E512+1,1,1)</f>
        <v>$CH$43</v>
      </c>
      <c r="Q545" s="101" t="str">
        <f ca="1">ADDRESS(MATCH(Q540,INDIRECT(Q542,TRUE),0)+MATCH(Q507,SL_CHARTS_2012!$CG$1:$CG$3999,1)-1,$E512+1,1,1)</f>
        <v>$CH$38</v>
      </c>
      <c r="R545" s="101" t="str">
        <f ca="1">ADDRESS(MATCH(R540,INDIRECT(R542,TRUE),0)+MATCH(R507,SL_CHARTS_2012!$CG$1:$CG$3999,1)-1,$E512+1,1,1)</f>
        <v>$CH$33</v>
      </c>
      <c r="S545" s="101" t="str">
        <f ca="1">ADDRESS(MATCH(S540,INDIRECT(S542,TRUE),0)+MATCH(S507,SL_CHARTS_2012!$CG$1:$CG$3999,1)-1,$E512+1,1,1)</f>
        <v>$CH$28</v>
      </c>
      <c r="T545" s="101" t="str">
        <f ca="1">ADDRESS(MATCH(T540,INDIRECT(T542,TRUE),0)+MATCH(T507,SL_CHARTS_2012!$CG$1:$CG$3999,1)-1,$E512+1,1,1)</f>
        <v>$CH$25</v>
      </c>
      <c r="U545" s="101" t="str">
        <f ca="1">ADDRESS(MATCH(U540,INDIRECT(U542,TRUE),0)+MATCH(U507,SL_CHARTS_2012!$CG$1:$CG$3999,1)-1,$E512+1,1,1)</f>
        <v>$CH$25</v>
      </c>
      <c r="V545" s="101" t="str">
        <f ca="1">ADDRESS(MATCH(V540,INDIRECT(V542,TRUE),0)+MATCH(V507,SL_CHARTS_2012!$CG$1:$CG$3999,1)-1,$E512+1,1,1)</f>
        <v>$CH$21</v>
      </c>
      <c r="W545" s="101" t="str">
        <f ca="1">ADDRESS(MATCH(W540,INDIRECT(W542,TRUE),0)+MATCH(W507,SL_CHARTS_2012!$CG$1:$CG$3999,1)-1,$E512+1,1,1)</f>
        <v>$CH$16</v>
      </c>
      <c r="X545" s="101" t="str">
        <f ca="1">ADDRESS(MATCH(X540,INDIRECT(X542,TRUE),0)+MATCH(X507,SL_CHARTS_2012!$CG$1:$CG$3999,1)-1,$E512+1,1,1)</f>
        <v>$CH$13</v>
      </c>
      <c r="Y545" s="101" t="str">
        <f ca="1">ADDRESS(MATCH(Y540,INDIRECT(Y542,TRUE),0)+MATCH(Y507,SL_CHARTS_2012!$CG$1:$CG$3999,1)-1,$E512+1,1,1)</f>
        <v>$CH$13</v>
      </c>
      <c r="Z545" s="101" t="str">
        <f ca="1">ADDRESS(MATCH(Z540,INDIRECT(Z542,TRUE),0)+MATCH(Z507,SL_CHARTS_2012!$CG$1:$CG$3999,1)-1,$E512+1,1,1)</f>
        <v>$CH$11</v>
      </c>
      <c r="AA545" s="101" t="str">
        <f ca="1">ADDRESS(MATCH(AA540,INDIRECT(AA542,TRUE),0)+MATCH(AA507,SL_CHARTS_2012!$CG$1:$CG$3999,1)-1,$E512+1,1,1)</f>
        <v>$CH$7</v>
      </c>
      <c r="AB545" s="101" t="str">
        <f ca="1">ADDRESS(MATCH(AB540,INDIRECT(AB542,TRUE),0)+MATCH(AB507,SL_CHARTS_2012!$CG$1:$CG$3999,1)-1,$E512+1,1,1)</f>
        <v>$CH$6</v>
      </c>
      <c r="AC545" s="101" t="str">
        <f ca="1">ADDRESS(MATCH(AC540,INDIRECT(AC542,TRUE),0)+MATCH(AC507,SL_CHARTS_2012!$CG$1:$CG$3999,1)-1,$E512+1,1,1)</f>
        <v>$CH$5</v>
      </c>
    </row>
    <row r="546" spans="2:29" s="574" customFormat="1" ht="15" hidden="1" customHeight="1">
      <c r="B546" s="692"/>
      <c r="C546" s="699"/>
      <c r="D546" s="101" t="s">
        <v>679</v>
      </c>
      <c r="E546" s="101" t="str">
        <f ca="1">ADDRESS(MATCH(E541,INDIRECT(E542,TRUE),0)+MATCH(E507,SL_CHARTS_2012!$CG$1:$CG$3999,1)-1,$E512+3,1,1)</f>
        <v>$CJ$98</v>
      </c>
      <c r="F546" s="101" t="str">
        <f ca="1">ADDRESS(MATCH(F541,INDIRECT(F542,TRUE),0)+MATCH(F507,SL_CHARTS_2012!$CG$1:$CG$3999,1)-1,$E512+3,1,1)</f>
        <v>$CJ$94</v>
      </c>
      <c r="G546" s="101" t="str">
        <f ca="1">ADDRESS(MATCH(G541,INDIRECT(G542,TRUE),0)+MATCH(G507,SL_CHARTS_2012!$CG$1:$CG$3999,1)-1,$E512+3,1,1)</f>
        <v>$CJ$94</v>
      </c>
      <c r="H546" s="101" t="str">
        <f ca="1">ADDRESS(MATCH(H541,INDIRECT(H542,TRUE),0)+MATCH(H507,SL_CHARTS_2012!$CG$1:$CG$3999,1)-1,$E512+3,1,1)</f>
        <v>$CJ$92</v>
      </c>
      <c r="I546" s="101" t="str">
        <f ca="1">ADDRESS(MATCH(I541,INDIRECT(I542,TRUE),0)+MATCH(I507,SL_CHARTS_2012!$CG$1:$CG$3999,1)-1,$E512+3,1,1)</f>
        <v>$CJ$86</v>
      </c>
      <c r="J546" s="101" t="str">
        <f ca="1">ADDRESS(MATCH(J541,INDIRECT(J542,TRUE),0)+MATCH(J507,SL_CHARTS_2012!$CG$1:$CG$3999,1)-1,$E512+3,1,1)</f>
        <v>$CJ$78</v>
      </c>
      <c r="K546" s="101" t="str">
        <f ca="1">ADDRESS(MATCH(K541,INDIRECT(K542,TRUE),0)+MATCH(K507,SL_CHARTS_2012!$CG$1:$CG$3999,1)-1,$E512+3,1,1)</f>
        <v>$CJ$71</v>
      </c>
      <c r="L546" s="101" t="str">
        <f ca="1">ADDRESS(MATCH(L541,INDIRECT(L542,TRUE),0)+MATCH(L507,SL_CHARTS_2012!$CG$1:$CG$3999,1)-1,$E512+3,1,1)</f>
        <v>$CJ$67</v>
      </c>
      <c r="M546" s="101" t="str">
        <f ca="1">ADDRESS(MATCH(M541,INDIRECT(M542,TRUE),0)+MATCH(M507,SL_CHARTS_2012!$CG$1:$CG$3999,1)-1,$E512+3,1,1)</f>
        <v>$CJ$65</v>
      </c>
      <c r="N546" s="101" t="str">
        <f ca="1">ADDRESS(MATCH(N541,INDIRECT(N542,TRUE),0)+MATCH(N507,SL_CHARTS_2012!$CG$1:$CG$3999,1)-1,$E512+3,1,1)</f>
        <v>$CJ$61</v>
      </c>
      <c r="O546" s="101" t="str">
        <f ca="1">ADDRESS(MATCH(O541,INDIRECT(O542,TRUE),0)+MATCH(O507,SL_CHARTS_2012!$CG$1:$CG$3999,1)-1,$E512+3,1,1)</f>
        <v>$CJ$53</v>
      </c>
      <c r="P546" s="101" t="str">
        <f ca="1">ADDRESS(MATCH(P541,INDIRECT(P542,TRUE),0)+MATCH(P507,SL_CHARTS_2012!$CG$1:$CG$3999,1)-1,$E512+3,1,1)</f>
        <v>$CJ$47</v>
      </c>
      <c r="Q546" s="101" t="str">
        <f ca="1">ADDRESS(MATCH(Q541,INDIRECT(Q542,TRUE),0)+MATCH(Q507,SL_CHARTS_2012!$CG$1:$CG$3999,1)-1,$E512+3,1,1)</f>
        <v>$CJ$43</v>
      </c>
      <c r="R546" s="101" t="str">
        <f ca="1">ADDRESS(MATCH(R541,INDIRECT(R542,TRUE),0)+MATCH(R507,SL_CHARTS_2012!$CG$1:$CG$3999,1)-1,$E512+3,1,1)</f>
        <v>$CJ$39</v>
      </c>
      <c r="S546" s="101" t="str">
        <f ca="1">ADDRESS(MATCH(S541,INDIRECT(S542,TRUE),0)+MATCH(S507,SL_CHARTS_2012!$CG$1:$CG$3999,1)-1,$E512+3,1,1)</f>
        <v>$CJ$34</v>
      </c>
      <c r="T546" s="101" t="str">
        <f ca="1">ADDRESS(MATCH(T541,INDIRECT(T542,TRUE),0)+MATCH(T507,SL_CHARTS_2012!$CG$1:$CG$3999,1)-1,$E512+3,1,1)</f>
        <v>$CJ$29</v>
      </c>
      <c r="U546" s="101" t="str">
        <f ca="1">ADDRESS(MATCH(U541,INDIRECT(U542,TRUE),0)+MATCH(U507,SL_CHARTS_2012!$CG$1:$CG$3999,1)-1,$E512+3,1,1)</f>
        <v>$CJ$20</v>
      </c>
      <c r="V546" s="101" t="str">
        <f ca="1">ADDRESS(MATCH(V541,INDIRECT(V542,TRUE),0)+MATCH(V507,SL_CHARTS_2012!$CG$1:$CG$3999,1)-1,$E512+3,1,1)</f>
        <v>$CJ$19</v>
      </c>
      <c r="W546" s="101" t="str">
        <f ca="1">ADDRESS(MATCH(W541,INDIRECT(W542,TRUE),0)+MATCH(W507,SL_CHARTS_2012!$CG$1:$CG$3999,1)-1,$E512+3,1,1)</f>
        <v>$CJ$19</v>
      </c>
      <c r="X546" s="101" t="str">
        <f ca="1">ADDRESS(MATCH(X541,INDIRECT(X542,TRUE),0)+MATCH(X507,SL_CHARTS_2012!$CG$1:$CG$3999,1)-1,$E512+3,1,1)</f>
        <v>$CJ$17</v>
      </c>
      <c r="Y546" s="101" t="str">
        <f ca="1">ADDRESS(MATCH(Y541,INDIRECT(Y542,TRUE),0)+MATCH(Y507,SL_CHARTS_2012!$CG$1:$CG$3999,1)-1,$E512+3,1,1)</f>
        <v>$CJ$10</v>
      </c>
      <c r="Z546" s="101" t="str">
        <f ca="1">ADDRESS(MATCH(Z541,INDIRECT(Z542,TRUE),0)+MATCH(Z507,SL_CHARTS_2012!$CG$1:$CG$3999,1)-1,$E512+3,1,1)</f>
        <v>$CJ$8</v>
      </c>
      <c r="AA546" s="101" t="str">
        <f ca="1">ADDRESS(MATCH(AA541,INDIRECT(AA542,TRUE),0)+MATCH(AA507,SL_CHARTS_2012!$CG$1:$CG$3999,1)-1,$E512+3,1,1)</f>
        <v>$CJ$8</v>
      </c>
      <c r="AB546" s="101" t="str">
        <f ca="1">ADDRESS(MATCH(AB541,INDIRECT(AB542,TRUE),0)+MATCH(AB507,SL_CHARTS_2012!$CG$1:$CG$3999,1)-1,$E512+3,1,1)</f>
        <v>$CJ$8</v>
      </c>
      <c r="AC546" s="101" t="str">
        <f ca="1">ADDRESS(MATCH(AC541,INDIRECT(AC542,TRUE),0)+MATCH(AC507,SL_CHARTS_2012!$CG$1:$CG$3999,1)-1,$E512+3,1,1)</f>
        <v>$CJ$4</v>
      </c>
    </row>
    <row r="547" spans="2:29" s="574" customFormat="1" ht="15" customHeight="1">
      <c r="B547" s="692"/>
      <c r="C547" s="699"/>
      <c r="D547" s="101" t="s">
        <v>675</v>
      </c>
      <c r="E547" s="103">
        <f ca="1">MIN(INDIRECT(E543))</f>
        <v>94</v>
      </c>
      <c r="F547" s="103">
        <f t="shared" ref="F547:AC547" ca="1" si="249">MIN(INDIRECT(F543))</f>
        <v>119</v>
      </c>
      <c r="G547" s="103">
        <f t="shared" ca="1" si="249"/>
        <v>124.5</v>
      </c>
      <c r="H547" s="103">
        <f t="shared" ca="1" si="249"/>
        <v>119.722222</v>
      </c>
      <c r="I547" s="103">
        <f t="shared" ca="1" si="249"/>
        <v>83.055555999999996</v>
      </c>
      <c r="J547" s="103">
        <f t="shared" ca="1" si="249"/>
        <v>80</v>
      </c>
      <c r="K547" s="103">
        <f t="shared" ca="1" si="249"/>
        <v>69</v>
      </c>
      <c r="L547" s="103">
        <f t="shared" ca="1" si="249"/>
        <v>62</v>
      </c>
      <c r="M547" s="103">
        <f t="shared" ca="1" si="249"/>
        <v>62</v>
      </c>
      <c r="N547" s="103">
        <f t="shared" ca="1" si="249"/>
        <v>46.4</v>
      </c>
      <c r="O547" s="103">
        <f t="shared" ca="1" si="249"/>
        <v>29.2</v>
      </c>
      <c r="P547" s="103">
        <f t="shared" ca="1" si="249"/>
        <v>20.6</v>
      </c>
      <c r="Q547" s="103">
        <f t="shared" ca="1" si="249"/>
        <v>-32</v>
      </c>
      <c r="R547" s="103">
        <f t="shared" ca="1" si="249"/>
        <v>-32</v>
      </c>
      <c r="S547" s="103">
        <f t="shared" ca="1" si="249"/>
        <v>-20</v>
      </c>
      <c r="T547" s="103">
        <f t="shared" ca="1" si="249"/>
        <v>-18</v>
      </c>
      <c r="U547" s="103">
        <f t="shared" ca="1" si="249"/>
        <v>-18</v>
      </c>
      <c r="V547" s="103">
        <f t="shared" ca="1" si="249"/>
        <v>-14.6</v>
      </c>
      <c r="W547" s="103">
        <f t="shared" ca="1" si="249"/>
        <v>-13</v>
      </c>
      <c r="X547" s="103">
        <f t="shared" ca="1" si="249"/>
        <v>-19.399999999999999</v>
      </c>
      <c r="Y547" s="103">
        <f t="shared" ca="1" si="249"/>
        <v>-21</v>
      </c>
      <c r="Z547" s="103">
        <f t="shared" ca="1" si="249"/>
        <v>-21</v>
      </c>
      <c r="AA547" s="103">
        <f t="shared" ca="1" si="249"/>
        <v>-60.5</v>
      </c>
      <c r="AB547" s="103">
        <f t="shared" ca="1" si="249"/>
        <v>-80</v>
      </c>
      <c r="AC547" s="103">
        <f t="shared" ca="1" si="249"/>
        <v>-120</v>
      </c>
    </row>
    <row r="548" spans="2:29" s="574" customFormat="1" ht="15" customHeight="1" thickBot="1">
      <c r="B548" s="692"/>
      <c r="C548" s="700"/>
      <c r="D548" s="104" t="s">
        <v>676</v>
      </c>
      <c r="E548" s="105">
        <f ca="1">MAX(INDIRECT(E544))</f>
        <v>165.2</v>
      </c>
      <c r="F548" s="105">
        <f t="shared" ref="F548:AC548" ca="1" si="250">MAX(INDIRECT(F544))</f>
        <v>169</v>
      </c>
      <c r="G548" s="105">
        <f t="shared" ca="1" si="250"/>
        <v>169</v>
      </c>
      <c r="H548" s="105">
        <f t="shared" ca="1" si="250"/>
        <v>180</v>
      </c>
      <c r="I548" s="105">
        <f t="shared" ca="1" si="250"/>
        <v>209.4</v>
      </c>
      <c r="J548" s="105">
        <f t="shared" ca="1" si="250"/>
        <v>210</v>
      </c>
      <c r="K548" s="105">
        <f t="shared" ca="1" si="250"/>
        <v>150.80000000000001</v>
      </c>
      <c r="L548" s="105">
        <f t="shared" ca="1" si="250"/>
        <v>101</v>
      </c>
      <c r="M548" s="105">
        <f t="shared" ca="1" si="250"/>
        <v>101</v>
      </c>
      <c r="N548" s="105">
        <f t="shared" ca="1" si="250"/>
        <v>82.6</v>
      </c>
      <c r="O548" s="105">
        <f t="shared" ca="1" si="250"/>
        <v>64.25</v>
      </c>
      <c r="P548" s="105">
        <f t="shared" ca="1" si="250"/>
        <v>51.125</v>
      </c>
      <c r="Q548" s="105">
        <f t="shared" ca="1" si="250"/>
        <v>37.260869999999997</v>
      </c>
      <c r="R548" s="105">
        <f t="shared" ca="1" si="250"/>
        <v>31.347826000000001</v>
      </c>
      <c r="S548" s="105">
        <f t="shared" ca="1" si="250"/>
        <v>24.692308000000001</v>
      </c>
      <c r="T548" s="105">
        <f t="shared" ca="1" si="250"/>
        <v>27.461538000000001</v>
      </c>
      <c r="U548" s="105">
        <f t="shared" ca="1" si="250"/>
        <v>32.076923000000001</v>
      </c>
      <c r="V548" s="105">
        <f t="shared" ca="1" si="250"/>
        <v>33</v>
      </c>
      <c r="W548" s="105">
        <f t="shared" ca="1" si="250"/>
        <v>33</v>
      </c>
      <c r="X548" s="105">
        <f t="shared" ca="1" si="250"/>
        <v>28.142856999999999</v>
      </c>
      <c r="Y548" s="105">
        <f t="shared" ca="1" si="250"/>
        <v>18.428571000000002</v>
      </c>
      <c r="Z548" s="105">
        <f t="shared" ca="1" si="250"/>
        <v>13.571429</v>
      </c>
      <c r="AA548" s="105">
        <f t="shared" ca="1" si="250"/>
        <v>8.7142859999999995</v>
      </c>
      <c r="AB548" s="105">
        <f t="shared" ca="1" si="250"/>
        <v>6.2857139999999996</v>
      </c>
      <c r="AC548" s="105">
        <f t="shared" ca="1" si="250"/>
        <v>3.8571430000000002</v>
      </c>
    </row>
    <row r="549" spans="2:29" s="574" customFormat="1" ht="15" hidden="1" customHeight="1"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</row>
    <row r="550" spans="2:29" s="574" customFormat="1" ht="15" hidden="1" customHeight="1"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</row>
    <row r="551" spans="2:29" s="574" customFormat="1" ht="15" hidden="1" customHeight="1"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</row>
    <row r="552" spans="2:29" s="574" customFormat="1" ht="15" hidden="1" customHeight="1"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</row>
    <row r="553" spans="2:29" s="574" customFormat="1" ht="15" hidden="1" customHeight="1"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</row>
    <row r="554" spans="2:29" s="574" customFormat="1" ht="15" hidden="1" customHeight="1"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</row>
    <row r="555" spans="2:29" s="574" customFormat="1" ht="15" hidden="1" customHeight="1"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</row>
    <row r="556" spans="2:29" s="574" customFormat="1" ht="15" hidden="1" customHeight="1"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</row>
    <row r="557" spans="2:29" s="574" customFormat="1" ht="15" hidden="1" customHeight="1"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</row>
    <row r="558" spans="2:29" s="574" customFormat="1" ht="15" hidden="1" customHeight="1"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</row>
    <row r="559" spans="2:29" s="574" customFormat="1" ht="15" customHeight="1"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</row>
    <row r="560" spans="2:29" s="574" customFormat="1" ht="15" customHeight="1" thickBot="1">
      <c r="B560" s="690" t="s">
        <v>140</v>
      </c>
      <c r="C560" s="690"/>
      <c r="D560" s="690"/>
      <c r="E560" s="690"/>
      <c r="F560" s="690"/>
      <c r="G560" s="690"/>
      <c r="H560" s="690"/>
      <c r="I560" s="690"/>
      <c r="J560" s="690"/>
      <c r="K560" s="690"/>
      <c r="L560" s="690"/>
      <c r="M560" s="690"/>
      <c r="N560" s="690"/>
      <c r="O560" s="690"/>
      <c r="P560" s="690"/>
      <c r="Q560" s="690"/>
      <c r="R560" s="690"/>
      <c r="S560" s="690"/>
      <c r="T560" s="690"/>
      <c r="U560" s="690"/>
      <c r="V560" s="690"/>
      <c r="W560" s="690"/>
      <c r="X560" s="690"/>
      <c r="Y560" s="690"/>
      <c r="Z560" s="690"/>
      <c r="AA560" s="690"/>
      <c r="AB560" s="690"/>
      <c r="AC560" s="690"/>
    </row>
    <row r="561" spans="2:29" s="574" customFormat="1" ht="15" customHeight="1" thickBot="1">
      <c r="B561" s="717" t="s">
        <v>144</v>
      </c>
      <c r="C561" s="720" t="s">
        <v>120</v>
      </c>
      <c r="D561" s="239" t="s">
        <v>148</v>
      </c>
      <c r="E561" s="248" t="str">
        <f ca="1">IF(INDIRECT(CONCATENATE($E$570,ADDRESS(MATCH(E4,SL_CHARTS_2012!$BO$1:$BO$39999,1),$E$569,1)))=E4,ADDRESS(MATCH(E4,SL_CHARTS_2012!$BO$1:$BO$39999,1),$E$569,1), IF(INDIRECT(CONCATENATE($E$570,ADDRESS(MATCH(E4,SL_CHARTS_2012!$BO$1:$BO$39999,1),$E$569,1)))&lt;E4, ADDRESS(MATCH(E4,SL_CHARTS_2012!$BO$1:$BO$39999,1)+1,$E$569,1), ADDRESS(MATCH(E4,SL_CHARTS_2012!$BO$1:$BO$39999,1),$E$569,1)))</f>
        <v>$BO$2855</v>
      </c>
      <c r="F561" s="248" t="str">
        <f ca="1">IF(INDIRECT(CONCATENATE($E$570,ADDRESS(MATCH(F4,SL_CHARTS_2012!$BO$1:$BO$39999,1),$E$569,1)))=F4,ADDRESS(MATCH(F4,SL_CHARTS_2012!$BO$1:$BO$39999,1),$E$569,1), IF(INDIRECT(CONCATENATE($E$570,ADDRESS(MATCH(F4,SL_CHARTS_2012!$BO$1:$BO$39999,1),$E$569,1)))&lt;F4, ADDRESS(MATCH(F4,SL_CHARTS_2012!$BO$1:$BO$39999,1)+1,$E$569,1), ADDRESS(MATCH(F4,SL_CHARTS_2012!$BO$1:$BO$39999,1),$E$569,1)))</f>
        <v>$BO$2855</v>
      </c>
      <c r="G561" s="248" t="str">
        <f ca="1">IF(INDIRECT(CONCATENATE($E$570,ADDRESS(MATCH(G4,SL_CHARTS_2012!$BO$1:$BO$39999,1),$E$569,1)))=G4,ADDRESS(MATCH(G4,SL_CHARTS_2012!$BO$1:$BO$39999,1),$E$569,1), IF(INDIRECT(CONCATENATE($E$570,ADDRESS(MATCH(G4,SL_CHARTS_2012!$BO$1:$BO$39999,1),$E$569,1)))&lt;G4, ADDRESS(MATCH(G4,SL_CHARTS_2012!$BO$1:$BO$39999,1)+1,$E$569,1), ADDRESS(MATCH(G4,SL_CHARTS_2012!$BO$1:$BO$39999,1),$E$569,1)))</f>
        <v>$BO$2855</v>
      </c>
      <c r="H561" s="248" t="str">
        <f ca="1">IF(INDIRECT(CONCATENATE($E$570,ADDRESS(MATCH(H4,SL_CHARTS_2012!$BO$1:$BO$39999,1),$E$569,1)))=H4,ADDRESS(MATCH(H4,SL_CHARTS_2012!$BO$1:$BO$39999,1),$E$569,1), IF(INDIRECT(CONCATENATE($E$570,ADDRESS(MATCH(H4,SL_CHARTS_2012!$BO$1:$BO$39999,1),$E$569,1)))&lt;H4, ADDRESS(MATCH(H4,SL_CHARTS_2012!$BO$1:$BO$39999,1)+1,$E$569,1), ADDRESS(MATCH(H4,SL_CHARTS_2012!$BO$1:$BO$39999,1),$E$569,1)))</f>
        <v>$BO$2855</v>
      </c>
      <c r="I561" s="248" t="str">
        <f ca="1">IF(INDIRECT(CONCATENATE($E$570,ADDRESS(MATCH(I4,SL_CHARTS_2012!$BO$1:$BO$39999,1),$E$569,1)))=I4,ADDRESS(MATCH(I4,SL_CHARTS_2012!$BO$1:$BO$39999,1),$E$569,1), IF(INDIRECT(CONCATENATE($E$570,ADDRESS(MATCH(I4,SL_CHARTS_2012!$BO$1:$BO$39999,1),$E$569,1)))&lt;I4, ADDRESS(MATCH(I4,SL_CHARTS_2012!$BO$1:$BO$39999,1)+1,$E$569,1), ADDRESS(MATCH(I4,SL_CHARTS_2012!$BO$1:$BO$39999,1),$E$569,1)))</f>
        <v>$BO$2855</v>
      </c>
      <c r="J561" s="248" t="str">
        <f ca="1">IF(INDIRECT(CONCATENATE($E$570,ADDRESS(MATCH(J4,SL_CHARTS_2012!$BO$1:$BO$39999,1),$E$569,1)))=J4,ADDRESS(MATCH(J4,SL_CHARTS_2012!$BO$1:$BO$39999,1),$E$569,1), IF(INDIRECT(CONCATENATE($E$570,ADDRESS(MATCH(J4,SL_CHARTS_2012!$BO$1:$BO$39999,1),$E$569,1)))&lt;J4, ADDRESS(MATCH(J4,SL_CHARTS_2012!$BO$1:$BO$39999,1)+1,$E$569,1), ADDRESS(MATCH(J4,SL_CHARTS_2012!$BO$1:$BO$39999,1),$E$569,1)))</f>
        <v>$BO$2855</v>
      </c>
      <c r="K561" s="248" t="str">
        <f ca="1">IF(INDIRECT(CONCATENATE($E$570,ADDRESS(MATCH(K4,SL_CHARTS_2012!$BO$1:$BO$39999,1),$E$569,1)))=K4,ADDRESS(MATCH(K4,SL_CHARTS_2012!$BO$1:$BO$39999,1),$E$569,1), IF(INDIRECT(CONCATENATE($E$570,ADDRESS(MATCH(K4,SL_CHARTS_2012!$BO$1:$BO$39999,1),$E$569,1)))&lt;K4, ADDRESS(MATCH(K4,SL_CHARTS_2012!$BO$1:$BO$39999,1)+1,$E$569,1), ADDRESS(MATCH(K4,SL_CHARTS_2012!$BO$1:$BO$39999,1),$E$569,1)))</f>
        <v>$BO$2855</v>
      </c>
      <c r="L561" s="248" t="str">
        <f ca="1">IF(INDIRECT(CONCATENATE($E$570,ADDRESS(MATCH(L4,SL_CHARTS_2012!$BO$1:$BO$39999,1),$E$569,1)))=L4,ADDRESS(MATCH(L4,SL_CHARTS_2012!$BO$1:$BO$39999,1),$E$569,1), IF(INDIRECT(CONCATENATE($E$570,ADDRESS(MATCH(L4,SL_CHARTS_2012!$BO$1:$BO$39999,1),$E$569,1)))&lt;L4, ADDRESS(MATCH(L4,SL_CHARTS_2012!$BO$1:$BO$39999,1)+1,$E$569,1), ADDRESS(MATCH(L4,SL_CHARTS_2012!$BO$1:$BO$39999,1),$E$569,1)))</f>
        <v>$BO$2855</v>
      </c>
      <c r="M561" s="248" t="str">
        <f ca="1">IF(INDIRECT(CONCATENATE($E$570,ADDRESS(MATCH(M4,SL_CHARTS_2012!$BO$1:$BO$39999,1),$E$569,1)))=M4,ADDRESS(MATCH(M4,SL_CHARTS_2012!$BO$1:$BO$39999,1),$E$569,1), IF(INDIRECT(CONCATENATE($E$570,ADDRESS(MATCH(M4,SL_CHARTS_2012!$BO$1:$BO$39999,1),$E$569,1)))&lt;M4, ADDRESS(MATCH(M4,SL_CHARTS_2012!$BO$1:$BO$39999,1)+1,$E$569,1), ADDRESS(MATCH(M4,SL_CHARTS_2012!$BO$1:$BO$39999,1),$E$569,1)))</f>
        <v>$BO$2855</v>
      </c>
      <c r="N561" s="248" t="str">
        <f ca="1">IF(INDIRECT(CONCATENATE($E$570,ADDRESS(MATCH(N4,SL_CHARTS_2012!$BO$1:$BO$39999,1),$E$569,1)))=N4,ADDRESS(MATCH(N4,SL_CHARTS_2012!$BO$1:$BO$39999,1),$E$569,1), IF(INDIRECT(CONCATENATE($E$570,ADDRESS(MATCH(N4,SL_CHARTS_2012!$BO$1:$BO$39999,1),$E$569,1)))&lt;N4, ADDRESS(MATCH(N4,SL_CHARTS_2012!$BO$1:$BO$39999,1)+1,$E$569,1), ADDRESS(MATCH(N4,SL_CHARTS_2012!$BO$1:$BO$39999,1),$E$569,1)))</f>
        <v>$BO$2855</v>
      </c>
      <c r="O561" s="248" t="str">
        <f ca="1">IF(INDIRECT(CONCATENATE($E$570,ADDRESS(MATCH(O4,SL_CHARTS_2012!$BO$1:$BO$39999,1),$E$569,1)))=O4,ADDRESS(MATCH(O4,SL_CHARTS_2012!$BO$1:$BO$39999,1),$E$569,1), IF(INDIRECT(CONCATENATE($E$570,ADDRESS(MATCH(O4,SL_CHARTS_2012!$BO$1:$BO$39999,1),$E$569,1)))&lt;O4, ADDRESS(MATCH(O4,SL_CHARTS_2012!$BO$1:$BO$39999,1)+1,$E$569,1), ADDRESS(MATCH(O4,SL_CHARTS_2012!$BO$1:$BO$39999,1),$E$569,1)))</f>
        <v>$BO$2855</v>
      </c>
      <c r="P561" s="248" t="str">
        <f ca="1">IF(INDIRECT(CONCATENATE($E$570,ADDRESS(MATCH(P4,SL_CHARTS_2012!$BO$1:$BO$39999,1),$E$569,1)))=P4,ADDRESS(MATCH(P4,SL_CHARTS_2012!$BO$1:$BO$39999,1),$E$569,1), IF(INDIRECT(CONCATENATE($E$570,ADDRESS(MATCH(P4,SL_CHARTS_2012!$BO$1:$BO$39999,1),$E$569,1)))&lt;P4, ADDRESS(MATCH(P4,SL_CHARTS_2012!$BO$1:$BO$39999,1)+1,$E$569,1), ADDRESS(MATCH(P4,SL_CHARTS_2012!$BO$1:$BO$39999,1),$E$569,1)))</f>
        <v>$BO$2855</v>
      </c>
      <c r="Q561" s="248" t="str">
        <f ca="1">IF(INDIRECT(CONCATENATE($E$570,ADDRESS(MATCH(Q4,SL_CHARTS_2012!$BO$1:$BO$39999,1),$E$569,1)))=Q4,ADDRESS(MATCH(Q4,SL_CHARTS_2012!$BO$1:$BO$39999,1),$E$569,1), IF(INDIRECT(CONCATENATE($E$570,ADDRESS(MATCH(Q4,SL_CHARTS_2012!$BO$1:$BO$39999,1),$E$569,1)))&lt;Q4, ADDRESS(MATCH(Q4,SL_CHARTS_2012!$BO$1:$BO$39999,1)+1,$E$569,1), ADDRESS(MATCH(Q4,SL_CHARTS_2012!$BO$1:$BO$39999,1),$E$569,1)))</f>
        <v>$BO$2855</v>
      </c>
      <c r="R561" s="248" t="str">
        <f ca="1">IF(INDIRECT(CONCATENATE($E$570,ADDRESS(MATCH(R4,SL_CHARTS_2012!$BO$1:$BO$39999,1),$E$569,1)))=R4,ADDRESS(MATCH(R4,SL_CHARTS_2012!$BO$1:$BO$39999,1),$E$569,1), IF(INDIRECT(CONCATENATE($E$570,ADDRESS(MATCH(R4,SL_CHARTS_2012!$BO$1:$BO$39999,1),$E$569,1)))&lt;R4, ADDRESS(MATCH(R4,SL_CHARTS_2012!$BO$1:$BO$39999,1)+1,$E$569,1), ADDRESS(MATCH(R4,SL_CHARTS_2012!$BO$1:$BO$39999,1),$E$569,1)))</f>
        <v>$BO$2855</v>
      </c>
      <c r="S561" s="248" t="str">
        <f ca="1">IF(INDIRECT(CONCATENATE($E$570,ADDRESS(MATCH(S4,SL_CHARTS_2012!$BO$1:$BO$39999,1),$E$569,1)))=S4,ADDRESS(MATCH(S4,SL_CHARTS_2012!$BO$1:$BO$39999,1),$E$569,1), IF(INDIRECT(CONCATENATE($E$570,ADDRESS(MATCH(S4,SL_CHARTS_2012!$BO$1:$BO$39999,1),$E$569,1)))&lt;S4, ADDRESS(MATCH(S4,SL_CHARTS_2012!$BO$1:$BO$39999,1)+1,$E$569,1), ADDRESS(MATCH(S4,SL_CHARTS_2012!$BO$1:$BO$39999,1),$E$569,1)))</f>
        <v>$BO$2855</v>
      </c>
      <c r="T561" s="248" t="str">
        <f ca="1">IF(INDIRECT(CONCATENATE($E$570,ADDRESS(MATCH(T4,SL_CHARTS_2012!$BO$1:$BO$39999,1),$E$569,1)))=T4,ADDRESS(MATCH(T4,SL_CHARTS_2012!$BO$1:$BO$39999,1),$E$569,1), IF(INDIRECT(CONCATENATE($E$570,ADDRESS(MATCH(T4,SL_CHARTS_2012!$BO$1:$BO$39999,1),$E$569,1)))&lt;T4, ADDRESS(MATCH(T4,SL_CHARTS_2012!$BO$1:$BO$39999,1)+1,$E$569,1), ADDRESS(MATCH(T4,SL_CHARTS_2012!$BO$1:$BO$39999,1),$E$569,1)))</f>
        <v>$BO$2855</v>
      </c>
      <c r="U561" s="248" t="str">
        <f ca="1">IF(INDIRECT(CONCATENATE($E$570,ADDRESS(MATCH(U4,SL_CHARTS_2012!$BO$1:$BO$39999,1),$E$569,1)))=U4,ADDRESS(MATCH(U4,SL_CHARTS_2012!$BO$1:$BO$39999,1),$E$569,1), IF(INDIRECT(CONCATENATE($E$570,ADDRESS(MATCH(U4,SL_CHARTS_2012!$BO$1:$BO$39999,1),$E$569,1)))&lt;U4, ADDRESS(MATCH(U4,SL_CHARTS_2012!$BO$1:$BO$39999,1)+1,$E$569,1), ADDRESS(MATCH(U4,SL_CHARTS_2012!$BO$1:$BO$39999,1),$E$569,1)))</f>
        <v>$BO$2855</v>
      </c>
      <c r="V561" s="248" t="str">
        <f ca="1">IF(INDIRECT(CONCATENATE($E$570,ADDRESS(MATCH(V4,SL_CHARTS_2012!$BO$1:$BO$39999,1),$E$569,1)))=V4,ADDRESS(MATCH(V4,SL_CHARTS_2012!$BO$1:$BO$39999,1),$E$569,1), IF(INDIRECT(CONCATENATE($E$570,ADDRESS(MATCH(V4,SL_CHARTS_2012!$BO$1:$BO$39999,1),$E$569,1)))&lt;V4, ADDRESS(MATCH(V4,SL_CHARTS_2012!$BO$1:$BO$39999,1)+1,$E$569,1), ADDRESS(MATCH(V4,SL_CHARTS_2012!$BO$1:$BO$39999,1),$E$569,1)))</f>
        <v>$BO$2855</v>
      </c>
      <c r="W561" s="248" t="str">
        <f ca="1">IF(INDIRECT(CONCATENATE($E$570,ADDRESS(MATCH(W4,SL_CHARTS_2012!$BO$1:$BO$39999,1),$E$569,1)))=W4,ADDRESS(MATCH(W4,SL_CHARTS_2012!$BO$1:$BO$39999,1),$E$569,1), IF(INDIRECT(CONCATENATE($E$570,ADDRESS(MATCH(W4,SL_CHARTS_2012!$BO$1:$BO$39999,1),$E$569,1)))&lt;W4, ADDRESS(MATCH(W4,SL_CHARTS_2012!$BO$1:$BO$39999,1)+1,$E$569,1), ADDRESS(MATCH(W4,SL_CHARTS_2012!$BO$1:$BO$39999,1),$E$569,1)))</f>
        <v>$BO$2855</v>
      </c>
      <c r="X561" s="248" t="str">
        <f ca="1">IF(INDIRECT(CONCATENATE($E$570,ADDRESS(MATCH(X4,SL_CHARTS_2012!$BO$1:$BO$39999,1),$E$569,1)))=X4,ADDRESS(MATCH(X4,SL_CHARTS_2012!$BO$1:$BO$39999,1),$E$569,1), IF(INDIRECT(CONCATENATE($E$570,ADDRESS(MATCH(X4,SL_CHARTS_2012!$BO$1:$BO$39999,1),$E$569,1)))&lt;X4, ADDRESS(MATCH(X4,SL_CHARTS_2012!$BO$1:$BO$39999,1)+1,$E$569,1), ADDRESS(MATCH(X4,SL_CHARTS_2012!$BO$1:$BO$39999,1),$E$569,1)))</f>
        <v>$BO$2855</v>
      </c>
      <c r="Y561" s="240" t="str">
        <f ca="1">IF(INDIRECT(CONCATENATE($E$570,ADDRESS(MATCH(Y4,SL_CHARTS_2012!$BO$1:$BO$39999,1),$E$569,1)))=Y4,ADDRESS(MATCH(Y4,SL_CHARTS_2012!$BO$1:$BO$39999,1),$E$569,1), IF(INDIRECT(CONCATENATE($E$570,ADDRESS(MATCH(Y4,SL_CHARTS_2012!$BO$1:$BO$39999,1),$E$569,1)))&lt;Y4, ADDRESS(MATCH(Y4,SL_CHARTS_2012!$BO$1:$BO$39999,1)+1,$E$569,1), ADDRESS(MATCH(Y4,SL_CHARTS_2012!$BO$1:$BO$39999,1),$E$569,1)))</f>
        <v>$BO$2504</v>
      </c>
      <c r="Z561" s="240" t="str">
        <f ca="1">IF(INDIRECT(CONCATENATE($E$570,ADDRESS(MATCH(Z4,SL_CHARTS_2012!$BO$1:$BO$39999,1),$E$569,1)))=Z4,ADDRESS(MATCH(Z4,SL_CHARTS_2012!$BO$1:$BO$39999,1),$E$569,1), IF(INDIRECT(CONCATENATE($E$570,ADDRESS(MATCH(Z4,SL_CHARTS_2012!$BO$1:$BO$39999,1),$E$569,1)))&lt;Z4, ADDRESS(MATCH(Z4,SL_CHARTS_2012!$BO$1:$BO$39999,1)+1,$E$569,1), ADDRESS(MATCH(Z4,SL_CHARTS_2012!$BO$1:$BO$39999,1),$E$569,1)))</f>
        <v>$BO$2121</v>
      </c>
      <c r="AA561" s="240" t="str">
        <f ca="1">IF(INDIRECT(CONCATENATE($E$570,ADDRESS(MATCH(AA4,SL_CHARTS_2012!$BO$1:$BO$39999,1),$E$569,1)))=AA4,ADDRESS(MATCH(AA4,SL_CHARTS_2012!$BO$1:$BO$39999,1),$E$569,1), IF(INDIRECT(CONCATENATE($E$570,ADDRESS(MATCH(AA4,SL_CHARTS_2012!$BO$1:$BO$39999,1),$E$569,1)))&lt;AA4, ADDRESS(MATCH(AA4,SL_CHARTS_2012!$BO$1:$BO$39999,1)+1,$E$569,1), ADDRESS(MATCH(AA4,SL_CHARTS_2012!$BO$1:$BO$39999,1),$E$569,1)))</f>
        <v>$BO$1774</v>
      </c>
      <c r="AB561" s="240" t="str">
        <f ca="1">IF(INDIRECT(CONCATENATE($E$570,ADDRESS(MATCH(AB4,SL_CHARTS_2012!$BO$1:$BO$39999,1),$E$569,1)))=AB4,ADDRESS(MATCH(AB4,SL_CHARTS_2012!$BO$1:$BO$39999,1),$E$569,1), IF(INDIRECT(CONCATENATE($E$570,ADDRESS(MATCH(AB4,SL_CHARTS_2012!$BO$1:$BO$39999,1),$E$569,1)))&lt;AB4, ADDRESS(MATCH(AB4,SL_CHARTS_2012!$BO$1:$BO$39999,1)+1,$E$569,1), ADDRESS(MATCH(AB4,SL_CHARTS_2012!$BO$1:$BO$39999,1),$E$569,1)))</f>
        <v>$BO$1490</v>
      </c>
      <c r="AC561" s="240" t="str">
        <f ca="1">IF(INDIRECT(CONCATENATE($E$570,ADDRESS(MATCH(AC4,SL_CHARTS_2012!$BO$1:$BO$39999,1),$E$569,1)))=AC4,ADDRESS(MATCH(AC4,SL_CHARTS_2012!$BO$1:$BO$39999,1),$E$569,1), IF(INDIRECT(CONCATENATE($E$570,ADDRESS(MATCH(AC4,SL_CHARTS_2012!$BO$1:$BO$39999,1),$E$569,1)))&lt;AC4, ADDRESS(MATCH(AC4,SL_CHARTS_2012!$BO$1:$BO$39999,1)+1,$E$569,1), ADDRESS(MATCH(AC4,SL_CHARTS_2012!$BO$1:$BO$39999,1),$E$569,1)))</f>
        <v>$BO$1177</v>
      </c>
    </row>
    <row r="562" spans="2:29" s="574" customFormat="1" ht="15" customHeight="1" thickBot="1">
      <c r="B562" s="718"/>
      <c r="C562" s="691"/>
      <c r="D562" s="66" t="s">
        <v>129</v>
      </c>
      <c r="E562" s="249">
        <f ca="1">INDIRECT(CONCATENATE($E$570,IF(INDIRECT(CONCATENATE($E$570,ADDRESS(MATCH(E4,SL_CHARTS_2012!$BO$1:$BO$39999,1),$E$569,1)))=E4,ADDRESS(MATCH(E4,SL_CHARTS_2012!$BO$1:$BO$39999,1),$E$569,1),IF(INDIRECT(CONCATENATE($E$570,ADDRESS(MATCH(E4,SL_CHARTS_2012!$BO$1:$BO$39999,1),$E$569,1)))&lt;E4,ADDRESS(MATCH(E4,SL_CHARTS_2012!$BO$1:$BO$39999,1)+1,$E$569,1),ADDRESS(MATCH(E4,SL_CHARTS_2012!$BO$1:$BO$39999,1),$E$569,1)))))</f>
        <v>0</v>
      </c>
      <c r="F562" s="249">
        <f ca="1">INDIRECT(CONCATENATE($E$570,IF(INDIRECT(CONCATENATE($E$570,ADDRESS(MATCH(F4,SL_CHARTS_2012!$BO$1:$BO$39999,1),$E$569,1)))=F4,ADDRESS(MATCH(F4,SL_CHARTS_2012!$BO$1:$BO$39999,1),$E$569,1),IF(INDIRECT(CONCATENATE($E$570,ADDRESS(MATCH(F4,SL_CHARTS_2012!$BO$1:$BO$39999,1),$E$569,1)))&lt;F4,ADDRESS(MATCH(F4,SL_CHARTS_2012!$BO$1:$BO$39999,1)+1,$E$569,1),ADDRESS(MATCH(F4,SL_CHARTS_2012!$BO$1:$BO$39999,1),$E$569,1)))))</f>
        <v>0</v>
      </c>
      <c r="G562" s="249">
        <f ca="1">INDIRECT(CONCATENATE($E$570,IF(INDIRECT(CONCATENATE($E$570,ADDRESS(MATCH(G4,SL_CHARTS_2012!$BO$1:$BO$39999,1),$E$569,1)))=G4,ADDRESS(MATCH(G4,SL_CHARTS_2012!$BO$1:$BO$39999,1),$E$569,1),IF(INDIRECT(CONCATENATE($E$570,ADDRESS(MATCH(G4,SL_CHARTS_2012!$BO$1:$BO$39999,1),$E$569,1)))&lt;G4,ADDRESS(MATCH(G4,SL_CHARTS_2012!$BO$1:$BO$39999,1)+1,$E$569,1),ADDRESS(MATCH(G4,SL_CHARTS_2012!$BO$1:$BO$39999,1),$E$569,1)))))</f>
        <v>0</v>
      </c>
      <c r="H562" s="249">
        <f ca="1">INDIRECT(CONCATENATE($E$570,IF(INDIRECT(CONCATENATE($E$570,ADDRESS(MATCH(H4,SL_CHARTS_2012!$BO$1:$BO$39999,1),$E$569,1)))=H4,ADDRESS(MATCH(H4,SL_CHARTS_2012!$BO$1:$BO$39999,1),$E$569,1),IF(INDIRECT(CONCATENATE($E$570,ADDRESS(MATCH(H4,SL_CHARTS_2012!$BO$1:$BO$39999,1),$E$569,1)))&lt;H4,ADDRESS(MATCH(H4,SL_CHARTS_2012!$BO$1:$BO$39999,1)+1,$E$569,1),ADDRESS(MATCH(H4,SL_CHARTS_2012!$BO$1:$BO$39999,1),$E$569,1)))))</f>
        <v>0</v>
      </c>
      <c r="I562" s="249">
        <f ca="1">INDIRECT(CONCATENATE($E$570,IF(INDIRECT(CONCATENATE($E$570,ADDRESS(MATCH(I4,SL_CHARTS_2012!$BO$1:$BO$39999,1),$E$569,1)))=I4,ADDRESS(MATCH(I4,SL_CHARTS_2012!$BO$1:$BO$39999,1),$E$569,1),IF(INDIRECT(CONCATENATE($E$570,ADDRESS(MATCH(I4,SL_CHARTS_2012!$BO$1:$BO$39999,1),$E$569,1)))&lt;I4,ADDRESS(MATCH(I4,SL_CHARTS_2012!$BO$1:$BO$39999,1)+1,$E$569,1),ADDRESS(MATCH(I4,SL_CHARTS_2012!$BO$1:$BO$39999,1),$E$569,1)))))</f>
        <v>0</v>
      </c>
      <c r="J562" s="249">
        <f ca="1">INDIRECT(CONCATENATE($E$570,IF(INDIRECT(CONCATENATE($E$570,ADDRESS(MATCH(J4,SL_CHARTS_2012!$BO$1:$BO$39999,1),$E$569,1)))=J4,ADDRESS(MATCH(J4,SL_CHARTS_2012!$BO$1:$BO$39999,1),$E$569,1),IF(INDIRECT(CONCATENATE($E$570,ADDRESS(MATCH(J4,SL_CHARTS_2012!$BO$1:$BO$39999,1),$E$569,1)))&lt;J4,ADDRESS(MATCH(J4,SL_CHARTS_2012!$BO$1:$BO$39999,1)+1,$E$569,1),ADDRESS(MATCH(J4,SL_CHARTS_2012!$BO$1:$BO$39999,1),$E$569,1)))))</f>
        <v>0</v>
      </c>
      <c r="K562" s="249">
        <f ca="1">INDIRECT(CONCATENATE($E$570,IF(INDIRECT(CONCATENATE($E$570,ADDRESS(MATCH(K4,SL_CHARTS_2012!$BO$1:$BO$39999,1),$E$569,1)))=K4,ADDRESS(MATCH(K4,SL_CHARTS_2012!$BO$1:$BO$39999,1),$E$569,1),IF(INDIRECT(CONCATENATE($E$570,ADDRESS(MATCH(K4,SL_CHARTS_2012!$BO$1:$BO$39999,1),$E$569,1)))&lt;K4,ADDRESS(MATCH(K4,SL_CHARTS_2012!$BO$1:$BO$39999,1)+1,$E$569,1),ADDRESS(MATCH(K4,SL_CHARTS_2012!$BO$1:$BO$39999,1),$E$569,1)))))</f>
        <v>0</v>
      </c>
      <c r="L562" s="249">
        <f ca="1">INDIRECT(CONCATENATE($E$570,IF(INDIRECT(CONCATENATE($E$570,ADDRESS(MATCH(L4,SL_CHARTS_2012!$BO$1:$BO$39999,1),$E$569,1)))=L4,ADDRESS(MATCH(L4,SL_CHARTS_2012!$BO$1:$BO$39999,1),$E$569,1),IF(INDIRECT(CONCATENATE($E$570,ADDRESS(MATCH(L4,SL_CHARTS_2012!$BO$1:$BO$39999,1),$E$569,1)))&lt;L4,ADDRESS(MATCH(L4,SL_CHARTS_2012!$BO$1:$BO$39999,1)+1,$E$569,1),ADDRESS(MATCH(L4,SL_CHARTS_2012!$BO$1:$BO$39999,1),$E$569,1)))))</f>
        <v>0</v>
      </c>
      <c r="M562" s="249">
        <f ca="1">INDIRECT(CONCATENATE($E$570,IF(INDIRECT(CONCATENATE($E$570,ADDRESS(MATCH(M4,SL_CHARTS_2012!$BO$1:$BO$39999,1),$E$569,1)))=M4,ADDRESS(MATCH(M4,SL_CHARTS_2012!$BO$1:$BO$39999,1),$E$569,1),IF(INDIRECT(CONCATENATE($E$570,ADDRESS(MATCH(M4,SL_CHARTS_2012!$BO$1:$BO$39999,1),$E$569,1)))&lt;M4,ADDRESS(MATCH(M4,SL_CHARTS_2012!$BO$1:$BO$39999,1)+1,$E$569,1),ADDRESS(MATCH(M4,SL_CHARTS_2012!$BO$1:$BO$39999,1),$E$569,1)))))</f>
        <v>0</v>
      </c>
      <c r="N562" s="249">
        <f ca="1">INDIRECT(CONCATENATE($E$570,IF(INDIRECT(CONCATENATE($E$570,ADDRESS(MATCH(N4,SL_CHARTS_2012!$BO$1:$BO$39999,1),$E$569,1)))=N4,ADDRESS(MATCH(N4,SL_CHARTS_2012!$BO$1:$BO$39999,1),$E$569,1),IF(INDIRECT(CONCATENATE($E$570,ADDRESS(MATCH(N4,SL_CHARTS_2012!$BO$1:$BO$39999,1),$E$569,1)))&lt;N4,ADDRESS(MATCH(N4,SL_CHARTS_2012!$BO$1:$BO$39999,1)+1,$E$569,1),ADDRESS(MATCH(N4,SL_CHARTS_2012!$BO$1:$BO$39999,1),$E$569,1)))))</f>
        <v>0</v>
      </c>
      <c r="O562" s="249">
        <f ca="1">INDIRECT(CONCATENATE($E$570,IF(INDIRECT(CONCATENATE($E$570,ADDRESS(MATCH(O4,SL_CHARTS_2012!$BO$1:$BO$39999,1),$E$569,1)))=O4,ADDRESS(MATCH(O4,SL_CHARTS_2012!$BO$1:$BO$39999,1),$E$569,1),IF(INDIRECT(CONCATENATE($E$570,ADDRESS(MATCH(O4,SL_CHARTS_2012!$BO$1:$BO$39999,1),$E$569,1)))&lt;O4,ADDRESS(MATCH(O4,SL_CHARTS_2012!$BO$1:$BO$39999,1)+1,$E$569,1),ADDRESS(MATCH(O4,SL_CHARTS_2012!$BO$1:$BO$39999,1),$E$569,1)))))</f>
        <v>0</v>
      </c>
      <c r="P562" s="249">
        <f ca="1">INDIRECT(CONCATENATE($E$570,IF(INDIRECT(CONCATENATE($E$570,ADDRESS(MATCH(P4,SL_CHARTS_2012!$BO$1:$BO$39999,1),$E$569,1)))=P4,ADDRESS(MATCH(P4,SL_CHARTS_2012!$BO$1:$BO$39999,1),$E$569,1),IF(INDIRECT(CONCATENATE($E$570,ADDRESS(MATCH(P4,SL_CHARTS_2012!$BO$1:$BO$39999,1),$E$569,1)))&lt;P4,ADDRESS(MATCH(P4,SL_CHARTS_2012!$BO$1:$BO$39999,1)+1,$E$569,1),ADDRESS(MATCH(P4,SL_CHARTS_2012!$BO$1:$BO$39999,1),$E$569,1)))))</f>
        <v>0</v>
      </c>
      <c r="Q562" s="249">
        <f ca="1">INDIRECT(CONCATENATE($E$570,IF(INDIRECT(CONCATENATE($E$570,ADDRESS(MATCH(Q4,SL_CHARTS_2012!$BO$1:$BO$39999,1),$E$569,1)))=Q4,ADDRESS(MATCH(Q4,SL_CHARTS_2012!$BO$1:$BO$39999,1),$E$569,1),IF(INDIRECT(CONCATENATE($E$570,ADDRESS(MATCH(Q4,SL_CHARTS_2012!$BO$1:$BO$39999,1),$E$569,1)))&lt;Q4,ADDRESS(MATCH(Q4,SL_CHARTS_2012!$BO$1:$BO$39999,1)+1,$E$569,1),ADDRESS(MATCH(Q4,SL_CHARTS_2012!$BO$1:$BO$39999,1),$E$569,1)))))</f>
        <v>0</v>
      </c>
      <c r="R562" s="249">
        <f ca="1">INDIRECT(CONCATENATE($E$570,IF(INDIRECT(CONCATENATE($E$570,ADDRESS(MATCH(R4,SL_CHARTS_2012!$BO$1:$BO$39999,1),$E$569,1)))=R4,ADDRESS(MATCH(R4,SL_CHARTS_2012!$BO$1:$BO$39999,1),$E$569,1),IF(INDIRECT(CONCATENATE($E$570,ADDRESS(MATCH(R4,SL_CHARTS_2012!$BO$1:$BO$39999,1),$E$569,1)))&lt;R4,ADDRESS(MATCH(R4,SL_CHARTS_2012!$BO$1:$BO$39999,1)+1,$E$569,1),ADDRESS(MATCH(R4,SL_CHARTS_2012!$BO$1:$BO$39999,1),$E$569,1)))))</f>
        <v>0</v>
      </c>
      <c r="S562" s="249">
        <f ca="1">INDIRECT(CONCATENATE($E$570,IF(INDIRECT(CONCATENATE($E$570,ADDRESS(MATCH(S4,SL_CHARTS_2012!$BO$1:$BO$39999,1),$E$569,1)))=S4,ADDRESS(MATCH(S4,SL_CHARTS_2012!$BO$1:$BO$39999,1),$E$569,1),IF(INDIRECT(CONCATENATE($E$570,ADDRESS(MATCH(S4,SL_CHARTS_2012!$BO$1:$BO$39999,1),$E$569,1)))&lt;S4,ADDRESS(MATCH(S4,SL_CHARTS_2012!$BO$1:$BO$39999,1)+1,$E$569,1),ADDRESS(MATCH(S4,SL_CHARTS_2012!$BO$1:$BO$39999,1),$E$569,1)))))</f>
        <v>0</v>
      </c>
      <c r="T562" s="249">
        <f ca="1">INDIRECT(CONCATENATE($E$570,IF(INDIRECT(CONCATENATE($E$570,ADDRESS(MATCH(T4,SL_CHARTS_2012!$BO$1:$BO$39999,1),$E$569,1)))=T4,ADDRESS(MATCH(T4,SL_CHARTS_2012!$BO$1:$BO$39999,1),$E$569,1),IF(INDIRECT(CONCATENATE($E$570,ADDRESS(MATCH(T4,SL_CHARTS_2012!$BO$1:$BO$39999,1),$E$569,1)))&lt;T4,ADDRESS(MATCH(T4,SL_CHARTS_2012!$BO$1:$BO$39999,1)+1,$E$569,1),ADDRESS(MATCH(T4,SL_CHARTS_2012!$BO$1:$BO$39999,1),$E$569,1)))))</f>
        <v>0</v>
      </c>
      <c r="U562" s="249">
        <f ca="1">INDIRECT(CONCATENATE($E$570,IF(INDIRECT(CONCATENATE($E$570,ADDRESS(MATCH(U4,SL_CHARTS_2012!$BO$1:$BO$39999,1),$E$569,1)))=U4,ADDRESS(MATCH(U4,SL_CHARTS_2012!$BO$1:$BO$39999,1),$E$569,1),IF(INDIRECT(CONCATENATE($E$570,ADDRESS(MATCH(U4,SL_CHARTS_2012!$BO$1:$BO$39999,1),$E$569,1)))&lt;U4,ADDRESS(MATCH(U4,SL_CHARTS_2012!$BO$1:$BO$39999,1)+1,$E$569,1),ADDRESS(MATCH(U4,SL_CHARTS_2012!$BO$1:$BO$39999,1),$E$569,1)))))</f>
        <v>0</v>
      </c>
      <c r="V562" s="249">
        <f ca="1">INDIRECT(CONCATENATE($E$570,IF(INDIRECT(CONCATENATE($E$570,ADDRESS(MATCH(V4,SL_CHARTS_2012!$BO$1:$BO$39999,1),$E$569,1)))=V4,ADDRESS(MATCH(V4,SL_CHARTS_2012!$BO$1:$BO$39999,1),$E$569,1),IF(INDIRECT(CONCATENATE($E$570,ADDRESS(MATCH(V4,SL_CHARTS_2012!$BO$1:$BO$39999,1),$E$569,1)))&lt;V4,ADDRESS(MATCH(V4,SL_CHARTS_2012!$BO$1:$BO$39999,1)+1,$E$569,1),ADDRESS(MATCH(V4,SL_CHARTS_2012!$BO$1:$BO$39999,1),$E$569,1)))))</f>
        <v>0</v>
      </c>
      <c r="W562" s="249">
        <f ca="1">INDIRECT(CONCATENATE($E$570,IF(INDIRECT(CONCATENATE($E$570,ADDRESS(MATCH(W4,SL_CHARTS_2012!$BO$1:$BO$39999,1),$E$569,1)))=W4,ADDRESS(MATCH(W4,SL_CHARTS_2012!$BO$1:$BO$39999,1),$E$569,1),IF(INDIRECT(CONCATENATE($E$570,ADDRESS(MATCH(W4,SL_CHARTS_2012!$BO$1:$BO$39999,1),$E$569,1)))&lt;W4,ADDRESS(MATCH(W4,SL_CHARTS_2012!$BO$1:$BO$39999,1)+1,$E$569,1),ADDRESS(MATCH(W4,SL_CHARTS_2012!$BO$1:$BO$39999,1),$E$569,1)))))</f>
        <v>0</v>
      </c>
      <c r="X562" s="249">
        <f ca="1">INDIRECT(CONCATENATE($E$570,IF(INDIRECT(CONCATENATE($E$570,ADDRESS(MATCH(X4,SL_CHARTS_2012!$BO$1:$BO$39999,1),$E$569,1)))=X4,ADDRESS(MATCH(X4,SL_CHARTS_2012!$BO$1:$BO$39999,1),$E$569,1),IF(INDIRECT(CONCATENATE($E$570,ADDRESS(MATCH(X4,SL_CHARTS_2012!$BO$1:$BO$39999,1),$E$569,1)))&lt;X4,ADDRESS(MATCH(X4,SL_CHARTS_2012!$BO$1:$BO$39999,1)+1,$E$569,1),ADDRESS(MATCH(X4,SL_CHARTS_2012!$BO$1:$BO$39999,1),$E$569,1)))))</f>
        <v>0</v>
      </c>
      <c r="Y562" s="241">
        <f ca="1">INDIRECT(CONCATENATE($E$570,IF(INDIRECT(CONCATENATE($E$570,ADDRESS(MATCH(Y4,SL_CHARTS_2012!$BO$1:$BO$39999,1),$E$569,1)))=Y4,ADDRESS(MATCH(Y4,SL_CHARTS_2012!$BO$1:$BO$39999,1),$E$569,1),IF(INDIRECT(CONCATENATE($E$570,ADDRESS(MATCH(Y4,SL_CHARTS_2012!$BO$1:$BO$39999,1),$E$569,1)))&lt;Y4,ADDRESS(MATCH(Y4,SL_CHARTS_2012!$BO$1:$BO$39999,1)+1,$E$569,1),ADDRESS(MATCH(Y4,SL_CHARTS_2012!$BO$1:$BO$39999,1),$E$569,1)))))</f>
        <v>7.249999999999944</v>
      </c>
      <c r="Z562" s="241">
        <f ca="1">INDIRECT(CONCATENATE($E$570,IF(INDIRECT(CONCATENATE($E$570,ADDRESS(MATCH(Z4,SL_CHARTS_2012!$BO$1:$BO$39999,1),$E$569,1)))=Z4,ADDRESS(MATCH(Z4,SL_CHARTS_2012!$BO$1:$BO$39999,1),$E$569,1),IF(INDIRECT(CONCATENATE($E$570,ADDRESS(MATCH(Z4,SL_CHARTS_2012!$BO$1:$BO$39999,1),$E$569,1)))&lt;Z4,ADDRESS(MATCH(Z4,SL_CHARTS_2012!$BO$1:$BO$39999,1)+1,$E$569,1),ADDRESS(MATCH(Z4,SL_CHARTS_2012!$BO$1:$BO$39999,1),$E$569,1)))))</f>
        <v>5.334999999999984</v>
      </c>
      <c r="AA562" s="241">
        <f ca="1">INDIRECT(CONCATENATE($E$570,IF(INDIRECT(CONCATENATE($E$570,ADDRESS(MATCH(AA4,SL_CHARTS_2012!$BO$1:$BO$39999,1),$E$569,1)))=AA4,ADDRESS(MATCH(AA4,SL_CHARTS_2012!$BO$1:$BO$39999,1),$E$569,1),IF(INDIRECT(CONCATENATE($E$570,ADDRESS(MATCH(AA4,SL_CHARTS_2012!$BO$1:$BO$39999,1),$E$569,1)))&lt;AA4,ADDRESS(MATCH(AA4,SL_CHARTS_2012!$BO$1:$BO$39999,1)+1,$E$569,1),ADDRESS(MATCH(AA4,SL_CHARTS_2012!$BO$1:$BO$39999,1),$E$569,1)))))</f>
        <v>3.6</v>
      </c>
      <c r="AB562" s="241">
        <f ca="1">INDIRECT(CONCATENATE($E$570,IF(INDIRECT(CONCATENATE($E$570,ADDRESS(MATCH(AB4,SL_CHARTS_2012!$BO$1:$BO$39999,1),$E$569,1)))=AB4,ADDRESS(MATCH(AB4,SL_CHARTS_2012!$BO$1:$BO$39999,1),$E$569,1),IF(INDIRECT(CONCATENATE($E$570,ADDRESS(MATCH(AB4,SL_CHARTS_2012!$BO$1:$BO$39999,1),$E$569,1)))&lt;AB4,ADDRESS(MATCH(AB4,SL_CHARTS_2012!$BO$1:$BO$39999,1)+1,$E$569,1),ADDRESS(MATCH(AB4,SL_CHARTS_2012!$BO$1:$BO$39999,1),$E$569,1)))))</f>
        <v>2.59</v>
      </c>
      <c r="AC562" s="241">
        <f ca="1">INDIRECT(CONCATENATE($E$570,IF(INDIRECT(CONCATENATE($E$570,ADDRESS(MATCH(AC4,SL_CHARTS_2012!$BO$1:$BO$39999,1),$E$569,1)))=AC4,ADDRESS(MATCH(AC4,SL_CHARTS_2012!$BO$1:$BO$39999,1),$E$569,1),IF(INDIRECT(CONCATENATE($E$570,ADDRESS(MATCH(AC4,SL_CHARTS_2012!$BO$1:$BO$39999,1),$E$569,1)))&lt;AC4,ADDRESS(MATCH(AC4,SL_CHARTS_2012!$BO$1:$BO$39999,1)+1,$E$569,1),ADDRESS(MATCH(AC4,SL_CHARTS_2012!$BO$1:$BO$39999,1),$E$569,1)))))</f>
        <v>1.8075000000000001</v>
      </c>
    </row>
    <row r="563" spans="2:29" s="574" customFormat="1" ht="15" customHeight="1" thickBot="1">
      <c r="B563" s="718"/>
      <c r="C563" s="691"/>
      <c r="D563" s="30" t="s">
        <v>149</v>
      </c>
      <c r="E563" s="84" t="str">
        <f ca="1">IF(INDIRECT(CONCATENATE($E$570,ADDRESS(MATCH(E8,SL_CHARTS_2012!$BO$1:$BO$39999,1),$E$569,1)))=E8,ADDRESS(MATCH(E8,SL_CHARTS_2012!$BO$1:$BO$39999,1),$E$569,1),IF(INDIRECT(CONCATENATE($E$570,ADDRESS(MATCH(E8,SL_CHARTS_2012!$BO$1:$BO$39999,1),$E$569,1)))&gt;E8, ADDRESS(MATCH(E8,SL_CHARTS_2012!$BO$1:$BO$39999,1)-1,$E$569,1), ADDRESS(MATCH(E8,SL_CHARTS_2012!$BO$1:$BO$39999,1),$E$569,1)))</f>
        <v>$BO$2854</v>
      </c>
      <c r="F563" s="84" t="str">
        <f ca="1">IF(INDIRECT(CONCATENATE($E$570,ADDRESS(MATCH(F8,SL_CHARTS_2012!$BO$1:$BO$39999,1),$E$569,1)))=F8,ADDRESS(MATCH(F8,SL_CHARTS_2012!$BO$1:$BO$39999,1),$E$569,1),IF(INDIRECT(CONCATENATE($E$570,ADDRESS(MATCH(F8,SL_CHARTS_2012!$BO$1:$BO$39999,1),$E$569,1)))&gt;F8, ADDRESS(MATCH(F8,SL_CHARTS_2012!$BO$1:$BO$39999,1)-1,$E$569,1), ADDRESS(MATCH(F8,SL_CHARTS_2012!$BO$1:$BO$39999,1),$E$569,1)))</f>
        <v>$BO$2854</v>
      </c>
      <c r="G563" s="84" t="str">
        <f ca="1">IF(INDIRECT(CONCATENATE($E$570,ADDRESS(MATCH(G8,SL_CHARTS_2012!$BO$1:$BO$39999,1),$E$569,1)))=G8,ADDRESS(MATCH(G8,SL_CHARTS_2012!$BO$1:$BO$39999,1),$E$569,1),IF(INDIRECT(CONCATENATE($E$570,ADDRESS(MATCH(G8,SL_CHARTS_2012!$BO$1:$BO$39999,1),$E$569,1)))&gt;G8, ADDRESS(MATCH(G8,SL_CHARTS_2012!$BO$1:$BO$39999,1)-1,$E$569,1), ADDRESS(MATCH(G8,SL_CHARTS_2012!$BO$1:$BO$39999,1),$E$569,1)))</f>
        <v>$BO$2854</v>
      </c>
      <c r="H563" s="84" t="str">
        <f ca="1">IF(INDIRECT(CONCATENATE($E$570,ADDRESS(MATCH(H8,SL_CHARTS_2012!$BO$1:$BO$39999,1),$E$569,1)))=H8,ADDRESS(MATCH(H8,SL_CHARTS_2012!$BO$1:$BO$39999,1),$E$569,1),IF(INDIRECT(CONCATENATE($E$570,ADDRESS(MATCH(H8,SL_CHARTS_2012!$BO$1:$BO$39999,1),$E$569,1)))&gt;H8, ADDRESS(MATCH(H8,SL_CHARTS_2012!$BO$1:$BO$39999,1)-1,$E$569,1), ADDRESS(MATCH(H8,SL_CHARTS_2012!$BO$1:$BO$39999,1),$E$569,1)))</f>
        <v>$BO$2854</v>
      </c>
      <c r="I563" s="84" t="str">
        <f ca="1">IF(INDIRECT(CONCATENATE($E$570,ADDRESS(MATCH(I8,SL_CHARTS_2012!$BO$1:$BO$39999,1),$E$569,1)))=I8,ADDRESS(MATCH(I8,SL_CHARTS_2012!$BO$1:$BO$39999,1),$E$569,1),IF(INDIRECT(CONCATENATE($E$570,ADDRESS(MATCH(I8,SL_CHARTS_2012!$BO$1:$BO$39999,1),$E$569,1)))&gt;I8, ADDRESS(MATCH(I8,SL_CHARTS_2012!$BO$1:$BO$39999,1)-1,$E$569,1), ADDRESS(MATCH(I8,SL_CHARTS_2012!$BO$1:$BO$39999,1),$E$569,1)))</f>
        <v>$BO$2854</v>
      </c>
      <c r="J563" s="84" t="str">
        <f ca="1">IF(INDIRECT(CONCATENATE($E$570,ADDRESS(MATCH(J8,SL_CHARTS_2012!$BO$1:$BO$39999,1),$E$569,1)))=J8,ADDRESS(MATCH(J8,SL_CHARTS_2012!$BO$1:$BO$39999,1),$E$569,1),IF(INDIRECT(CONCATENATE($E$570,ADDRESS(MATCH(J8,SL_CHARTS_2012!$BO$1:$BO$39999,1),$E$569,1)))&gt;J8, ADDRESS(MATCH(J8,SL_CHARTS_2012!$BO$1:$BO$39999,1)-1,$E$569,1), ADDRESS(MATCH(J8,SL_CHARTS_2012!$BO$1:$BO$39999,1),$E$569,1)))</f>
        <v>$BO$2854</v>
      </c>
      <c r="K563" s="84" t="str">
        <f ca="1">IF(INDIRECT(CONCATENATE($E$570,ADDRESS(MATCH(K8,SL_CHARTS_2012!$BO$1:$BO$39999,1),$E$569,1)))=K8,ADDRESS(MATCH(K8,SL_CHARTS_2012!$BO$1:$BO$39999,1),$E$569,1),IF(INDIRECT(CONCATENATE($E$570,ADDRESS(MATCH(K8,SL_CHARTS_2012!$BO$1:$BO$39999,1),$E$569,1)))&gt;K8, ADDRESS(MATCH(K8,SL_CHARTS_2012!$BO$1:$BO$39999,1)-1,$E$569,1), ADDRESS(MATCH(K8,SL_CHARTS_2012!$BO$1:$BO$39999,1),$E$569,1)))</f>
        <v>$BO$2854</v>
      </c>
      <c r="L563" s="84" t="str">
        <f ca="1">IF(INDIRECT(CONCATENATE($E$570,ADDRESS(MATCH(L8,SL_CHARTS_2012!$BO$1:$BO$39999,1),$E$569,1)))=L8,ADDRESS(MATCH(L8,SL_CHARTS_2012!$BO$1:$BO$39999,1),$E$569,1),IF(INDIRECT(CONCATENATE($E$570,ADDRESS(MATCH(L8,SL_CHARTS_2012!$BO$1:$BO$39999,1),$E$569,1)))&gt;L8, ADDRESS(MATCH(L8,SL_CHARTS_2012!$BO$1:$BO$39999,1)-1,$E$569,1), ADDRESS(MATCH(L8,SL_CHARTS_2012!$BO$1:$BO$39999,1),$E$569,1)))</f>
        <v>$BO$2854</v>
      </c>
      <c r="M563" s="84" t="str">
        <f ca="1">IF(INDIRECT(CONCATENATE($E$570,ADDRESS(MATCH(M8,SL_CHARTS_2012!$BO$1:$BO$39999,1),$E$569,1)))=M8,ADDRESS(MATCH(M8,SL_CHARTS_2012!$BO$1:$BO$39999,1),$E$569,1),IF(INDIRECT(CONCATENATE($E$570,ADDRESS(MATCH(M8,SL_CHARTS_2012!$BO$1:$BO$39999,1),$E$569,1)))&gt;M8, ADDRESS(MATCH(M8,SL_CHARTS_2012!$BO$1:$BO$39999,1)-1,$E$569,1), ADDRESS(MATCH(M8,SL_CHARTS_2012!$BO$1:$BO$39999,1),$E$569,1)))</f>
        <v>$BO$2854</v>
      </c>
      <c r="N563" s="84" t="str">
        <f ca="1">IF(INDIRECT(CONCATENATE($E$570,ADDRESS(MATCH(N8,SL_CHARTS_2012!$BO$1:$BO$39999,1),$E$569,1)))=N8,ADDRESS(MATCH(N8,SL_CHARTS_2012!$BO$1:$BO$39999,1),$E$569,1),IF(INDIRECT(CONCATENATE($E$570,ADDRESS(MATCH(N8,SL_CHARTS_2012!$BO$1:$BO$39999,1),$E$569,1)))&gt;N8, ADDRESS(MATCH(N8,SL_CHARTS_2012!$BO$1:$BO$39999,1)-1,$E$569,1), ADDRESS(MATCH(N8,SL_CHARTS_2012!$BO$1:$BO$39999,1),$E$569,1)))</f>
        <v>$BO$2854</v>
      </c>
      <c r="O563" s="84" t="str">
        <f ca="1">IF(INDIRECT(CONCATENATE($E$570,ADDRESS(MATCH(O8,SL_CHARTS_2012!$BO$1:$BO$39999,1),$E$569,1)))=O8,ADDRESS(MATCH(O8,SL_CHARTS_2012!$BO$1:$BO$39999,1),$E$569,1),IF(INDIRECT(CONCATENATE($E$570,ADDRESS(MATCH(O8,SL_CHARTS_2012!$BO$1:$BO$39999,1),$E$569,1)))&gt;O8, ADDRESS(MATCH(O8,SL_CHARTS_2012!$BO$1:$BO$39999,1)-1,$E$569,1), ADDRESS(MATCH(O8,SL_CHARTS_2012!$BO$1:$BO$39999,1),$E$569,1)))</f>
        <v>$BO$2854</v>
      </c>
      <c r="P563" s="84" t="str">
        <f ca="1">IF(INDIRECT(CONCATENATE($E$570,ADDRESS(MATCH(P8,SL_CHARTS_2012!$BO$1:$BO$39999,1),$E$569,1)))=P8,ADDRESS(MATCH(P8,SL_CHARTS_2012!$BO$1:$BO$39999,1),$E$569,1),IF(INDIRECT(CONCATENATE($E$570,ADDRESS(MATCH(P8,SL_CHARTS_2012!$BO$1:$BO$39999,1),$E$569,1)))&gt;P8, ADDRESS(MATCH(P8,SL_CHARTS_2012!$BO$1:$BO$39999,1)-1,$E$569,1), ADDRESS(MATCH(P8,SL_CHARTS_2012!$BO$1:$BO$39999,1),$E$569,1)))</f>
        <v>$BO$2854</v>
      </c>
      <c r="Q563" s="84" t="str">
        <f ca="1">IF(INDIRECT(CONCATENATE($E$570,ADDRESS(MATCH(Q8,SL_CHARTS_2012!$BO$1:$BO$39999,1),$E$569,1)))=Q8,ADDRESS(MATCH(Q8,SL_CHARTS_2012!$BO$1:$BO$39999,1),$E$569,1),IF(INDIRECT(CONCATENATE($E$570,ADDRESS(MATCH(Q8,SL_CHARTS_2012!$BO$1:$BO$39999,1),$E$569,1)))&gt;Q8, ADDRESS(MATCH(Q8,SL_CHARTS_2012!$BO$1:$BO$39999,1)-1,$E$569,1), ADDRESS(MATCH(Q8,SL_CHARTS_2012!$BO$1:$BO$39999,1),$E$569,1)))</f>
        <v>$BO$2854</v>
      </c>
      <c r="R563" s="84" t="str">
        <f ca="1">IF(INDIRECT(CONCATENATE($E$570,ADDRESS(MATCH(R8,SL_CHARTS_2012!$BO$1:$BO$39999,1),$E$569,1)))=R8,ADDRESS(MATCH(R8,SL_CHARTS_2012!$BO$1:$BO$39999,1),$E$569,1),IF(INDIRECT(CONCATENATE($E$570,ADDRESS(MATCH(R8,SL_CHARTS_2012!$BO$1:$BO$39999,1),$E$569,1)))&gt;R8, ADDRESS(MATCH(R8,SL_CHARTS_2012!$BO$1:$BO$39999,1)-1,$E$569,1), ADDRESS(MATCH(R8,SL_CHARTS_2012!$BO$1:$BO$39999,1),$E$569,1)))</f>
        <v>$BO$2854</v>
      </c>
      <c r="S563" s="84" t="str">
        <f ca="1">IF(INDIRECT(CONCATENATE($E$570,ADDRESS(MATCH(S8,SL_CHARTS_2012!$BO$1:$BO$39999,1),$E$569,1)))=S8,ADDRESS(MATCH(S8,SL_CHARTS_2012!$BO$1:$BO$39999,1),$E$569,1),IF(INDIRECT(CONCATENATE($E$570,ADDRESS(MATCH(S8,SL_CHARTS_2012!$BO$1:$BO$39999,1),$E$569,1)))&gt;S8, ADDRESS(MATCH(S8,SL_CHARTS_2012!$BO$1:$BO$39999,1)-1,$E$569,1), ADDRESS(MATCH(S8,SL_CHARTS_2012!$BO$1:$BO$39999,1),$E$569,1)))</f>
        <v>$BO$2854</v>
      </c>
      <c r="T563" s="84" t="str">
        <f ca="1">IF(INDIRECT(CONCATENATE($E$570,ADDRESS(MATCH(T8,SL_CHARTS_2012!$BO$1:$BO$39999,1),$E$569,1)))=T8,ADDRESS(MATCH(T8,SL_CHARTS_2012!$BO$1:$BO$39999,1),$E$569,1),IF(INDIRECT(CONCATENATE($E$570,ADDRESS(MATCH(T8,SL_CHARTS_2012!$BO$1:$BO$39999,1),$E$569,1)))&gt;T8, ADDRESS(MATCH(T8,SL_CHARTS_2012!$BO$1:$BO$39999,1)-1,$E$569,1), ADDRESS(MATCH(T8,SL_CHARTS_2012!$BO$1:$BO$39999,1),$E$569,1)))</f>
        <v>$BO$2854</v>
      </c>
      <c r="U563" s="84" t="str">
        <f ca="1">IF(INDIRECT(CONCATENATE($E$570,ADDRESS(MATCH(U8,SL_CHARTS_2012!$BO$1:$BO$39999,1),$E$569,1)))=U8,ADDRESS(MATCH(U8,SL_CHARTS_2012!$BO$1:$BO$39999,1),$E$569,1),IF(INDIRECT(CONCATENATE($E$570,ADDRESS(MATCH(U8,SL_CHARTS_2012!$BO$1:$BO$39999,1),$E$569,1)))&gt;U8, ADDRESS(MATCH(U8,SL_CHARTS_2012!$BO$1:$BO$39999,1)-1,$E$569,1), ADDRESS(MATCH(U8,SL_CHARTS_2012!$BO$1:$BO$39999,1),$E$569,1)))</f>
        <v>$BO$2854</v>
      </c>
      <c r="V563" s="84" t="str">
        <f ca="1">IF(INDIRECT(CONCATENATE($E$570,ADDRESS(MATCH(V8,SL_CHARTS_2012!$BO$1:$BO$39999,1),$E$569,1)))=V8,ADDRESS(MATCH(V8,SL_CHARTS_2012!$BO$1:$BO$39999,1),$E$569,1),IF(INDIRECT(CONCATENATE($E$570,ADDRESS(MATCH(V8,SL_CHARTS_2012!$BO$1:$BO$39999,1),$E$569,1)))&gt;V8, ADDRESS(MATCH(V8,SL_CHARTS_2012!$BO$1:$BO$39999,1)-1,$E$569,1), ADDRESS(MATCH(V8,SL_CHARTS_2012!$BO$1:$BO$39999,1),$E$569,1)))</f>
        <v>$BO$2854</v>
      </c>
      <c r="W563" s="84" t="str">
        <f ca="1">IF(INDIRECT(CONCATENATE($E$570,ADDRESS(MATCH(W8,SL_CHARTS_2012!$BO$1:$BO$39999,1),$E$569,1)))=W8,ADDRESS(MATCH(W8,SL_CHARTS_2012!$BO$1:$BO$39999,1),$E$569,1),IF(INDIRECT(CONCATENATE($E$570,ADDRESS(MATCH(W8,SL_CHARTS_2012!$BO$1:$BO$39999,1),$E$569,1)))&gt;W8, ADDRESS(MATCH(W8,SL_CHARTS_2012!$BO$1:$BO$39999,1)-1,$E$569,1), ADDRESS(MATCH(W8,SL_CHARTS_2012!$BO$1:$BO$39999,1),$E$569,1)))</f>
        <v>$BO$2854</v>
      </c>
      <c r="X563" s="84" t="str">
        <f ca="1">IF(INDIRECT(CONCATENATE($E$570,ADDRESS(MATCH(X8,SL_CHARTS_2012!$BO$1:$BO$39999,1),$E$569,1)))=X8,ADDRESS(MATCH(X8,SL_CHARTS_2012!$BO$1:$BO$39999,1),$E$569,1),IF(INDIRECT(CONCATENATE($E$570,ADDRESS(MATCH(X8,SL_CHARTS_2012!$BO$1:$BO$39999,1),$E$569,1)))&gt;X8, ADDRESS(MATCH(X8,SL_CHARTS_2012!$BO$1:$BO$39999,1)-1,$E$569,1), ADDRESS(MATCH(X8,SL_CHARTS_2012!$BO$1:$BO$39999,1),$E$569,1)))</f>
        <v>$BO$2503</v>
      </c>
      <c r="Y563" s="31" t="str">
        <f ca="1">IF(INDIRECT(CONCATENATE($E$570,ADDRESS(MATCH(Y8,SL_CHARTS_2012!$BO$1:$BO$39999,1),$E$569,1)))=Y8,ADDRESS(MATCH(Y8,SL_CHARTS_2012!$BO$1:$BO$39999,1),$E$569,1),IF(INDIRECT(CONCATENATE($E$570,ADDRESS(MATCH(Y8,SL_CHARTS_2012!$BO$1:$BO$39999,1),$E$569,1)))&gt;Y8, ADDRESS(MATCH(Y8,SL_CHARTS_2012!$BO$1:$BO$39999,1)-1,$E$569,1), ADDRESS(MATCH(Y8,SL_CHARTS_2012!$BO$1:$BO$39999,1),$E$569,1)))</f>
        <v>$BO$2120</v>
      </c>
      <c r="Z563" s="31" t="str">
        <f ca="1">IF(INDIRECT(CONCATENATE($E$570,ADDRESS(MATCH(Z8,SL_CHARTS_2012!$BO$1:$BO$39999,1),$E$569,1)))=Z8,ADDRESS(MATCH(Z8,SL_CHARTS_2012!$BO$1:$BO$39999,1),$E$569,1),IF(INDIRECT(CONCATENATE($E$570,ADDRESS(MATCH(Z8,SL_CHARTS_2012!$BO$1:$BO$39999,1),$E$569,1)))&gt;Z8, ADDRESS(MATCH(Z8,SL_CHARTS_2012!$BO$1:$BO$39999,1)-1,$E$569,1), ADDRESS(MATCH(Z8,SL_CHARTS_2012!$BO$1:$BO$39999,1),$E$569,1)))</f>
        <v>$BO$1774</v>
      </c>
      <c r="AA563" s="31" t="str">
        <f ca="1">IF(INDIRECT(CONCATENATE($E$570,ADDRESS(MATCH(AA8,SL_CHARTS_2012!$BO$1:$BO$39999,1),$E$569,1)))=AA8,ADDRESS(MATCH(AA8,SL_CHARTS_2012!$BO$1:$BO$39999,1),$E$569,1),IF(INDIRECT(CONCATENATE($E$570,ADDRESS(MATCH(AA8,SL_CHARTS_2012!$BO$1:$BO$39999,1),$E$569,1)))&gt;AA8, ADDRESS(MATCH(AA8,SL_CHARTS_2012!$BO$1:$BO$39999,1)-1,$E$569,1), ADDRESS(MATCH(AA8,SL_CHARTS_2012!$BO$1:$BO$39999,1),$E$569,1)))</f>
        <v>$BO$1489</v>
      </c>
      <c r="AB563" s="31" t="str">
        <f ca="1">IF(INDIRECT(CONCATENATE($E$570,ADDRESS(MATCH(AB8,SL_CHARTS_2012!$BO$1:$BO$39999,1),$E$569,1)))=AB8,ADDRESS(MATCH(AB8,SL_CHARTS_2012!$BO$1:$BO$39999,1),$E$569,1),IF(INDIRECT(CONCATENATE($E$570,ADDRESS(MATCH(AB8,SL_CHARTS_2012!$BO$1:$BO$39999,1),$E$569,1)))&gt;AB8, ADDRESS(MATCH(AB8,SL_CHARTS_2012!$BO$1:$BO$39999,1)-1,$E$569,1), ADDRESS(MATCH(AB8,SL_CHARTS_2012!$BO$1:$BO$39999,1),$E$569,1)))</f>
        <v>$BO$1176</v>
      </c>
      <c r="AC563" s="31" t="str">
        <f ca="1">IF(INDIRECT(CONCATENATE($E$570,ADDRESS(MATCH(AC8,SL_CHARTS_2012!$BO$1:$BO$39999,1),$E$569,1)))=AC8,ADDRESS(MATCH(AC8,SL_CHARTS_2012!$BO$1:$BO$39999,1),$E$569,1),IF(INDIRECT(CONCATENATE($E$570,ADDRESS(MATCH(AC8,SL_CHARTS_2012!$BO$1:$BO$39999,1),$E$569,1)))&gt;AC8, ADDRESS(MATCH(AC8,SL_CHARTS_2012!$BO$1:$BO$39999,1)-1,$E$569,1), ADDRESS(MATCH(AC8,SL_CHARTS_2012!$BO$1:$BO$39999,1),$E$569,1)))</f>
        <v>$BO$694</v>
      </c>
    </row>
    <row r="564" spans="2:29" s="574" customFormat="1" ht="15" customHeight="1" thickBot="1">
      <c r="B564" s="718"/>
      <c r="C564" s="691"/>
      <c r="D564" s="66" t="s">
        <v>130</v>
      </c>
      <c r="E564" s="249">
        <f ca="1">INDIRECT(CONCATENATE($E$570,IF(INDIRECT(CONCATENATE($E$570,ADDRESS(MATCH(E8,SL_CHARTS_2012!$BO$1:$BO$39999,1),$E$569,1)))=E8,ADDRESS(MATCH(E8,SL_CHARTS_2012!$BO$1:$BO$39999,1),$E$569,1),IF(INDIRECT(CONCATENATE($E$570,ADDRESS(MATCH(E8,SL_CHARTS_2012!$BO$1:$BO$39999,1),$E$569,1)))&gt;E8,ADDRESS(MATCH(E8,SL_CHARTS_2012!$BO$1:$BO$39999,1)-1,$E$569,1),ADDRESS(MATCH(E8,SL_CHARTS_2012!$BO$1:$BO$39999,1),$E$569,1)))))</f>
        <v>9.0000000000000835</v>
      </c>
      <c r="F564" s="249">
        <f ca="1">INDIRECT(CONCATENATE($E$570,IF(INDIRECT(CONCATENATE($E$570,ADDRESS(MATCH(F8,SL_CHARTS_2012!$BO$1:$BO$39999,1),$E$569,1)))=F8,ADDRESS(MATCH(F8,SL_CHARTS_2012!$BO$1:$BO$39999,1),$E$569,1),IF(INDIRECT(CONCATENATE($E$570,ADDRESS(MATCH(F8,SL_CHARTS_2012!$BO$1:$BO$39999,1),$E$569,1)))&gt;F8,ADDRESS(MATCH(F8,SL_CHARTS_2012!$BO$1:$BO$39999,1)-1,$E$569,1),ADDRESS(MATCH(F8,SL_CHARTS_2012!$BO$1:$BO$39999,1),$E$569,1)))))</f>
        <v>9.0000000000000835</v>
      </c>
      <c r="G564" s="249">
        <f ca="1">INDIRECT(CONCATENATE($E$570,IF(INDIRECT(CONCATENATE($E$570,ADDRESS(MATCH(G8,SL_CHARTS_2012!$BO$1:$BO$39999,1),$E$569,1)))=G8,ADDRESS(MATCH(G8,SL_CHARTS_2012!$BO$1:$BO$39999,1),$E$569,1),IF(INDIRECT(CONCATENATE($E$570,ADDRESS(MATCH(G8,SL_CHARTS_2012!$BO$1:$BO$39999,1),$E$569,1)))&gt;G8,ADDRESS(MATCH(G8,SL_CHARTS_2012!$BO$1:$BO$39999,1)-1,$E$569,1),ADDRESS(MATCH(G8,SL_CHARTS_2012!$BO$1:$BO$39999,1),$E$569,1)))))</f>
        <v>9.0000000000000835</v>
      </c>
      <c r="H564" s="249">
        <f ca="1">INDIRECT(CONCATENATE($E$570,IF(INDIRECT(CONCATENATE($E$570,ADDRESS(MATCH(H8,SL_CHARTS_2012!$BO$1:$BO$39999,1),$E$569,1)))=H8,ADDRESS(MATCH(H8,SL_CHARTS_2012!$BO$1:$BO$39999,1),$E$569,1),IF(INDIRECT(CONCATENATE($E$570,ADDRESS(MATCH(H8,SL_CHARTS_2012!$BO$1:$BO$39999,1),$E$569,1)))&gt;H8,ADDRESS(MATCH(H8,SL_CHARTS_2012!$BO$1:$BO$39999,1)-1,$E$569,1),ADDRESS(MATCH(H8,SL_CHARTS_2012!$BO$1:$BO$39999,1),$E$569,1)))))</f>
        <v>9.0000000000000835</v>
      </c>
      <c r="I564" s="249">
        <f ca="1">INDIRECT(CONCATENATE($E$570,IF(INDIRECT(CONCATENATE($E$570,ADDRESS(MATCH(I8,SL_CHARTS_2012!$BO$1:$BO$39999,1),$E$569,1)))=I8,ADDRESS(MATCH(I8,SL_CHARTS_2012!$BO$1:$BO$39999,1),$E$569,1),IF(INDIRECT(CONCATENATE($E$570,ADDRESS(MATCH(I8,SL_CHARTS_2012!$BO$1:$BO$39999,1),$E$569,1)))&gt;I8,ADDRESS(MATCH(I8,SL_CHARTS_2012!$BO$1:$BO$39999,1)-1,$E$569,1),ADDRESS(MATCH(I8,SL_CHARTS_2012!$BO$1:$BO$39999,1),$E$569,1)))))</f>
        <v>9.0000000000000835</v>
      </c>
      <c r="J564" s="249">
        <f ca="1">INDIRECT(CONCATENATE($E$570,IF(INDIRECT(CONCATENATE($E$570,ADDRESS(MATCH(J8,SL_CHARTS_2012!$BO$1:$BO$39999,1),$E$569,1)))=J8,ADDRESS(MATCH(J8,SL_CHARTS_2012!$BO$1:$BO$39999,1),$E$569,1),IF(INDIRECT(CONCATENATE($E$570,ADDRESS(MATCH(J8,SL_CHARTS_2012!$BO$1:$BO$39999,1),$E$569,1)))&gt;J8,ADDRESS(MATCH(J8,SL_CHARTS_2012!$BO$1:$BO$39999,1)-1,$E$569,1),ADDRESS(MATCH(J8,SL_CHARTS_2012!$BO$1:$BO$39999,1),$E$569,1)))))</f>
        <v>9.0000000000000835</v>
      </c>
      <c r="K564" s="249">
        <f ca="1">INDIRECT(CONCATENATE($E$570,IF(INDIRECT(CONCATENATE($E$570,ADDRESS(MATCH(K8,SL_CHARTS_2012!$BO$1:$BO$39999,1),$E$569,1)))=K8,ADDRESS(MATCH(K8,SL_CHARTS_2012!$BO$1:$BO$39999,1),$E$569,1),IF(INDIRECT(CONCATENATE($E$570,ADDRESS(MATCH(K8,SL_CHARTS_2012!$BO$1:$BO$39999,1),$E$569,1)))&gt;K8,ADDRESS(MATCH(K8,SL_CHARTS_2012!$BO$1:$BO$39999,1)-1,$E$569,1),ADDRESS(MATCH(K8,SL_CHARTS_2012!$BO$1:$BO$39999,1),$E$569,1)))))</f>
        <v>9.0000000000000835</v>
      </c>
      <c r="L564" s="249">
        <f ca="1">INDIRECT(CONCATENATE($E$570,IF(INDIRECT(CONCATENATE($E$570,ADDRESS(MATCH(L8,SL_CHARTS_2012!$BO$1:$BO$39999,1),$E$569,1)))=L8,ADDRESS(MATCH(L8,SL_CHARTS_2012!$BO$1:$BO$39999,1),$E$569,1),IF(INDIRECT(CONCATENATE($E$570,ADDRESS(MATCH(L8,SL_CHARTS_2012!$BO$1:$BO$39999,1),$E$569,1)))&gt;L8,ADDRESS(MATCH(L8,SL_CHARTS_2012!$BO$1:$BO$39999,1)-1,$E$569,1),ADDRESS(MATCH(L8,SL_CHARTS_2012!$BO$1:$BO$39999,1),$E$569,1)))))</f>
        <v>9.0000000000000835</v>
      </c>
      <c r="M564" s="249">
        <f ca="1">INDIRECT(CONCATENATE($E$570,IF(INDIRECT(CONCATENATE($E$570,ADDRESS(MATCH(M8,SL_CHARTS_2012!$BO$1:$BO$39999,1),$E$569,1)))=M8,ADDRESS(MATCH(M8,SL_CHARTS_2012!$BO$1:$BO$39999,1),$E$569,1),IF(INDIRECT(CONCATENATE($E$570,ADDRESS(MATCH(M8,SL_CHARTS_2012!$BO$1:$BO$39999,1),$E$569,1)))&gt;M8,ADDRESS(MATCH(M8,SL_CHARTS_2012!$BO$1:$BO$39999,1)-1,$E$569,1),ADDRESS(MATCH(M8,SL_CHARTS_2012!$BO$1:$BO$39999,1),$E$569,1)))))</f>
        <v>9.0000000000000835</v>
      </c>
      <c r="N564" s="249">
        <f ca="1">INDIRECT(CONCATENATE($E$570,IF(INDIRECT(CONCATENATE($E$570,ADDRESS(MATCH(N8,SL_CHARTS_2012!$BO$1:$BO$39999,1),$E$569,1)))=N8,ADDRESS(MATCH(N8,SL_CHARTS_2012!$BO$1:$BO$39999,1),$E$569,1),IF(INDIRECT(CONCATENATE($E$570,ADDRESS(MATCH(N8,SL_CHARTS_2012!$BO$1:$BO$39999,1),$E$569,1)))&gt;N8,ADDRESS(MATCH(N8,SL_CHARTS_2012!$BO$1:$BO$39999,1)-1,$E$569,1),ADDRESS(MATCH(N8,SL_CHARTS_2012!$BO$1:$BO$39999,1),$E$569,1)))))</f>
        <v>9.0000000000000835</v>
      </c>
      <c r="O564" s="249">
        <f ca="1">INDIRECT(CONCATENATE($E$570,IF(INDIRECT(CONCATENATE($E$570,ADDRESS(MATCH(O8,SL_CHARTS_2012!$BO$1:$BO$39999,1),$E$569,1)))=O8,ADDRESS(MATCH(O8,SL_CHARTS_2012!$BO$1:$BO$39999,1),$E$569,1),IF(INDIRECT(CONCATENATE($E$570,ADDRESS(MATCH(O8,SL_CHARTS_2012!$BO$1:$BO$39999,1),$E$569,1)))&gt;O8,ADDRESS(MATCH(O8,SL_CHARTS_2012!$BO$1:$BO$39999,1)-1,$E$569,1),ADDRESS(MATCH(O8,SL_CHARTS_2012!$BO$1:$BO$39999,1),$E$569,1)))))</f>
        <v>9.0000000000000835</v>
      </c>
      <c r="P564" s="249">
        <f ca="1">INDIRECT(CONCATENATE($E$570,IF(INDIRECT(CONCATENATE($E$570,ADDRESS(MATCH(P8,SL_CHARTS_2012!$BO$1:$BO$39999,1),$E$569,1)))=P8,ADDRESS(MATCH(P8,SL_CHARTS_2012!$BO$1:$BO$39999,1),$E$569,1),IF(INDIRECT(CONCATENATE($E$570,ADDRESS(MATCH(P8,SL_CHARTS_2012!$BO$1:$BO$39999,1),$E$569,1)))&gt;P8,ADDRESS(MATCH(P8,SL_CHARTS_2012!$BO$1:$BO$39999,1)-1,$E$569,1),ADDRESS(MATCH(P8,SL_CHARTS_2012!$BO$1:$BO$39999,1),$E$569,1)))))</f>
        <v>9.0000000000000835</v>
      </c>
      <c r="Q564" s="249">
        <f ca="1">INDIRECT(CONCATENATE($E$570,IF(INDIRECT(CONCATENATE($E$570,ADDRESS(MATCH(Q8,SL_CHARTS_2012!$BO$1:$BO$39999,1),$E$569,1)))=Q8,ADDRESS(MATCH(Q8,SL_CHARTS_2012!$BO$1:$BO$39999,1),$E$569,1),IF(INDIRECT(CONCATENATE($E$570,ADDRESS(MATCH(Q8,SL_CHARTS_2012!$BO$1:$BO$39999,1),$E$569,1)))&gt;Q8,ADDRESS(MATCH(Q8,SL_CHARTS_2012!$BO$1:$BO$39999,1)-1,$E$569,1),ADDRESS(MATCH(Q8,SL_CHARTS_2012!$BO$1:$BO$39999,1),$E$569,1)))))</f>
        <v>9.0000000000000835</v>
      </c>
      <c r="R564" s="249">
        <f ca="1">INDIRECT(CONCATENATE($E$570,IF(INDIRECT(CONCATENATE($E$570,ADDRESS(MATCH(R8,SL_CHARTS_2012!$BO$1:$BO$39999,1),$E$569,1)))=R8,ADDRESS(MATCH(R8,SL_CHARTS_2012!$BO$1:$BO$39999,1),$E$569,1),IF(INDIRECT(CONCATENATE($E$570,ADDRESS(MATCH(R8,SL_CHARTS_2012!$BO$1:$BO$39999,1),$E$569,1)))&gt;R8,ADDRESS(MATCH(R8,SL_CHARTS_2012!$BO$1:$BO$39999,1)-1,$E$569,1),ADDRESS(MATCH(R8,SL_CHARTS_2012!$BO$1:$BO$39999,1),$E$569,1)))))</f>
        <v>9.0000000000000835</v>
      </c>
      <c r="S564" s="249">
        <f ca="1">INDIRECT(CONCATENATE($E$570,IF(INDIRECT(CONCATENATE($E$570,ADDRESS(MATCH(S8,SL_CHARTS_2012!$BO$1:$BO$39999,1),$E$569,1)))=S8,ADDRESS(MATCH(S8,SL_CHARTS_2012!$BO$1:$BO$39999,1),$E$569,1),IF(INDIRECT(CONCATENATE($E$570,ADDRESS(MATCH(S8,SL_CHARTS_2012!$BO$1:$BO$39999,1),$E$569,1)))&gt;S8,ADDRESS(MATCH(S8,SL_CHARTS_2012!$BO$1:$BO$39999,1)-1,$E$569,1),ADDRESS(MATCH(S8,SL_CHARTS_2012!$BO$1:$BO$39999,1),$E$569,1)))))</f>
        <v>9.0000000000000835</v>
      </c>
      <c r="T564" s="249">
        <f ca="1">INDIRECT(CONCATENATE($E$570,IF(INDIRECT(CONCATENATE($E$570,ADDRESS(MATCH(T8,SL_CHARTS_2012!$BO$1:$BO$39999,1),$E$569,1)))=T8,ADDRESS(MATCH(T8,SL_CHARTS_2012!$BO$1:$BO$39999,1),$E$569,1),IF(INDIRECT(CONCATENATE($E$570,ADDRESS(MATCH(T8,SL_CHARTS_2012!$BO$1:$BO$39999,1),$E$569,1)))&gt;T8,ADDRESS(MATCH(T8,SL_CHARTS_2012!$BO$1:$BO$39999,1)-1,$E$569,1),ADDRESS(MATCH(T8,SL_CHARTS_2012!$BO$1:$BO$39999,1),$E$569,1)))))</f>
        <v>9.0000000000000835</v>
      </c>
      <c r="U564" s="249">
        <f ca="1">INDIRECT(CONCATENATE($E$570,IF(INDIRECT(CONCATENATE($E$570,ADDRESS(MATCH(U8,SL_CHARTS_2012!$BO$1:$BO$39999,1),$E$569,1)))=U8,ADDRESS(MATCH(U8,SL_CHARTS_2012!$BO$1:$BO$39999,1),$E$569,1),IF(INDIRECT(CONCATENATE($E$570,ADDRESS(MATCH(U8,SL_CHARTS_2012!$BO$1:$BO$39999,1),$E$569,1)))&gt;U8,ADDRESS(MATCH(U8,SL_CHARTS_2012!$BO$1:$BO$39999,1)-1,$E$569,1),ADDRESS(MATCH(U8,SL_CHARTS_2012!$BO$1:$BO$39999,1),$E$569,1)))))</f>
        <v>9.0000000000000835</v>
      </c>
      <c r="V564" s="249">
        <f ca="1">INDIRECT(CONCATENATE($E$570,IF(INDIRECT(CONCATENATE($E$570,ADDRESS(MATCH(V8,SL_CHARTS_2012!$BO$1:$BO$39999,1),$E$569,1)))=V8,ADDRESS(MATCH(V8,SL_CHARTS_2012!$BO$1:$BO$39999,1),$E$569,1),IF(INDIRECT(CONCATENATE($E$570,ADDRESS(MATCH(V8,SL_CHARTS_2012!$BO$1:$BO$39999,1),$E$569,1)))&gt;V8,ADDRESS(MATCH(V8,SL_CHARTS_2012!$BO$1:$BO$39999,1)-1,$E$569,1),ADDRESS(MATCH(V8,SL_CHARTS_2012!$BO$1:$BO$39999,1),$E$569,1)))))</f>
        <v>9.0000000000000835</v>
      </c>
      <c r="W564" s="249">
        <f ca="1">INDIRECT(CONCATENATE($E$570,IF(INDIRECT(CONCATENATE($E$570,ADDRESS(MATCH(W8,SL_CHARTS_2012!$BO$1:$BO$39999,1),$E$569,1)))=W8,ADDRESS(MATCH(W8,SL_CHARTS_2012!$BO$1:$BO$39999,1),$E$569,1),IF(INDIRECT(CONCATENATE($E$570,ADDRESS(MATCH(W8,SL_CHARTS_2012!$BO$1:$BO$39999,1),$E$569,1)))&gt;W8,ADDRESS(MATCH(W8,SL_CHARTS_2012!$BO$1:$BO$39999,1)-1,$E$569,1),ADDRESS(MATCH(W8,SL_CHARTS_2012!$BO$1:$BO$39999,1),$E$569,1)))))</f>
        <v>9.0000000000000835</v>
      </c>
      <c r="X564" s="249">
        <f ca="1">INDIRECT(CONCATENATE($E$570,IF(INDIRECT(CONCATENATE($E$570,ADDRESS(MATCH(X8,SL_CHARTS_2012!$BO$1:$BO$39999,1),$E$569,1)))=X8,ADDRESS(MATCH(X8,SL_CHARTS_2012!$BO$1:$BO$39999,1),$E$569,1),IF(INDIRECT(CONCATENATE($E$570,ADDRESS(MATCH(X8,SL_CHARTS_2012!$BO$1:$BO$39999,1),$E$569,1)))&gt;X8,ADDRESS(MATCH(X8,SL_CHARTS_2012!$BO$1:$BO$39999,1)-1,$E$569,1),ADDRESS(MATCH(X8,SL_CHARTS_2012!$BO$1:$BO$39999,1),$E$569,1)))))</f>
        <v>7.2449999999999442</v>
      </c>
      <c r="Y564" s="241">
        <f ca="1">INDIRECT(CONCATENATE($E$570,IF(INDIRECT(CONCATENATE($E$570,ADDRESS(MATCH(Y8,SL_CHARTS_2012!$BO$1:$BO$39999,1),$E$569,1)))=Y8,ADDRESS(MATCH(Y8,SL_CHARTS_2012!$BO$1:$BO$39999,1),$E$569,1),IF(INDIRECT(CONCATENATE($E$570,ADDRESS(MATCH(Y8,SL_CHARTS_2012!$BO$1:$BO$39999,1),$E$569,1)))&gt;Y8,ADDRESS(MATCH(Y8,SL_CHARTS_2012!$BO$1:$BO$39999,1)-1,$E$569,1),ADDRESS(MATCH(Y8,SL_CHARTS_2012!$BO$1:$BO$39999,1),$E$569,1)))))</f>
        <v>5.3299999999999841</v>
      </c>
      <c r="Z564" s="241">
        <f ca="1">INDIRECT(CONCATENATE($E$570,IF(INDIRECT(CONCATENATE($E$570,ADDRESS(MATCH(Z8,SL_CHARTS_2012!$BO$1:$BO$39999,1),$E$569,1)))=Z8,ADDRESS(MATCH(Z8,SL_CHARTS_2012!$BO$1:$BO$39999,1),$E$569,1),IF(INDIRECT(CONCATENATE($E$570,ADDRESS(MATCH(Z8,SL_CHARTS_2012!$BO$1:$BO$39999,1),$E$569,1)))&gt;Z8,ADDRESS(MATCH(Z8,SL_CHARTS_2012!$BO$1:$BO$39999,1)-1,$E$569,1),ADDRESS(MATCH(Z8,SL_CHARTS_2012!$BO$1:$BO$39999,1),$E$569,1)))))</f>
        <v>3.6</v>
      </c>
      <c r="AA564" s="241">
        <f ca="1">INDIRECT(CONCATENATE($E$570,IF(INDIRECT(CONCATENATE($E$570,ADDRESS(MATCH(AA8,SL_CHARTS_2012!$BO$1:$BO$39999,1),$E$569,1)))=AA8,ADDRESS(MATCH(AA8,SL_CHARTS_2012!$BO$1:$BO$39999,1),$E$569,1),IF(INDIRECT(CONCATENATE($E$570,ADDRESS(MATCH(AA8,SL_CHARTS_2012!$BO$1:$BO$39999,1),$E$569,1)))&gt;AA8,ADDRESS(MATCH(AA8,SL_CHARTS_2012!$BO$1:$BO$39999,1)-1,$E$569,1),ADDRESS(MATCH(AA8,SL_CHARTS_2012!$BO$1:$BO$39999,1),$E$569,1)))))</f>
        <v>2.5874999999999999</v>
      </c>
      <c r="AB564" s="241">
        <f ca="1">INDIRECT(CONCATENATE($E$570,IF(INDIRECT(CONCATENATE($E$570,ADDRESS(MATCH(AB8,SL_CHARTS_2012!$BO$1:$BO$39999,1),$E$569,1)))=AB8,ADDRESS(MATCH(AB8,SL_CHARTS_2012!$BO$1:$BO$39999,1),$E$569,1),IF(INDIRECT(CONCATENATE($E$570,ADDRESS(MATCH(AB8,SL_CHARTS_2012!$BO$1:$BO$39999,1),$E$569,1)))&gt;AB8,ADDRESS(MATCH(AB8,SL_CHARTS_2012!$BO$1:$BO$39999,1)-1,$E$569,1),ADDRESS(MATCH(AB8,SL_CHARTS_2012!$BO$1:$BO$39999,1),$E$569,1)))))</f>
        <v>1.8049999999999999</v>
      </c>
      <c r="AC564" s="241">
        <f ca="1">INDIRECT(CONCATENATE($E$570,IF(INDIRECT(CONCATENATE($E$570,ADDRESS(MATCH(AC8,SL_CHARTS_2012!$BO$1:$BO$39999,1),$E$569,1)))=AC8,ADDRESS(MATCH(AC8,SL_CHARTS_2012!$BO$1:$BO$39999,1),$E$569,1),IF(INDIRECT(CONCATENATE($E$570,ADDRESS(MATCH(AC8,SL_CHARTS_2012!$BO$1:$BO$39999,1),$E$569,1)))&gt;AC8,ADDRESS(MATCH(AC8,SL_CHARTS_2012!$BO$1:$BO$39999,1)-1,$E$569,1),ADDRESS(MATCH(AC8,SL_CHARTS_2012!$BO$1:$BO$39999,1),$E$569,1)))))</f>
        <v>0.78</v>
      </c>
    </row>
    <row r="565" spans="2:29" s="574" customFormat="1" ht="15" customHeight="1" thickBot="1">
      <c r="B565" s="718"/>
      <c r="C565" s="693" t="s">
        <v>121</v>
      </c>
      <c r="D565" s="63" t="s">
        <v>148</v>
      </c>
      <c r="E565" s="247" t="str">
        <f ca="1">IF(INDIRECT(CONCATENATE($E$570,ADDRESS(MATCH(E6,SL_CHARTS_2012!$BO$1:$BO$39999,1),$E$569,1)))=E6,ADDRESS(MATCH(E6,SL_CHARTS_2012!$BO$1:$BO$39999,1),$E$569,1), IF(INDIRECT(CONCATENATE($E$570,ADDRESS(MATCH(E6,SL_CHARTS_2012!$BO$1:$BO$39999,1),$E$569,1)))&lt;E6, ADDRESS(MATCH(E6,SL_CHARTS_2012!$BO$1:$BO$39999,1)+1,$E$569,1), ADDRESS(MATCH(E6,SL_CHARTS_2012!$BO$1:$BO$39999,1),$E$569,1)))</f>
        <v>$BO$2855</v>
      </c>
      <c r="F565" s="247" t="str">
        <f ca="1">IF(INDIRECT(CONCATENATE($E$570,ADDRESS(MATCH(F6,SL_CHARTS_2012!$BO$1:$BO$39999,1),$E$569,1)))=F6,ADDRESS(MATCH(F6,SL_CHARTS_2012!$BO$1:$BO$39999,1),$E$569,1), IF(INDIRECT(CONCATENATE($E$570,ADDRESS(MATCH(F6,SL_CHARTS_2012!$BO$1:$BO$39999,1),$E$569,1)))&lt;F6, ADDRESS(MATCH(F6,SL_CHARTS_2012!$BO$1:$BO$39999,1)+1,$E$569,1), ADDRESS(MATCH(F6,SL_CHARTS_2012!$BO$1:$BO$39999,1),$E$569,1)))</f>
        <v>$BO$2855</v>
      </c>
      <c r="G565" s="247" t="str">
        <f ca="1">IF(INDIRECT(CONCATENATE($E$570,ADDRESS(MATCH(G6,SL_CHARTS_2012!$BO$1:$BO$39999,1),$E$569,1)))=G6,ADDRESS(MATCH(G6,SL_CHARTS_2012!$BO$1:$BO$39999,1),$E$569,1), IF(INDIRECT(CONCATENATE($E$570,ADDRESS(MATCH(G6,SL_CHARTS_2012!$BO$1:$BO$39999,1),$E$569,1)))&lt;G6, ADDRESS(MATCH(G6,SL_CHARTS_2012!$BO$1:$BO$39999,1)+1,$E$569,1), ADDRESS(MATCH(G6,SL_CHARTS_2012!$BO$1:$BO$39999,1),$E$569,1)))</f>
        <v>$BO$2855</v>
      </c>
      <c r="H565" s="247" t="str">
        <f ca="1">IF(INDIRECT(CONCATENATE($E$570,ADDRESS(MATCH(H6,SL_CHARTS_2012!$BO$1:$BO$39999,1),$E$569,1)))=H6,ADDRESS(MATCH(H6,SL_CHARTS_2012!$BO$1:$BO$39999,1),$E$569,1), IF(INDIRECT(CONCATENATE($E$570,ADDRESS(MATCH(H6,SL_CHARTS_2012!$BO$1:$BO$39999,1),$E$569,1)))&lt;H6, ADDRESS(MATCH(H6,SL_CHARTS_2012!$BO$1:$BO$39999,1)+1,$E$569,1), ADDRESS(MATCH(H6,SL_CHARTS_2012!$BO$1:$BO$39999,1),$E$569,1)))</f>
        <v>$BO$2855</v>
      </c>
      <c r="I565" s="247" t="str">
        <f ca="1">IF(INDIRECT(CONCATENATE($E$570,ADDRESS(MATCH(I6,SL_CHARTS_2012!$BO$1:$BO$39999,1),$E$569,1)))=I6,ADDRESS(MATCH(I6,SL_CHARTS_2012!$BO$1:$BO$39999,1),$E$569,1), IF(INDIRECT(CONCATENATE($E$570,ADDRESS(MATCH(I6,SL_CHARTS_2012!$BO$1:$BO$39999,1),$E$569,1)))&lt;I6, ADDRESS(MATCH(I6,SL_CHARTS_2012!$BO$1:$BO$39999,1)+1,$E$569,1), ADDRESS(MATCH(I6,SL_CHARTS_2012!$BO$1:$BO$39999,1),$E$569,1)))</f>
        <v>$BO$2855</v>
      </c>
      <c r="J565" s="247" t="str">
        <f ca="1">IF(INDIRECT(CONCATENATE($E$570,ADDRESS(MATCH(J6,SL_CHARTS_2012!$BO$1:$BO$39999,1),$E$569,1)))=J6,ADDRESS(MATCH(J6,SL_CHARTS_2012!$BO$1:$BO$39999,1),$E$569,1), IF(INDIRECT(CONCATENATE($E$570,ADDRESS(MATCH(J6,SL_CHARTS_2012!$BO$1:$BO$39999,1),$E$569,1)))&lt;J6, ADDRESS(MATCH(J6,SL_CHARTS_2012!$BO$1:$BO$39999,1)+1,$E$569,1), ADDRESS(MATCH(J6,SL_CHARTS_2012!$BO$1:$BO$39999,1),$E$569,1)))</f>
        <v>$BO$2855</v>
      </c>
      <c r="K565" s="247" t="str">
        <f ca="1">IF(INDIRECT(CONCATENATE($E$570,ADDRESS(MATCH(K6,SL_CHARTS_2012!$BO$1:$BO$39999,1),$E$569,1)))=K6,ADDRESS(MATCH(K6,SL_CHARTS_2012!$BO$1:$BO$39999,1),$E$569,1), IF(INDIRECT(CONCATENATE($E$570,ADDRESS(MATCH(K6,SL_CHARTS_2012!$BO$1:$BO$39999,1),$E$569,1)))&lt;K6, ADDRESS(MATCH(K6,SL_CHARTS_2012!$BO$1:$BO$39999,1)+1,$E$569,1), ADDRESS(MATCH(K6,SL_CHARTS_2012!$BO$1:$BO$39999,1),$E$569,1)))</f>
        <v>$BO$2855</v>
      </c>
      <c r="L565" s="247" t="str">
        <f ca="1">IF(INDIRECT(CONCATENATE($E$570,ADDRESS(MATCH(L6,SL_CHARTS_2012!$BO$1:$BO$39999,1),$E$569,1)))=L6,ADDRESS(MATCH(L6,SL_CHARTS_2012!$BO$1:$BO$39999,1),$E$569,1), IF(INDIRECT(CONCATENATE($E$570,ADDRESS(MATCH(L6,SL_CHARTS_2012!$BO$1:$BO$39999,1),$E$569,1)))&lt;L6, ADDRESS(MATCH(L6,SL_CHARTS_2012!$BO$1:$BO$39999,1)+1,$E$569,1), ADDRESS(MATCH(L6,SL_CHARTS_2012!$BO$1:$BO$39999,1),$E$569,1)))</f>
        <v>$BO$2855</v>
      </c>
      <c r="M565" s="247" t="str">
        <f ca="1">IF(INDIRECT(CONCATENATE($E$570,ADDRESS(MATCH(M6,SL_CHARTS_2012!$BO$1:$BO$39999,1),$E$569,1)))=M6,ADDRESS(MATCH(M6,SL_CHARTS_2012!$BO$1:$BO$39999,1),$E$569,1), IF(INDIRECT(CONCATENATE($E$570,ADDRESS(MATCH(M6,SL_CHARTS_2012!$BO$1:$BO$39999,1),$E$569,1)))&lt;M6, ADDRESS(MATCH(M6,SL_CHARTS_2012!$BO$1:$BO$39999,1)+1,$E$569,1), ADDRESS(MATCH(M6,SL_CHARTS_2012!$BO$1:$BO$39999,1),$E$569,1)))</f>
        <v>$BO$2855</v>
      </c>
      <c r="N565" s="247" t="str">
        <f ca="1">IF(INDIRECT(CONCATENATE($E$570,ADDRESS(MATCH(N6,SL_CHARTS_2012!$BO$1:$BO$39999,1),$E$569,1)))=N6,ADDRESS(MATCH(N6,SL_CHARTS_2012!$BO$1:$BO$39999,1),$E$569,1), IF(INDIRECT(CONCATENATE($E$570,ADDRESS(MATCH(N6,SL_CHARTS_2012!$BO$1:$BO$39999,1),$E$569,1)))&lt;N6, ADDRESS(MATCH(N6,SL_CHARTS_2012!$BO$1:$BO$39999,1)+1,$E$569,1), ADDRESS(MATCH(N6,SL_CHARTS_2012!$BO$1:$BO$39999,1),$E$569,1)))</f>
        <v>$BO$2855</v>
      </c>
      <c r="O565" s="247" t="str">
        <f ca="1">IF(INDIRECT(CONCATENATE($E$570,ADDRESS(MATCH(O6,SL_CHARTS_2012!$BO$1:$BO$39999,1),$E$569,1)))=O6,ADDRESS(MATCH(O6,SL_CHARTS_2012!$BO$1:$BO$39999,1),$E$569,1), IF(INDIRECT(CONCATENATE($E$570,ADDRESS(MATCH(O6,SL_CHARTS_2012!$BO$1:$BO$39999,1),$E$569,1)))&lt;O6, ADDRESS(MATCH(O6,SL_CHARTS_2012!$BO$1:$BO$39999,1)+1,$E$569,1), ADDRESS(MATCH(O6,SL_CHARTS_2012!$BO$1:$BO$39999,1),$E$569,1)))</f>
        <v>$BO$2855</v>
      </c>
      <c r="P565" s="247" t="str">
        <f ca="1">IF(INDIRECT(CONCATENATE($E$570,ADDRESS(MATCH(P6,SL_CHARTS_2012!$BO$1:$BO$39999,1),$E$569,1)))=P6,ADDRESS(MATCH(P6,SL_CHARTS_2012!$BO$1:$BO$39999,1),$E$569,1), IF(INDIRECT(CONCATENATE($E$570,ADDRESS(MATCH(P6,SL_CHARTS_2012!$BO$1:$BO$39999,1),$E$569,1)))&lt;P6, ADDRESS(MATCH(P6,SL_CHARTS_2012!$BO$1:$BO$39999,1)+1,$E$569,1), ADDRESS(MATCH(P6,SL_CHARTS_2012!$BO$1:$BO$39999,1),$E$569,1)))</f>
        <v>$BO$2855</v>
      </c>
      <c r="Q565" s="247" t="str">
        <f ca="1">IF(INDIRECT(CONCATENATE($E$570,ADDRESS(MATCH(Q6,SL_CHARTS_2012!$BO$1:$BO$39999,1),$E$569,1)))=Q6,ADDRESS(MATCH(Q6,SL_CHARTS_2012!$BO$1:$BO$39999,1),$E$569,1), IF(INDIRECT(CONCATENATE($E$570,ADDRESS(MATCH(Q6,SL_CHARTS_2012!$BO$1:$BO$39999,1),$E$569,1)))&lt;Q6, ADDRESS(MATCH(Q6,SL_CHARTS_2012!$BO$1:$BO$39999,1)+1,$E$569,1), ADDRESS(MATCH(Q6,SL_CHARTS_2012!$BO$1:$BO$39999,1),$E$569,1)))</f>
        <v>$BO$2855</v>
      </c>
      <c r="R565" s="247" t="str">
        <f ca="1">IF(INDIRECT(CONCATENATE($E$570,ADDRESS(MATCH(R6,SL_CHARTS_2012!$BO$1:$BO$39999,1),$E$569,1)))=R6,ADDRESS(MATCH(R6,SL_CHARTS_2012!$BO$1:$BO$39999,1),$E$569,1), IF(INDIRECT(CONCATENATE($E$570,ADDRESS(MATCH(R6,SL_CHARTS_2012!$BO$1:$BO$39999,1),$E$569,1)))&lt;R6, ADDRESS(MATCH(R6,SL_CHARTS_2012!$BO$1:$BO$39999,1)+1,$E$569,1), ADDRESS(MATCH(R6,SL_CHARTS_2012!$BO$1:$BO$39999,1),$E$569,1)))</f>
        <v>$BO$2855</v>
      </c>
      <c r="S565" s="247" t="str">
        <f ca="1">IF(INDIRECT(CONCATENATE($E$570,ADDRESS(MATCH(S6,SL_CHARTS_2012!$BO$1:$BO$39999,1),$E$569,1)))=S6,ADDRESS(MATCH(S6,SL_CHARTS_2012!$BO$1:$BO$39999,1),$E$569,1), IF(INDIRECT(CONCATENATE($E$570,ADDRESS(MATCH(S6,SL_CHARTS_2012!$BO$1:$BO$39999,1),$E$569,1)))&lt;S6, ADDRESS(MATCH(S6,SL_CHARTS_2012!$BO$1:$BO$39999,1)+1,$E$569,1), ADDRESS(MATCH(S6,SL_CHARTS_2012!$BO$1:$BO$39999,1),$E$569,1)))</f>
        <v>$BO$2855</v>
      </c>
      <c r="T565" s="247" t="str">
        <f ca="1">IF(INDIRECT(CONCATENATE($E$570,ADDRESS(MATCH(T6,SL_CHARTS_2012!$BO$1:$BO$39999,1),$E$569,1)))=T6,ADDRESS(MATCH(T6,SL_CHARTS_2012!$BO$1:$BO$39999,1),$E$569,1), IF(INDIRECT(CONCATENATE($E$570,ADDRESS(MATCH(T6,SL_CHARTS_2012!$BO$1:$BO$39999,1),$E$569,1)))&lt;T6, ADDRESS(MATCH(T6,SL_CHARTS_2012!$BO$1:$BO$39999,1)+1,$E$569,1), ADDRESS(MATCH(T6,SL_CHARTS_2012!$BO$1:$BO$39999,1),$E$569,1)))</f>
        <v>$BO$2855</v>
      </c>
      <c r="U565" s="247" t="str">
        <f ca="1">IF(INDIRECT(CONCATENATE($E$570,ADDRESS(MATCH(U6,SL_CHARTS_2012!$BO$1:$BO$39999,1),$E$569,1)))=U6,ADDRESS(MATCH(U6,SL_CHARTS_2012!$BO$1:$BO$39999,1),$E$569,1), IF(INDIRECT(CONCATENATE($E$570,ADDRESS(MATCH(U6,SL_CHARTS_2012!$BO$1:$BO$39999,1),$E$569,1)))&lt;U6, ADDRESS(MATCH(U6,SL_CHARTS_2012!$BO$1:$BO$39999,1)+1,$E$569,1), ADDRESS(MATCH(U6,SL_CHARTS_2012!$BO$1:$BO$39999,1),$E$569,1)))</f>
        <v>$BO$2855</v>
      </c>
      <c r="V565" s="247" t="str">
        <f ca="1">IF(INDIRECT(CONCATENATE($E$570,ADDRESS(MATCH(V6,SL_CHARTS_2012!$BO$1:$BO$39999,1),$E$569,1)))=V6,ADDRESS(MATCH(V6,SL_CHARTS_2012!$BO$1:$BO$39999,1),$E$569,1), IF(INDIRECT(CONCATENATE($E$570,ADDRESS(MATCH(V6,SL_CHARTS_2012!$BO$1:$BO$39999,1),$E$569,1)))&lt;V6, ADDRESS(MATCH(V6,SL_CHARTS_2012!$BO$1:$BO$39999,1)+1,$E$569,1), ADDRESS(MATCH(V6,SL_CHARTS_2012!$BO$1:$BO$39999,1),$E$569,1)))</f>
        <v>$BO$2855</v>
      </c>
      <c r="W565" s="247" t="str">
        <f ca="1">IF(INDIRECT(CONCATENATE($E$570,ADDRESS(MATCH(W6,SL_CHARTS_2012!$BO$1:$BO$39999,1),$E$569,1)))=W6,ADDRESS(MATCH(W6,SL_CHARTS_2012!$BO$1:$BO$39999,1),$E$569,1), IF(INDIRECT(CONCATENATE($E$570,ADDRESS(MATCH(W6,SL_CHARTS_2012!$BO$1:$BO$39999,1),$E$569,1)))&lt;W6, ADDRESS(MATCH(W6,SL_CHARTS_2012!$BO$1:$BO$39999,1)+1,$E$569,1), ADDRESS(MATCH(W6,SL_CHARTS_2012!$BO$1:$BO$39999,1),$E$569,1)))</f>
        <v>$BO$2855</v>
      </c>
      <c r="X565" s="247" t="str">
        <f ca="1">IF(INDIRECT(CONCATENATE($E$570,ADDRESS(MATCH(X6,SL_CHARTS_2012!$BO$1:$BO$39999,1),$E$569,1)))=X6,ADDRESS(MATCH(X6,SL_CHARTS_2012!$BO$1:$BO$39999,1),$E$569,1), IF(INDIRECT(CONCATENATE($E$570,ADDRESS(MATCH(X6,SL_CHARTS_2012!$BO$1:$BO$39999,1),$E$569,1)))&lt;X6, ADDRESS(MATCH(X6,SL_CHARTS_2012!$BO$1:$BO$39999,1)+1,$E$569,1), ADDRESS(MATCH(X6,SL_CHARTS_2012!$BO$1:$BO$39999,1),$E$569,1)))</f>
        <v>$BO$2855</v>
      </c>
      <c r="Y565" s="64" t="str">
        <f ca="1">IF(INDIRECT(CONCATENATE($E$570,ADDRESS(MATCH(Y6,SL_CHARTS_2012!$BO$1:$BO$39999,1),$E$569,1)))=Y6,ADDRESS(MATCH(Y6,SL_CHARTS_2012!$BO$1:$BO$39999,1),$E$569,1), IF(INDIRECT(CONCATENATE($E$570,ADDRESS(MATCH(Y6,SL_CHARTS_2012!$BO$1:$BO$39999,1),$E$569,1)))&lt;Y6, ADDRESS(MATCH(Y6,SL_CHARTS_2012!$BO$1:$BO$39999,1)+1,$E$569,1), ADDRESS(MATCH(Y6,SL_CHARTS_2012!$BO$1:$BO$39999,1),$E$569,1)))</f>
        <v>$BO$2504</v>
      </c>
      <c r="Z565" s="64" t="str">
        <f ca="1">IF(INDIRECT(CONCATENATE($E$570,ADDRESS(MATCH(Z6,SL_CHARTS_2012!$BO$1:$BO$39999,1),$E$569,1)))=Z6,ADDRESS(MATCH(Z6,SL_CHARTS_2012!$BO$1:$BO$39999,1),$E$569,1), IF(INDIRECT(CONCATENATE($E$570,ADDRESS(MATCH(Z6,SL_CHARTS_2012!$BO$1:$BO$39999,1),$E$569,1)))&lt;Z6, ADDRESS(MATCH(Z6,SL_CHARTS_2012!$BO$1:$BO$39999,1)+1,$E$569,1), ADDRESS(MATCH(Z6,SL_CHARTS_2012!$BO$1:$BO$39999,1),$E$569,1)))</f>
        <v>$BO$2121</v>
      </c>
      <c r="AA565" s="64" t="str">
        <f ca="1">IF(INDIRECT(CONCATENATE($E$570,ADDRESS(MATCH(AA6,SL_CHARTS_2012!$BO$1:$BO$39999,1),$E$569,1)))=AA6,ADDRESS(MATCH(AA6,SL_CHARTS_2012!$BO$1:$BO$39999,1),$E$569,1), IF(INDIRECT(CONCATENATE($E$570,ADDRESS(MATCH(AA6,SL_CHARTS_2012!$BO$1:$BO$39999,1),$E$569,1)))&lt;AA6, ADDRESS(MATCH(AA6,SL_CHARTS_2012!$BO$1:$BO$39999,1)+1,$E$569,1), ADDRESS(MATCH(AA6,SL_CHARTS_2012!$BO$1:$BO$39999,1),$E$569,1)))</f>
        <v>$BO$1774</v>
      </c>
      <c r="AB565" s="64" t="str">
        <f ca="1">IF(INDIRECT(CONCATENATE($E$570,ADDRESS(MATCH(AB6,SL_CHARTS_2012!$BO$1:$BO$39999,1),$E$569,1)))=AB6,ADDRESS(MATCH(AB6,SL_CHARTS_2012!$BO$1:$BO$39999,1),$E$569,1), IF(INDIRECT(CONCATENATE($E$570,ADDRESS(MATCH(AB6,SL_CHARTS_2012!$BO$1:$BO$39999,1),$E$569,1)))&lt;AB6, ADDRESS(MATCH(AB6,SL_CHARTS_2012!$BO$1:$BO$39999,1)+1,$E$569,1), ADDRESS(MATCH(AB6,SL_CHARTS_2012!$BO$1:$BO$39999,1),$E$569,1)))</f>
        <v>$BO$1490</v>
      </c>
      <c r="AC565" s="64" t="str">
        <f ca="1">IF(INDIRECT(CONCATENATE($E$570,ADDRESS(MATCH(AC6,SL_CHARTS_2012!$BO$1:$BO$39999,1),$E$569,1)))=AC6,ADDRESS(MATCH(AC6,SL_CHARTS_2012!$BO$1:$BO$39999,1),$E$569,1), IF(INDIRECT(CONCATENATE($E$570,ADDRESS(MATCH(AC6,SL_CHARTS_2012!$BO$1:$BO$39999,1),$E$569,1)))&lt;AC6, ADDRESS(MATCH(AC6,SL_CHARTS_2012!$BO$1:$BO$39999,1)+1,$E$569,1), ADDRESS(MATCH(AC6,SL_CHARTS_2012!$BO$1:$BO$39999,1),$E$569,1)))</f>
        <v>$BO$1177</v>
      </c>
    </row>
    <row r="566" spans="2:29" s="574" customFormat="1" ht="15" customHeight="1" thickBot="1">
      <c r="B566" s="718"/>
      <c r="C566" s="693"/>
      <c r="D566" s="164" t="s">
        <v>118</v>
      </c>
      <c r="E566" s="250">
        <f ca="1">INDIRECT(CONCATENATE($E$137,IF(INDIRECT(CONCATENATE($E$570,ADDRESS(MATCH(E6,SL_CHARTS_2012!$BO$1:$BO$39999,1),$E$569,1)))=E6,ADDRESS(MATCH(E6,SL_CHARTS_2012!$BO$1:$BO$39999,1),$E$569,1),IF(INDIRECT(CONCATENATE($E$570,ADDRESS(MATCH(E6,SL_CHARTS_2012!$BO$1:$BO$39999,1),$E$569,1)))&lt;E6,ADDRESS(MATCH(E6,SL_CHARTS_2012!$BO$1:$BO$39999,1)+1,$E$569,1),ADDRESS(MATCH(E6,SL_CHARTS_2012!$BO$1:$BO$39999,1),$E$569,1)))))</f>
        <v>0</v>
      </c>
      <c r="F566" s="250">
        <f ca="1">INDIRECT(CONCATENATE($E$137,IF(INDIRECT(CONCATENATE($E$570,ADDRESS(MATCH(F6,SL_CHARTS_2012!$BO$1:$BO$39999,1),$E$569,1)))=F6,ADDRESS(MATCH(F6,SL_CHARTS_2012!$BO$1:$BO$39999,1),$E$569,1),IF(INDIRECT(CONCATENATE($E$570,ADDRESS(MATCH(F6,SL_CHARTS_2012!$BO$1:$BO$39999,1),$E$569,1)))&lt;F6,ADDRESS(MATCH(F6,SL_CHARTS_2012!$BO$1:$BO$39999,1)+1,$E$569,1),ADDRESS(MATCH(F6,SL_CHARTS_2012!$BO$1:$BO$39999,1),$E$569,1)))))</f>
        <v>0</v>
      </c>
      <c r="G566" s="250">
        <f ca="1">INDIRECT(CONCATENATE($E$137,IF(INDIRECT(CONCATENATE($E$570,ADDRESS(MATCH(G6,SL_CHARTS_2012!$BO$1:$BO$39999,1),$E$569,1)))=G6,ADDRESS(MATCH(G6,SL_CHARTS_2012!$BO$1:$BO$39999,1),$E$569,1),IF(INDIRECT(CONCATENATE($E$570,ADDRESS(MATCH(G6,SL_CHARTS_2012!$BO$1:$BO$39999,1),$E$569,1)))&lt;G6,ADDRESS(MATCH(G6,SL_CHARTS_2012!$BO$1:$BO$39999,1)+1,$E$569,1),ADDRESS(MATCH(G6,SL_CHARTS_2012!$BO$1:$BO$39999,1),$E$569,1)))))</f>
        <v>0</v>
      </c>
      <c r="H566" s="250">
        <f ca="1">INDIRECT(CONCATENATE($E$137,IF(INDIRECT(CONCATENATE($E$570,ADDRESS(MATCH(H6,SL_CHARTS_2012!$BO$1:$BO$39999,1),$E$569,1)))=H6,ADDRESS(MATCH(H6,SL_CHARTS_2012!$BO$1:$BO$39999,1),$E$569,1),IF(INDIRECT(CONCATENATE($E$570,ADDRESS(MATCH(H6,SL_CHARTS_2012!$BO$1:$BO$39999,1),$E$569,1)))&lt;H6,ADDRESS(MATCH(H6,SL_CHARTS_2012!$BO$1:$BO$39999,1)+1,$E$569,1),ADDRESS(MATCH(H6,SL_CHARTS_2012!$BO$1:$BO$39999,1),$E$569,1)))))</f>
        <v>0</v>
      </c>
      <c r="I566" s="250">
        <f ca="1">INDIRECT(CONCATENATE($E$137,IF(INDIRECT(CONCATENATE($E$570,ADDRESS(MATCH(I6,SL_CHARTS_2012!$BO$1:$BO$39999,1),$E$569,1)))=I6,ADDRESS(MATCH(I6,SL_CHARTS_2012!$BO$1:$BO$39999,1),$E$569,1),IF(INDIRECT(CONCATENATE($E$570,ADDRESS(MATCH(I6,SL_CHARTS_2012!$BO$1:$BO$39999,1),$E$569,1)))&lt;I6,ADDRESS(MATCH(I6,SL_CHARTS_2012!$BO$1:$BO$39999,1)+1,$E$569,1),ADDRESS(MATCH(I6,SL_CHARTS_2012!$BO$1:$BO$39999,1),$E$569,1)))))</f>
        <v>0</v>
      </c>
      <c r="J566" s="250">
        <f ca="1">INDIRECT(CONCATENATE($E$137,IF(INDIRECT(CONCATENATE($E$570,ADDRESS(MATCH(J6,SL_CHARTS_2012!$BO$1:$BO$39999,1),$E$569,1)))=J6,ADDRESS(MATCH(J6,SL_CHARTS_2012!$BO$1:$BO$39999,1),$E$569,1),IF(INDIRECT(CONCATENATE($E$570,ADDRESS(MATCH(J6,SL_CHARTS_2012!$BO$1:$BO$39999,1),$E$569,1)))&lt;J6,ADDRESS(MATCH(J6,SL_CHARTS_2012!$BO$1:$BO$39999,1)+1,$E$569,1),ADDRESS(MATCH(J6,SL_CHARTS_2012!$BO$1:$BO$39999,1),$E$569,1)))))</f>
        <v>0</v>
      </c>
      <c r="K566" s="250">
        <f ca="1">INDIRECT(CONCATENATE($E$137,IF(INDIRECT(CONCATENATE($E$570,ADDRESS(MATCH(K6,SL_CHARTS_2012!$BO$1:$BO$39999,1),$E$569,1)))=K6,ADDRESS(MATCH(K6,SL_CHARTS_2012!$BO$1:$BO$39999,1),$E$569,1),IF(INDIRECT(CONCATENATE($E$570,ADDRESS(MATCH(K6,SL_CHARTS_2012!$BO$1:$BO$39999,1),$E$569,1)))&lt;K6,ADDRESS(MATCH(K6,SL_CHARTS_2012!$BO$1:$BO$39999,1)+1,$E$569,1),ADDRESS(MATCH(K6,SL_CHARTS_2012!$BO$1:$BO$39999,1),$E$569,1)))))</f>
        <v>0</v>
      </c>
      <c r="L566" s="250">
        <f ca="1">INDIRECT(CONCATENATE($E$137,IF(INDIRECT(CONCATENATE($E$570,ADDRESS(MATCH(L6,SL_CHARTS_2012!$BO$1:$BO$39999,1),$E$569,1)))=L6,ADDRESS(MATCH(L6,SL_CHARTS_2012!$BO$1:$BO$39999,1),$E$569,1),IF(INDIRECT(CONCATENATE($E$570,ADDRESS(MATCH(L6,SL_CHARTS_2012!$BO$1:$BO$39999,1),$E$569,1)))&lt;L6,ADDRESS(MATCH(L6,SL_CHARTS_2012!$BO$1:$BO$39999,1)+1,$E$569,1),ADDRESS(MATCH(L6,SL_CHARTS_2012!$BO$1:$BO$39999,1),$E$569,1)))))</f>
        <v>0</v>
      </c>
      <c r="M566" s="250">
        <f ca="1">INDIRECT(CONCATENATE($E$137,IF(INDIRECT(CONCATENATE($E$570,ADDRESS(MATCH(M6,SL_CHARTS_2012!$BO$1:$BO$39999,1),$E$569,1)))=M6,ADDRESS(MATCH(M6,SL_CHARTS_2012!$BO$1:$BO$39999,1),$E$569,1),IF(INDIRECT(CONCATENATE($E$570,ADDRESS(MATCH(M6,SL_CHARTS_2012!$BO$1:$BO$39999,1),$E$569,1)))&lt;M6,ADDRESS(MATCH(M6,SL_CHARTS_2012!$BO$1:$BO$39999,1)+1,$E$569,1),ADDRESS(MATCH(M6,SL_CHARTS_2012!$BO$1:$BO$39999,1),$E$569,1)))))</f>
        <v>0</v>
      </c>
      <c r="N566" s="250">
        <f ca="1">INDIRECT(CONCATENATE($E$137,IF(INDIRECT(CONCATENATE($E$570,ADDRESS(MATCH(N6,SL_CHARTS_2012!$BO$1:$BO$39999,1),$E$569,1)))=N6,ADDRESS(MATCH(N6,SL_CHARTS_2012!$BO$1:$BO$39999,1),$E$569,1),IF(INDIRECT(CONCATENATE($E$570,ADDRESS(MATCH(N6,SL_CHARTS_2012!$BO$1:$BO$39999,1),$E$569,1)))&lt;N6,ADDRESS(MATCH(N6,SL_CHARTS_2012!$BO$1:$BO$39999,1)+1,$E$569,1),ADDRESS(MATCH(N6,SL_CHARTS_2012!$BO$1:$BO$39999,1),$E$569,1)))))</f>
        <v>0</v>
      </c>
      <c r="O566" s="250">
        <f ca="1">INDIRECT(CONCATENATE($E$137,IF(INDIRECT(CONCATENATE($E$570,ADDRESS(MATCH(O6,SL_CHARTS_2012!$BO$1:$BO$39999,1),$E$569,1)))=O6,ADDRESS(MATCH(O6,SL_CHARTS_2012!$BO$1:$BO$39999,1),$E$569,1),IF(INDIRECT(CONCATENATE($E$570,ADDRESS(MATCH(O6,SL_CHARTS_2012!$BO$1:$BO$39999,1),$E$569,1)))&lt;O6,ADDRESS(MATCH(O6,SL_CHARTS_2012!$BO$1:$BO$39999,1)+1,$E$569,1),ADDRESS(MATCH(O6,SL_CHARTS_2012!$BO$1:$BO$39999,1),$E$569,1)))))</f>
        <v>0</v>
      </c>
      <c r="P566" s="250">
        <f ca="1">INDIRECT(CONCATENATE($E$137,IF(INDIRECT(CONCATENATE($E$570,ADDRESS(MATCH(P6,SL_CHARTS_2012!$BO$1:$BO$39999,1),$E$569,1)))=P6,ADDRESS(MATCH(P6,SL_CHARTS_2012!$BO$1:$BO$39999,1),$E$569,1),IF(INDIRECT(CONCATENATE($E$570,ADDRESS(MATCH(P6,SL_CHARTS_2012!$BO$1:$BO$39999,1),$E$569,1)))&lt;P6,ADDRESS(MATCH(P6,SL_CHARTS_2012!$BO$1:$BO$39999,1)+1,$E$569,1),ADDRESS(MATCH(P6,SL_CHARTS_2012!$BO$1:$BO$39999,1),$E$569,1)))))</f>
        <v>0</v>
      </c>
      <c r="Q566" s="250">
        <f ca="1">INDIRECT(CONCATENATE($E$137,IF(INDIRECT(CONCATENATE($E$570,ADDRESS(MATCH(Q6,SL_CHARTS_2012!$BO$1:$BO$39999,1),$E$569,1)))=Q6,ADDRESS(MATCH(Q6,SL_CHARTS_2012!$BO$1:$BO$39999,1),$E$569,1),IF(INDIRECT(CONCATENATE($E$570,ADDRESS(MATCH(Q6,SL_CHARTS_2012!$BO$1:$BO$39999,1),$E$569,1)))&lt;Q6,ADDRESS(MATCH(Q6,SL_CHARTS_2012!$BO$1:$BO$39999,1)+1,$E$569,1),ADDRESS(MATCH(Q6,SL_CHARTS_2012!$BO$1:$BO$39999,1),$E$569,1)))))</f>
        <v>0</v>
      </c>
      <c r="R566" s="250">
        <f ca="1">INDIRECT(CONCATENATE($E$137,IF(INDIRECT(CONCATENATE($E$570,ADDRESS(MATCH(R6,SL_CHARTS_2012!$BO$1:$BO$39999,1),$E$569,1)))=R6,ADDRESS(MATCH(R6,SL_CHARTS_2012!$BO$1:$BO$39999,1),$E$569,1),IF(INDIRECT(CONCATENATE($E$570,ADDRESS(MATCH(R6,SL_CHARTS_2012!$BO$1:$BO$39999,1),$E$569,1)))&lt;R6,ADDRESS(MATCH(R6,SL_CHARTS_2012!$BO$1:$BO$39999,1)+1,$E$569,1),ADDRESS(MATCH(R6,SL_CHARTS_2012!$BO$1:$BO$39999,1),$E$569,1)))))</f>
        <v>0</v>
      </c>
      <c r="S566" s="250">
        <f ca="1">INDIRECT(CONCATENATE($E$137,IF(INDIRECT(CONCATENATE($E$570,ADDRESS(MATCH(S6,SL_CHARTS_2012!$BO$1:$BO$39999,1),$E$569,1)))=S6,ADDRESS(MATCH(S6,SL_CHARTS_2012!$BO$1:$BO$39999,1),$E$569,1),IF(INDIRECT(CONCATENATE($E$570,ADDRESS(MATCH(S6,SL_CHARTS_2012!$BO$1:$BO$39999,1),$E$569,1)))&lt;S6,ADDRESS(MATCH(S6,SL_CHARTS_2012!$BO$1:$BO$39999,1)+1,$E$569,1),ADDRESS(MATCH(S6,SL_CHARTS_2012!$BO$1:$BO$39999,1),$E$569,1)))))</f>
        <v>0</v>
      </c>
      <c r="T566" s="250">
        <f ca="1">INDIRECT(CONCATENATE($E$137,IF(INDIRECT(CONCATENATE($E$570,ADDRESS(MATCH(T6,SL_CHARTS_2012!$BO$1:$BO$39999,1),$E$569,1)))=T6,ADDRESS(MATCH(T6,SL_CHARTS_2012!$BO$1:$BO$39999,1),$E$569,1),IF(INDIRECT(CONCATENATE($E$570,ADDRESS(MATCH(T6,SL_CHARTS_2012!$BO$1:$BO$39999,1),$E$569,1)))&lt;T6,ADDRESS(MATCH(T6,SL_CHARTS_2012!$BO$1:$BO$39999,1)+1,$E$569,1),ADDRESS(MATCH(T6,SL_CHARTS_2012!$BO$1:$BO$39999,1),$E$569,1)))))</f>
        <v>0</v>
      </c>
      <c r="U566" s="250">
        <f ca="1">INDIRECT(CONCATENATE($E$137,IF(INDIRECT(CONCATENATE($E$570,ADDRESS(MATCH(U6,SL_CHARTS_2012!$BO$1:$BO$39999,1),$E$569,1)))=U6,ADDRESS(MATCH(U6,SL_CHARTS_2012!$BO$1:$BO$39999,1),$E$569,1),IF(INDIRECT(CONCATENATE($E$570,ADDRESS(MATCH(U6,SL_CHARTS_2012!$BO$1:$BO$39999,1),$E$569,1)))&lt;U6,ADDRESS(MATCH(U6,SL_CHARTS_2012!$BO$1:$BO$39999,1)+1,$E$569,1),ADDRESS(MATCH(U6,SL_CHARTS_2012!$BO$1:$BO$39999,1),$E$569,1)))))</f>
        <v>0</v>
      </c>
      <c r="V566" s="250">
        <f ca="1">INDIRECT(CONCATENATE($E$137,IF(INDIRECT(CONCATENATE($E$570,ADDRESS(MATCH(V6,SL_CHARTS_2012!$BO$1:$BO$39999,1),$E$569,1)))=V6,ADDRESS(MATCH(V6,SL_CHARTS_2012!$BO$1:$BO$39999,1),$E$569,1),IF(INDIRECT(CONCATENATE($E$570,ADDRESS(MATCH(V6,SL_CHARTS_2012!$BO$1:$BO$39999,1),$E$569,1)))&lt;V6,ADDRESS(MATCH(V6,SL_CHARTS_2012!$BO$1:$BO$39999,1)+1,$E$569,1),ADDRESS(MATCH(V6,SL_CHARTS_2012!$BO$1:$BO$39999,1),$E$569,1)))))</f>
        <v>0</v>
      </c>
      <c r="W566" s="250">
        <f ca="1">INDIRECT(CONCATENATE($E$137,IF(INDIRECT(CONCATENATE($E$570,ADDRESS(MATCH(W6,SL_CHARTS_2012!$BO$1:$BO$39999,1),$E$569,1)))=W6,ADDRESS(MATCH(W6,SL_CHARTS_2012!$BO$1:$BO$39999,1),$E$569,1),IF(INDIRECT(CONCATENATE($E$570,ADDRESS(MATCH(W6,SL_CHARTS_2012!$BO$1:$BO$39999,1),$E$569,1)))&lt;W6,ADDRESS(MATCH(W6,SL_CHARTS_2012!$BO$1:$BO$39999,1)+1,$E$569,1),ADDRESS(MATCH(W6,SL_CHARTS_2012!$BO$1:$BO$39999,1),$E$569,1)))))</f>
        <v>0</v>
      </c>
      <c r="X566" s="250">
        <f ca="1">INDIRECT(CONCATENATE($E$137,IF(INDIRECT(CONCATENATE($E$570,ADDRESS(MATCH(X6,SL_CHARTS_2012!$BO$1:$BO$39999,1),$E$569,1)))=X6,ADDRESS(MATCH(X6,SL_CHARTS_2012!$BO$1:$BO$39999,1),$E$569,1),IF(INDIRECT(CONCATENATE($E$570,ADDRESS(MATCH(X6,SL_CHARTS_2012!$BO$1:$BO$39999,1),$E$569,1)))&lt;X6,ADDRESS(MATCH(X6,SL_CHARTS_2012!$BO$1:$BO$39999,1)+1,$E$569,1),ADDRESS(MATCH(X6,SL_CHARTS_2012!$BO$1:$BO$39999,1),$E$569,1)))))</f>
        <v>0</v>
      </c>
      <c r="Y566" s="196">
        <f ca="1">INDIRECT(CONCATENATE($E$137,IF(INDIRECT(CONCATENATE($E$570,ADDRESS(MATCH(Y6,SL_CHARTS_2012!$BO$1:$BO$39999,1),$E$569,1)))=Y6,ADDRESS(MATCH(Y6,SL_CHARTS_2012!$BO$1:$BO$39999,1),$E$569,1),IF(INDIRECT(CONCATENATE($E$570,ADDRESS(MATCH(Y6,SL_CHARTS_2012!$BO$1:$BO$39999,1),$E$569,1)))&lt;Y6,ADDRESS(MATCH(Y6,SL_CHARTS_2012!$BO$1:$BO$39999,1)+1,$E$569,1),ADDRESS(MATCH(Y6,SL_CHARTS_2012!$BO$1:$BO$39999,1),$E$569,1)))))</f>
        <v>7.249999999999944</v>
      </c>
      <c r="Z566" s="196">
        <f ca="1">INDIRECT(CONCATENATE($E$137,IF(INDIRECT(CONCATENATE($E$570,ADDRESS(MATCH(Z6,SL_CHARTS_2012!$BO$1:$BO$39999,1),$E$569,1)))=Z6,ADDRESS(MATCH(Z6,SL_CHARTS_2012!$BO$1:$BO$39999,1),$E$569,1),IF(INDIRECT(CONCATENATE($E$570,ADDRESS(MATCH(Z6,SL_CHARTS_2012!$BO$1:$BO$39999,1),$E$569,1)))&lt;Z6,ADDRESS(MATCH(Z6,SL_CHARTS_2012!$BO$1:$BO$39999,1)+1,$E$569,1),ADDRESS(MATCH(Z6,SL_CHARTS_2012!$BO$1:$BO$39999,1),$E$569,1)))))</f>
        <v>5.334999999999984</v>
      </c>
      <c r="AA566" s="196">
        <f ca="1">INDIRECT(CONCATENATE($E$137,IF(INDIRECT(CONCATENATE($E$570,ADDRESS(MATCH(AA6,SL_CHARTS_2012!$BO$1:$BO$39999,1),$E$569,1)))=AA6,ADDRESS(MATCH(AA6,SL_CHARTS_2012!$BO$1:$BO$39999,1),$E$569,1),IF(INDIRECT(CONCATENATE($E$570,ADDRESS(MATCH(AA6,SL_CHARTS_2012!$BO$1:$BO$39999,1),$E$569,1)))&lt;AA6,ADDRESS(MATCH(AA6,SL_CHARTS_2012!$BO$1:$BO$39999,1)+1,$E$569,1),ADDRESS(MATCH(AA6,SL_CHARTS_2012!$BO$1:$BO$39999,1),$E$569,1)))))</f>
        <v>3.6</v>
      </c>
      <c r="AB566" s="196">
        <f ca="1">INDIRECT(CONCATENATE($E$137,IF(INDIRECT(CONCATENATE($E$570,ADDRESS(MATCH(AB6,SL_CHARTS_2012!$BO$1:$BO$39999,1),$E$569,1)))=AB6,ADDRESS(MATCH(AB6,SL_CHARTS_2012!$BO$1:$BO$39999,1),$E$569,1),IF(INDIRECT(CONCATENATE($E$570,ADDRESS(MATCH(AB6,SL_CHARTS_2012!$BO$1:$BO$39999,1),$E$569,1)))&lt;AB6,ADDRESS(MATCH(AB6,SL_CHARTS_2012!$BO$1:$BO$39999,1)+1,$E$569,1),ADDRESS(MATCH(AB6,SL_CHARTS_2012!$BO$1:$BO$39999,1),$E$569,1)))))</f>
        <v>2.59</v>
      </c>
      <c r="AC566" s="196">
        <f ca="1">INDIRECT(CONCATENATE($E$137,IF(INDIRECT(CONCATENATE($E$570,ADDRESS(MATCH(AC6,SL_CHARTS_2012!$BO$1:$BO$39999,1),$E$569,1)))=AC6,ADDRESS(MATCH(AC6,SL_CHARTS_2012!$BO$1:$BO$39999,1),$E$569,1),IF(INDIRECT(CONCATENATE($E$570,ADDRESS(MATCH(AC6,SL_CHARTS_2012!$BO$1:$BO$39999,1),$E$569,1)))&lt;AC6,ADDRESS(MATCH(AC6,SL_CHARTS_2012!$BO$1:$BO$39999,1)+1,$E$569,1),ADDRESS(MATCH(AC6,SL_CHARTS_2012!$BO$1:$BO$39999,1),$E$569,1)))))</f>
        <v>1.8075000000000001</v>
      </c>
    </row>
    <row r="567" spans="2:29" s="574" customFormat="1" ht="15" customHeight="1" thickBot="1">
      <c r="B567" s="718"/>
      <c r="C567" s="693"/>
      <c r="D567" s="63" t="s">
        <v>149</v>
      </c>
      <c r="E567" s="247" t="str">
        <f ca="1">IF(INDIRECT(CONCATENATE($E$570,ADDRESS(MATCH(E10,SL_CHARTS_2012!$BO$1:$BO$39999,1),$E$569,1)))=E10,ADDRESS(MATCH(E10,SL_CHARTS_2012!$BO$1:$BO$39999,1),$E$569,1),IF(INDIRECT(CONCATENATE($E$570,ADDRESS(MATCH(E10,SL_CHARTS_2012!$BO$1:$BO$39999,1),$E$569,1)))&gt;E10, ADDRESS(MATCH(E10,SL_CHARTS_2012!$BO$1:$BO$39999,1)-1,$E$569,1), ADDRESS(MATCH(E10,SL_CHARTS_2012!$BO$1:$BO$39999,1),$E$569,1)))</f>
        <v>$BO$2854</v>
      </c>
      <c r="F567" s="247" t="str">
        <f ca="1">IF(INDIRECT(CONCATENATE($E$570,ADDRESS(MATCH(F10,SL_CHARTS_2012!$BO$1:$BO$39999,1),$E$569,1)))=F10,ADDRESS(MATCH(F10,SL_CHARTS_2012!$BO$1:$BO$39999,1),$E$569,1),IF(INDIRECT(CONCATENATE($E$570,ADDRESS(MATCH(F10,SL_CHARTS_2012!$BO$1:$BO$39999,1),$E$569,1)))&gt;F10, ADDRESS(MATCH(F10,SL_CHARTS_2012!$BO$1:$BO$39999,1)-1,$E$569,1), ADDRESS(MATCH(F10,SL_CHARTS_2012!$BO$1:$BO$39999,1),$E$569,1)))</f>
        <v>$BO$2854</v>
      </c>
      <c r="G567" s="247" t="str">
        <f ca="1">IF(INDIRECT(CONCATENATE($E$570,ADDRESS(MATCH(G10,SL_CHARTS_2012!$BO$1:$BO$39999,1),$E$569,1)))=G10,ADDRESS(MATCH(G10,SL_CHARTS_2012!$BO$1:$BO$39999,1),$E$569,1),IF(INDIRECT(CONCATENATE($E$570,ADDRESS(MATCH(G10,SL_CHARTS_2012!$BO$1:$BO$39999,1),$E$569,1)))&gt;G10, ADDRESS(MATCH(G10,SL_CHARTS_2012!$BO$1:$BO$39999,1)-1,$E$569,1), ADDRESS(MATCH(G10,SL_CHARTS_2012!$BO$1:$BO$39999,1),$E$569,1)))</f>
        <v>$BO$2854</v>
      </c>
      <c r="H567" s="247" t="str">
        <f ca="1">IF(INDIRECT(CONCATENATE($E$570,ADDRESS(MATCH(H10,SL_CHARTS_2012!$BO$1:$BO$39999,1),$E$569,1)))=H10,ADDRESS(MATCH(H10,SL_CHARTS_2012!$BO$1:$BO$39999,1),$E$569,1),IF(INDIRECT(CONCATENATE($E$570,ADDRESS(MATCH(H10,SL_CHARTS_2012!$BO$1:$BO$39999,1),$E$569,1)))&gt;H10, ADDRESS(MATCH(H10,SL_CHARTS_2012!$BO$1:$BO$39999,1)-1,$E$569,1), ADDRESS(MATCH(H10,SL_CHARTS_2012!$BO$1:$BO$39999,1),$E$569,1)))</f>
        <v>$BO$2854</v>
      </c>
      <c r="I567" s="247" t="str">
        <f ca="1">IF(INDIRECT(CONCATENATE($E$570,ADDRESS(MATCH(I10,SL_CHARTS_2012!$BO$1:$BO$39999,1),$E$569,1)))=I10,ADDRESS(MATCH(I10,SL_CHARTS_2012!$BO$1:$BO$39999,1),$E$569,1),IF(INDIRECT(CONCATENATE($E$570,ADDRESS(MATCH(I10,SL_CHARTS_2012!$BO$1:$BO$39999,1),$E$569,1)))&gt;I10, ADDRESS(MATCH(I10,SL_CHARTS_2012!$BO$1:$BO$39999,1)-1,$E$569,1), ADDRESS(MATCH(I10,SL_CHARTS_2012!$BO$1:$BO$39999,1),$E$569,1)))</f>
        <v>$BO$2854</v>
      </c>
      <c r="J567" s="247" t="str">
        <f ca="1">IF(INDIRECT(CONCATENATE($E$570,ADDRESS(MATCH(J10,SL_CHARTS_2012!$BO$1:$BO$39999,1),$E$569,1)))=J10,ADDRESS(MATCH(J10,SL_CHARTS_2012!$BO$1:$BO$39999,1),$E$569,1),IF(INDIRECT(CONCATENATE($E$570,ADDRESS(MATCH(J10,SL_CHARTS_2012!$BO$1:$BO$39999,1),$E$569,1)))&gt;J10, ADDRESS(MATCH(J10,SL_CHARTS_2012!$BO$1:$BO$39999,1)-1,$E$569,1), ADDRESS(MATCH(J10,SL_CHARTS_2012!$BO$1:$BO$39999,1),$E$569,1)))</f>
        <v>$BO$2854</v>
      </c>
      <c r="K567" s="247" t="str">
        <f ca="1">IF(INDIRECT(CONCATENATE($E$570,ADDRESS(MATCH(K10,SL_CHARTS_2012!$BO$1:$BO$39999,1),$E$569,1)))=K10,ADDRESS(MATCH(K10,SL_CHARTS_2012!$BO$1:$BO$39999,1),$E$569,1),IF(INDIRECT(CONCATENATE($E$570,ADDRESS(MATCH(K10,SL_CHARTS_2012!$BO$1:$BO$39999,1),$E$569,1)))&gt;K10, ADDRESS(MATCH(K10,SL_CHARTS_2012!$BO$1:$BO$39999,1)-1,$E$569,1), ADDRESS(MATCH(K10,SL_CHARTS_2012!$BO$1:$BO$39999,1),$E$569,1)))</f>
        <v>$BO$2854</v>
      </c>
      <c r="L567" s="247" t="str">
        <f ca="1">IF(INDIRECT(CONCATENATE($E$570,ADDRESS(MATCH(L10,SL_CHARTS_2012!$BO$1:$BO$39999,1),$E$569,1)))=L10,ADDRESS(MATCH(L10,SL_CHARTS_2012!$BO$1:$BO$39999,1),$E$569,1),IF(INDIRECT(CONCATENATE($E$570,ADDRESS(MATCH(L10,SL_CHARTS_2012!$BO$1:$BO$39999,1),$E$569,1)))&gt;L10, ADDRESS(MATCH(L10,SL_CHARTS_2012!$BO$1:$BO$39999,1)-1,$E$569,1), ADDRESS(MATCH(L10,SL_CHARTS_2012!$BO$1:$BO$39999,1),$E$569,1)))</f>
        <v>$BO$2854</v>
      </c>
      <c r="M567" s="247" t="str">
        <f ca="1">IF(INDIRECT(CONCATENATE($E$570,ADDRESS(MATCH(M10,SL_CHARTS_2012!$BO$1:$BO$39999,1),$E$569,1)))=M10,ADDRESS(MATCH(M10,SL_CHARTS_2012!$BO$1:$BO$39999,1),$E$569,1),IF(INDIRECT(CONCATENATE($E$570,ADDRESS(MATCH(M10,SL_CHARTS_2012!$BO$1:$BO$39999,1),$E$569,1)))&gt;M10, ADDRESS(MATCH(M10,SL_CHARTS_2012!$BO$1:$BO$39999,1)-1,$E$569,1), ADDRESS(MATCH(M10,SL_CHARTS_2012!$BO$1:$BO$39999,1),$E$569,1)))</f>
        <v>$BO$2854</v>
      </c>
      <c r="N567" s="247" t="str">
        <f ca="1">IF(INDIRECT(CONCATENATE($E$570,ADDRESS(MATCH(N10,SL_CHARTS_2012!$BO$1:$BO$39999,1),$E$569,1)))=N10,ADDRESS(MATCH(N10,SL_CHARTS_2012!$BO$1:$BO$39999,1),$E$569,1),IF(INDIRECT(CONCATENATE($E$570,ADDRESS(MATCH(N10,SL_CHARTS_2012!$BO$1:$BO$39999,1),$E$569,1)))&gt;N10, ADDRESS(MATCH(N10,SL_CHARTS_2012!$BO$1:$BO$39999,1)-1,$E$569,1), ADDRESS(MATCH(N10,SL_CHARTS_2012!$BO$1:$BO$39999,1),$E$569,1)))</f>
        <v>$BO$2854</v>
      </c>
      <c r="O567" s="247" t="str">
        <f ca="1">IF(INDIRECT(CONCATENATE($E$570,ADDRESS(MATCH(O10,SL_CHARTS_2012!$BO$1:$BO$39999,1),$E$569,1)))=O10,ADDRESS(MATCH(O10,SL_CHARTS_2012!$BO$1:$BO$39999,1),$E$569,1),IF(INDIRECT(CONCATENATE($E$570,ADDRESS(MATCH(O10,SL_CHARTS_2012!$BO$1:$BO$39999,1),$E$569,1)))&gt;O10, ADDRESS(MATCH(O10,SL_CHARTS_2012!$BO$1:$BO$39999,1)-1,$E$569,1), ADDRESS(MATCH(O10,SL_CHARTS_2012!$BO$1:$BO$39999,1),$E$569,1)))</f>
        <v>$BO$2854</v>
      </c>
      <c r="P567" s="247" t="str">
        <f ca="1">IF(INDIRECT(CONCATENATE($E$570,ADDRESS(MATCH(P10,SL_CHARTS_2012!$BO$1:$BO$39999,1),$E$569,1)))=P10,ADDRESS(MATCH(P10,SL_CHARTS_2012!$BO$1:$BO$39999,1),$E$569,1),IF(INDIRECT(CONCATENATE($E$570,ADDRESS(MATCH(P10,SL_CHARTS_2012!$BO$1:$BO$39999,1),$E$569,1)))&gt;P10, ADDRESS(MATCH(P10,SL_CHARTS_2012!$BO$1:$BO$39999,1)-1,$E$569,1), ADDRESS(MATCH(P10,SL_CHARTS_2012!$BO$1:$BO$39999,1),$E$569,1)))</f>
        <v>$BO$2854</v>
      </c>
      <c r="Q567" s="247" t="str">
        <f ca="1">IF(INDIRECT(CONCATENATE($E$570,ADDRESS(MATCH(Q10,SL_CHARTS_2012!$BO$1:$BO$39999,1),$E$569,1)))=Q10,ADDRESS(MATCH(Q10,SL_CHARTS_2012!$BO$1:$BO$39999,1),$E$569,1),IF(INDIRECT(CONCATENATE($E$570,ADDRESS(MATCH(Q10,SL_CHARTS_2012!$BO$1:$BO$39999,1),$E$569,1)))&gt;Q10, ADDRESS(MATCH(Q10,SL_CHARTS_2012!$BO$1:$BO$39999,1)-1,$E$569,1), ADDRESS(MATCH(Q10,SL_CHARTS_2012!$BO$1:$BO$39999,1),$E$569,1)))</f>
        <v>$BO$2854</v>
      </c>
      <c r="R567" s="247" t="str">
        <f ca="1">IF(INDIRECT(CONCATENATE($E$570,ADDRESS(MATCH(R10,SL_CHARTS_2012!$BO$1:$BO$39999,1),$E$569,1)))=R10,ADDRESS(MATCH(R10,SL_CHARTS_2012!$BO$1:$BO$39999,1),$E$569,1),IF(INDIRECT(CONCATENATE($E$570,ADDRESS(MATCH(R10,SL_CHARTS_2012!$BO$1:$BO$39999,1),$E$569,1)))&gt;R10, ADDRESS(MATCH(R10,SL_CHARTS_2012!$BO$1:$BO$39999,1)-1,$E$569,1), ADDRESS(MATCH(R10,SL_CHARTS_2012!$BO$1:$BO$39999,1),$E$569,1)))</f>
        <v>$BO$2854</v>
      </c>
      <c r="S567" s="247" t="str">
        <f ca="1">IF(INDIRECT(CONCATENATE($E$570,ADDRESS(MATCH(S10,SL_CHARTS_2012!$BO$1:$BO$39999,1),$E$569,1)))=S10,ADDRESS(MATCH(S10,SL_CHARTS_2012!$BO$1:$BO$39999,1),$E$569,1),IF(INDIRECT(CONCATENATE($E$570,ADDRESS(MATCH(S10,SL_CHARTS_2012!$BO$1:$BO$39999,1),$E$569,1)))&gt;S10, ADDRESS(MATCH(S10,SL_CHARTS_2012!$BO$1:$BO$39999,1)-1,$E$569,1), ADDRESS(MATCH(S10,SL_CHARTS_2012!$BO$1:$BO$39999,1),$E$569,1)))</f>
        <v>$BO$2854</v>
      </c>
      <c r="T567" s="247" t="str">
        <f ca="1">IF(INDIRECT(CONCATENATE($E$570,ADDRESS(MATCH(T10,SL_CHARTS_2012!$BO$1:$BO$39999,1),$E$569,1)))=T10,ADDRESS(MATCH(T10,SL_CHARTS_2012!$BO$1:$BO$39999,1),$E$569,1),IF(INDIRECT(CONCATENATE($E$570,ADDRESS(MATCH(T10,SL_CHARTS_2012!$BO$1:$BO$39999,1),$E$569,1)))&gt;T10, ADDRESS(MATCH(T10,SL_CHARTS_2012!$BO$1:$BO$39999,1)-1,$E$569,1), ADDRESS(MATCH(T10,SL_CHARTS_2012!$BO$1:$BO$39999,1),$E$569,1)))</f>
        <v>$BO$2854</v>
      </c>
      <c r="U567" s="247" t="str">
        <f ca="1">IF(INDIRECT(CONCATENATE($E$570,ADDRESS(MATCH(U10,SL_CHARTS_2012!$BO$1:$BO$39999,1),$E$569,1)))=U10,ADDRESS(MATCH(U10,SL_CHARTS_2012!$BO$1:$BO$39999,1),$E$569,1),IF(INDIRECT(CONCATENATE($E$570,ADDRESS(MATCH(U10,SL_CHARTS_2012!$BO$1:$BO$39999,1),$E$569,1)))&gt;U10, ADDRESS(MATCH(U10,SL_CHARTS_2012!$BO$1:$BO$39999,1)-1,$E$569,1), ADDRESS(MATCH(U10,SL_CHARTS_2012!$BO$1:$BO$39999,1),$E$569,1)))</f>
        <v>$BO$2854</v>
      </c>
      <c r="V567" s="247" t="str">
        <f ca="1">IF(INDIRECT(CONCATENATE($E$570,ADDRESS(MATCH(V10,SL_CHARTS_2012!$BO$1:$BO$39999,1),$E$569,1)))=V10,ADDRESS(MATCH(V10,SL_CHARTS_2012!$BO$1:$BO$39999,1),$E$569,1),IF(INDIRECT(CONCATENATE($E$570,ADDRESS(MATCH(V10,SL_CHARTS_2012!$BO$1:$BO$39999,1),$E$569,1)))&gt;V10, ADDRESS(MATCH(V10,SL_CHARTS_2012!$BO$1:$BO$39999,1)-1,$E$569,1), ADDRESS(MATCH(V10,SL_CHARTS_2012!$BO$1:$BO$39999,1),$E$569,1)))</f>
        <v>$BO$2854</v>
      </c>
      <c r="W567" s="247" t="str">
        <f ca="1">IF(INDIRECT(CONCATENATE($E$570,ADDRESS(MATCH(W10,SL_CHARTS_2012!$BO$1:$BO$39999,1),$E$569,1)))=W10,ADDRESS(MATCH(W10,SL_CHARTS_2012!$BO$1:$BO$39999,1),$E$569,1),IF(INDIRECT(CONCATENATE($E$570,ADDRESS(MATCH(W10,SL_CHARTS_2012!$BO$1:$BO$39999,1),$E$569,1)))&gt;W10, ADDRESS(MATCH(W10,SL_CHARTS_2012!$BO$1:$BO$39999,1)-1,$E$569,1), ADDRESS(MATCH(W10,SL_CHARTS_2012!$BO$1:$BO$39999,1),$E$569,1)))</f>
        <v>$BO$2854</v>
      </c>
      <c r="X567" s="247" t="str">
        <f ca="1">IF(INDIRECT(CONCATENATE($E$570,ADDRESS(MATCH(X10,SL_CHARTS_2012!$BO$1:$BO$39999,1),$E$569,1)))=X10,ADDRESS(MATCH(X10,SL_CHARTS_2012!$BO$1:$BO$39999,1),$E$569,1),IF(INDIRECT(CONCATENATE($E$570,ADDRESS(MATCH(X10,SL_CHARTS_2012!$BO$1:$BO$39999,1),$E$569,1)))&gt;X10, ADDRESS(MATCH(X10,SL_CHARTS_2012!$BO$1:$BO$39999,1)-1,$E$569,1), ADDRESS(MATCH(X10,SL_CHARTS_2012!$BO$1:$BO$39999,1),$E$569,1)))</f>
        <v>$BO$2503</v>
      </c>
      <c r="Y567" s="64" t="str">
        <f ca="1">IF(INDIRECT(CONCATENATE($E$570,ADDRESS(MATCH(Y10,SL_CHARTS_2012!$BO$1:$BO$39999,1),$E$569,1)))=Y10,ADDRESS(MATCH(Y10,SL_CHARTS_2012!$BO$1:$BO$39999,1),$E$569,1),IF(INDIRECT(CONCATENATE($E$570,ADDRESS(MATCH(Y10,SL_CHARTS_2012!$BO$1:$BO$39999,1),$E$569,1)))&gt;Y10, ADDRESS(MATCH(Y10,SL_CHARTS_2012!$BO$1:$BO$39999,1)-1,$E$569,1), ADDRESS(MATCH(Y10,SL_CHARTS_2012!$BO$1:$BO$39999,1),$E$569,1)))</f>
        <v>$BO$2120</v>
      </c>
      <c r="Z567" s="64" t="str">
        <f ca="1">IF(INDIRECT(CONCATENATE($E$570,ADDRESS(MATCH(Z10,SL_CHARTS_2012!$BO$1:$BO$39999,1),$E$569,1)))=Z10,ADDRESS(MATCH(Z10,SL_CHARTS_2012!$BO$1:$BO$39999,1),$E$569,1),IF(INDIRECT(CONCATENATE($E$570,ADDRESS(MATCH(Z10,SL_CHARTS_2012!$BO$1:$BO$39999,1),$E$569,1)))&gt;Z10, ADDRESS(MATCH(Z10,SL_CHARTS_2012!$BO$1:$BO$39999,1)-1,$E$569,1), ADDRESS(MATCH(Z10,SL_CHARTS_2012!$BO$1:$BO$39999,1),$E$569,1)))</f>
        <v>$BO$1774</v>
      </c>
      <c r="AA567" s="64" t="str">
        <f ca="1">IF(INDIRECT(CONCATENATE($E$570,ADDRESS(MATCH(AA10,SL_CHARTS_2012!$BO$1:$BO$39999,1),$E$569,1)))=AA10,ADDRESS(MATCH(AA10,SL_CHARTS_2012!$BO$1:$BO$39999,1),$E$569,1),IF(INDIRECT(CONCATENATE($E$570,ADDRESS(MATCH(AA10,SL_CHARTS_2012!$BO$1:$BO$39999,1),$E$569,1)))&gt;AA10, ADDRESS(MATCH(AA10,SL_CHARTS_2012!$BO$1:$BO$39999,1)-1,$E$569,1), ADDRESS(MATCH(AA10,SL_CHARTS_2012!$BO$1:$BO$39999,1),$E$569,1)))</f>
        <v>$BO$1489</v>
      </c>
      <c r="AB567" s="64" t="str">
        <f ca="1">IF(INDIRECT(CONCATENATE($E$570,ADDRESS(MATCH(AB10,SL_CHARTS_2012!$BO$1:$BO$39999,1),$E$569,1)))=AB10,ADDRESS(MATCH(AB10,SL_CHARTS_2012!$BO$1:$BO$39999,1),$E$569,1),IF(INDIRECT(CONCATENATE($E$570,ADDRESS(MATCH(AB10,SL_CHARTS_2012!$BO$1:$BO$39999,1),$E$569,1)))&gt;AB10, ADDRESS(MATCH(AB10,SL_CHARTS_2012!$BO$1:$BO$39999,1)-1,$E$569,1), ADDRESS(MATCH(AB10,SL_CHARTS_2012!$BO$1:$BO$39999,1),$E$569,1)))</f>
        <v>$BO$1176</v>
      </c>
      <c r="AC567" s="64" t="str">
        <f ca="1">IF(INDIRECT(CONCATENATE($E$570,ADDRESS(MATCH(AC10,SL_CHARTS_2012!$BO$1:$BO$39999,1),$E$569,1)))=AC10,ADDRESS(MATCH(AC10,SL_CHARTS_2012!$BO$1:$BO$39999,1),$E$569,1),IF(INDIRECT(CONCATENATE($E$570,ADDRESS(MATCH(AC10,SL_CHARTS_2012!$BO$1:$BO$39999,1),$E$569,1)))&gt;AC10, ADDRESS(MATCH(AC10,SL_CHARTS_2012!$BO$1:$BO$39999,1)-1,$E$569,1), ADDRESS(MATCH(AC10,SL_CHARTS_2012!$BO$1:$BO$39999,1),$E$569,1)))</f>
        <v>$BO$694</v>
      </c>
    </row>
    <row r="568" spans="2:29" s="574" customFormat="1" ht="15" customHeight="1" thickBot="1">
      <c r="B568" s="718"/>
      <c r="C568" s="693"/>
      <c r="D568" s="164" t="s">
        <v>119</v>
      </c>
      <c r="E568" s="250">
        <f ca="1">INDIRECT(CONCATENATE($E$137,IF(INDIRECT(CONCATENATE($E$570,ADDRESS(MATCH(E10,SL_CHARTS_2012!$BO$1:$BO$39999,1),$E$569,1)))=E10,ADDRESS(MATCH(E10,SL_CHARTS_2012!$BO$1:$BO$39999,1),$E$569,1),IF(INDIRECT(CONCATENATE($E$570,ADDRESS(MATCH(E10,SL_CHARTS_2012!$BO$1:$BO$39999,1),$E$569,1)))&gt;E10,ADDRESS(MATCH(E10,SL_CHARTS_2012!$BO$1:$BO$39999,1)-1,$E$569,1),ADDRESS(MATCH(E10,SL_CHARTS_2012!$BO$1:$BO$39999,1),$E$569,1)))))</f>
        <v>9.0000000000000835</v>
      </c>
      <c r="F568" s="250">
        <f ca="1">INDIRECT(CONCATENATE($E$137,IF(INDIRECT(CONCATENATE($E$570,ADDRESS(MATCH(F10,SL_CHARTS_2012!$BO$1:$BO$39999,1),$E$569,1)))=F10,ADDRESS(MATCH(F10,SL_CHARTS_2012!$BO$1:$BO$39999,1),$E$569,1),IF(INDIRECT(CONCATENATE($E$570,ADDRESS(MATCH(F10,SL_CHARTS_2012!$BO$1:$BO$39999,1),$E$569,1)))&gt;F10,ADDRESS(MATCH(F10,SL_CHARTS_2012!$BO$1:$BO$39999,1)-1,$E$569,1),ADDRESS(MATCH(F10,SL_CHARTS_2012!$BO$1:$BO$39999,1),$E$569,1)))))</f>
        <v>9.0000000000000835</v>
      </c>
      <c r="G568" s="250">
        <f ca="1">INDIRECT(CONCATENATE($E$137,IF(INDIRECT(CONCATENATE($E$570,ADDRESS(MATCH(G10,SL_CHARTS_2012!$BO$1:$BO$39999,1),$E$569,1)))=G10,ADDRESS(MATCH(G10,SL_CHARTS_2012!$BO$1:$BO$39999,1),$E$569,1),IF(INDIRECT(CONCATENATE($E$570,ADDRESS(MATCH(G10,SL_CHARTS_2012!$BO$1:$BO$39999,1),$E$569,1)))&gt;G10,ADDRESS(MATCH(G10,SL_CHARTS_2012!$BO$1:$BO$39999,1)-1,$E$569,1),ADDRESS(MATCH(G10,SL_CHARTS_2012!$BO$1:$BO$39999,1),$E$569,1)))))</f>
        <v>9.0000000000000835</v>
      </c>
      <c r="H568" s="250">
        <f ca="1">INDIRECT(CONCATENATE($E$137,IF(INDIRECT(CONCATENATE($E$570,ADDRESS(MATCH(H10,SL_CHARTS_2012!$BO$1:$BO$39999,1),$E$569,1)))=H10,ADDRESS(MATCH(H10,SL_CHARTS_2012!$BO$1:$BO$39999,1),$E$569,1),IF(INDIRECT(CONCATENATE($E$570,ADDRESS(MATCH(H10,SL_CHARTS_2012!$BO$1:$BO$39999,1),$E$569,1)))&gt;H10,ADDRESS(MATCH(H10,SL_CHARTS_2012!$BO$1:$BO$39999,1)-1,$E$569,1),ADDRESS(MATCH(H10,SL_CHARTS_2012!$BO$1:$BO$39999,1),$E$569,1)))))</f>
        <v>9.0000000000000835</v>
      </c>
      <c r="I568" s="250">
        <f ca="1">INDIRECT(CONCATENATE($E$137,IF(INDIRECT(CONCATENATE($E$570,ADDRESS(MATCH(I10,SL_CHARTS_2012!$BO$1:$BO$39999,1),$E$569,1)))=I10,ADDRESS(MATCH(I10,SL_CHARTS_2012!$BO$1:$BO$39999,1),$E$569,1),IF(INDIRECT(CONCATENATE($E$570,ADDRESS(MATCH(I10,SL_CHARTS_2012!$BO$1:$BO$39999,1),$E$569,1)))&gt;I10,ADDRESS(MATCH(I10,SL_CHARTS_2012!$BO$1:$BO$39999,1)-1,$E$569,1),ADDRESS(MATCH(I10,SL_CHARTS_2012!$BO$1:$BO$39999,1),$E$569,1)))))</f>
        <v>9.0000000000000835</v>
      </c>
      <c r="J568" s="250">
        <f ca="1">INDIRECT(CONCATENATE($E$137,IF(INDIRECT(CONCATENATE($E$570,ADDRESS(MATCH(J10,SL_CHARTS_2012!$BO$1:$BO$39999,1),$E$569,1)))=J10,ADDRESS(MATCH(J10,SL_CHARTS_2012!$BO$1:$BO$39999,1),$E$569,1),IF(INDIRECT(CONCATENATE($E$570,ADDRESS(MATCH(J10,SL_CHARTS_2012!$BO$1:$BO$39999,1),$E$569,1)))&gt;J10,ADDRESS(MATCH(J10,SL_CHARTS_2012!$BO$1:$BO$39999,1)-1,$E$569,1),ADDRESS(MATCH(J10,SL_CHARTS_2012!$BO$1:$BO$39999,1),$E$569,1)))))</f>
        <v>9.0000000000000835</v>
      </c>
      <c r="K568" s="250">
        <f ca="1">INDIRECT(CONCATENATE($E$137,IF(INDIRECT(CONCATENATE($E$570,ADDRESS(MATCH(K10,SL_CHARTS_2012!$BO$1:$BO$39999,1),$E$569,1)))=K10,ADDRESS(MATCH(K10,SL_CHARTS_2012!$BO$1:$BO$39999,1),$E$569,1),IF(INDIRECT(CONCATENATE($E$570,ADDRESS(MATCH(K10,SL_CHARTS_2012!$BO$1:$BO$39999,1),$E$569,1)))&gt;K10,ADDRESS(MATCH(K10,SL_CHARTS_2012!$BO$1:$BO$39999,1)-1,$E$569,1),ADDRESS(MATCH(K10,SL_CHARTS_2012!$BO$1:$BO$39999,1),$E$569,1)))))</f>
        <v>9.0000000000000835</v>
      </c>
      <c r="L568" s="250">
        <f ca="1">INDIRECT(CONCATENATE($E$137,IF(INDIRECT(CONCATENATE($E$570,ADDRESS(MATCH(L10,SL_CHARTS_2012!$BO$1:$BO$39999,1),$E$569,1)))=L10,ADDRESS(MATCH(L10,SL_CHARTS_2012!$BO$1:$BO$39999,1),$E$569,1),IF(INDIRECT(CONCATENATE($E$570,ADDRESS(MATCH(L10,SL_CHARTS_2012!$BO$1:$BO$39999,1),$E$569,1)))&gt;L10,ADDRESS(MATCH(L10,SL_CHARTS_2012!$BO$1:$BO$39999,1)-1,$E$569,1),ADDRESS(MATCH(L10,SL_CHARTS_2012!$BO$1:$BO$39999,1),$E$569,1)))))</f>
        <v>9.0000000000000835</v>
      </c>
      <c r="M568" s="250">
        <f ca="1">INDIRECT(CONCATENATE($E$137,IF(INDIRECT(CONCATENATE($E$570,ADDRESS(MATCH(M10,SL_CHARTS_2012!$BO$1:$BO$39999,1),$E$569,1)))=M10,ADDRESS(MATCH(M10,SL_CHARTS_2012!$BO$1:$BO$39999,1),$E$569,1),IF(INDIRECT(CONCATENATE($E$570,ADDRESS(MATCH(M10,SL_CHARTS_2012!$BO$1:$BO$39999,1),$E$569,1)))&gt;M10,ADDRESS(MATCH(M10,SL_CHARTS_2012!$BO$1:$BO$39999,1)-1,$E$569,1),ADDRESS(MATCH(M10,SL_CHARTS_2012!$BO$1:$BO$39999,1),$E$569,1)))))</f>
        <v>9.0000000000000835</v>
      </c>
      <c r="N568" s="250">
        <f ca="1">INDIRECT(CONCATENATE($E$137,IF(INDIRECT(CONCATENATE($E$570,ADDRESS(MATCH(N10,SL_CHARTS_2012!$BO$1:$BO$39999,1),$E$569,1)))=N10,ADDRESS(MATCH(N10,SL_CHARTS_2012!$BO$1:$BO$39999,1),$E$569,1),IF(INDIRECT(CONCATENATE($E$570,ADDRESS(MATCH(N10,SL_CHARTS_2012!$BO$1:$BO$39999,1),$E$569,1)))&gt;N10,ADDRESS(MATCH(N10,SL_CHARTS_2012!$BO$1:$BO$39999,1)-1,$E$569,1),ADDRESS(MATCH(N10,SL_CHARTS_2012!$BO$1:$BO$39999,1),$E$569,1)))))</f>
        <v>9.0000000000000835</v>
      </c>
      <c r="O568" s="250">
        <f ca="1">INDIRECT(CONCATENATE($E$137,IF(INDIRECT(CONCATENATE($E$570,ADDRESS(MATCH(O10,SL_CHARTS_2012!$BO$1:$BO$39999,1),$E$569,1)))=O10,ADDRESS(MATCH(O10,SL_CHARTS_2012!$BO$1:$BO$39999,1),$E$569,1),IF(INDIRECT(CONCATENATE($E$570,ADDRESS(MATCH(O10,SL_CHARTS_2012!$BO$1:$BO$39999,1),$E$569,1)))&gt;O10,ADDRESS(MATCH(O10,SL_CHARTS_2012!$BO$1:$BO$39999,1)-1,$E$569,1),ADDRESS(MATCH(O10,SL_CHARTS_2012!$BO$1:$BO$39999,1),$E$569,1)))))</f>
        <v>9.0000000000000835</v>
      </c>
      <c r="P568" s="250">
        <f ca="1">INDIRECT(CONCATENATE($E$137,IF(INDIRECT(CONCATENATE($E$570,ADDRESS(MATCH(P10,SL_CHARTS_2012!$BO$1:$BO$39999,1),$E$569,1)))=P10,ADDRESS(MATCH(P10,SL_CHARTS_2012!$BO$1:$BO$39999,1),$E$569,1),IF(INDIRECT(CONCATENATE($E$570,ADDRESS(MATCH(P10,SL_CHARTS_2012!$BO$1:$BO$39999,1),$E$569,1)))&gt;P10,ADDRESS(MATCH(P10,SL_CHARTS_2012!$BO$1:$BO$39999,1)-1,$E$569,1),ADDRESS(MATCH(P10,SL_CHARTS_2012!$BO$1:$BO$39999,1),$E$569,1)))))</f>
        <v>9.0000000000000835</v>
      </c>
      <c r="Q568" s="250">
        <f ca="1">INDIRECT(CONCATENATE($E$137,IF(INDIRECT(CONCATENATE($E$570,ADDRESS(MATCH(Q10,SL_CHARTS_2012!$BO$1:$BO$39999,1),$E$569,1)))=Q10,ADDRESS(MATCH(Q10,SL_CHARTS_2012!$BO$1:$BO$39999,1),$E$569,1),IF(INDIRECT(CONCATENATE($E$570,ADDRESS(MATCH(Q10,SL_CHARTS_2012!$BO$1:$BO$39999,1),$E$569,1)))&gt;Q10,ADDRESS(MATCH(Q10,SL_CHARTS_2012!$BO$1:$BO$39999,1)-1,$E$569,1),ADDRESS(MATCH(Q10,SL_CHARTS_2012!$BO$1:$BO$39999,1),$E$569,1)))))</f>
        <v>9.0000000000000835</v>
      </c>
      <c r="R568" s="250">
        <f ca="1">INDIRECT(CONCATENATE($E$137,IF(INDIRECT(CONCATENATE($E$570,ADDRESS(MATCH(R10,SL_CHARTS_2012!$BO$1:$BO$39999,1),$E$569,1)))=R10,ADDRESS(MATCH(R10,SL_CHARTS_2012!$BO$1:$BO$39999,1),$E$569,1),IF(INDIRECT(CONCATENATE($E$570,ADDRESS(MATCH(R10,SL_CHARTS_2012!$BO$1:$BO$39999,1),$E$569,1)))&gt;R10,ADDRESS(MATCH(R10,SL_CHARTS_2012!$BO$1:$BO$39999,1)-1,$E$569,1),ADDRESS(MATCH(R10,SL_CHARTS_2012!$BO$1:$BO$39999,1),$E$569,1)))))</f>
        <v>9.0000000000000835</v>
      </c>
      <c r="S568" s="250">
        <f ca="1">INDIRECT(CONCATENATE($E$137,IF(INDIRECT(CONCATENATE($E$570,ADDRESS(MATCH(S10,SL_CHARTS_2012!$BO$1:$BO$39999,1),$E$569,1)))=S10,ADDRESS(MATCH(S10,SL_CHARTS_2012!$BO$1:$BO$39999,1),$E$569,1),IF(INDIRECT(CONCATENATE($E$570,ADDRESS(MATCH(S10,SL_CHARTS_2012!$BO$1:$BO$39999,1),$E$569,1)))&gt;S10,ADDRESS(MATCH(S10,SL_CHARTS_2012!$BO$1:$BO$39999,1)-1,$E$569,1),ADDRESS(MATCH(S10,SL_CHARTS_2012!$BO$1:$BO$39999,1),$E$569,1)))))</f>
        <v>9.0000000000000835</v>
      </c>
      <c r="T568" s="250">
        <f ca="1">INDIRECT(CONCATENATE($E$137,IF(INDIRECT(CONCATENATE($E$570,ADDRESS(MATCH(T10,SL_CHARTS_2012!$BO$1:$BO$39999,1),$E$569,1)))=T10,ADDRESS(MATCH(T10,SL_CHARTS_2012!$BO$1:$BO$39999,1),$E$569,1),IF(INDIRECT(CONCATENATE($E$570,ADDRESS(MATCH(T10,SL_CHARTS_2012!$BO$1:$BO$39999,1),$E$569,1)))&gt;T10,ADDRESS(MATCH(T10,SL_CHARTS_2012!$BO$1:$BO$39999,1)-1,$E$569,1),ADDRESS(MATCH(T10,SL_CHARTS_2012!$BO$1:$BO$39999,1),$E$569,1)))))</f>
        <v>9.0000000000000835</v>
      </c>
      <c r="U568" s="250">
        <f ca="1">INDIRECT(CONCATENATE($E$137,IF(INDIRECT(CONCATENATE($E$570,ADDRESS(MATCH(U10,SL_CHARTS_2012!$BO$1:$BO$39999,1),$E$569,1)))=U10,ADDRESS(MATCH(U10,SL_CHARTS_2012!$BO$1:$BO$39999,1),$E$569,1),IF(INDIRECT(CONCATENATE($E$570,ADDRESS(MATCH(U10,SL_CHARTS_2012!$BO$1:$BO$39999,1),$E$569,1)))&gt;U10,ADDRESS(MATCH(U10,SL_CHARTS_2012!$BO$1:$BO$39999,1)-1,$E$569,1),ADDRESS(MATCH(U10,SL_CHARTS_2012!$BO$1:$BO$39999,1),$E$569,1)))))</f>
        <v>9.0000000000000835</v>
      </c>
      <c r="V568" s="250">
        <f ca="1">INDIRECT(CONCATENATE($E$137,IF(INDIRECT(CONCATENATE($E$570,ADDRESS(MATCH(V10,SL_CHARTS_2012!$BO$1:$BO$39999,1),$E$569,1)))=V10,ADDRESS(MATCH(V10,SL_CHARTS_2012!$BO$1:$BO$39999,1),$E$569,1),IF(INDIRECT(CONCATENATE($E$570,ADDRESS(MATCH(V10,SL_CHARTS_2012!$BO$1:$BO$39999,1),$E$569,1)))&gt;V10,ADDRESS(MATCH(V10,SL_CHARTS_2012!$BO$1:$BO$39999,1)-1,$E$569,1),ADDRESS(MATCH(V10,SL_CHARTS_2012!$BO$1:$BO$39999,1),$E$569,1)))))</f>
        <v>9.0000000000000835</v>
      </c>
      <c r="W568" s="250">
        <f ca="1">INDIRECT(CONCATENATE($E$137,IF(INDIRECT(CONCATENATE($E$570,ADDRESS(MATCH(W10,SL_CHARTS_2012!$BO$1:$BO$39999,1),$E$569,1)))=W10,ADDRESS(MATCH(W10,SL_CHARTS_2012!$BO$1:$BO$39999,1),$E$569,1),IF(INDIRECT(CONCATENATE($E$570,ADDRESS(MATCH(W10,SL_CHARTS_2012!$BO$1:$BO$39999,1),$E$569,1)))&gt;W10,ADDRESS(MATCH(W10,SL_CHARTS_2012!$BO$1:$BO$39999,1)-1,$E$569,1),ADDRESS(MATCH(W10,SL_CHARTS_2012!$BO$1:$BO$39999,1),$E$569,1)))))</f>
        <v>9.0000000000000835</v>
      </c>
      <c r="X568" s="250">
        <f ca="1">INDIRECT(CONCATENATE($E$137,IF(INDIRECT(CONCATENATE($E$570,ADDRESS(MATCH(X10,SL_CHARTS_2012!$BO$1:$BO$39999,1),$E$569,1)))=X10,ADDRESS(MATCH(X10,SL_CHARTS_2012!$BO$1:$BO$39999,1),$E$569,1),IF(INDIRECT(CONCATENATE($E$570,ADDRESS(MATCH(X10,SL_CHARTS_2012!$BO$1:$BO$39999,1),$E$569,1)))&gt;X10,ADDRESS(MATCH(X10,SL_CHARTS_2012!$BO$1:$BO$39999,1)-1,$E$569,1),ADDRESS(MATCH(X10,SL_CHARTS_2012!$BO$1:$BO$39999,1),$E$569,1)))))</f>
        <v>7.2449999999999442</v>
      </c>
      <c r="Y568" s="196">
        <f ca="1">INDIRECT(CONCATENATE($E$137,IF(INDIRECT(CONCATENATE($E$570,ADDRESS(MATCH(Y10,SL_CHARTS_2012!$BO$1:$BO$39999,1),$E$569,1)))=Y10,ADDRESS(MATCH(Y10,SL_CHARTS_2012!$BO$1:$BO$39999,1),$E$569,1),IF(INDIRECT(CONCATENATE($E$570,ADDRESS(MATCH(Y10,SL_CHARTS_2012!$BO$1:$BO$39999,1),$E$569,1)))&gt;Y10,ADDRESS(MATCH(Y10,SL_CHARTS_2012!$BO$1:$BO$39999,1)-1,$E$569,1),ADDRESS(MATCH(Y10,SL_CHARTS_2012!$BO$1:$BO$39999,1),$E$569,1)))))</f>
        <v>5.3299999999999841</v>
      </c>
      <c r="Z568" s="196">
        <f ca="1">INDIRECT(CONCATENATE($E$137,IF(INDIRECT(CONCATENATE($E$570,ADDRESS(MATCH(Z10,SL_CHARTS_2012!$BO$1:$BO$39999,1),$E$569,1)))=Z10,ADDRESS(MATCH(Z10,SL_CHARTS_2012!$BO$1:$BO$39999,1),$E$569,1),IF(INDIRECT(CONCATENATE($E$570,ADDRESS(MATCH(Z10,SL_CHARTS_2012!$BO$1:$BO$39999,1),$E$569,1)))&gt;Z10,ADDRESS(MATCH(Z10,SL_CHARTS_2012!$BO$1:$BO$39999,1)-1,$E$569,1),ADDRESS(MATCH(Z10,SL_CHARTS_2012!$BO$1:$BO$39999,1),$E$569,1)))))</f>
        <v>3.6</v>
      </c>
      <c r="AA568" s="196">
        <f ca="1">INDIRECT(CONCATENATE($E$137,IF(INDIRECT(CONCATENATE($E$570,ADDRESS(MATCH(AA10,SL_CHARTS_2012!$BO$1:$BO$39999,1),$E$569,1)))=AA10,ADDRESS(MATCH(AA10,SL_CHARTS_2012!$BO$1:$BO$39999,1),$E$569,1),IF(INDIRECT(CONCATENATE($E$570,ADDRESS(MATCH(AA10,SL_CHARTS_2012!$BO$1:$BO$39999,1),$E$569,1)))&gt;AA10,ADDRESS(MATCH(AA10,SL_CHARTS_2012!$BO$1:$BO$39999,1)-1,$E$569,1),ADDRESS(MATCH(AA10,SL_CHARTS_2012!$BO$1:$BO$39999,1),$E$569,1)))))</f>
        <v>2.5874999999999999</v>
      </c>
      <c r="AB568" s="196">
        <f ca="1">INDIRECT(CONCATENATE($E$137,IF(INDIRECT(CONCATENATE($E$570,ADDRESS(MATCH(AB10,SL_CHARTS_2012!$BO$1:$BO$39999,1),$E$569,1)))=AB10,ADDRESS(MATCH(AB10,SL_CHARTS_2012!$BO$1:$BO$39999,1),$E$569,1),IF(INDIRECT(CONCATENATE($E$570,ADDRESS(MATCH(AB10,SL_CHARTS_2012!$BO$1:$BO$39999,1),$E$569,1)))&gt;AB10,ADDRESS(MATCH(AB10,SL_CHARTS_2012!$BO$1:$BO$39999,1)-1,$E$569,1),ADDRESS(MATCH(AB10,SL_CHARTS_2012!$BO$1:$BO$39999,1),$E$569,1)))))</f>
        <v>1.8049999999999999</v>
      </c>
      <c r="AC568" s="196">
        <f ca="1">INDIRECT(CONCATENATE($E$137,IF(INDIRECT(CONCATENATE($E$570,ADDRESS(MATCH(AC10,SL_CHARTS_2012!$BO$1:$BO$39999,1),$E$569,1)))=AC10,ADDRESS(MATCH(AC10,SL_CHARTS_2012!$BO$1:$BO$39999,1),$E$569,1),IF(INDIRECT(CONCATENATE($E$570,ADDRESS(MATCH(AC10,SL_CHARTS_2012!$BO$1:$BO$39999,1),$E$569,1)))&gt;AC10,ADDRESS(MATCH(AC10,SL_CHARTS_2012!$BO$1:$BO$39999,1)-1,$E$569,1),ADDRESS(MATCH(AC10,SL_CHARTS_2012!$BO$1:$BO$39999,1),$E$569,1)))))</f>
        <v>0.78</v>
      </c>
    </row>
    <row r="569" spans="2:29" s="574" customFormat="1" ht="15" customHeight="1" thickBot="1">
      <c r="B569" s="718"/>
      <c r="C569" s="694" t="s">
        <v>125</v>
      </c>
      <c r="D569" s="694"/>
      <c r="E569" s="695">
        <v>67</v>
      </c>
      <c r="F569" s="695"/>
      <c r="G569" s="695"/>
      <c r="H569" s="695"/>
      <c r="I569" s="695"/>
      <c r="J569" s="695"/>
      <c r="K569" s="695"/>
      <c r="L569" s="695"/>
      <c r="M569" s="695"/>
      <c r="N569" s="695"/>
      <c r="O569" s="695"/>
      <c r="P569" s="695"/>
      <c r="Q569" s="695"/>
      <c r="R569" s="695"/>
      <c r="S569" s="695"/>
      <c r="T569" s="695"/>
      <c r="U569" s="695"/>
      <c r="V569" s="695"/>
      <c r="W569" s="695"/>
      <c r="X569" s="695"/>
      <c r="Y569" s="695"/>
      <c r="Z569" s="695"/>
      <c r="AA569" s="695"/>
      <c r="AB569" s="695"/>
      <c r="AC569" s="695"/>
    </row>
    <row r="570" spans="2:29" s="574" customFormat="1" ht="15" customHeight="1" thickBot="1">
      <c r="B570" s="718"/>
      <c r="C570" s="572"/>
      <c r="D570" s="702" t="s">
        <v>126</v>
      </c>
      <c r="E570" s="72" t="s">
        <v>147</v>
      </c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2:29" s="574" customFormat="1" ht="15" customHeight="1" thickBot="1">
      <c r="B571" s="718"/>
      <c r="C571" s="572"/>
      <c r="D571" s="702"/>
      <c r="E571" s="72" t="s">
        <v>124</v>
      </c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2:29" s="574" customFormat="1" ht="15" customHeight="1" thickBot="1">
      <c r="B572" s="718"/>
      <c r="C572" s="696" t="s">
        <v>120</v>
      </c>
      <c r="D572" s="68" t="s">
        <v>123</v>
      </c>
      <c r="E572" s="201" t="str">
        <f ca="1">ADDRESS(MATCH(E564,SL_CHARTS_2012!$BO$1:$BO$3999,1),$E$569+1,1)</f>
        <v>$BP$2854</v>
      </c>
      <c r="F572" s="201" t="str">
        <f ca="1">ADDRESS(MATCH(F564,SL_CHARTS_2012!$BO$1:$BO$3999,1),$E$569+1,1)</f>
        <v>$BP$2854</v>
      </c>
      <c r="G572" s="201" t="str">
        <f ca="1">ADDRESS(MATCH(G564,SL_CHARTS_2012!$BO$1:$BO$3999,1),$E$569+1,1)</f>
        <v>$BP$2854</v>
      </c>
      <c r="H572" s="201" t="str">
        <f ca="1">ADDRESS(MATCH(H564,SL_CHARTS_2012!$BO$1:$BO$3999,1),$E$569+1,1)</f>
        <v>$BP$2854</v>
      </c>
      <c r="I572" s="201" t="str">
        <f ca="1">ADDRESS(MATCH(I564,SL_CHARTS_2012!$BO$1:$BO$3999,1),$E$569+1,1)</f>
        <v>$BP$2854</v>
      </c>
      <c r="J572" s="201" t="str">
        <f ca="1">ADDRESS(MATCH(J564,SL_CHARTS_2012!$BO$1:$BO$3999,1),$E$569+1,1)</f>
        <v>$BP$2854</v>
      </c>
      <c r="K572" s="201" t="str">
        <f ca="1">ADDRESS(MATCH(K564,SL_CHARTS_2012!$BO$1:$BO$3999,1),$E$569+1,1)</f>
        <v>$BP$2854</v>
      </c>
      <c r="L572" s="201" t="str">
        <f ca="1">ADDRESS(MATCH(L564,SL_CHARTS_2012!$BO$1:$BO$3999,1),$E$569+1,1)</f>
        <v>$BP$2854</v>
      </c>
      <c r="M572" s="201" t="str">
        <f ca="1">ADDRESS(MATCH(M564,SL_CHARTS_2012!$BO$1:$BO$3999,1),$E$569+1,1)</f>
        <v>$BP$2854</v>
      </c>
      <c r="N572" s="201" t="str">
        <f ca="1">ADDRESS(MATCH(N564,SL_CHARTS_2012!$BO$1:$BO$3999,1),$E$569+1,1)</f>
        <v>$BP$2854</v>
      </c>
      <c r="O572" s="201" t="str">
        <f ca="1">ADDRESS(MATCH(O564,SL_CHARTS_2012!$BO$1:$BO$3999,1),$E$569+1,1)</f>
        <v>$BP$2854</v>
      </c>
      <c r="P572" s="201" t="str">
        <f ca="1">ADDRESS(MATCH(P564,SL_CHARTS_2012!$BO$1:$BO$3999,1),$E$569+1,1)</f>
        <v>$BP$2854</v>
      </c>
      <c r="Q572" s="201" t="str">
        <f ca="1">ADDRESS(MATCH(Q564,SL_CHARTS_2012!$BO$1:$BO$3999,1),$E$569+1,1)</f>
        <v>$BP$2854</v>
      </c>
      <c r="R572" s="201" t="str">
        <f ca="1">ADDRESS(MATCH(R564,SL_CHARTS_2012!$BO$1:$BO$3999,1),$E$569+1,1)</f>
        <v>$BP$2854</v>
      </c>
      <c r="S572" s="201" t="str">
        <f ca="1">ADDRESS(MATCH(S564,SL_CHARTS_2012!$BO$1:$BO$3999,1),$E$569+1,1)</f>
        <v>$BP$2854</v>
      </c>
      <c r="T572" s="201" t="str">
        <f ca="1">ADDRESS(MATCH(T564,SL_CHARTS_2012!$BO$1:$BO$3999,1),$E$569+1,1)</f>
        <v>$BP$2854</v>
      </c>
      <c r="U572" s="201" t="str">
        <f ca="1">ADDRESS(MATCH(U564,SL_CHARTS_2012!$BO$1:$BO$3999,1),$E$569+1,1)</f>
        <v>$BP$2854</v>
      </c>
      <c r="V572" s="201" t="str">
        <f ca="1">ADDRESS(MATCH(V564,SL_CHARTS_2012!$BO$1:$BO$3999,1),$E$569+1,1)</f>
        <v>$BP$2854</v>
      </c>
      <c r="W572" s="201" t="str">
        <f ca="1">ADDRESS(MATCH(W564,SL_CHARTS_2012!$BO$1:$BO$3999,1),$E$569+1,1)</f>
        <v>$BP$2854</v>
      </c>
      <c r="X572" s="201" t="str">
        <f ca="1">ADDRESS(MATCH(X564,SL_CHARTS_2012!$BO$1:$BO$3999,1),$E$569+1,1)</f>
        <v>$BP$2503</v>
      </c>
      <c r="Y572" s="69" t="str">
        <f ca="1">ADDRESS(MATCH(Y564,SL_CHARTS_2012!$BO$1:$BO$3999,1),$E$569+1,1)</f>
        <v>$BP$2120</v>
      </c>
      <c r="Z572" s="69" t="str">
        <f ca="1">ADDRESS(MATCH(Z564,SL_CHARTS_2012!$BO$1:$BO$3999,1),$E$569+1,1)</f>
        <v>$BP$1774</v>
      </c>
      <c r="AA572" s="69" t="str">
        <f ca="1">ADDRESS(MATCH(AA564,SL_CHARTS_2012!$BO$1:$BO$3999,1),$E$569+1,1)</f>
        <v>$BP$1489</v>
      </c>
      <c r="AB572" s="69" t="str">
        <f ca="1">ADDRESS(MATCH(AB564,SL_CHARTS_2012!$BO$1:$BO$3999,1),$E$569+1,1)</f>
        <v>$BP$1176</v>
      </c>
      <c r="AC572" s="69" t="str">
        <f ca="1">ADDRESS(MATCH(AC564,SL_CHARTS_2012!$BO$1:$BO$3999,1),$E$569+1,1)</f>
        <v>$BP$694</v>
      </c>
    </row>
    <row r="573" spans="2:29" s="574" customFormat="1" ht="15" customHeight="1" thickBot="1">
      <c r="B573" s="718"/>
      <c r="C573" s="703"/>
      <c r="D573" s="68" t="s">
        <v>122</v>
      </c>
      <c r="E573" s="201" t="str">
        <f ca="1">ADDRESS(MATCH(E562,SL_CHARTS_2012!$BO$1:$BO$3999,1),$E$569+1,1)</f>
        <v>$BP$4</v>
      </c>
      <c r="F573" s="201" t="str">
        <f ca="1">ADDRESS(MATCH(F562,SL_CHARTS_2012!$BO$1:$BO$3999,1),$E$569+1,1)</f>
        <v>$BP$4</v>
      </c>
      <c r="G573" s="201" t="str">
        <f ca="1">ADDRESS(MATCH(G562,SL_CHARTS_2012!$BO$1:$BO$3999,1),$E$569+1,1)</f>
        <v>$BP$4</v>
      </c>
      <c r="H573" s="201" t="str">
        <f ca="1">ADDRESS(MATCH(H562,SL_CHARTS_2012!$BO$1:$BO$3999,1),$E$569+1,1)</f>
        <v>$BP$4</v>
      </c>
      <c r="I573" s="201" t="str">
        <f ca="1">ADDRESS(MATCH(I562,SL_CHARTS_2012!$BO$1:$BO$3999,1),$E$569+1,1)</f>
        <v>$BP$4</v>
      </c>
      <c r="J573" s="201" t="str">
        <f ca="1">ADDRESS(MATCH(J562,SL_CHARTS_2012!$BO$1:$BO$3999,1),$E$569+1,1)</f>
        <v>$BP$4</v>
      </c>
      <c r="K573" s="201" t="str">
        <f ca="1">ADDRESS(MATCH(K562,SL_CHARTS_2012!$BO$1:$BO$3999,1),$E$569+1,1)</f>
        <v>$BP$4</v>
      </c>
      <c r="L573" s="201" t="str">
        <f ca="1">ADDRESS(MATCH(L562,SL_CHARTS_2012!$BO$1:$BO$3999,1),$E$569+1,1)</f>
        <v>$BP$4</v>
      </c>
      <c r="M573" s="201" t="str">
        <f ca="1">ADDRESS(MATCH(M562,SL_CHARTS_2012!$BO$1:$BO$3999,1),$E$569+1,1)</f>
        <v>$BP$4</v>
      </c>
      <c r="N573" s="201" t="str">
        <f ca="1">ADDRESS(MATCH(N562,SL_CHARTS_2012!$BO$1:$BO$3999,1),$E$569+1,1)</f>
        <v>$BP$4</v>
      </c>
      <c r="O573" s="201" t="str">
        <f ca="1">ADDRESS(MATCH(O562,SL_CHARTS_2012!$BO$1:$BO$3999,1),$E$569+1,1)</f>
        <v>$BP$4</v>
      </c>
      <c r="P573" s="201" t="str">
        <f ca="1">ADDRESS(MATCH(P562,SL_CHARTS_2012!$BO$1:$BO$3999,1),$E$569+1,1)</f>
        <v>$BP$4</v>
      </c>
      <c r="Q573" s="201" t="str">
        <f ca="1">ADDRESS(MATCH(Q562,SL_CHARTS_2012!$BO$1:$BO$3999,1),$E$569+1,1)</f>
        <v>$BP$4</v>
      </c>
      <c r="R573" s="201" t="str">
        <f ca="1">ADDRESS(MATCH(R562,SL_CHARTS_2012!$BO$1:$BO$3999,1),$E$569+1,1)</f>
        <v>$BP$4</v>
      </c>
      <c r="S573" s="201" t="str">
        <f ca="1">ADDRESS(MATCH(S562,SL_CHARTS_2012!$BO$1:$BO$3999,1),$E$569+1,1)</f>
        <v>$BP$4</v>
      </c>
      <c r="T573" s="201" t="str">
        <f ca="1">ADDRESS(MATCH(T562,SL_CHARTS_2012!$BO$1:$BO$3999,1),$E$569+1,1)</f>
        <v>$BP$4</v>
      </c>
      <c r="U573" s="201" t="str">
        <f ca="1">ADDRESS(MATCH(U562,SL_CHARTS_2012!$BO$1:$BO$3999,1),$E$569+1,1)</f>
        <v>$BP$4</v>
      </c>
      <c r="V573" s="201" t="str">
        <f ca="1">ADDRESS(MATCH(V562,SL_CHARTS_2012!$BO$1:$BO$3999,1),$E$569+1,1)</f>
        <v>$BP$4</v>
      </c>
      <c r="W573" s="201" t="str">
        <f ca="1">ADDRESS(MATCH(W562,SL_CHARTS_2012!$BO$1:$BO$3999,1),$E$569+1,1)</f>
        <v>$BP$4</v>
      </c>
      <c r="X573" s="201" t="str">
        <f ca="1">ADDRESS(MATCH(X562,SL_CHARTS_2012!$BO$1:$BO$3999,1),$E$569+1,1)</f>
        <v>$BP$4</v>
      </c>
      <c r="Y573" s="69" t="str">
        <f ca="1">ADDRESS(MATCH(Y562,SL_CHARTS_2012!$BO$1:$BO$3999,1),$E$569+1,1)</f>
        <v>$BP$2504</v>
      </c>
      <c r="Z573" s="69" t="str">
        <f ca="1">ADDRESS(MATCH(Z562,SL_CHARTS_2012!$BO$1:$BO$3999,1),$E$569+1,1)</f>
        <v>$BP$2121</v>
      </c>
      <c r="AA573" s="69" t="str">
        <f ca="1">ADDRESS(MATCH(AA562,SL_CHARTS_2012!$BO$1:$BO$3999,1),$E$569+1,1)</f>
        <v>$BP$1774</v>
      </c>
      <c r="AB573" s="69" t="str">
        <f ca="1">ADDRESS(MATCH(AB562,SL_CHARTS_2012!$BO$1:$BO$3999,1),$E$569+1,1)</f>
        <v>$BP$1490</v>
      </c>
      <c r="AC573" s="69" t="str">
        <f ca="1">ADDRESS(MATCH(AC562,SL_CHARTS_2012!$BO$1:$BO$3999,1),$E$569+1,1)</f>
        <v>$BP$1177</v>
      </c>
    </row>
    <row r="574" spans="2:29" s="574" customFormat="1" ht="15" customHeight="1" thickBot="1">
      <c r="B574" s="718"/>
      <c r="C574" s="693" t="s">
        <v>121</v>
      </c>
      <c r="D574" s="70" t="s">
        <v>123</v>
      </c>
      <c r="E574" s="213" t="str">
        <f ca="1">ADDRESS(MATCH(E568,SL_CHARTS_2012!$BO$1:$BO$3999,1),$E$569+1,1)</f>
        <v>$BP$2854</v>
      </c>
      <c r="F574" s="213" t="str">
        <f ca="1">ADDRESS(MATCH(F568,SL_CHARTS_2012!$BO$1:$BO$3999,1),$E$569+1,1)</f>
        <v>$BP$2854</v>
      </c>
      <c r="G574" s="213" t="str">
        <f ca="1">ADDRESS(MATCH(G568,SL_CHARTS_2012!$BO$1:$BO$3999,1),$E$569+1,1)</f>
        <v>$BP$2854</v>
      </c>
      <c r="H574" s="213" t="str">
        <f ca="1">ADDRESS(MATCH(H568,SL_CHARTS_2012!$BO$1:$BO$3999,1),$E$569+1,1)</f>
        <v>$BP$2854</v>
      </c>
      <c r="I574" s="213" t="str">
        <f ca="1">ADDRESS(MATCH(I568,SL_CHARTS_2012!$BO$1:$BO$3999,1),$E$569+1,1)</f>
        <v>$BP$2854</v>
      </c>
      <c r="J574" s="213" t="str">
        <f ca="1">ADDRESS(MATCH(J568,SL_CHARTS_2012!$BO$1:$BO$3999,1),$E$569+1,1)</f>
        <v>$BP$2854</v>
      </c>
      <c r="K574" s="213" t="str">
        <f ca="1">ADDRESS(MATCH(K568,SL_CHARTS_2012!$BO$1:$BO$3999,1),$E$569+1,1)</f>
        <v>$BP$2854</v>
      </c>
      <c r="L574" s="213" t="str">
        <f ca="1">ADDRESS(MATCH(L568,SL_CHARTS_2012!$BO$1:$BO$3999,1),$E$569+1,1)</f>
        <v>$BP$2854</v>
      </c>
      <c r="M574" s="213" t="str">
        <f ca="1">ADDRESS(MATCH(M568,SL_CHARTS_2012!$BO$1:$BO$3999,1),$E$569+1,1)</f>
        <v>$BP$2854</v>
      </c>
      <c r="N574" s="213" t="str">
        <f ca="1">ADDRESS(MATCH(N568,SL_CHARTS_2012!$BO$1:$BO$3999,1),$E$569+1,1)</f>
        <v>$BP$2854</v>
      </c>
      <c r="O574" s="213" t="str">
        <f ca="1">ADDRESS(MATCH(O568,SL_CHARTS_2012!$BO$1:$BO$3999,1),$E$569+1,1)</f>
        <v>$BP$2854</v>
      </c>
      <c r="P574" s="213" t="str">
        <f ca="1">ADDRESS(MATCH(P568,SL_CHARTS_2012!$BO$1:$BO$3999,1),$E$569+1,1)</f>
        <v>$BP$2854</v>
      </c>
      <c r="Q574" s="213" t="str">
        <f ca="1">ADDRESS(MATCH(Q568,SL_CHARTS_2012!$BO$1:$BO$3999,1),$E$569+1,1)</f>
        <v>$BP$2854</v>
      </c>
      <c r="R574" s="213" t="str">
        <f ca="1">ADDRESS(MATCH(R568,SL_CHARTS_2012!$BO$1:$BO$3999,1),$E$569+1,1)</f>
        <v>$BP$2854</v>
      </c>
      <c r="S574" s="213" t="str">
        <f ca="1">ADDRESS(MATCH(S568,SL_CHARTS_2012!$BO$1:$BO$3999,1),$E$569+1,1)</f>
        <v>$BP$2854</v>
      </c>
      <c r="T574" s="213" t="str">
        <f ca="1">ADDRESS(MATCH(T568,SL_CHARTS_2012!$BO$1:$BO$3999,1),$E$569+1,1)</f>
        <v>$BP$2854</v>
      </c>
      <c r="U574" s="213" t="str">
        <f ca="1">ADDRESS(MATCH(U568,SL_CHARTS_2012!$BO$1:$BO$3999,1),$E$569+1,1)</f>
        <v>$BP$2854</v>
      </c>
      <c r="V574" s="213" t="str">
        <f ca="1">ADDRESS(MATCH(V568,SL_CHARTS_2012!$BO$1:$BO$3999,1),$E$569+1,1)</f>
        <v>$BP$2854</v>
      </c>
      <c r="W574" s="213" t="str">
        <f ca="1">ADDRESS(MATCH(W568,SL_CHARTS_2012!$BO$1:$BO$3999,1),$E$569+1,1)</f>
        <v>$BP$2854</v>
      </c>
      <c r="X574" s="213" t="str">
        <f ca="1">ADDRESS(MATCH(X568,SL_CHARTS_2012!$BO$1:$BO$3999,1),$E$569+1,1)</f>
        <v>$BP$2503</v>
      </c>
      <c r="Y574" s="67" t="str">
        <f ca="1">ADDRESS(MATCH(Y568,SL_CHARTS_2012!$BO$1:$BO$3999,1),$E$569+1,1)</f>
        <v>$BP$2120</v>
      </c>
      <c r="Z574" s="67" t="str">
        <f ca="1">ADDRESS(MATCH(Z568,SL_CHARTS_2012!$BO$1:$BO$3999,1),$E$569+1,1)</f>
        <v>$BP$1774</v>
      </c>
      <c r="AA574" s="67" t="str">
        <f ca="1">ADDRESS(MATCH(AA568,SL_CHARTS_2012!$BO$1:$BO$3999,1),$E$569+1,1)</f>
        <v>$BP$1489</v>
      </c>
      <c r="AB574" s="67" t="str">
        <f ca="1">ADDRESS(MATCH(AB568,SL_CHARTS_2012!$BO$1:$BO$3999,1),$E$569+1,1)</f>
        <v>$BP$1176</v>
      </c>
      <c r="AC574" s="67" t="str">
        <f ca="1">ADDRESS(MATCH(AC568,SL_CHARTS_2012!$BO$1:$BO$3999,1),$E$569+1,1)</f>
        <v>$BP$694</v>
      </c>
    </row>
    <row r="575" spans="2:29" s="574" customFormat="1" ht="15" customHeight="1" thickBot="1">
      <c r="B575" s="718"/>
      <c r="C575" s="715"/>
      <c r="D575" s="70" t="s">
        <v>122</v>
      </c>
      <c r="E575" s="213" t="str">
        <f ca="1">ADDRESS(MATCH(E566,SL_CHARTS_2012!$BO$1:$BO$3999,1),$E$569+1,1)</f>
        <v>$BP$4</v>
      </c>
      <c r="F575" s="213" t="str">
        <f ca="1">ADDRESS(MATCH(F566,SL_CHARTS_2012!$BO$1:$BO$3999,1),$E$569+1,1)</f>
        <v>$BP$4</v>
      </c>
      <c r="G575" s="213" t="str">
        <f ca="1">ADDRESS(MATCH(G566,SL_CHARTS_2012!$BO$1:$BO$3999,1),$E$569+1,1)</f>
        <v>$BP$4</v>
      </c>
      <c r="H575" s="213" t="str">
        <f ca="1">ADDRESS(MATCH(H566,SL_CHARTS_2012!$BO$1:$BO$3999,1),$E$569+1,1)</f>
        <v>$BP$4</v>
      </c>
      <c r="I575" s="213" t="str">
        <f ca="1">ADDRESS(MATCH(I566,SL_CHARTS_2012!$BO$1:$BO$3999,1),$E$569+1,1)</f>
        <v>$BP$4</v>
      </c>
      <c r="J575" s="213" t="str">
        <f ca="1">ADDRESS(MATCH(J566,SL_CHARTS_2012!$BO$1:$BO$3999,1),$E$569+1,1)</f>
        <v>$BP$4</v>
      </c>
      <c r="K575" s="213" t="str">
        <f ca="1">ADDRESS(MATCH(K566,SL_CHARTS_2012!$BO$1:$BO$3999,1),$E$569+1,1)</f>
        <v>$BP$4</v>
      </c>
      <c r="L575" s="213" t="str">
        <f ca="1">ADDRESS(MATCH(L566,SL_CHARTS_2012!$BO$1:$BO$3999,1),$E$569+1,1)</f>
        <v>$BP$4</v>
      </c>
      <c r="M575" s="213" t="str">
        <f ca="1">ADDRESS(MATCH(M566,SL_CHARTS_2012!$BO$1:$BO$3999,1),$E$569+1,1)</f>
        <v>$BP$4</v>
      </c>
      <c r="N575" s="213" t="str">
        <f ca="1">ADDRESS(MATCH(N566,SL_CHARTS_2012!$BO$1:$BO$3999,1),$E$569+1,1)</f>
        <v>$BP$4</v>
      </c>
      <c r="O575" s="213" t="str">
        <f ca="1">ADDRESS(MATCH(O566,SL_CHARTS_2012!$BO$1:$BO$3999,1),$E$569+1,1)</f>
        <v>$BP$4</v>
      </c>
      <c r="P575" s="213" t="str">
        <f ca="1">ADDRESS(MATCH(P566,SL_CHARTS_2012!$BO$1:$BO$3999,1),$E$569+1,1)</f>
        <v>$BP$4</v>
      </c>
      <c r="Q575" s="213" t="str">
        <f ca="1">ADDRESS(MATCH(Q566,SL_CHARTS_2012!$BO$1:$BO$3999,1),$E$569+1,1)</f>
        <v>$BP$4</v>
      </c>
      <c r="R575" s="213" t="str">
        <f ca="1">ADDRESS(MATCH(R566,SL_CHARTS_2012!$BO$1:$BO$3999,1),$E$569+1,1)</f>
        <v>$BP$4</v>
      </c>
      <c r="S575" s="213" t="str">
        <f ca="1">ADDRESS(MATCH(S566,SL_CHARTS_2012!$BO$1:$BO$3999,1),$E$569+1,1)</f>
        <v>$BP$4</v>
      </c>
      <c r="T575" s="213" t="str">
        <f ca="1">ADDRESS(MATCH(T566,SL_CHARTS_2012!$BO$1:$BO$3999,1),$E$569+1,1)</f>
        <v>$BP$4</v>
      </c>
      <c r="U575" s="213" t="str">
        <f ca="1">ADDRESS(MATCH(U566,SL_CHARTS_2012!$BO$1:$BO$3999,1),$E$569+1,1)</f>
        <v>$BP$4</v>
      </c>
      <c r="V575" s="213" t="str">
        <f ca="1">ADDRESS(MATCH(V566,SL_CHARTS_2012!$BO$1:$BO$3999,1),$E$569+1,1)</f>
        <v>$BP$4</v>
      </c>
      <c r="W575" s="213" t="str">
        <f ca="1">ADDRESS(MATCH(W566,SL_CHARTS_2012!$BO$1:$BO$3999,1),$E$569+1,1)</f>
        <v>$BP$4</v>
      </c>
      <c r="X575" s="213" t="str">
        <f ca="1">ADDRESS(MATCH(X566,SL_CHARTS_2012!$BO$1:$BO$3999,1),$E$569+1,1)</f>
        <v>$BP$4</v>
      </c>
      <c r="Y575" s="67" t="str">
        <f ca="1">ADDRESS(MATCH(Y566,SL_CHARTS_2012!$BO$1:$BO$3999,1),$E$569+1,1)</f>
        <v>$BP$2504</v>
      </c>
      <c r="Z575" s="67" t="str">
        <f ca="1">ADDRESS(MATCH(Z566,SL_CHARTS_2012!$BO$1:$BO$3999,1),$E$569+1,1)</f>
        <v>$BP$2121</v>
      </c>
      <c r="AA575" s="67" t="str">
        <f ca="1">ADDRESS(MATCH(AA566,SL_CHARTS_2012!$BO$1:$BO$3999,1),$E$569+1,1)</f>
        <v>$BP$1774</v>
      </c>
      <c r="AB575" s="67" t="str">
        <f ca="1">ADDRESS(MATCH(AB566,SL_CHARTS_2012!$BO$1:$BO$3999,1),$E$569+1,1)</f>
        <v>$BP$1490</v>
      </c>
      <c r="AC575" s="67" t="str">
        <f ca="1">ADDRESS(MATCH(AC566,SL_CHARTS_2012!$BO$1:$BO$3999,1),$E$569+1,1)</f>
        <v>$BP$1177</v>
      </c>
    </row>
    <row r="576" spans="2:29" s="574" customFormat="1" ht="15" customHeight="1" thickBot="1">
      <c r="B576" s="718"/>
      <c r="C576" s="698" t="s">
        <v>127</v>
      </c>
      <c r="D576" s="27" t="s">
        <v>106</v>
      </c>
      <c r="E576" s="202" t="str">
        <f t="shared" ref="E576:AC576" ca="1" si="251">CONCATENATE(ROUND(E562,2),E$7,ROUND(E564,2))</f>
        <v>0-9</v>
      </c>
      <c r="F576" s="202" t="str">
        <f t="shared" ca="1" si="251"/>
        <v>0-9</v>
      </c>
      <c r="G576" s="202" t="str">
        <f t="shared" ca="1" si="251"/>
        <v>0-9</v>
      </c>
      <c r="H576" s="202" t="str">
        <f t="shared" ca="1" si="251"/>
        <v>0-9</v>
      </c>
      <c r="I576" s="202" t="str">
        <f t="shared" ca="1" si="251"/>
        <v>0-9</v>
      </c>
      <c r="J576" s="202" t="str">
        <f t="shared" ca="1" si="251"/>
        <v>0-9</v>
      </c>
      <c r="K576" s="202" t="str">
        <f t="shared" ca="1" si="251"/>
        <v>0-9</v>
      </c>
      <c r="L576" s="202" t="str">
        <f t="shared" ca="1" si="251"/>
        <v>0-9</v>
      </c>
      <c r="M576" s="202" t="str">
        <f t="shared" ca="1" si="251"/>
        <v>0-9</v>
      </c>
      <c r="N576" s="202" t="str">
        <f t="shared" ca="1" si="251"/>
        <v>0-9</v>
      </c>
      <c r="O576" s="202" t="str">
        <f t="shared" ca="1" si="251"/>
        <v>0-9</v>
      </c>
      <c r="P576" s="202" t="str">
        <f t="shared" ca="1" si="251"/>
        <v>0-9</v>
      </c>
      <c r="Q576" s="202" t="str">
        <f t="shared" ca="1" si="251"/>
        <v>0-9</v>
      </c>
      <c r="R576" s="202" t="str">
        <f t="shared" ca="1" si="251"/>
        <v>0-9</v>
      </c>
      <c r="S576" s="202" t="str">
        <f t="shared" ca="1" si="251"/>
        <v>0-9</v>
      </c>
      <c r="T576" s="202" t="str">
        <f t="shared" ca="1" si="251"/>
        <v>0-9</v>
      </c>
      <c r="U576" s="202" t="str">
        <f t="shared" ca="1" si="251"/>
        <v>0-9</v>
      </c>
      <c r="V576" s="202" t="str">
        <f t="shared" ca="1" si="251"/>
        <v>0-9</v>
      </c>
      <c r="W576" s="202" t="str">
        <f t="shared" ca="1" si="251"/>
        <v>0-9</v>
      </c>
      <c r="X576" s="202" t="str">
        <f t="shared" ca="1" si="251"/>
        <v>0-7,24</v>
      </c>
      <c r="Y576" s="206" t="str">
        <f t="shared" ca="1" si="251"/>
        <v>7,25-5,33</v>
      </c>
      <c r="Z576" s="206" t="str">
        <f t="shared" ca="1" si="251"/>
        <v>5,33-3,6</v>
      </c>
      <c r="AA576" s="206" t="str">
        <f t="shared" ca="1" si="251"/>
        <v>3,6-2,59</v>
      </c>
      <c r="AB576" s="206" t="str">
        <f t="shared" ca="1" si="251"/>
        <v>2,59-1,81</v>
      </c>
      <c r="AC576" s="206" t="str">
        <f t="shared" ca="1" si="251"/>
        <v>1,81-0,78</v>
      </c>
    </row>
    <row r="577" spans="2:29" s="574" customFormat="1" ht="15" customHeight="1" thickBot="1">
      <c r="B577" s="718"/>
      <c r="C577" s="698"/>
      <c r="D577" s="28" t="s">
        <v>670</v>
      </c>
      <c r="E577" s="203">
        <f ca="1">AVERAGE(INDIRECT(CONCATENATE($E$137,E572,$E$138,E573),TRUE))</f>
        <v>-30.525263305519466</v>
      </c>
      <c r="F577" s="203">
        <f ca="1">AVERAGE(INDIRECT(CONCATENATE($E$137,F572,$E$138,F573),TRUE))</f>
        <v>-30.525263305519466</v>
      </c>
      <c r="G577" s="203">
        <f t="shared" ref="G577:AC577" ca="1" si="252">AVERAGE(INDIRECT(CONCATENATE($E$137,G572,$E$138,G573),TRUE))</f>
        <v>-30.525263305519466</v>
      </c>
      <c r="H577" s="203">
        <f t="shared" ca="1" si="252"/>
        <v>-30.525263305519466</v>
      </c>
      <c r="I577" s="203">
        <f t="shared" ca="1" si="252"/>
        <v>-30.525263305519466</v>
      </c>
      <c r="J577" s="203">
        <f t="shared" ca="1" si="252"/>
        <v>-30.525263305519466</v>
      </c>
      <c r="K577" s="203">
        <f t="shared" ca="1" si="252"/>
        <v>-30.525263305519466</v>
      </c>
      <c r="L577" s="203">
        <f t="shared" ca="1" si="252"/>
        <v>-30.525263305519466</v>
      </c>
      <c r="M577" s="203">
        <f t="shared" ca="1" si="252"/>
        <v>-30.525263305519466</v>
      </c>
      <c r="N577" s="203">
        <f t="shared" ca="1" si="252"/>
        <v>-30.525263305519466</v>
      </c>
      <c r="O577" s="203">
        <f t="shared" ca="1" si="252"/>
        <v>-30.525263305519466</v>
      </c>
      <c r="P577" s="203">
        <f t="shared" ca="1" si="252"/>
        <v>-30.525263305519466</v>
      </c>
      <c r="Q577" s="203">
        <f t="shared" ca="1" si="252"/>
        <v>-30.525263305519466</v>
      </c>
      <c r="R577" s="203">
        <f t="shared" ca="1" si="252"/>
        <v>-30.525263305519466</v>
      </c>
      <c r="S577" s="203">
        <f t="shared" ca="1" si="252"/>
        <v>-30.525263305519466</v>
      </c>
      <c r="T577" s="203">
        <f t="shared" ca="1" si="252"/>
        <v>-30.525263305519466</v>
      </c>
      <c r="U577" s="203">
        <f t="shared" ca="1" si="252"/>
        <v>-30.525263305519466</v>
      </c>
      <c r="V577" s="203">
        <f t="shared" ca="1" si="252"/>
        <v>-30.525263305519466</v>
      </c>
      <c r="W577" s="203">
        <f t="shared" ca="1" si="252"/>
        <v>-30.525263305519466</v>
      </c>
      <c r="X577" s="203">
        <f t="shared" ca="1" si="252"/>
        <v>-34.75663643550056</v>
      </c>
      <c r="Y577" s="28">
        <f t="shared" ca="1" si="252"/>
        <v>-4.4531838621992774</v>
      </c>
      <c r="Z577" s="28">
        <f t="shared" ca="1" si="252"/>
        <v>-16.939850605152113</v>
      </c>
      <c r="AA577" s="28">
        <f t="shared" ca="1" si="252"/>
        <v>-20.381410256410248</v>
      </c>
      <c r="AB577" s="28">
        <f t="shared" ca="1" si="252"/>
        <v>-27.64074074074076</v>
      </c>
      <c r="AC577" s="28">
        <f t="shared" ca="1" si="252"/>
        <v>-45.526170798898079</v>
      </c>
    </row>
    <row r="578" spans="2:29" s="574" customFormat="1" ht="15" customHeight="1" thickBot="1">
      <c r="B578" s="718"/>
      <c r="C578" s="698"/>
      <c r="D578" s="29" t="s">
        <v>671</v>
      </c>
      <c r="E578" s="204">
        <f ca="1">MIN(INDIRECT(CONCATENATE($E$137,E572,$E$138,E573),TRUE))</f>
        <v>-123.33333333333333</v>
      </c>
      <c r="F578" s="204">
        <f ca="1">MIN(INDIRECT(CONCATENATE($E$137,F572,$E$138,F573),TRUE))</f>
        <v>-123.33333333333333</v>
      </c>
      <c r="G578" s="204">
        <f t="shared" ref="G578:AC578" ca="1" si="253">MIN(INDIRECT(CONCATENATE($E$137,G572,$E$138,G573),TRUE))</f>
        <v>-123.33333333333333</v>
      </c>
      <c r="H578" s="204">
        <f t="shared" ca="1" si="253"/>
        <v>-123.33333333333333</v>
      </c>
      <c r="I578" s="204">
        <f t="shared" ca="1" si="253"/>
        <v>-123.33333333333333</v>
      </c>
      <c r="J578" s="204">
        <f t="shared" ca="1" si="253"/>
        <v>-123.33333333333333</v>
      </c>
      <c r="K578" s="204">
        <f t="shared" ca="1" si="253"/>
        <v>-123.33333333333333</v>
      </c>
      <c r="L578" s="204">
        <f t="shared" ca="1" si="253"/>
        <v>-123.33333333333333</v>
      </c>
      <c r="M578" s="204">
        <f t="shared" ca="1" si="253"/>
        <v>-123.33333333333333</v>
      </c>
      <c r="N578" s="204">
        <f t="shared" ca="1" si="253"/>
        <v>-123.33333333333333</v>
      </c>
      <c r="O578" s="204">
        <f t="shared" ca="1" si="253"/>
        <v>-123.33333333333333</v>
      </c>
      <c r="P578" s="204">
        <f t="shared" ca="1" si="253"/>
        <v>-123.33333333333333</v>
      </c>
      <c r="Q578" s="204">
        <f t="shared" ca="1" si="253"/>
        <v>-123.33333333333333</v>
      </c>
      <c r="R578" s="204">
        <f t="shared" ca="1" si="253"/>
        <v>-123.33333333333333</v>
      </c>
      <c r="S578" s="204">
        <f t="shared" ca="1" si="253"/>
        <v>-123.33333333333333</v>
      </c>
      <c r="T578" s="204">
        <f t="shared" ca="1" si="253"/>
        <v>-123.33333333333333</v>
      </c>
      <c r="U578" s="204">
        <f t="shared" ca="1" si="253"/>
        <v>-123.33333333333333</v>
      </c>
      <c r="V578" s="204">
        <f t="shared" ca="1" si="253"/>
        <v>-123.33333333333333</v>
      </c>
      <c r="W578" s="204">
        <f t="shared" ca="1" si="253"/>
        <v>-123.33333333333333</v>
      </c>
      <c r="X578" s="204">
        <f t="shared" ca="1" si="253"/>
        <v>-123.33333333333333</v>
      </c>
      <c r="Y578" s="29">
        <f t="shared" ca="1" si="253"/>
        <v>-33.966666666692191</v>
      </c>
      <c r="Z578" s="29">
        <f t="shared" ca="1" si="253"/>
        <v>-48.000000000000007</v>
      </c>
      <c r="AA578" s="29">
        <f t="shared" ca="1" si="253"/>
        <v>-60.500000000000007</v>
      </c>
      <c r="AB578" s="29">
        <f t="shared" ca="1" si="253"/>
        <v>-70.000000000000014</v>
      </c>
      <c r="AC578" s="29">
        <f t="shared" ca="1" si="253"/>
        <v>-100.66666666666669</v>
      </c>
    </row>
    <row r="579" spans="2:29" s="574" customFormat="1" ht="15" customHeight="1" thickBot="1">
      <c r="B579" s="718"/>
      <c r="C579" s="698"/>
      <c r="D579" s="29" t="s">
        <v>672</v>
      </c>
      <c r="E579" s="204">
        <f ca="1">MAX(INDIRECT(CONCATENATE($E$137,E572,$E$138,E573),TRUE))</f>
        <v>21.111111111024289</v>
      </c>
      <c r="F579" s="204">
        <f ca="1">MAX(INDIRECT(CONCATENATE($E$137,F572,$E$138,F573),TRUE))</f>
        <v>21.111111111024289</v>
      </c>
      <c r="G579" s="204">
        <f t="shared" ref="G579:AC579" ca="1" si="254">MAX(INDIRECT(CONCATENATE($E$137,G572,$E$138,G573),TRUE))</f>
        <v>21.111111111024289</v>
      </c>
      <c r="H579" s="204">
        <f t="shared" ca="1" si="254"/>
        <v>21.111111111024289</v>
      </c>
      <c r="I579" s="204">
        <f t="shared" ca="1" si="254"/>
        <v>21.111111111024289</v>
      </c>
      <c r="J579" s="204">
        <f t="shared" ca="1" si="254"/>
        <v>21.111111111024289</v>
      </c>
      <c r="K579" s="204">
        <f t="shared" ca="1" si="254"/>
        <v>21.111111111024289</v>
      </c>
      <c r="L579" s="204">
        <f t="shared" ca="1" si="254"/>
        <v>21.111111111024289</v>
      </c>
      <c r="M579" s="204">
        <f t="shared" ca="1" si="254"/>
        <v>21.111111111024289</v>
      </c>
      <c r="N579" s="204">
        <f t="shared" ca="1" si="254"/>
        <v>21.111111111024289</v>
      </c>
      <c r="O579" s="204">
        <f t="shared" ca="1" si="254"/>
        <v>21.111111111024289</v>
      </c>
      <c r="P579" s="204">
        <f t="shared" ca="1" si="254"/>
        <v>21.111111111024289</v>
      </c>
      <c r="Q579" s="204">
        <f t="shared" ca="1" si="254"/>
        <v>21.111111111024289</v>
      </c>
      <c r="R579" s="204">
        <f t="shared" ca="1" si="254"/>
        <v>21.111111111024289</v>
      </c>
      <c r="S579" s="204">
        <f t="shared" ca="1" si="254"/>
        <v>21.111111111024289</v>
      </c>
      <c r="T579" s="204">
        <f t="shared" ca="1" si="254"/>
        <v>21.111111111024289</v>
      </c>
      <c r="U579" s="204">
        <f t="shared" ca="1" si="254"/>
        <v>21.111111111024289</v>
      </c>
      <c r="V579" s="204">
        <f t="shared" ca="1" si="254"/>
        <v>21.111111111024289</v>
      </c>
      <c r="W579" s="204">
        <f t="shared" ca="1" si="254"/>
        <v>21.111111111024289</v>
      </c>
      <c r="X579" s="204">
        <f t="shared" ca="1" si="254"/>
        <v>16.418803418792177</v>
      </c>
      <c r="Y579" s="29">
        <f t="shared" ca="1" si="254"/>
        <v>16.418803418792177</v>
      </c>
      <c r="Z579" s="29">
        <f t="shared" ca="1" si="254"/>
        <v>9.0931078794466078</v>
      </c>
      <c r="AA579" s="29">
        <f t="shared" ca="1" si="254"/>
        <v>6.5833333333333561</v>
      </c>
      <c r="AB579" s="29">
        <f t="shared" ca="1" si="254"/>
        <v>3.3333333333333215</v>
      </c>
      <c r="AC579" s="29">
        <f t="shared" ca="1" si="254"/>
        <v>1.3333333333333346</v>
      </c>
    </row>
    <row r="580" spans="2:29" s="574" customFormat="1" ht="15" customHeight="1" thickBot="1">
      <c r="B580" s="718"/>
      <c r="C580" s="698"/>
      <c r="D580" s="30" t="s">
        <v>673</v>
      </c>
      <c r="E580" s="243">
        <v>-15</v>
      </c>
      <c r="F580" s="243">
        <v>-15</v>
      </c>
      <c r="G580" s="243">
        <v>-15</v>
      </c>
      <c r="H580" s="243">
        <v>-15</v>
      </c>
      <c r="I580" s="243">
        <v>-15</v>
      </c>
      <c r="J580" s="243">
        <v>-15</v>
      </c>
      <c r="K580" s="243">
        <v>-15</v>
      </c>
      <c r="L580" s="243">
        <v>-15</v>
      </c>
      <c r="M580" s="243">
        <v>-15</v>
      </c>
      <c r="N580" s="243">
        <v>-15</v>
      </c>
      <c r="O580" s="243">
        <v>-15</v>
      </c>
      <c r="P580" s="243">
        <v>-15</v>
      </c>
      <c r="Q580" s="243">
        <v>-15</v>
      </c>
      <c r="R580" s="243">
        <v>-15</v>
      </c>
      <c r="S580" s="243">
        <v>-15</v>
      </c>
      <c r="T580" s="243">
        <v>-15</v>
      </c>
      <c r="U580" s="243">
        <v>-15</v>
      </c>
      <c r="V580" s="243">
        <v>-15</v>
      </c>
      <c r="W580" s="243">
        <v>-15</v>
      </c>
      <c r="X580" s="243">
        <v>-15</v>
      </c>
      <c r="Y580" s="242">
        <v>-15</v>
      </c>
      <c r="Z580" s="242">
        <v>-15</v>
      </c>
      <c r="AA580" s="242">
        <v>-15</v>
      </c>
      <c r="AB580" s="242">
        <v>-15</v>
      </c>
      <c r="AC580" s="242">
        <v>-15</v>
      </c>
    </row>
    <row r="581" spans="2:29" s="574" customFormat="1" ht="15" customHeight="1" thickBot="1">
      <c r="B581" s="718"/>
      <c r="C581" s="698"/>
      <c r="D581" s="30" t="s">
        <v>674</v>
      </c>
      <c r="E581" s="243">
        <v>15</v>
      </c>
      <c r="F581" s="243">
        <v>15</v>
      </c>
      <c r="G581" s="243">
        <v>15</v>
      </c>
      <c r="H581" s="243">
        <v>15</v>
      </c>
      <c r="I581" s="243">
        <v>15</v>
      </c>
      <c r="J581" s="243">
        <v>15</v>
      </c>
      <c r="K581" s="243">
        <v>15</v>
      </c>
      <c r="L581" s="243">
        <v>15</v>
      </c>
      <c r="M581" s="243">
        <v>15</v>
      </c>
      <c r="N581" s="243">
        <v>15</v>
      </c>
      <c r="O581" s="243">
        <v>15</v>
      </c>
      <c r="P581" s="243">
        <v>15</v>
      </c>
      <c r="Q581" s="243">
        <v>15</v>
      </c>
      <c r="R581" s="243">
        <v>15</v>
      </c>
      <c r="S581" s="243">
        <v>15</v>
      </c>
      <c r="T581" s="243">
        <v>15</v>
      </c>
      <c r="U581" s="243">
        <v>15</v>
      </c>
      <c r="V581" s="243">
        <v>15</v>
      </c>
      <c r="W581" s="243">
        <v>15</v>
      </c>
      <c r="X581" s="243">
        <v>15</v>
      </c>
      <c r="Y581" s="242">
        <v>15</v>
      </c>
      <c r="Z581" s="242">
        <v>15</v>
      </c>
      <c r="AA581" s="242">
        <v>15</v>
      </c>
      <c r="AB581" s="242">
        <v>15</v>
      </c>
      <c r="AC581" s="242">
        <v>15</v>
      </c>
    </row>
    <row r="582" spans="2:29" s="574" customFormat="1" ht="15" customHeight="1" thickBot="1">
      <c r="B582" s="718"/>
      <c r="C582" s="698"/>
      <c r="D582" s="30" t="s">
        <v>675</v>
      </c>
      <c r="E582" s="84">
        <f ca="1">E578+E580</f>
        <v>-138.33333333333331</v>
      </c>
      <c r="F582" s="84">
        <f ca="1">F578+F580</f>
        <v>-138.33333333333331</v>
      </c>
      <c r="G582" s="84">
        <f t="shared" ref="G582:AC582" ca="1" si="255">G578+G580</f>
        <v>-138.33333333333331</v>
      </c>
      <c r="H582" s="84">
        <f t="shared" ca="1" si="255"/>
        <v>-138.33333333333331</v>
      </c>
      <c r="I582" s="84">
        <f t="shared" ca="1" si="255"/>
        <v>-138.33333333333331</v>
      </c>
      <c r="J582" s="84">
        <f t="shared" ca="1" si="255"/>
        <v>-138.33333333333331</v>
      </c>
      <c r="K582" s="84">
        <f t="shared" ca="1" si="255"/>
        <v>-138.33333333333331</v>
      </c>
      <c r="L582" s="84">
        <f t="shared" ca="1" si="255"/>
        <v>-138.33333333333331</v>
      </c>
      <c r="M582" s="84">
        <f t="shared" ca="1" si="255"/>
        <v>-138.33333333333331</v>
      </c>
      <c r="N582" s="84">
        <f t="shared" ca="1" si="255"/>
        <v>-138.33333333333331</v>
      </c>
      <c r="O582" s="84">
        <f t="shared" ca="1" si="255"/>
        <v>-138.33333333333331</v>
      </c>
      <c r="P582" s="84">
        <f t="shared" ca="1" si="255"/>
        <v>-138.33333333333331</v>
      </c>
      <c r="Q582" s="84">
        <f t="shared" ca="1" si="255"/>
        <v>-138.33333333333331</v>
      </c>
      <c r="R582" s="84">
        <f t="shared" ca="1" si="255"/>
        <v>-138.33333333333331</v>
      </c>
      <c r="S582" s="84">
        <f t="shared" ca="1" si="255"/>
        <v>-138.33333333333331</v>
      </c>
      <c r="T582" s="84">
        <f t="shared" ca="1" si="255"/>
        <v>-138.33333333333331</v>
      </c>
      <c r="U582" s="84">
        <f t="shared" ca="1" si="255"/>
        <v>-138.33333333333331</v>
      </c>
      <c r="V582" s="84">
        <f t="shared" ca="1" si="255"/>
        <v>-138.33333333333331</v>
      </c>
      <c r="W582" s="84">
        <f t="shared" ca="1" si="255"/>
        <v>-138.33333333333331</v>
      </c>
      <c r="X582" s="84">
        <f t="shared" ca="1" si="255"/>
        <v>-138.33333333333331</v>
      </c>
      <c r="Y582" s="31">
        <f t="shared" ca="1" si="255"/>
        <v>-48.966666666692191</v>
      </c>
      <c r="Z582" s="31">
        <f t="shared" ca="1" si="255"/>
        <v>-63.000000000000007</v>
      </c>
      <c r="AA582" s="31">
        <f t="shared" ca="1" si="255"/>
        <v>-75.5</v>
      </c>
      <c r="AB582" s="31">
        <f t="shared" ca="1" si="255"/>
        <v>-85.000000000000014</v>
      </c>
      <c r="AC582" s="31">
        <f t="shared" ca="1" si="255"/>
        <v>-115.66666666666669</v>
      </c>
    </row>
    <row r="583" spans="2:29" s="574" customFormat="1" ht="15" customHeight="1" thickBot="1">
      <c r="B583" s="718"/>
      <c r="C583" s="698"/>
      <c r="D583" s="94" t="s">
        <v>676</v>
      </c>
      <c r="E583" s="244">
        <f ca="1">E579+E581</f>
        <v>36.111111111024286</v>
      </c>
      <c r="F583" s="244">
        <f t="shared" ref="F583:AC583" ca="1" si="256">F579+F581</f>
        <v>36.111111111024286</v>
      </c>
      <c r="G583" s="244">
        <f t="shared" ca="1" si="256"/>
        <v>36.111111111024286</v>
      </c>
      <c r="H583" s="244">
        <f t="shared" ca="1" si="256"/>
        <v>36.111111111024286</v>
      </c>
      <c r="I583" s="244">
        <f t="shared" ca="1" si="256"/>
        <v>36.111111111024286</v>
      </c>
      <c r="J583" s="244">
        <f t="shared" ca="1" si="256"/>
        <v>36.111111111024286</v>
      </c>
      <c r="K583" s="244">
        <f t="shared" ca="1" si="256"/>
        <v>36.111111111024286</v>
      </c>
      <c r="L583" s="244">
        <f t="shared" ca="1" si="256"/>
        <v>36.111111111024286</v>
      </c>
      <c r="M583" s="244">
        <f t="shared" ca="1" si="256"/>
        <v>36.111111111024286</v>
      </c>
      <c r="N583" s="244">
        <f t="shared" ca="1" si="256"/>
        <v>36.111111111024286</v>
      </c>
      <c r="O583" s="244">
        <f t="shared" ca="1" si="256"/>
        <v>36.111111111024286</v>
      </c>
      <c r="P583" s="244">
        <f t="shared" ca="1" si="256"/>
        <v>36.111111111024286</v>
      </c>
      <c r="Q583" s="244">
        <f t="shared" ca="1" si="256"/>
        <v>36.111111111024286</v>
      </c>
      <c r="R583" s="244">
        <f t="shared" ca="1" si="256"/>
        <v>36.111111111024286</v>
      </c>
      <c r="S583" s="244">
        <f t="shared" ca="1" si="256"/>
        <v>36.111111111024286</v>
      </c>
      <c r="T583" s="244">
        <f t="shared" ca="1" si="256"/>
        <v>36.111111111024286</v>
      </c>
      <c r="U583" s="244">
        <f t="shared" ca="1" si="256"/>
        <v>36.111111111024286</v>
      </c>
      <c r="V583" s="244">
        <f t="shared" ca="1" si="256"/>
        <v>36.111111111024286</v>
      </c>
      <c r="W583" s="244">
        <f t="shared" ca="1" si="256"/>
        <v>36.111111111024286</v>
      </c>
      <c r="X583" s="244">
        <f t="shared" ca="1" si="256"/>
        <v>31.418803418792177</v>
      </c>
      <c r="Y583" s="96">
        <f t="shared" ca="1" si="256"/>
        <v>31.418803418792177</v>
      </c>
      <c r="Z583" s="96">
        <f t="shared" ca="1" si="256"/>
        <v>24.093107879446606</v>
      </c>
      <c r="AA583" s="96">
        <f t="shared" ca="1" si="256"/>
        <v>21.583333333333357</v>
      </c>
      <c r="AB583" s="96">
        <f t="shared" ca="1" si="256"/>
        <v>18.333333333333321</v>
      </c>
      <c r="AC583" s="96">
        <f t="shared" ca="1" si="256"/>
        <v>16.333333333333336</v>
      </c>
    </row>
    <row r="584" spans="2:29" s="574" customFormat="1" ht="15" customHeight="1" thickBot="1">
      <c r="B584" s="718"/>
      <c r="C584" s="699" t="s">
        <v>128</v>
      </c>
      <c r="D584" s="74" t="s">
        <v>106</v>
      </c>
      <c r="E584" s="245" t="str">
        <f ca="1">CONCATENATE(ROUND(E566,2),E$7,ROUND(E568,2))</f>
        <v>0-9</v>
      </c>
      <c r="F584" s="245" t="str">
        <f ca="1">CONCATENATE(ROUND(F566,2),F$7,ROUND(F568,2))</f>
        <v>0-9</v>
      </c>
      <c r="G584" s="245" t="str">
        <f t="shared" ref="G584:AC584" ca="1" si="257">CONCATENATE(ROUND(G566,2),G$7,ROUND(G568,2))</f>
        <v>0-9</v>
      </c>
      <c r="H584" s="245" t="str">
        <f t="shared" ca="1" si="257"/>
        <v>0-9</v>
      </c>
      <c r="I584" s="245" t="str">
        <f t="shared" ca="1" si="257"/>
        <v>0-9</v>
      </c>
      <c r="J584" s="245" t="str">
        <f t="shared" ca="1" si="257"/>
        <v>0-9</v>
      </c>
      <c r="K584" s="245" t="str">
        <f t="shared" ca="1" si="257"/>
        <v>0-9</v>
      </c>
      <c r="L584" s="245" t="str">
        <f t="shared" ca="1" si="257"/>
        <v>0-9</v>
      </c>
      <c r="M584" s="245" t="str">
        <f t="shared" ca="1" si="257"/>
        <v>0-9</v>
      </c>
      <c r="N584" s="245" t="str">
        <f t="shared" ca="1" si="257"/>
        <v>0-9</v>
      </c>
      <c r="O584" s="245" t="str">
        <f t="shared" ca="1" si="257"/>
        <v>0-9</v>
      </c>
      <c r="P584" s="245" t="str">
        <f t="shared" ca="1" si="257"/>
        <v>0-9</v>
      </c>
      <c r="Q584" s="245" t="str">
        <f t="shared" ca="1" si="257"/>
        <v>0-9</v>
      </c>
      <c r="R584" s="245" t="str">
        <f t="shared" ca="1" si="257"/>
        <v>0-9</v>
      </c>
      <c r="S584" s="245" t="str">
        <f t="shared" ca="1" si="257"/>
        <v>0-9</v>
      </c>
      <c r="T584" s="245" t="str">
        <f t="shared" ca="1" si="257"/>
        <v>0-9</v>
      </c>
      <c r="U584" s="245" t="str">
        <f t="shared" ca="1" si="257"/>
        <v>0-9</v>
      </c>
      <c r="V584" s="245" t="str">
        <f t="shared" ca="1" si="257"/>
        <v>0-9</v>
      </c>
      <c r="W584" s="245" t="str">
        <f t="shared" ca="1" si="257"/>
        <v>0-9</v>
      </c>
      <c r="X584" s="245" t="str">
        <f t="shared" ca="1" si="257"/>
        <v>0-7,24</v>
      </c>
      <c r="Y584" s="75" t="str">
        <f t="shared" ca="1" si="257"/>
        <v>7,25-5,33</v>
      </c>
      <c r="Z584" s="75" t="str">
        <f t="shared" ca="1" si="257"/>
        <v>5,33-3,6</v>
      </c>
      <c r="AA584" s="75" t="str">
        <f t="shared" ca="1" si="257"/>
        <v>3,6-2,59</v>
      </c>
      <c r="AB584" s="75" t="str">
        <f t="shared" ca="1" si="257"/>
        <v>2,59-1,81</v>
      </c>
      <c r="AC584" s="75" t="str">
        <f t="shared" ca="1" si="257"/>
        <v>1,81-0,78</v>
      </c>
    </row>
    <row r="585" spans="2:29" s="574" customFormat="1" ht="15" customHeight="1" thickBot="1">
      <c r="B585" s="718"/>
      <c r="C585" s="699"/>
      <c r="D585" s="76" t="s">
        <v>670</v>
      </c>
      <c r="E585" s="215">
        <f ca="1">AVERAGE(INDIRECT(CONCATENATE($E$77,E574,$E$78,E575),TRUE))</f>
        <v>-30.525263305519466</v>
      </c>
      <c r="F585" s="215">
        <f ca="1">AVERAGE(INDIRECT(CONCATENATE($E$137,F574,$E$138,F575),TRUE))</f>
        <v>-30.525263305519466</v>
      </c>
      <c r="G585" s="215">
        <f ca="1">AVERAGE(INDIRECT(CONCATENATE($E$137,G574,$E$138,G575),TRUE))</f>
        <v>-30.525263305519466</v>
      </c>
      <c r="H585" s="215">
        <f t="shared" ref="H585:AC585" ca="1" si="258">AVERAGE(INDIRECT(CONCATENATE($E$77,H574,$E$78,H575),TRUE))</f>
        <v>-30.525263305519466</v>
      </c>
      <c r="I585" s="215">
        <f t="shared" ca="1" si="258"/>
        <v>-30.525263305519466</v>
      </c>
      <c r="J585" s="215">
        <f t="shared" ca="1" si="258"/>
        <v>-30.525263305519466</v>
      </c>
      <c r="K585" s="215">
        <f t="shared" ca="1" si="258"/>
        <v>-30.525263305519466</v>
      </c>
      <c r="L585" s="215">
        <f t="shared" ca="1" si="258"/>
        <v>-30.525263305519466</v>
      </c>
      <c r="M585" s="215">
        <f t="shared" ca="1" si="258"/>
        <v>-30.525263305519466</v>
      </c>
      <c r="N585" s="215">
        <f t="shared" ca="1" si="258"/>
        <v>-30.525263305519466</v>
      </c>
      <c r="O585" s="215">
        <f t="shared" ca="1" si="258"/>
        <v>-30.525263305519466</v>
      </c>
      <c r="P585" s="215">
        <f t="shared" ca="1" si="258"/>
        <v>-30.525263305519466</v>
      </c>
      <c r="Q585" s="215">
        <f t="shared" ca="1" si="258"/>
        <v>-30.525263305519466</v>
      </c>
      <c r="R585" s="215">
        <f t="shared" ca="1" si="258"/>
        <v>-30.525263305519466</v>
      </c>
      <c r="S585" s="215">
        <f t="shared" ca="1" si="258"/>
        <v>-30.525263305519466</v>
      </c>
      <c r="T585" s="215">
        <f t="shared" ca="1" si="258"/>
        <v>-30.525263305519466</v>
      </c>
      <c r="U585" s="215">
        <f t="shared" ca="1" si="258"/>
        <v>-30.525263305519466</v>
      </c>
      <c r="V585" s="215">
        <f t="shared" ca="1" si="258"/>
        <v>-30.525263305519466</v>
      </c>
      <c r="W585" s="215">
        <f t="shared" ca="1" si="258"/>
        <v>-30.525263305519466</v>
      </c>
      <c r="X585" s="215">
        <f t="shared" ca="1" si="258"/>
        <v>-34.75663643550056</v>
      </c>
      <c r="Y585" s="76">
        <f t="shared" ca="1" si="258"/>
        <v>-4.4531838621992774</v>
      </c>
      <c r="Z585" s="76">
        <f t="shared" ca="1" si="258"/>
        <v>-16.939850605152113</v>
      </c>
      <c r="AA585" s="76">
        <f t="shared" ca="1" si="258"/>
        <v>-20.381410256410248</v>
      </c>
      <c r="AB585" s="76">
        <f t="shared" ca="1" si="258"/>
        <v>-27.64074074074076</v>
      </c>
      <c r="AC585" s="76">
        <f t="shared" ca="1" si="258"/>
        <v>-45.526170798898079</v>
      </c>
    </row>
    <row r="586" spans="2:29" s="490" customFormat="1" ht="15" customHeight="1" thickBot="1">
      <c r="B586" s="718"/>
      <c r="C586" s="699"/>
      <c r="D586" s="77" t="s">
        <v>671</v>
      </c>
      <c r="E586" s="216">
        <f ca="1">MIN(INDIRECT(CONCATENATE($E$77,E574,$E$78,E575),TRUE))</f>
        <v>-123.33333333333333</v>
      </c>
      <c r="F586" s="216">
        <f ca="1">MIN(INDIRECT(CONCATENATE($E$137,F574,$E$138,F575),TRUE))</f>
        <v>-123.33333333333333</v>
      </c>
      <c r="G586" s="216">
        <f ca="1">MIN(INDIRECT(CONCATENATE($E$137,G574,$E$138,G575),TRUE))</f>
        <v>-123.33333333333333</v>
      </c>
      <c r="H586" s="216">
        <f t="shared" ref="H586:AC586" ca="1" si="259">MIN(INDIRECT(CONCATENATE($E$77,H574,$E$78,H575),TRUE))</f>
        <v>-123.33333333333333</v>
      </c>
      <c r="I586" s="216">
        <f t="shared" ca="1" si="259"/>
        <v>-123.33333333333333</v>
      </c>
      <c r="J586" s="216">
        <f t="shared" ca="1" si="259"/>
        <v>-123.33333333333333</v>
      </c>
      <c r="K586" s="216">
        <f t="shared" ca="1" si="259"/>
        <v>-123.33333333333333</v>
      </c>
      <c r="L586" s="216">
        <f t="shared" ca="1" si="259"/>
        <v>-123.33333333333333</v>
      </c>
      <c r="M586" s="216">
        <f t="shared" ca="1" si="259"/>
        <v>-123.33333333333333</v>
      </c>
      <c r="N586" s="216">
        <f t="shared" ca="1" si="259"/>
        <v>-123.33333333333333</v>
      </c>
      <c r="O586" s="216">
        <f t="shared" ca="1" si="259"/>
        <v>-123.33333333333333</v>
      </c>
      <c r="P586" s="216">
        <f t="shared" ca="1" si="259"/>
        <v>-123.33333333333333</v>
      </c>
      <c r="Q586" s="216">
        <f t="shared" ca="1" si="259"/>
        <v>-123.33333333333333</v>
      </c>
      <c r="R586" s="216">
        <f t="shared" ca="1" si="259"/>
        <v>-123.33333333333333</v>
      </c>
      <c r="S586" s="216">
        <f t="shared" ca="1" si="259"/>
        <v>-123.33333333333333</v>
      </c>
      <c r="T586" s="216">
        <f t="shared" ca="1" si="259"/>
        <v>-123.33333333333333</v>
      </c>
      <c r="U586" s="216">
        <f t="shared" ca="1" si="259"/>
        <v>-123.33333333333333</v>
      </c>
      <c r="V586" s="216">
        <f t="shared" ca="1" si="259"/>
        <v>-123.33333333333333</v>
      </c>
      <c r="W586" s="216">
        <f t="shared" ca="1" si="259"/>
        <v>-123.33333333333333</v>
      </c>
      <c r="X586" s="216">
        <f t="shared" ca="1" si="259"/>
        <v>-123.33333333333333</v>
      </c>
      <c r="Y586" s="77">
        <f t="shared" ca="1" si="259"/>
        <v>-33.966666666692191</v>
      </c>
      <c r="Z586" s="77">
        <f t="shared" ca="1" si="259"/>
        <v>-48.000000000000007</v>
      </c>
      <c r="AA586" s="77">
        <f t="shared" ca="1" si="259"/>
        <v>-60.500000000000007</v>
      </c>
      <c r="AB586" s="77">
        <f t="shared" ca="1" si="259"/>
        <v>-70.000000000000014</v>
      </c>
      <c r="AC586" s="77">
        <f t="shared" ca="1" si="259"/>
        <v>-100.66666666666669</v>
      </c>
    </row>
    <row r="587" spans="2:29" s="490" customFormat="1" ht="15" customHeight="1" thickBot="1">
      <c r="B587" s="718"/>
      <c r="C587" s="699"/>
      <c r="D587" s="77" t="s">
        <v>672</v>
      </c>
      <c r="E587" s="216">
        <f ca="1">MAX(INDIRECT(CONCATENATE($E$77,E574,$E$78,E575),TRUE))</f>
        <v>21.111111111024289</v>
      </c>
      <c r="F587" s="216">
        <f ca="1">MAX(INDIRECT(CONCATENATE($E$137,F574,$E$138,F575),TRUE))</f>
        <v>21.111111111024289</v>
      </c>
      <c r="G587" s="216">
        <f ca="1">MAX(INDIRECT(CONCATENATE($E$137,G574,$E$138,G575),TRUE))</f>
        <v>21.111111111024289</v>
      </c>
      <c r="H587" s="216">
        <f t="shared" ref="H587:AC587" ca="1" si="260">MAX(INDIRECT(CONCATENATE($E$77,H574,$E$78,H575),TRUE))</f>
        <v>21.111111111024289</v>
      </c>
      <c r="I587" s="216">
        <f t="shared" ca="1" si="260"/>
        <v>21.111111111024289</v>
      </c>
      <c r="J587" s="216">
        <f t="shared" ca="1" si="260"/>
        <v>21.111111111024289</v>
      </c>
      <c r="K587" s="216">
        <f t="shared" ca="1" si="260"/>
        <v>21.111111111024289</v>
      </c>
      <c r="L587" s="216">
        <f t="shared" ca="1" si="260"/>
        <v>21.111111111024289</v>
      </c>
      <c r="M587" s="216">
        <f t="shared" ca="1" si="260"/>
        <v>21.111111111024289</v>
      </c>
      <c r="N587" s="216">
        <f t="shared" ca="1" si="260"/>
        <v>21.111111111024289</v>
      </c>
      <c r="O587" s="216">
        <f t="shared" ca="1" si="260"/>
        <v>21.111111111024289</v>
      </c>
      <c r="P587" s="216">
        <f t="shared" ca="1" si="260"/>
        <v>21.111111111024289</v>
      </c>
      <c r="Q587" s="216">
        <f t="shared" ca="1" si="260"/>
        <v>21.111111111024289</v>
      </c>
      <c r="R587" s="216">
        <f t="shared" ca="1" si="260"/>
        <v>21.111111111024289</v>
      </c>
      <c r="S587" s="216">
        <f t="shared" ca="1" si="260"/>
        <v>21.111111111024289</v>
      </c>
      <c r="T587" s="216">
        <f t="shared" ca="1" si="260"/>
        <v>21.111111111024289</v>
      </c>
      <c r="U587" s="216">
        <f t="shared" ca="1" si="260"/>
        <v>21.111111111024289</v>
      </c>
      <c r="V587" s="216">
        <f t="shared" ca="1" si="260"/>
        <v>21.111111111024289</v>
      </c>
      <c r="W587" s="216">
        <f t="shared" ca="1" si="260"/>
        <v>21.111111111024289</v>
      </c>
      <c r="X587" s="216">
        <f t="shared" ca="1" si="260"/>
        <v>16.418803418792177</v>
      </c>
      <c r="Y587" s="77">
        <f t="shared" ca="1" si="260"/>
        <v>16.418803418792177</v>
      </c>
      <c r="Z587" s="77">
        <f t="shared" ca="1" si="260"/>
        <v>9.0931078794466078</v>
      </c>
      <c r="AA587" s="77">
        <f t="shared" ca="1" si="260"/>
        <v>6.5833333333333561</v>
      </c>
      <c r="AB587" s="77">
        <f t="shared" ca="1" si="260"/>
        <v>3.3333333333333215</v>
      </c>
      <c r="AC587" s="77">
        <f t="shared" ca="1" si="260"/>
        <v>1.3333333333333346</v>
      </c>
    </row>
    <row r="588" spans="2:29" s="490" customFormat="1" ht="15" hidden="1" customHeight="1" thickBot="1">
      <c r="B588" s="718"/>
      <c r="C588" s="699"/>
      <c r="D588" s="63" t="s">
        <v>673</v>
      </c>
      <c r="E588" s="246">
        <v>-15</v>
      </c>
      <c r="F588" s="246">
        <v>-15</v>
      </c>
      <c r="G588" s="246">
        <v>-15</v>
      </c>
      <c r="H588" s="246">
        <v>-15</v>
      </c>
      <c r="I588" s="246">
        <v>-15</v>
      </c>
      <c r="J588" s="246">
        <v>-15</v>
      </c>
      <c r="K588" s="246">
        <v>-15</v>
      </c>
      <c r="L588" s="246">
        <v>-15</v>
      </c>
      <c r="M588" s="246">
        <v>-15</v>
      </c>
      <c r="N588" s="246">
        <v>-15</v>
      </c>
      <c r="O588" s="246">
        <v>-15</v>
      </c>
      <c r="P588" s="246">
        <v>-15</v>
      </c>
      <c r="Q588" s="246">
        <v>-15</v>
      </c>
      <c r="R588" s="246">
        <v>-15</v>
      </c>
      <c r="S588" s="246">
        <v>-15</v>
      </c>
      <c r="T588" s="246">
        <v>-15</v>
      </c>
      <c r="U588" s="246">
        <v>-15</v>
      </c>
      <c r="V588" s="246">
        <v>-15</v>
      </c>
      <c r="W588" s="246">
        <v>-15</v>
      </c>
      <c r="X588" s="246">
        <v>-15</v>
      </c>
      <c r="Y588" s="78">
        <v>-15</v>
      </c>
      <c r="Z588" s="78">
        <v>-15</v>
      </c>
      <c r="AA588" s="78">
        <v>-15</v>
      </c>
      <c r="AB588" s="78">
        <v>-15</v>
      </c>
      <c r="AC588" s="78">
        <v>-15</v>
      </c>
    </row>
    <row r="589" spans="2:29" s="490" customFormat="1" ht="15" hidden="1" customHeight="1" thickBot="1">
      <c r="B589" s="718"/>
      <c r="C589" s="699"/>
      <c r="D589" s="63" t="s">
        <v>674</v>
      </c>
      <c r="E589" s="246">
        <v>15</v>
      </c>
      <c r="F589" s="246">
        <v>15</v>
      </c>
      <c r="G589" s="246">
        <v>15</v>
      </c>
      <c r="H589" s="246">
        <v>15</v>
      </c>
      <c r="I589" s="246">
        <v>15</v>
      </c>
      <c r="J589" s="246">
        <v>15</v>
      </c>
      <c r="K589" s="246">
        <v>15</v>
      </c>
      <c r="L589" s="246">
        <v>15</v>
      </c>
      <c r="M589" s="246">
        <v>15</v>
      </c>
      <c r="N589" s="246">
        <v>15</v>
      </c>
      <c r="O589" s="246">
        <v>15</v>
      </c>
      <c r="P589" s="246">
        <v>15</v>
      </c>
      <c r="Q589" s="246">
        <v>15</v>
      </c>
      <c r="R589" s="246">
        <v>15</v>
      </c>
      <c r="S589" s="246">
        <v>15</v>
      </c>
      <c r="T589" s="246">
        <v>15</v>
      </c>
      <c r="U589" s="246">
        <v>15</v>
      </c>
      <c r="V589" s="246">
        <v>15</v>
      </c>
      <c r="W589" s="246">
        <v>15</v>
      </c>
      <c r="X589" s="246">
        <v>15</v>
      </c>
      <c r="Y589" s="78">
        <v>15</v>
      </c>
      <c r="Z589" s="78">
        <v>15</v>
      </c>
      <c r="AA589" s="78">
        <v>15</v>
      </c>
      <c r="AB589" s="78">
        <v>15</v>
      </c>
      <c r="AC589" s="78">
        <v>15</v>
      </c>
    </row>
    <row r="590" spans="2:29" s="490" customFormat="1" ht="15" customHeight="1" thickBot="1">
      <c r="B590" s="718"/>
      <c r="C590" s="699"/>
      <c r="D590" s="63" t="s">
        <v>675</v>
      </c>
      <c r="E590" s="247">
        <f ca="1">E586+E588</f>
        <v>-138.33333333333331</v>
      </c>
      <c r="F590" s="247">
        <f ca="1">F586+F588</f>
        <v>-138.33333333333331</v>
      </c>
      <c r="G590" s="247">
        <f t="shared" ref="G590:AC590" ca="1" si="261">G586+G588</f>
        <v>-138.33333333333331</v>
      </c>
      <c r="H590" s="247">
        <f t="shared" ca="1" si="261"/>
        <v>-138.33333333333331</v>
      </c>
      <c r="I590" s="247">
        <f t="shared" ca="1" si="261"/>
        <v>-138.33333333333331</v>
      </c>
      <c r="J590" s="247">
        <f t="shared" ca="1" si="261"/>
        <v>-138.33333333333331</v>
      </c>
      <c r="K590" s="247">
        <f t="shared" ca="1" si="261"/>
        <v>-138.33333333333331</v>
      </c>
      <c r="L590" s="247">
        <f t="shared" ca="1" si="261"/>
        <v>-138.33333333333331</v>
      </c>
      <c r="M590" s="247">
        <f t="shared" ca="1" si="261"/>
        <v>-138.33333333333331</v>
      </c>
      <c r="N590" s="247">
        <f t="shared" ca="1" si="261"/>
        <v>-138.33333333333331</v>
      </c>
      <c r="O590" s="247">
        <f t="shared" ca="1" si="261"/>
        <v>-138.33333333333331</v>
      </c>
      <c r="P590" s="247">
        <f t="shared" ca="1" si="261"/>
        <v>-138.33333333333331</v>
      </c>
      <c r="Q590" s="247">
        <f t="shared" ca="1" si="261"/>
        <v>-138.33333333333331</v>
      </c>
      <c r="R590" s="247">
        <f t="shared" ca="1" si="261"/>
        <v>-138.33333333333331</v>
      </c>
      <c r="S590" s="247">
        <f t="shared" ca="1" si="261"/>
        <v>-138.33333333333331</v>
      </c>
      <c r="T590" s="247">
        <f t="shared" ca="1" si="261"/>
        <v>-138.33333333333331</v>
      </c>
      <c r="U590" s="247">
        <f t="shared" ca="1" si="261"/>
        <v>-138.33333333333331</v>
      </c>
      <c r="V590" s="247">
        <f t="shared" ca="1" si="261"/>
        <v>-138.33333333333331</v>
      </c>
      <c r="W590" s="247">
        <f t="shared" ca="1" si="261"/>
        <v>-138.33333333333331</v>
      </c>
      <c r="X590" s="247">
        <f t="shared" ca="1" si="261"/>
        <v>-138.33333333333331</v>
      </c>
      <c r="Y590" s="64">
        <f t="shared" ca="1" si="261"/>
        <v>-48.966666666692191</v>
      </c>
      <c r="Z590" s="64">
        <f t="shared" ca="1" si="261"/>
        <v>-63.000000000000007</v>
      </c>
      <c r="AA590" s="64">
        <f t="shared" ca="1" si="261"/>
        <v>-75.5</v>
      </c>
      <c r="AB590" s="64">
        <f t="shared" ca="1" si="261"/>
        <v>-85.000000000000014</v>
      </c>
      <c r="AC590" s="64">
        <f t="shared" ca="1" si="261"/>
        <v>-115.66666666666669</v>
      </c>
    </row>
    <row r="591" spans="2:29" s="490" customFormat="1" ht="15" customHeight="1">
      <c r="B591" s="719"/>
      <c r="C591" s="721"/>
      <c r="D591" s="251" t="s">
        <v>676</v>
      </c>
      <c r="E591" s="252">
        <f ca="1">E587+E589</f>
        <v>36.111111111024286</v>
      </c>
      <c r="F591" s="252">
        <f t="shared" ref="F591:AC591" ca="1" si="262">F587+F589</f>
        <v>36.111111111024286</v>
      </c>
      <c r="G591" s="252">
        <f t="shared" ca="1" si="262"/>
        <v>36.111111111024286</v>
      </c>
      <c r="H591" s="252">
        <f t="shared" ca="1" si="262"/>
        <v>36.111111111024286</v>
      </c>
      <c r="I591" s="252">
        <f t="shared" ca="1" si="262"/>
        <v>36.111111111024286</v>
      </c>
      <c r="J591" s="252">
        <f t="shared" ca="1" si="262"/>
        <v>36.111111111024286</v>
      </c>
      <c r="K591" s="252">
        <f t="shared" ca="1" si="262"/>
        <v>36.111111111024286</v>
      </c>
      <c r="L591" s="252">
        <f t="shared" ca="1" si="262"/>
        <v>36.111111111024286</v>
      </c>
      <c r="M591" s="252">
        <f t="shared" ca="1" si="262"/>
        <v>36.111111111024286</v>
      </c>
      <c r="N591" s="252">
        <f t="shared" ca="1" si="262"/>
        <v>36.111111111024286</v>
      </c>
      <c r="O591" s="252">
        <f t="shared" ca="1" si="262"/>
        <v>36.111111111024286</v>
      </c>
      <c r="P591" s="252">
        <f t="shared" ca="1" si="262"/>
        <v>36.111111111024286</v>
      </c>
      <c r="Q591" s="252">
        <f t="shared" ca="1" si="262"/>
        <v>36.111111111024286</v>
      </c>
      <c r="R591" s="252">
        <f t="shared" ca="1" si="262"/>
        <v>36.111111111024286</v>
      </c>
      <c r="S591" s="252">
        <f t="shared" ca="1" si="262"/>
        <v>36.111111111024286</v>
      </c>
      <c r="T591" s="252">
        <f t="shared" ca="1" si="262"/>
        <v>36.111111111024286</v>
      </c>
      <c r="U591" s="252">
        <f t="shared" ca="1" si="262"/>
        <v>36.111111111024286</v>
      </c>
      <c r="V591" s="252">
        <f t="shared" ca="1" si="262"/>
        <v>36.111111111024286</v>
      </c>
      <c r="W591" s="252">
        <f t="shared" ca="1" si="262"/>
        <v>36.111111111024286</v>
      </c>
      <c r="X591" s="252">
        <f t="shared" ca="1" si="262"/>
        <v>31.418803418792177</v>
      </c>
      <c r="Y591" s="253">
        <f t="shared" ca="1" si="262"/>
        <v>31.418803418792177</v>
      </c>
      <c r="Z591" s="253">
        <f t="shared" ca="1" si="262"/>
        <v>24.093107879446606</v>
      </c>
      <c r="AA591" s="253">
        <f t="shared" ca="1" si="262"/>
        <v>21.583333333333357</v>
      </c>
      <c r="AB591" s="253">
        <f t="shared" ca="1" si="262"/>
        <v>18.333333333333321</v>
      </c>
      <c r="AC591" s="253">
        <f t="shared" ca="1" si="262"/>
        <v>16.333333333333336</v>
      </c>
    </row>
    <row r="592" spans="2:29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</sheetData>
  <mergeCells count="193">
    <mergeCell ref="B409:B431"/>
    <mergeCell ref="C436:C439"/>
    <mergeCell ref="C445:C446"/>
    <mergeCell ref="B276:AC276"/>
    <mergeCell ref="E394:AC394"/>
    <mergeCell ref="D395:D396"/>
    <mergeCell ref="C397:C398"/>
    <mergeCell ref="C401:C404"/>
    <mergeCell ref="C409:C412"/>
    <mergeCell ref="C417:D417"/>
    <mergeCell ref="E417:AC417"/>
    <mergeCell ref="D418:D419"/>
    <mergeCell ref="C367:C370"/>
    <mergeCell ref="C376:C377"/>
    <mergeCell ref="C382:C385"/>
    <mergeCell ref="B363:B385"/>
    <mergeCell ref="C390:C393"/>
    <mergeCell ref="C399:C400"/>
    <mergeCell ref="C405:C408"/>
    <mergeCell ref="B386:B408"/>
    <mergeCell ref="C413:C416"/>
    <mergeCell ref="C386:C389"/>
    <mergeCell ref="C394:D394"/>
    <mergeCell ref="B319:AC319"/>
    <mergeCell ref="C286:C287"/>
    <mergeCell ref="D290:D291"/>
    <mergeCell ref="C292:C304"/>
    <mergeCell ref="C259:C266"/>
    <mergeCell ref="C267:C274"/>
    <mergeCell ref="B244:B274"/>
    <mergeCell ref="C252:D252"/>
    <mergeCell ref="E252:AC252"/>
    <mergeCell ref="D253:D254"/>
    <mergeCell ref="C255:C256"/>
    <mergeCell ref="C257:C258"/>
    <mergeCell ref="C244:C247"/>
    <mergeCell ref="C248:C251"/>
    <mergeCell ref="B227:B243"/>
    <mergeCell ref="C159:C160"/>
    <mergeCell ref="C161:C162"/>
    <mergeCell ref="C163:D163"/>
    <mergeCell ref="C164:C165"/>
    <mergeCell ref="C166:C167"/>
    <mergeCell ref="D168:D169"/>
    <mergeCell ref="C170:C177"/>
    <mergeCell ref="C190:C193"/>
    <mergeCell ref="C186:C189"/>
    <mergeCell ref="C214:C226"/>
    <mergeCell ref="C195:C196"/>
    <mergeCell ref="C197:C198"/>
    <mergeCell ref="D199:D200"/>
    <mergeCell ref="C201:C213"/>
    <mergeCell ref="C178:C185"/>
    <mergeCell ref="B159:B185"/>
    <mergeCell ref="C33:C40"/>
    <mergeCell ref="C21:C22"/>
    <mergeCell ref="C143:C150"/>
    <mergeCell ref="E231:AC231"/>
    <mergeCell ref="D232:D233"/>
    <mergeCell ref="C234:C235"/>
    <mergeCell ref="C236:C243"/>
    <mergeCell ref="C227:C230"/>
    <mergeCell ref="C231:D231"/>
    <mergeCell ref="E194:AC194"/>
    <mergeCell ref="C151:C158"/>
    <mergeCell ref="B13:AC13"/>
    <mergeCell ref="B100:AC100"/>
    <mergeCell ref="C14:C15"/>
    <mergeCell ref="C106:C107"/>
    <mergeCell ref="B14:B40"/>
    <mergeCell ref="E285:AC285"/>
    <mergeCell ref="C288:C289"/>
    <mergeCell ref="D333:D334"/>
    <mergeCell ref="E136:AC136"/>
    <mergeCell ref="C194:D194"/>
    <mergeCell ref="E163:AC163"/>
    <mergeCell ref="B186:B226"/>
    <mergeCell ref="C18:D18"/>
    <mergeCell ref="E18:AC18"/>
    <mergeCell ref="D23:D24"/>
    <mergeCell ref="D110:D111"/>
    <mergeCell ref="C112:C119"/>
    <mergeCell ref="E45:AC45"/>
    <mergeCell ref="C46:C47"/>
    <mergeCell ref="B41:B67"/>
    <mergeCell ref="C48:C49"/>
    <mergeCell ref="D50:D51"/>
    <mergeCell ref="C52:C59"/>
    <mergeCell ref="C25:C32"/>
    <mergeCell ref="B1:AC1"/>
    <mergeCell ref="E2:J2"/>
    <mergeCell ref="K2:M2"/>
    <mergeCell ref="N2:Q2"/>
    <mergeCell ref="R2:S2"/>
    <mergeCell ref="T2:Y2"/>
    <mergeCell ref="Z2:AA2"/>
    <mergeCell ref="AB2:AC2"/>
    <mergeCell ref="C108:C109"/>
    <mergeCell ref="B68:B98"/>
    <mergeCell ref="C83:C90"/>
    <mergeCell ref="C16:C17"/>
    <mergeCell ref="C19:C20"/>
    <mergeCell ref="C68:C71"/>
    <mergeCell ref="C72:C75"/>
    <mergeCell ref="C76:D76"/>
    <mergeCell ref="E76:AC76"/>
    <mergeCell ref="D77:D78"/>
    <mergeCell ref="C60:C67"/>
    <mergeCell ref="C105:D105"/>
    <mergeCell ref="E105:AC105"/>
    <mergeCell ref="C41:C42"/>
    <mergeCell ref="C43:C44"/>
    <mergeCell ref="C45:D45"/>
    <mergeCell ref="C335:C347"/>
    <mergeCell ref="C348:C360"/>
    <mergeCell ref="B320:B360"/>
    <mergeCell ref="C305:C317"/>
    <mergeCell ref="B277:B317"/>
    <mergeCell ref="C79:C80"/>
    <mergeCell ref="C81:C82"/>
    <mergeCell ref="C277:C280"/>
    <mergeCell ref="C281:C284"/>
    <mergeCell ref="C285:D285"/>
    <mergeCell ref="C324:C327"/>
    <mergeCell ref="C328:D328"/>
    <mergeCell ref="C120:C127"/>
    <mergeCell ref="C128:C131"/>
    <mergeCell ref="B128:B158"/>
    <mergeCell ref="C132:C135"/>
    <mergeCell ref="C136:D136"/>
    <mergeCell ref="D137:D138"/>
    <mergeCell ref="C139:C140"/>
    <mergeCell ref="C141:C142"/>
    <mergeCell ref="C91:C98"/>
    <mergeCell ref="C101:C102"/>
    <mergeCell ref="C103:C104"/>
    <mergeCell ref="B101:B127"/>
    <mergeCell ref="B561:B591"/>
    <mergeCell ref="C561:C564"/>
    <mergeCell ref="C565:C568"/>
    <mergeCell ref="C569:D569"/>
    <mergeCell ref="E569:AC569"/>
    <mergeCell ref="D570:D571"/>
    <mergeCell ref="C572:C573"/>
    <mergeCell ref="C574:C575"/>
    <mergeCell ref="C576:C583"/>
    <mergeCell ref="C584:C591"/>
    <mergeCell ref="B560:AC560"/>
    <mergeCell ref="C320:C323"/>
    <mergeCell ref="C424:C427"/>
    <mergeCell ref="C363:C366"/>
    <mergeCell ref="C371:D371"/>
    <mergeCell ref="E371:AC371"/>
    <mergeCell ref="D372:D373"/>
    <mergeCell ref="C374:C375"/>
    <mergeCell ref="C378:C381"/>
    <mergeCell ref="B362:AC362"/>
    <mergeCell ref="E328:AC328"/>
    <mergeCell ref="C329:C330"/>
    <mergeCell ref="C331:C332"/>
    <mergeCell ref="C420:C421"/>
    <mergeCell ref="C451:C454"/>
    <mergeCell ref="B432:B454"/>
    <mergeCell ref="C432:C435"/>
    <mergeCell ref="C440:D440"/>
    <mergeCell ref="E440:AC440"/>
    <mergeCell ref="D441:D442"/>
    <mergeCell ref="C443:C444"/>
    <mergeCell ref="C447:C450"/>
    <mergeCell ref="C422:C423"/>
    <mergeCell ref="C428:C431"/>
    <mergeCell ref="B503:AC503"/>
    <mergeCell ref="C504:C507"/>
    <mergeCell ref="C508:C511"/>
    <mergeCell ref="C512:D512"/>
    <mergeCell ref="E512:AC512"/>
    <mergeCell ref="D525:D526"/>
    <mergeCell ref="C527:C537"/>
    <mergeCell ref="B504:B548"/>
    <mergeCell ref="C538:C548"/>
    <mergeCell ref="C513:C518"/>
    <mergeCell ref="C519:C524"/>
    <mergeCell ref="B455:AC455"/>
    <mergeCell ref="B456:B500"/>
    <mergeCell ref="C456:C459"/>
    <mergeCell ref="C460:C463"/>
    <mergeCell ref="C464:D464"/>
    <mergeCell ref="E464:AC464"/>
    <mergeCell ref="C465:C470"/>
    <mergeCell ref="C471:C476"/>
    <mergeCell ref="D477:D478"/>
    <mergeCell ref="C479:C489"/>
    <mergeCell ref="C490:C50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D858"/>
  <sheetViews>
    <sheetView zoomScaleNormal="100" workbookViewId="0">
      <pane ySplit="12" topLeftCell="A13" activePane="bottomLeft" state="frozen"/>
      <selection activeCell="E2" sqref="E2:I12"/>
      <selection pane="bottomLeft" activeCell="M374" sqref="M374"/>
    </sheetView>
  </sheetViews>
  <sheetFormatPr baseColWidth="10" defaultRowHeight="15"/>
  <cols>
    <col min="1" max="3" width="11.42578125" style="267"/>
    <col min="4" max="4" width="34.5703125" style="267" bestFit="1" customWidth="1"/>
    <col min="5" max="9" width="12.5703125" style="267" bestFit="1" customWidth="1"/>
    <col min="10" max="10" width="12.5703125" style="407" bestFit="1" customWidth="1"/>
    <col min="11" max="16384" width="11.42578125" style="267"/>
  </cols>
  <sheetData>
    <row r="1" spans="2:29" ht="21">
      <c r="B1" s="636" t="s">
        <v>155</v>
      </c>
      <c r="C1" s="636"/>
      <c r="D1" s="636"/>
      <c r="E1" s="636"/>
      <c r="F1" s="636"/>
      <c r="G1" s="636"/>
      <c r="H1" s="636"/>
      <c r="I1" s="636"/>
      <c r="J1" s="636"/>
    </row>
    <row r="2" spans="2:29" ht="15" customHeight="1">
      <c r="B2" s="32"/>
      <c r="C2" s="32"/>
      <c r="D2" s="32" t="s">
        <v>250</v>
      </c>
      <c r="E2" s="729" t="s">
        <v>74</v>
      </c>
      <c r="F2" s="729"/>
      <c r="G2" s="729"/>
      <c r="H2" s="729"/>
      <c r="I2" s="729"/>
      <c r="J2" s="320"/>
    </row>
    <row r="3" spans="2:29" ht="15" customHeight="1">
      <c r="B3" s="32"/>
      <c r="C3" s="32"/>
      <c r="D3" s="33" t="s">
        <v>251</v>
      </c>
      <c r="E3" s="17" t="s">
        <v>156</v>
      </c>
      <c r="F3" s="18" t="s">
        <v>157</v>
      </c>
      <c r="G3" s="17" t="s">
        <v>158</v>
      </c>
      <c r="H3" s="18" t="s">
        <v>159</v>
      </c>
      <c r="I3" s="18" t="s">
        <v>160</v>
      </c>
      <c r="J3" s="320" t="s">
        <v>74</v>
      </c>
    </row>
    <row r="4" spans="2:29" ht="15" customHeight="1">
      <c r="B4" s="32"/>
      <c r="C4" s="32"/>
      <c r="D4" s="33" t="s">
        <v>114</v>
      </c>
      <c r="E4" s="17">
        <v>40.5</v>
      </c>
      <c r="F4" s="18">
        <v>46.2</v>
      </c>
      <c r="G4" s="18">
        <v>39.799999999999997</v>
      </c>
      <c r="H4" s="18">
        <v>41.2</v>
      </c>
      <c r="I4" s="18">
        <v>40.5</v>
      </c>
      <c r="J4" s="320">
        <v>41.3</v>
      </c>
    </row>
    <row r="5" spans="2:29" ht="15" customHeight="1">
      <c r="B5" s="32"/>
      <c r="C5" s="32"/>
      <c r="D5" s="50" t="s">
        <v>115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321">
        <v>0</v>
      </c>
    </row>
    <row r="6" spans="2:29" ht="15" customHeight="1">
      <c r="B6" s="32"/>
      <c r="C6" s="32"/>
      <c r="D6" s="50" t="s">
        <v>112</v>
      </c>
      <c r="E6" s="51">
        <f>E4+E5</f>
        <v>40.5</v>
      </c>
      <c r="F6" s="51">
        <f t="shared" ref="F6:J6" si="0">F4+F5</f>
        <v>46.2</v>
      </c>
      <c r="G6" s="51">
        <f t="shared" si="0"/>
        <v>39.799999999999997</v>
      </c>
      <c r="H6" s="51">
        <f t="shared" si="0"/>
        <v>41.2</v>
      </c>
      <c r="I6" s="51">
        <f t="shared" si="0"/>
        <v>40.5</v>
      </c>
      <c r="J6" s="321">
        <f t="shared" si="0"/>
        <v>41.3</v>
      </c>
    </row>
    <row r="7" spans="2:29" ht="15" customHeight="1">
      <c r="B7" s="32"/>
      <c r="C7" s="32"/>
      <c r="D7" s="34"/>
      <c r="E7" s="35" t="s">
        <v>110</v>
      </c>
      <c r="F7" s="35" t="s">
        <v>110</v>
      </c>
      <c r="G7" s="35" t="s">
        <v>110</v>
      </c>
      <c r="H7" s="35" t="s">
        <v>110</v>
      </c>
      <c r="I7" s="35" t="s">
        <v>110</v>
      </c>
      <c r="J7" s="322" t="s">
        <v>110</v>
      </c>
    </row>
    <row r="8" spans="2:29" ht="15" customHeight="1">
      <c r="B8" s="32"/>
      <c r="C8" s="32"/>
      <c r="D8" s="33" t="s">
        <v>116</v>
      </c>
      <c r="E8" s="17">
        <v>38</v>
      </c>
      <c r="F8" s="18">
        <v>35.4</v>
      </c>
      <c r="G8" s="17">
        <v>36.6</v>
      </c>
      <c r="H8" s="18">
        <v>36.9</v>
      </c>
      <c r="I8" s="18">
        <v>37.4</v>
      </c>
      <c r="J8" s="320">
        <v>38</v>
      </c>
      <c r="K8" s="40"/>
    </row>
    <row r="9" spans="2:29" ht="15" customHeight="1">
      <c r="B9" s="32"/>
      <c r="C9" s="32"/>
      <c r="D9" s="50" t="s">
        <v>117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323">
        <v>0</v>
      </c>
    </row>
    <row r="10" spans="2:29" ht="15" customHeight="1">
      <c r="B10" s="32"/>
      <c r="C10" s="32"/>
      <c r="D10" s="50" t="s">
        <v>113</v>
      </c>
      <c r="E10" s="51">
        <f>E8-E9</f>
        <v>38</v>
      </c>
      <c r="F10" s="51">
        <f t="shared" ref="F10:J10" si="1">F8-F9</f>
        <v>35.4</v>
      </c>
      <c r="G10" s="51">
        <f t="shared" si="1"/>
        <v>36.6</v>
      </c>
      <c r="H10" s="51">
        <f t="shared" si="1"/>
        <v>36.9</v>
      </c>
      <c r="I10" s="51">
        <f t="shared" si="1"/>
        <v>37.4</v>
      </c>
      <c r="J10" s="321">
        <f t="shared" si="1"/>
        <v>38</v>
      </c>
    </row>
    <row r="11" spans="2:29" s="37" customFormat="1" ht="15" customHeight="1">
      <c r="B11" s="32"/>
      <c r="C11" s="32"/>
      <c r="D11" s="33" t="s">
        <v>109</v>
      </c>
      <c r="E11" s="269" t="str">
        <f>CONCATENATE(E4,E7,E8)</f>
        <v>40,5-38</v>
      </c>
      <c r="F11" s="269" t="str">
        <f>CONCATENATE(F4,F7,F8)</f>
        <v>46,2-35,4</v>
      </c>
      <c r="G11" s="36" t="s">
        <v>54</v>
      </c>
      <c r="H11" s="36" t="s">
        <v>57</v>
      </c>
      <c r="I11" s="36" t="s">
        <v>58</v>
      </c>
      <c r="J11" s="324" t="s">
        <v>71</v>
      </c>
    </row>
    <row r="12" spans="2:29" ht="15" customHeight="1">
      <c r="B12" s="32"/>
      <c r="C12" s="32"/>
      <c r="D12" s="50" t="s">
        <v>111</v>
      </c>
      <c r="E12" s="55" t="str">
        <f>CONCATENATE(E6,E7,E10)</f>
        <v>40,5-38</v>
      </c>
      <c r="F12" s="55" t="str">
        <f t="shared" ref="F12:I12" si="2">CONCATENATE(F6,F7,F10)</f>
        <v>46,2-35,4</v>
      </c>
      <c r="G12" s="55" t="str">
        <f t="shared" si="2"/>
        <v>39,8-36,6</v>
      </c>
      <c r="H12" s="55" t="str">
        <f t="shared" si="2"/>
        <v>41,2-36,9</v>
      </c>
      <c r="I12" s="55" t="str">
        <f t="shared" si="2"/>
        <v>40,5-37,4</v>
      </c>
      <c r="J12" s="325" t="str">
        <f t="shared" ref="J12" si="3">CONCATENATE(J6,J7,J10)</f>
        <v>41,3-38</v>
      </c>
      <c r="K12" s="489"/>
      <c r="L12" s="489"/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  <c r="AA12" s="489"/>
      <c r="AB12" s="489"/>
      <c r="AC12" s="489"/>
    </row>
    <row r="13" spans="2:29" s="490" customFormat="1" ht="15" customHeight="1" thickBot="1">
      <c r="B13" s="690" t="s">
        <v>0</v>
      </c>
      <c r="C13" s="690"/>
      <c r="D13" s="690"/>
      <c r="E13" s="690"/>
      <c r="F13" s="690"/>
      <c r="G13" s="690"/>
      <c r="H13" s="690"/>
      <c r="I13" s="690"/>
      <c r="J13" s="690"/>
      <c r="K13" s="584"/>
      <c r="L13" s="584"/>
      <c r="M13" s="584"/>
      <c r="N13" s="584"/>
      <c r="O13" s="584"/>
      <c r="P13" s="584"/>
      <c r="Q13" s="584"/>
      <c r="R13" s="584"/>
      <c r="S13" s="584"/>
      <c r="T13" s="584"/>
      <c r="U13" s="584"/>
      <c r="V13" s="584"/>
      <c r="W13" s="584"/>
      <c r="X13" s="584"/>
      <c r="Y13" s="584"/>
      <c r="Z13" s="584"/>
      <c r="AA13" s="584"/>
      <c r="AB13" s="584"/>
      <c r="AC13" s="584"/>
    </row>
    <row r="14" spans="2:29" s="490" customFormat="1" ht="15" hidden="1" customHeight="1" thickBot="1">
      <c r="B14" s="733" t="s">
        <v>36</v>
      </c>
      <c r="C14" s="701" t="s">
        <v>120</v>
      </c>
      <c r="D14" s="24" t="s">
        <v>118</v>
      </c>
      <c r="E14" s="24">
        <f>ROUNDUP(E$4,0)</f>
        <v>41</v>
      </c>
      <c r="F14" s="24">
        <f>ROUNDUP(F$4,0)</f>
        <v>47</v>
      </c>
      <c r="G14" s="24">
        <f>ROUNDUP(G$4,0)</f>
        <v>40</v>
      </c>
      <c r="H14" s="24">
        <f t="shared" ref="H14:J14" si="4">ROUNDUP(H$4,0)</f>
        <v>42</v>
      </c>
      <c r="I14" s="24">
        <f t="shared" si="4"/>
        <v>41</v>
      </c>
      <c r="J14" s="326">
        <f t="shared" si="4"/>
        <v>42</v>
      </c>
      <c r="K14" s="584"/>
      <c r="L14" s="584"/>
      <c r="M14" s="584"/>
      <c r="N14" s="584"/>
      <c r="O14" s="584"/>
      <c r="P14" s="584"/>
      <c r="Q14" s="584"/>
      <c r="R14" s="584"/>
      <c r="S14" s="584"/>
      <c r="T14" s="584"/>
      <c r="U14" s="584"/>
      <c r="V14" s="584"/>
      <c r="W14" s="584"/>
      <c r="X14" s="584"/>
      <c r="Y14" s="584"/>
      <c r="Z14" s="584"/>
      <c r="AA14" s="584"/>
      <c r="AB14" s="584"/>
      <c r="AC14" s="584"/>
    </row>
    <row r="15" spans="2:29" s="490" customFormat="1" ht="15" hidden="1" customHeight="1" thickBot="1">
      <c r="B15" s="726"/>
      <c r="C15" s="732"/>
      <c r="D15" s="24" t="s">
        <v>119</v>
      </c>
      <c r="E15" s="24">
        <f>ROUNDDOWN(E$8,0)</f>
        <v>38</v>
      </c>
      <c r="F15" s="24">
        <f>ROUNDDOWN(F$8,0)</f>
        <v>35</v>
      </c>
      <c r="G15" s="24">
        <f>ROUNDDOWN(G$8,0)</f>
        <v>36</v>
      </c>
      <c r="H15" s="24">
        <f t="shared" ref="H15:J15" si="5">ROUNDDOWN(H$8,0)</f>
        <v>36</v>
      </c>
      <c r="I15" s="24">
        <f t="shared" si="5"/>
        <v>37</v>
      </c>
      <c r="J15" s="326">
        <f t="shared" si="5"/>
        <v>38</v>
      </c>
      <c r="K15" s="584"/>
      <c r="L15" s="584"/>
      <c r="M15" s="584"/>
      <c r="N15" s="584"/>
      <c r="O15" s="584"/>
      <c r="P15" s="584"/>
      <c r="Q15" s="584"/>
      <c r="R15" s="584"/>
      <c r="S15" s="584"/>
      <c r="T15" s="584"/>
      <c r="U15" s="584"/>
      <c r="V15" s="584"/>
      <c r="W15" s="584"/>
      <c r="X15" s="584"/>
      <c r="Y15" s="584"/>
      <c r="Z15" s="584"/>
      <c r="AA15" s="584"/>
      <c r="AB15" s="584"/>
      <c r="AC15" s="584"/>
    </row>
    <row r="16" spans="2:29" s="490" customFormat="1" ht="15" hidden="1" customHeight="1" thickBot="1">
      <c r="B16" s="726"/>
      <c r="C16" s="707" t="s">
        <v>121</v>
      </c>
      <c r="D16" s="48" t="s">
        <v>118</v>
      </c>
      <c r="E16" s="48">
        <f>ROUNDUP(E$6,0)</f>
        <v>41</v>
      </c>
      <c r="F16" s="48">
        <f>ROUNDUP(F$6,0)</f>
        <v>47</v>
      </c>
      <c r="G16" s="48">
        <f>ROUNDUP(G$6,0)</f>
        <v>40</v>
      </c>
      <c r="H16" s="48">
        <f t="shared" ref="H16:J16" si="6">ROUNDUP(H$6,0)</f>
        <v>42</v>
      </c>
      <c r="I16" s="48">
        <f t="shared" si="6"/>
        <v>41</v>
      </c>
      <c r="J16" s="327">
        <f t="shared" si="6"/>
        <v>42</v>
      </c>
      <c r="K16" s="584"/>
      <c r="L16" s="584"/>
      <c r="M16" s="584"/>
      <c r="N16" s="584"/>
      <c r="O16" s="584"/>
      <c r="P16" s="584"/>
      <c r="Q16" s="584"/>
      <c r="R16" s="584"/>
      <c r="S16" s="584"/>
      <c r="T16" s="584"/>
      <c r="U16" s="584"/>
      <c r="V16" s="584"/>
      <c r="W16" s="584"/>
      <c r="X16" s="584"/>
      <c r="Y16" s="584"/>
      <c r="Z16" s="584"/>
      <c r="AA16" s="584"/>
      <c r="AB16" s="584"/>
      <c r="AC16" s="584"/>
    </row>
    <row r="17" spans="2:29" s="490" customFormat="1" ht="15" hidden="1" customHeight="1" thickBot="1">
      <c r="B17" s="726"/>
      <c r="C17" s="708"/>
      <c r="D17" s="48" t="s">
        <v>119</v>
      </c>
      <c r="E17" s="48">
        <f>ROUNDDOWN(E$8,0)</f>
        <v>38</v>
      </c>
      <c r="F17" s="48">
        <f>ROUNDDOWN(F$8,0)</f>
        <v>35</v>
      </c>
      <c r="G17" s="48">
        <f>ROUNDDOWN(G$8,0)</f>
        <v>36</v>
      </c>
      <c r="H17" s="48">
        <f t="shared" ref="H17:J17" si="7">ROUNDDOWN(H$8,0)</f>
        <v>36</v>
      </c>
      <c r="I17" s="48">
        <f t="shared" si="7"/>
        <v>37</v>
      </c>
      <c r="J17" s="327">
        <f t="shared" si="7"/>
        <v>38</v>
      </c>
      <c r="K17" s="584"/>
      <c r="L17" s="584"/>
      <c r="M17" s="584"/>
      <c r="N17" s="584"/>
      <c r="O17" s="584"/>
      <c r="P17" s="584"/>
      <c r="Q17" s="584"/>
      <c r="R17" s="584"/>
      <c r="S17" s="584"/>
      <c r="T17" s="584"/>
      <c r="U17" s="584"/>
      <c r="V17" s="584"/>
      <c r="W17" s="584"/>
      <c r="X17" s="584"/>
      <c r="Y17" s="584"/>
      <c r="Z17" s="584"/>
      <c r="AA17" s="584"/>
      <c r="AB17" s="584"/>
      <c r="AC17" s="584"/>
    </row>
    <row r="18" spans="2:29" s="490" customFormat="1" ht="15" hidden="1" customHeight="1" thickBot="1">
      <c r="B18" s="726"/>
      <c r="C18" s="712" t="s">
        <v>125</v>
      </c>
      <c r="D18" s="712"/>
      <c r="E18" s="704">
        <v>3</v>
      </c>
      <c r="F18" s="704"/>
      <c r="G18" s="704"/>
      <c r="H18" s="704"/>
      <c r="I18" s="704"/>
      <c r="J18" s="704"/>
      <c r="K18" s="584"/>
      <c r="L18" s="584"/>
      <c r="M18" s="584"/>
      <c r="N18" s="584"/>
      <c r="O18" s="584"/>
      <c r="P18" s="584"/>
      <c r="Q18" s="584"/>
      <c r="R18" s="584"/>
      <c r="S18" s="584"/>
      <c r="T18" s="584"/>
      <c r="U18" s="584"/>
      <c r="V18" s="584"/>
      <c r="W18" s="584"/>
      <c r="X18" s="584"/>
      <c r="Y18" s="584"/>
      <c r="Z18" s="584"/>
      <c r="AA18" s="584"/>
      <c r="AB18" s="584"/>
      <c r="AC18" s="584"/>
    </row>
    <row r="19" spans="2:29" s="586" customFormat="1" ht="15" hidden="1" customHeight="1" thickBot="1">
      <c r="B19" s="726"/>
      <c r="C19" s="705" t="s">
        <v>120</v>
      </c>
      <c r="D19" s="133" t="s">
        <v>123</v>
      </c>
      <c r="E19" s="43" t="str">
        <f>ADDRESS(MATCH(E15,SL_CHARTS_2012!$B$1:$B$144,1),$E18,1)</f>
        <v>$C$42</v>
      </c>
      <c r="F19" s="43" t="str">
        <f>ADDRESS(MATCH(F15,SL_CHARTS_2012!$B$1:$B$144,1),$E18,1)</f>
        <v>$C$39</v>
      </c>
      <c r="G19" s="43" t="str">
        <f>ADDRESS(MATCH(G15,SL_CHARTS_2012!$B$1:$B$144,1),$E18,1)</f>
        <v>$C$40</v>
      </c>
      <c r="H19" s="43" t="str">
        <f>ADDRESS(MATCH(H15,SL_CHARTS_2012!$B$1:$B$144,1),$E18,1)</f>
        <v>$C$40</v>
      </c>
      <c r="I19" s="43" t="str">
        <f>ADDRESS(MATCH(I15,SL_CHARTS_2012!$B$1:$B$144,1),$E18,1)</f>
        <v>$C$41</v>
      </c>
      <c r="J19" s="328" t="str">
        <f>ADDRESS(MATCH(J15,SL_CHARTS_2012!$B$1:$B$144,1),$E18,1)</f>
        <v>$C$42</v>
      </c>
      <c r="K19" s="585"/>
      <c r="L19" s="585"/>
      <c r="M19" s="585"/>
      <c r="N19" s="585"/>
      <c r="O19" s="585"/>
      <c r="P19" s="585"/>
      <c r="Q19" s="585"/>
      <c r="R19" s="585"/>
      <c r="S19" s="585"/>
      <c r="T19" s="585"/>
      <c r="U19" s="585"/>
      <c r="V19" s="585"/>
      <c r="W19" s="585"/>
      <c r="X19" s="585"/>
      <c r="Y19" s="585"/>
      <c r="Z19" s="585"/>
      <c r="AA19" s="585"/>
      <c r="AB19" s="585"/>
      <c r="AC19" s="585"/>
    </row>
    <row r="20" spans="2:29" s="586" customFormat="1" ht="15" hidden="1" customHeight="1" thickBot="1">
      <c r="B20" s="726"/>
      <c r="C20" s="706"/>
      <c r="D20" s="133" t="s">
        <v>122</v>
      </c>
      <c r="E20" s="43" t="str">
        <f>ADDRESS(MATCH(E14,SL_CHARTS_2012!$B$1:$B$144,1),$E18,1)</f>
        <v>$C$45</v>
      </c>
      <c r="F20" s="43" t="str">
        <f>ADDRESS(MATCH(F14,SL_CHARTS_2012!$B$1:$B$144,1),$E18,1)</f>
        <v>$C$51</v>
      </c>
      <c r="G20" s="43" t="str">
        <f>ADDRESS(MATCH(G14,SL_CHARTS_2012!$B$1:$B$144,1),$E18,1)</f>
        <v>$C$44</v>
      </c>
      <c r="H20" s="43" t="str">
        <f>ADDRESS(MATCH(H14,SL_CHARTS_2012!$B$1:$B$144,1),$E18,1)</f>
        <v>$C$46</v>
      </c>
      <c r="I20" s="43" t="str">
        <f>ADDRESS(MATCH(I14,SL_CHARTS_2012!$B$1:$B$144,1),$E18,1)</f>
        <v>$C$45</v>
      </c>
      <c r="J20" s="328" t="str">
        <f>ADDRESS(MATCH(J14,SL_CHARTS_2012!$B$1:$B$144,1),$E18,1)</f>
        <v>$C$46</v>
      </c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85"/>
      <c r="AB20" s="585"/>
      <c r="AC20" s="585"/>
    </row>
    <row r="21" spans="2:29" s="490" customFormat="1" ht="15" hidden="1" customHeight="1" thickBot="1">
      <c r="B21" s="726"/>
      <c r="C21" s="707" t="s">
        <v>121</v>
      </c>
      <c r="D21" s="134" t="s">
        <v>123</v>
      </c>
      <c r="E21" s="48" t="str">
        <f>ADDRESS(MATCH(E17,SL_CHARTS_2012!$B$1:$B$144,1),$E18,1)</f>
        <v>$C$42</v>
      </c>
      <c r="F21" s="48" t="str">
        <f>ADDRESS(MATCH(F17,SL_CHARTS_2012!$B$1:$B$144,1),$E18,1)</f>
        <v>$C$39</v>
      </c>
      <c r="G21" s="48" t="str">
        <f>ADDRESS(MATCH(G17,SL_CHARTS_2012!$B$1:$B$144,1),$E18,1)</f>
        <v>$C$40</v>
      </c>
      <c r="H21" s="48" t="str">
        <f>ADDRESS(MATCH(H17,SL_CHARTS_2012!$B$1:$B$144,1),$E18,1)</f>
        <v>$C$40</v>
      </c>
      <c r="I21" s="48" t="str">
        <f>ADDRESS(MATCH(I17,SL_CHARTS_2012!$B$1:$B$144,1),$E18,1)</f>
        <v>$C$41</v>
      </c>
      <c r="J21" s="327" t="str">
        <f>ADDRESS(MATCH(J17,SL_CHARTS_2012!$B$1:$B$144,1),$E18,1)</f>
        <v>$C$42</v>
      </c>
      <c r="K21" s="584"/>
      <c r="L21" s="584"/>
      <c r="M21" s="584"/>
      <c r="N21" s="584"/>
      <c r="O21" s="584"/>
      <c r="P21" s="584"/>
      <c r="Q21" s="584"/>
      <c r="R21" s="584"/>
      <c r="S21" s="584"/>
      <c r="T21" s="584"/>
      <c r="U21" s="584"/>
      <c r="V21" s="584"/>
      <c r="W21" s="584"/>
      <c r="X21" s="584"/>
      <c r="Y21" s="584"/>
      <c r="Z21" s="584"/>
      <c r="AA21" s="584"/>
      <c r="AB21" s="584"/>
      <c r="AC21" s="584"/>
    </row>
    <row r="22" spans="2:29" s="490" customFormat="1" ht="15" hidden="1" customHeight="1" thickBot="1">
      <c r="B22" s="726"/>
      <c r="C22" s="708"/>
      <c r="D22" s="134" t="s">
        <v>122</v>
      </c>
      <c r="E22" s="48" t="str">
        <f>ADDRESS(MATCH(E16,SL_CHARTS_2012!$B$1:$B$144,1),$E18,1)</f>
        <v>$C$45</v>
      </c>
      <c r="F22" s="48" t="str">
        <f>ADDRESS(MATCH(F16,SL_CHARTS_2012!$B$1:$B$144,1),$E18,1)</f>
        <v>$C$51</v>
      </c>
      <c r="G22" s="48" t="str">
        <f>ADDRESS(MATCH(G16,SL_CHARTS_2012!$B$1:$B$144,1),$E18,1)</f>
        <v>$C$44</v>
      </c>
      <c r="H22" s="48" t="str">
        <f>ADDRESS(MATCH(H16,SL_CHARTS_2012!$B$1:$B$144,1),$E18,1)</f>
        <v>$C$46</v>
      </c>
      <c r="I22" s="48" t="str">
        <f>ADDRESS(MATCH(I16,SL_CHARTS_2012!$B$1:$B$144,1),$E18,1)</f>
        <v>$C$45</v>
      </c>
      <c r="J22" s="327" t="str">
        <f>ADDRESS(MATCH(J16,SL_CHARTS_2012!$B$1:$B$144,1),$E18,1)</f>
        <v>$C$46</v>
      </c>
      <c r="K22" s="584"/>
      <c r="L22" s="584"/>
      <c r="M22" s="584"/>
      <c r="N22" s="584"/>
      <c r="O22" s="584"/>
      <c r="P22" s="584"/>
      <c r="Q22" s="584"/>
      <c r="R22" s="584"/>
      <c r="S22" s="584"/>
      <c r="T22" s="584"/>
      <c r="U22" s="584"/>
      <c r="V22" s="584"/>
      <c r="W22" s="584"/>
      <c r="X22" s="584"/>
      <c r="Y22" s="584"/>
      <c r="Z22" s="584"/>
      <c r="AA22" s="584"/>
      <c r="AB22" s="584"/>
      <c r="AC22" s="584"/>
    </row>
    <row r="23" spans="2:29" s="490" customFormat="1" ht="15" hidden="1" customHeight="1" thickBot="1">
      <c r="B23" s="726"/>
      <c r="C23" s="571"/>
      <c r="D23" s="734" t="s">
        <v>126</v>
      </c>
      <c r="E23" s="42" t="s">
        <v>147</v>
      </c>
      <c r="F23" s="566"/>
      <c r="G23" s="566"/>
      <c r="H23" s="566"/>
      <c r="I23" s="566"/>
      <c r="J23" s="329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584"/>
      <c r="Z23" s="584"/>
      <c r="AA23" s="584"/>
      <c r="AB23" s="584"/>
      <c r="AC23" s="584"/>
    </row>
    <row r="24" spans="2:29" s="490" customFormat="1" ht="15" hidden="1" customHeight="1" thickBot="1">
      <c r="B24" s="726"/>
      <c r="C24" s="571"/>
      <c r="D24" s="734"/>
      <c r="E24" s="42" t="s">
        <v>124</v>
      </c>
      <c r="F24" s="566"/>
      <c r="G24" s="566"/>
      <c r="H24" s="566"/>
      <c r="I24" s="566"/>
      <c r="J24" s="329"/>
      <c r="K24" s="584"/>
      <c r="L24" s="584"/>
      <c r="M24" s="584"/>
      <c r="N24" s="584"/>
      <c r="O24" s="584"/>
      <c r="P24" s="584"/>
      <c r="Q24" s="584"/>
      <c r="R24" s="584"/>
      <c r="S24" s="584"/>
      <c r="T24" s="584"/>
      <c r="U24" s="584"/>
      <c r="V24" s="584"/>
      <c r="W24" s="584"/>
      <c r="X24" s="584"/>
      <c r="Y24" s="584"/>
      <c r="Z24" s="584"/>
      <c r="AA24" s="584"/>
      <c r="AB24" s="584"/>
      <c r="AC24" s="584"/>
    </row>
    <row r="25" spans="2:29" s="490" customFormat="1" ht="15" hidden="1" customHeight="1" thickBot="1">
      <c r="B25" s="726"/>
      <c r="C25" s="714" t="s">
        <v>127</v>
      </c>
      <c r="D25" s="135" t="s">
        <v>106</v>
      </c>
      <c r="E25" s="14" t="str">
        <f>CONCATENATE(E14,$E$7,E15)</f>
        <v>41-38</v>
      </c>
      <c r="F25" s="14" t="str">
        <f t="shared" ref="F25:J25" si="8">CONCATENATE(F14,F7,F15)</f>
        <v>47-35</v>
      </c>
      <c r="G25" s="14" t="str">
        <f t="shared" si="8"/>
        <v>40-36</v>
      </c>
      <c r="H25" s="14" t="str">
        <f t="shared" si="8"/>
        <v>42-36</v>
      </c>
      <c r="I25" s="14" t="str">
        <f t="shared" si="8"/>
        <v>41-37</v>
      </c>
      <c r="J25" s="330" t="str">
        <f t="shared" si="8"/>
        <v>42-38</v>
      </c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4"/>
      <c r="AB25" s="584"/>
      <c r="AC25" s="584"/>
    </row>
    <row r="26" spans="2:29" s="490" customFormat="1" ht="15" hidden="1" customHeight="1" thickBot="1">
      <c r="B26" s="726"/>
      <c r="C26" s="714"/>
      <c r="D26" s="136" t="s">
        <v>670</v>
      </c>
      <c r="E26" s="136">
        <f ca="1">AVERAGE(INDIRECT(CONCATENATE($E$23,E19,$E$24,E20),TRUE))</f>
        <v>162.00200000000001</v>
      </c>
      <c r="F26" s="136">
        <f t="shared" ref="F26:J26" ca="1" si="9">AVERAGE(INDIRECT(CONCATENATE($E$23,F19,$E$24,F20),TRUE))</f>
        <v>167.7556923076923</v>
      </c>
      <c r="G26" s="136">
        <f t="shared" ca="1" si="9"/>
        <v>153.1302</v>
      </c>
      <c r="H26" s="136">
        <f t="shared" ca="1" si="9"/>
        <v>158.52571428571429</v>
      </c>
      <c r="I26" s="136">
        <f t="shared" ca="1" si="9"/>
        <v>158.80160000000001</v>
      </c>
      <c r="J26" s="331">
        <f t="shared" ca="1" si="9"/>
        <v>164.48420000000002</v>
      </c>
      <c r="K26" s="584"/>
      <c r="L26" s="584"/>
      <c r="M26" s="584"/>
      <c r="N26" s="584"/>
      <c r="O26" s="584"/>
      <c r="P26" s="584"/>
      <c r="Q26" s="584"/>
      <c r="R26" s="584"/>
      <c r="S26" s="584"/>
      <c r="T26" s="584"/>
      <c r="U26" s="584"/>
      <c r="V26" s="584"/>
      <c r="W26" s="584"/>
      <c r="X26" s="584"/>
      <c r="Y26" s="584"/>
      <c r="Z26" s="584"/>
      <c r="AA26" s="584"/>
      <c r="AB26" s="584"/>
      <c r="AC26" s="584"/>
    </row>
    <row r="27" spans="2:29" s="490" customFormat="1" ht="15" hidden="1" customHeight="1" thickBot="1">
      <c r="B27" s="726"/>
      <c r="C27" s="714"/>
      <c r="D27" s="137" t="s">
        <v>671</v>
      </c>
      <c r="E27" s="137">
        <f ca="1">MIN(INDIRECT(CONCATENATE($E$23,E19,$E$24,E20),TRUE))</f>
        <v>153.345</v>
      </c>
      <c r="F27" s="137">
        <f t="shared" ref="F27:J27" ca="1" si="10">MIN(INDIRECT(CONCATENATE($E$23,F19,$E$24,F20),TRUE))</f>
        <v>140.703</v>
      </c>
      <c r="G27" s="137">
        <f t="shared" ca="1" si="10"/>
        <v>141.25899999999999</v>
      </c>
      <c r="H27" s="137">
        <f t="shared" ca="1" si="10"/>
        <v>141.25899999999999</v>
      </c>
      <c r="I27" s="137">
        <f t="shared" ca="1" si="10"/>
        <v>146</v>
      </c>
      <c r="J27" s="332">
        <f t="shared" ca="1" si="10"/>
        <v>153.345</v>
      </c>
      <c r="K27" s="584"/>
      <c r="L27" s="584"/>
      <c r="M27" s="584"/>
      <c r="N27" s="584"/>
      <c r="O27" s="584"/>
      <c r="P27" s="584"/>
      <c r="Q27" s="584"/>
      <c r="R27" s="584"/>
      <c r="S27" s="584"/>
      <c r="T27" s="584"/>
      <c r="U27" s="584"/>
      <c r="V27" s="584"/>
      <c r="W27" s="584"/>
      <c r="X27" s="584"/>
      <c r="Y27" s="584"/>
      <c r="Z27" s="584"/>
      <c r="AA27" s="584"/>
      <c r="AB27" s="584"/>
      <c r="AC27" s="584"/>
    </row>
    <row r="28" spans="2:29" s="490" customFormat="1" ht="15" hidden="1" customHeight="1" thickBot="1">
      <c r="B28" s="726"/>
      <c r="C28" s="714"/>
      <c r="D28" s="137" t="s">
        <v>672</v>
      </c>
      <c r="E28" s="137">
        <f ca="1">MAX(INDIRECT(CONCATENATE($E$23,E19,$E$24,E20),TRUE))</f>
        <v>169.61600000000001</v>
      </c>
      <c r="F28" s="137">
        <f t="shared" ref="F28:J28" ca="1" si="11">MAX(INDIRECT(CONCATENATE($E$23,F19,$E$24,F20),TRUE))</f>
        <v>191.733</v>
      </c>
      <c r="G28" s="137">
        <f t="shared" ca="1" si="11"/>
        <v>165.07599999999999</v>
      </c>
      <c r="H28" s="137">
        <f t="shared" ca="1" si="11"/>
        <v>174.41300000000001</v>
      </c>
      <c r="I28" s="137">
        <f t="shared" ca="1" si="11"/>
        <v>169.61600000000001</v>
      </c>
      <c r="J28" s="332">
        <f t="shared" ca="1" si="11"/>
        <v>174.41300000000001</v>
      </c>
      <c r="K28" s="584"/>
      <c r="L28" s="584"/>
      <c r="M28" s="584"/>
      <c r="N28" s="584"/>
      <c r="O28" s="584"/>
      <c r="P28" s="584"/>
      <c r="Q28" s="584"/>
      <c r="R28" s="584"/>
      <c r="S28" s="584"/>
      <c r="T28" s="584"/>
      <c r="U28" s="584"/>
      <c r="V28" s="584"/>
      <c r="W28" s="584"/>
      <c r="X28" s="584"/>
      <c r="Y28" s="584"/>
      <c r="Z28" s="584"/>
      <c r="AA28" s="584"/>
      <c r="AB28" s="584"/>
      <c r="AC28" s="584"/>
    </row>
    <row r="29" spans="2:29" s="490" customFormat="1" ht="15" hidden="1" customHeight="1" thickBot="1">
      <c r="B29" s="726"/>
      <c r="C29" s="714"/>
      <c r="D29" s="138" t="s">
        <v>673</v>
      </c>
      <c r="E29" s="139">
        <v>-15</v>
      </c>
      <c r="F29" s="139">
        <v>-15</v>
      </c>
      <c r="G29" s="139">
        <v>-15</v>
      </c>
      <c r="H29" s="139">
        <v>-15</v>
      </c>
      <c r="I29" s="139">
        <v>-15</v>
      </c>
      <c r="J29" s="330">
        <v>-15</v>
      </c>
      <c r="K29" s="584"/>
      <c r="L29" s="584"/>
      <c r="M29" s="584"/>
      <c r="N29" s="584"/>
      <c r="O29" s="584"/>
      <c r="P29" s="584"/>
      <c r="Q29" s="584"/>
      <c r="R29" s="584"/>
      <c r="S29" s="584"/>
      <c r="T29" s="584"/>
      <c r="U29" s="584"/>
      <c r="V29" s="584"/>
      <c r="W29" s="584"/>
      <c r="X29" s="584"/>
      <c r="Y29" s="584"/>
      <c r="Z29" s="584"/>
      <c r="AA29" s="584"/>
      <c r="AB29" s="584"/>
      <c r="AC29" s="584"/>
    </row>
    <row r="30" spans="2:29" s="490" customFormat="1" ht="15" hidden="1" customHeight="1" thickBot="1">
      <c r="B30" s="726"/>
      <c r="C30" s="714"/>
      <c r="D30" s="138" t="s">
        <v>674</v>
      </c>
      <c r="E30" s="139">
        <v>15</v>
      </c>
      <c r="F30" s="139">
        <v>15</v>
      </c>
      <c r="G30" s="139">
        <v>15</v>
      </c>
      <c r="H30" s="139">
        <v>15</v>
      </c>
      <c r="I30" s="139">
        <v>15</v>
      </c>
      <c r="J30" s="330">
        <v>15</v>
      </c>
      <c r="K30" s="584"/>
      <c r="L30" s="584"/>
      <c r="M30" s="584"/>
      <c r="N30" s="584"/>
      <c r="O30" s="584"/>
      <c r="P30" s="584"/>
      <c r="Q30" s="584"/>
      <c r="R30" s="584"/>
      <c r="S30" s="584"/>
      <c r="T30" s="584"/>
      <c r="U30" s="584"/>
      <c r="V30" s="584"/>
      <c r="W30" s="584"/>
      <c r="X30" s="584"/>
      <c r="Y30" s="584"/>
      <c r="Z30" s="584"/>
      <c r="AA30" s="584"/>
      <c r="AB30" s="584"/>
      <c r="AC30" s="584"/>
    </row>
    <row r="31" spans="2:29" s="490" customFormat="1" ht="15" hidden="1" customHeight="1" thickBot="1">
      <c r="B31" s="726"/>
      <c r="C31" s="714"/>
      <c r="D31" s="138" t="s">
        <v>675</v>
      </c>
      <c r="E31" s="140">
        <f ca="1">E27+E29</f>
        <v>138.345</v>
      </c>
      <c r="F31" s="140">
        <f ca="1">F27+F29</f>
        <v>125.703</v>
      </c>
      <c r="G31" s="140">
        <f t="shared" ref="G31:J31" ca="1" si="12">G27+G29</f>
        <v>126.25899999999999</v>
      </c>
      <c r="H31" s="140">
        <f t="shared" ca="1" si="12"/>
        <v>126.25899999999999</v>
      </c>
      <c r="I31" s="140">
        <f t="shared" ca="1" si="12"/>
        <v>131</v>
      </c>
      <c r="J31" s="333">
        <f t="shared" ca="1" si="12"/>
        <v>138.345</v>
      </c>
      <c r="K31" s="584"/>
      <c r="L31" s="584"/>
      <c r="M31" s="584"/>
      <c r="N31" s="584"/>
      <c r="O31" s="584"/>
      <c r="P31" s="584"/>
      <c r="Q31" s="584"/>
      <c r="R31" s="584"/>
      <c r="S31" s="584"/>
      <c r="T31" s="584"/>
      <c r="U31" s="584"/>
      <c r="V31" s="584"/>
      <c r="W31" s="584"/>
      <c r="X31" s="584"/>
      <c r="Y31" s="584"/>
      <c r="Z31" s="584"/>
      <c r="AA31" s="584"/>
      <c r="AB31" s="584"/>
      <c r="AC31" s="584"/>
    </row>
    <row r="32" spans="2:29" s="490" customFormat="1" ht="15" hidden="1" customHeight="1" thickBot="1">
      <c r="B32" s="726"/>
      <c r="C32" s="714"/>
      <c r="D32" s="138" t="s">
        <v>676</v>
      </c>
      <c r="E32" s="140">
        <f ca="1">E28+E30</f>
        <v>184.61600000000001</v>
      </c>
      <c r="F32" s="140">
        <f t="shared" ref="F32:J32" ca="1" si="13">F28+F30</f>
        <v>206.733</v>
      </c>
      <c r="G32" s="140">
        <f t="shared" ca="1" si="13"/>
        <v>180.07599999999999</v>
      </c>
      <c r="H32" s="140">
        <f t="shared" ca="1" si="13"/>
        <v>189.41300000000001</v>
      </c>
      <c r="I32" s="140">
        <f t="shared" ca="1" si="13"/>
        <v>184.61600000000001</v>
      </c>
      <c r="J32" s="333">
        <f t="shared" ca="1" si="13"/>
        <v>189.41300000000001</v>
      </c>
      <c r="K32" s="584"/>
      <c r="L32" s="584"/>
      <c r="M32" s="584"/>
      <c r="N32" s="584"/>
      <c r="O32" s="584"/>
      <c r="P32" s="584"/>
      <c r="Q32" s="584"/>
      <c r="R32" s="584"/>
      <c r="S32" s="584"/>
      <c r="T32" s="584"/>
      <c r="U32" s="584"/>
      <c r="V32" s="584"/>
      <c r="W32" s="584"/>
      <c r="X32" s="584"/>
      <c r="Y32" s="584"/>
      <c r="Z32" s="584"/>
      <c r="AA32" s="584"/>
      <c r="AB32" s="584"/>
      <c r="AC32" s="584"/>
    </row>
    <row r="33" spans="2:29" s="490" customFormat="1" ht="15" hidden="1" customHeight="1" thickBot="1">
      <c r="B33" s="726"/>
      <c r="C33" s="722" t="s">
        <v>128</v>
      </c>
      <c r="D33" s="141" t="s">
        <v>106</v>
      </c>
      <c r="E33" s="142" t="str">
        <f>CONCATENATE(E16,E$7,E17)</f>
        <v>41-38</v>
      </c>
      <c r="F33" s="142" t="str">
        <f t="shared" ref="F33:J33" si="14">CONCATENATE(F16,F$7,F17)</f>
        <v>47-35</v>
      </c>
      <c r="G33" s="142" t="str">
        <f t="shared" si="14"/>
        <v>40-36</v>
      </c>
      <c r="H33" s="142" t="str">
        <f t="shared" si="14"/>
        <v>42-36</v>
      </c>
      <c r="I33" s="142" t="str">
        <f t="shared" si="14"/>
        <v>41-37</v>
      </c>
      <c r="J33" s="334" t="str">
        <f t="shared" si="14"/>
        <v>42-38</v>
      </c>
      <c r="K33" s="584"/>
      <c r="L33" s="584"/>
      <c r="M33" s="584"/>
      <c r="N33" s="584"/>
      <c r="O33" s="584"/>
      <c r="P33" s="584"/>
      <c r="Q33" s="584"/>
      <c r="R33" s="584"/>
      <c r="S33" s="584"/>
      <c r="T33" s="584"/>
      <c r="U33" s="584"/>
      <c r="V33" s="584"/>
      <c r="W33" s="584"/>
      <c r="X33" s="584"/>
      <c r="Y33" s="584"/>
      <c r="Z33" s="584"/>
      <c r="AA33" s="584"/>
      <c r="AB33" s="584"/>
      <c r="AC33" s="584"/>
    </row>
    <row r="34" spans="2:29" s="490" customFormat="1" ht="15" hidden="1" customHeight="1" thickBot="1">
      <c r="B34" s="726"/>
      <c r="C34" s="722"/>
      <c r="D34" s="143" t="s">
        <v>670</v>
      </c>
      <c r="E34" s="143">
        <f ca="1">AVERAGE(INDIRECT(CONCATENATE($E23,E21,$E$24,E22),TRUE))</f>
        <v>162.00200000000001</v>
      </c>
      <c r="F34" s="143">
        <f t="shared" ref="F34:J34" ca="1" si="15">AVERAGE(INDIRECT(CONCATENATE($E23,F21,$E$24,F22),TRUE))</f>
        <v>167.7556923076923</v>
      </c>
      <c r="G34" s="143">
        <f t="shared" ca="1" si="15"/>
        <v>153.1302</v>
      </c>
      <c r="H34" s="143">
        <f t="shared" ca="1" si="15"/>
        <v>158.52571428571429</v>
      </c>
      <c r="I34" s="143">
        <f t="shared" ca="1" si="15"/>
        <v>158.80160000000001</v>
      </c>
      <c r="J34" s="335">
        <f t="shared" ca="1" si="15"/>
        <v>164.48420000000002</v>
      </c>
      <c r="K34" s="584"/>
      <c r="L34" s="584"/>
      <c r="M34" s="584"/>
      <c r="N34" s="584"/>
      <c r="O34" s="584"/>
      <c r="P34" s="584"/>
      <c r="Q34" s="584"/>
      <c r="R34" s="584"/>
      <c r="S34" s="584"/>
      <c r="T34" s="584"/>
      <c r="U34" s="584"/>
      <c r="V34" s="584"/>
      <c r="W34" s="584"/>
      <c r="X34" s="584"/>
      <c r="Y34" s="584"/>
      <c r="Z34" s="584"/>
      <c r="AA34" s="584"/>
      <c r="AB34" s="584"/>
      <c r="AC34" s="584"/>
    </row>
    <row r="35" spans="2:29" s="490" customFormat="1" ht="15" hidden="1" customHeight="1" thickBot="1">
      <c r="B35" s="726"/>
      <c r="C35" s="722"/>
      <c r="D35" s="144" t="s">
        <v>671</v>
      </c>
      <c r="E35" s="144">
        <f ca="1">MIN(INDIRECT(CONCATENATE($E23,E21,$E$24,E22),TRUE))</f>
        <v>153.345</v>
      </c>
      <c r="F35" s="144">
        <f t="shared" ref="F35:J35" ca="1" si="16">MIN(INDIRECT(CONCATENATE($E23,F21,$E$24,F22),TRUE))</f>
        <v>140.703</v>
      </c>
      <c r="G35" s="144">
        <f t="shared" ca="1" si="16"/>
        <v>141.25899999999999</v>
      </c>
      <c r="H35" s="144">
        <f t="shared" ca="1" si="16"/>
        <v>141.25899999999999</v>
      </c>
      <c r="I35" s="144">
        <f t="shared" ca="1" si="16"/>
        <v>146</v>
      </c>
      <c r="J35" s="336">
        <f t="shared" ca="1" si="16"/>
        <v>153.345</v>
      </c>
      <c r="K35" s="584"/>
      <c r="L35" s="584"/>
      <c r="M35" s="584"/>
      <c r="N35" s="584"/>
      <c r="O35" s="584"/>
      <c r="P35" s="584"/>
      <c r="Q35" s="584"/>
      <c r="R35" s="584"/>
      <c r="S35" s="584"/>
      <c r="T35" s="584"/>
      <c r="U35" s="584"/>
      <c r="V35" s="584"/>
      <c r="W35" s="584"/>
      <c r="X35" s="584"/>
      <c r="Y35" s="584"/>
      <c r="Z35" s="584"/>
      <c r="AA35" s="584"/>
      <c r="AB35" s="584"/>
      <c r="AC35" s="584"/>
    </row>
    <row r="36" spans="2:29" s="490" customFormat="1" ht="15" hidden="1" customHeight="1" thickBot="1">
      <c r="B36" s="726"/>
      <c r="C36" s="722"/>
      <c r="D36" s="144" t="s">
        <v>672</v>
      </c>
      <c r="E36" s="144">
        <f ca="1">MAX(INDIRECT(CONCATENATE($E23,E21,$E$24,E22),TRUE))</f>
        <v>169.61600000000001</v>
      </c>
      <c r="F36" s="144">
        <f t="shared" ref="F36:J36" ca="1" si="17">MAX(INDIRECT(CONCATENATE($E23,F21,$E$24,F22),TRUE))</f>
        <v>191.733</v>
      </c>
      <c r="G36" s="144">
        <f t="shared" ca="1" si="17"/>
        <v>165.07599999999999</v>
      </c>
      <c r="H36" s="144">
        <f t="shared" ca="1" si="17"/>
        <v>174.41300000000001</v>
      </c>
      <c r="I36" s="144">
        <f t="shared" ca="1" si="17"/>
        <v>169.61600000000001</v>
      </c>
      <c r="J36" s="336">
        <f t="shared" ca="1" si="17"/>
        <v>174.41300000000001</v>
      </c>
      <c r="K36" s="584"/>
      <c r="L36" s="584"/>
      <c r="M36" s="584"/>
      <c r="N36" s="584"/>
      <c r="O36" s="584"/>
      <c r="P36" s="584"/>
      <c r="Q36" s="584"/>
      <c r="R36" s="584"/>
      <c r="S36" s="584"/>
      <c r="T36" s="584"/>
      <c r="U36" s="584"/>
      <c r="V36" s="584"/>
      <c r="W36" s="584"/>
      <c r="X36" s="584"/>
      <c r="Y36" s="584"/>
      <c r="Z36" s="584"/>
      <c r="AA36" s="584"/>
      <c r="AB36" s="584"/>
      <c r="AC36" s="584"/>
    </row>
    <row r="37" spans="2:29" s="490" customFormat="1" ht="15" hidden="1" customHeight="1" thickBot="1">
      <c r="B37" s="726"/>
      <c r="C37" s="722"/>
      <c r="D37" s="145" t="s">
        <v>673</v>
      </c>
      <c r="E37" s="146">
        <v>-15</v>
      </c>
      <c r="F37" s="146">
        <v>-15</v>
      </c>
      <c r="G37" s="146">
        <v>-15</v>
      </c>
      <c r="H37" s="146">
        <v>-15</v>
      </c>
      <c r="I37" s="146">
        <v>-15</v>
      </c>
      <c r="J37" s="334">
        <v>-15</v>
      </c>
      <c r="K37" s="584"/>
      <c r="L37" s="584"/>
      <c r="M37" s="584"/>
      <c r="N37" s="584"/>
      <c r="O37" s="584"/>
      <c r="P37" s="584"/>
      <c r="Q37" s="584"/>
      <c r="R37" s="584"/>
      <c r="S37" s="584"/>
      <c r="T37" s="584"/>
      <c r="U37" s="584"/>
      <c r="V37" s="584"/>
      <c r="W37" s="584"/>
      <c r="X37" s="584"/>
      <c r="Y37" s="584"/>
      <c r="Z37" s="584"/>
      <c r="AA37" s="584"/>
      <c r="AB37" s="584"/>
      <c r="AC37" s="584"/>
    </row>
    <row r="38" spans="2:29" s="490" customFormat="1" ht="15" hidden="1" customHeight="1" thickBot="1">
      <c r="B38" s="726"/>
      <c r="C38" s="722"/>
      <c r="D38" s="145" t="s">
        <v>674</v>
      </c>
      <c r="E38" s="146">
        <v>15</v>
      </c>
      <c r="F38" s="146">
        <v>15</v>
      </c>
      <c r="G38" s="146">
        <v>15</v>
      </c>
      <c r="H38" s="146">
        <v>15</v>
      </c>
      <c r="I38" s="146">
        <v>15</v>
      </c>
      <c r="J38" s="334">
        <v>15</v>
      </c>
      <c r="K38" s="584"/>
      <c r="L38" s="584"/>
      <c r="M38" s="584"/>
      <c r="N38" s="584"/>
      <c r="O38" s="584"/>
      <c r="P38" s="584"/>
      <c r="Q38" s="584"/>
      <c r="R38" s="584"/>
      <c r="S38" s="584"/>
      <c r="T38" s="584"/>
      <c r="U38" s="584"/>
      <c r="V38" s="584"/>
      <c r="W38" s="584"/>
      <c r="X38" s="584"/>
      <c r="Y38" s="584"/>
      <c r="Z38" s="584"/>
      <c r="AA38" s="584"/>
      <c r="AB38" s="584"/>
      <c r="AC38" s="584"/>
    </row>
    <row r="39" spans="2:29" s="490" customFormat="1" ht="15" hidden="1" customHeight="1" thickBot="1">
      <c r="B39" s="726"/>
      <c r="C39" s="722"/>
      <c r="D39" s="145" t="s">
        <v>675</v>
      </c>
      <c r="E39" s="147">
        <f ca="1">E35+E37</f>
        <v>138.345</v>
      </c>
      <c r="F39" s="147">
        <f ca="1">F35+F37</f>
        <v>125.703</v>
      </c>
      <c r="G39" s="147">
        <f t="shared" ref="G39:J39" ca="1" si="18">G35+G37</f>
        <v>126.25899999999999</v>
      </c>
      <c r="H39" s="147">
        <f t="shared" ca="1" si="18"/>
        <v>126.25899999999999</v>
      </c>
      <c r="I39" s="147">
        <f t="shared" ca="1" si="18"/>
        <v>131</v>
      </c>
      <c r="J39" s="337">
        <f t="shared" ca="1" si="18"/>
        <v>138.345</v>
      </c>
      <c r="K39" s="584"/>
      <c r="L39" s="584"/>
      <c r="M39" s="584"/>
      <c r="N39" s="584"/>
      <c r="O39" s="584"/>
      <c r="P39" s="584"/>
      <c r="Q39" s="584"/>
      <c r="R39" s="584"/>
      <c r="S39" s="584"/>
      <c r="T39" s="584"/>
      <c r="U39" s="584"/>
      <c r="V39" s="584"/>
      <c r="W39" s="584"/>
      <c r="X39" s="584"/>
      <c r="Y39" s="584"/>
      <c r="Z39" s="584"/>
      <c r="AA39" s="584"/>
      <c r="AB39" s="584"/>
      <c r="AC39" s="584"/>
    </row>
    <row r="40" spans="2:29" s="490" customFormat="1" ht="15" hidden="1" customHeight="1" thickBot="1">
      <c r="B40" s="726"/>
      <c r="C40" s="723"/>
      <c r="D40" s="148" t="s">
        <v>676</v>
      </c>
      <c r="E40" s="149">
        <f ca="1">E36+E38</f>
        <v>184.61600000000001</v>
      </c>
      <c r="F40" s="149">
        <f t="shared" ref="F40:J40" ca="1" si="19">F36+F38</f>
        <v>206.733</v>
      </c>
      <c r="G40" s="149">
        <f t="shared" ca="1" si="19"/>
        <v>180.07599999999999</v>
      </c>
      <c r="H40" s="149">
        <f t="shared" ca="1" si="19"/>
        <v>189.41300000000001</v>
      </c>
      <c r="I40" s="149">
        <f t="shared" ca="1" si="19"/>
        <v>184.61600000000001</v>
      </c>
      <c r="J40" s="338">
        <f t="shared" ca="1" si="19"/>
        <v>189.41300000000001</v>
      </c>
      <c r="K40" s="584"/>
      <c r="L40" s="584"/>
      <c r="M40" s="584"/>
      <c r="N40" s="584"/>
      <c r="O40" s="584"/>
      <c r="P40" s="584"/>
      <c r="Q40" s="584"/>
      <c r="R40" s="584"/>
      <c r="S40" s="584"/>
      <c r="T40" s="584"/>
      <c r="U40" s="584"/>
      <c r="V40" s="584"/>
      <c r="W40" s="584"/>
      <c r="X40" s="584"/>
      <c r="Y40" s="584"/>
      <c r="Z40" s="584"/>
      <c r="AA40" s="584"/>
      <c r="AB40" s="584"/>
      <c r="AC40" s="584"/>
    </row>
    <row r="41" spans="2:29" s="574" customFormat="1" ht="15" customHeight="1" thickBot="1">
      <c r="B41" s="717" t="s">
        <v>238</v>
      </c>
      <c r="C41" s="691" t="s">
        <v>120</v>
      </c>
      <c r="D41" s="66" t="s">
        <v>118</v>
      </c>
      <c r="E41" s="66">
        <f>ROUNDUP(E$4,0)</f>
        <v>41</v>
      </c>
      <c r="F41" s="66">
        <f>ROUNDUP(F$4,0)</f>
        <v>47</v>
      </c>
      <c r="G41" s="66">
        <f>ROUNDUP(G$4,0)</f>
        <v>40</v>
      </c>
      <c r="H41" s="66">
        <f t="shared" ref="H41:J41" si="20">ROUNDUP(H$4,0)</f>
        <v>42</v>
      </c>
      <c r="I41" s="66">
        <f t="shared" si="20"/>
        <v>41</v>
      </c>
      <c r="J41" s="339">
        <f t="shared" si="20"/>
        <v>42</v>
      </c>
      <c r="K41" s="580"/>
      <c r="L41" s="580"/>
      <c r="M41" s="580"/>
      <c r="N41" s="580"/>
      <c r="O41" s="580"/>
      <c r="P41" s="580"/>
      <c r="Q41" s="580"/>
      <c r="R41" s="580"/>
      <c r="S41" s="580"/>
      <c r="T41" s="580"/>
      <c r="U41" s="580"/>
      <c r="V41" s="580"/>
      <c r="W41" s="580"/>
      <c r="X41" s="580"/>
      <c r="Y41" s="580"/>
      <c r="Z41" s="580"/>
      <c r="AA41" s="580"/>
      <c r="AB41" s="580"/>
      <c r="AC41" s="580"/>
    </row>
    <row r="42" spans="2:29" s="574" customFormat="1" ht="15" customHeight="1" thickBot="1">
      <c r="B42" s="717"/>
      <c r="C42" s="692"/>
      <c r="D42" s="66" t="s">
        <v>119</v>
      </c>
      <c r="E42" s="66">
        <f>ROUNDDOWN(E$8,0)</f>
        <v>38</v>
      </c>
      <c r="F42" s="66">
        <f>ROUNDDOWN(F$8,0)</f>
        <v>35</v>
      </c>
      <c r="G42" s="66">
        <f>ROUNDDOWN(G$8,0)</f>
        <v>36</v>
      </c>
      <c r="H42" s="66">
        <f t="shared" ref="H42:J42" si="21">ROUNDDOWN(H$8,0)</f>
        <v>36</v>
      </c>
      <c r="I42" s="66">
        <f t="shared" si="21"/>
        <v>37</v>
      </c>
      <c r="J42" s="339">
        <f t="shared" si="21"/>
        <v>38</v>
      </c>
      <c r="K42" s="580"/>
      <c r="L42" s="580"/>
      <c r="M42" s="580"/>
      <c r="N42" s="580"/>
      <c r="O42" s="580"/>
      <c r="P42" s="580"/>
      <c r="Q42" s="580"/>
      <c r="R42" s="580"/>
      <c r="S42" s="580"/>
      <c r="T42" s="580"/>
      <c r="U42" s="580"/>
      <c r="V42" s="580"/>
      <c r="W42" s="580"/>
      <c r="X42" s="580"/>
      <c r="Y42" s="580"/>
      <c r="Z42" s="580"/>
      <c r="AA42" s="580"/>
      <c r="AB42" s="580"/>
      <c r="AC42" s="580"/>
    </row>
    <row r="43" spans="2:29" s="574" customFormat="1" ht="15" customHeight="1" thickBot="1">
      <c r="B43" s="717"/>
      <c r="C43" s="693" t="s">
        <v>121</v>
      </c>
      <c r="D43" s="67" t="s">
        <v>118</v>
      </c>
      <c r="E43" s="67">
        <f>ROUNDUP(E$6,0)</f>
        <v>41</v>
      </c>
      <c r="F43" s="67">
        <f>ROUNDUP(F$6,0)</f>
        <v>47</v>
      </c>
      <c r="G43" s="67">
        <f>ROUNDUP(G$6,0)</f>
        <v>40</v>
      </c>
      <c r="H43" s="67">
        <f t="shared" ref="H43:J43" si="22">ROUNDUP(H$6,0)</f>
        <v>42</v>
      </c>
      <c r="I43" s="67">
        <f t="shared" si="22"/>
        <v>41</v>
      </c>
      <c r="J43" s="340">
        <f t="shared" si="22"/>
        <v>42</v>
      </c>
      <c r="K43" s="580"/>
      <c r="L43" s="580"/>
      <c r="M43" s="580"/>
      <c r="N43" s="580"/>
      <c r="O43" s="580"/>
      <c r="P43" s="580"/>
      <c r="Q43" s="580"/>
      <c r="R43" s="580"/>
      <c r="S43" s="580"/>
      <c r="T43" s="580"/>
      <c r="U43" s="580"/>
      <c r="V43" s="580"/>
      <c r="W43" s="580"/>
      <c r="X43" s="580"/>
      <c r="Y43" s="580"/>
      <c r="Z43" s="580"/>
      <c r="AA43" s="580"/>
      <c r="AB43" s="580"/>
      <c r="AC43" s="580"/>
    </row>
    <row r="44" spans="2:29" s="574" customFormat="1" ht="15" customHeight="1" thickBot="1">
      <c r="B44" s="717"/>
      <c r="C44" s="715"/>
      <c r="D44" s="67" t="s">
        <v>119</v>
      </c>
      <c r="E44" s="67">
        <f>ROUNDDOWN(E$8,0)</f>
        <v>38</v>
      </c>
      <c r="F44" s="67">
        <f>ROUNDDOWN(F$8,0)</f>
        <v>35</v>
      </c>
      <c r="G44" s="67">
        <f>ROUNDDOWN(G$8,0)</f>
        <v>36</v>
      </c>
      <c r="H44" s="67">
        <f t="shared" ref="H44:J44" si="23">ROUNDDOWN(H$8,0)</f>
        <v>36</v>
      </c>
      <c r="I44" s="67">
        <f t="shared" si="23"/>
        <v>37</v>
      </c>
      <c r="J44" s="340">
        <f t="shared" si="23"/>
        <v>38</v>
      </c>
      <c r="K44" s="580"/>
      <c r="L44" s="580"/>
      <c r="M44" s="580"/>
      <c r="N44" s="580"/>
      <c r="O44" s="580"/>
      <c r="P44" s="580"/>
      <c r="Q44" s="580"/>
      <c r="R44" s="580"/>
      <c r="S44" s="580"/>
      <c r="T44" s="580"/>
      <c r="U44" s="580"/>
      <c r="V44" s="580"/>
      <c r="W44" s="580"/>
      <c r="X44" s="580"/>
      <c r="Y44" s="580"/>
      <c r="Z44" s="580"/>
      <c r="AA44" s="580"/>
      <c r="AB44" s="580"/>
      <c r="AC44" s="580"/>
    </row>
    <row r="45" spans="2:29" s="574" customFormat="1" ht="15" customHeight="1" thickBot="1">
      <c r="B45" s="717"/>
      <c r="C45" s="694" t="s">
        <v>125</v>
      </c>
      <c r="D45" s="694"/>
      <c r="E45" s="695">
        <v>4</v>
      </c>
      <c r="F45" s="695"/>
      <c r="G45" s="695"/>
      <c r="H45" s="695"/>
      <c r="I45" s="695"/>
      <c r="J45" s="695"/>
      <c r="K45" s="580"/>
      <c r="L45" s="580"/>
      <c r="M45" s="580"/>
      <c r="N45" s="580"/>
      <c r="O45" s="580"/>
      <c r="P45" s="580"/>
      <c r="Q45" s="580"/>
      <c r="R45" s="580"/>
      <c r="S45" s="580"/>
      <c r="T45" s="580"/>
      <c r="U45" s="580"/>
      <c r="V45" s="580"/>
      <c r="W45" s="580"/>
      <c r="X45" s="580"/>
      <c r="Y45" s="580"/>
      <c r="Z45" s="580"/>
      <c r="AA45" s="580"/>
      <c r="AB45" s="580"/>
      <c r="AC45" s="580"/>
    </row>
    <row r="46" spans="2:29" s="574" customFormat="1" ht="15" customHeight="1" thickBot="1">
      <c r="B46" s="717"/>
      <c r="C46" s="696" t="s">
        <v>120</v>
      </c>
      <c r="D46" s="68" t="s">
        <v>123</v>
      </c>
      <c r="E46" s="69" t="str">
        <f>ADDRESS(MATCH(E42,SL_CHARTS_2012!$B$1:$B$144,1),$E45,1)</f>
        <v>$D$42</v>
      </c>
      <c r="F46" s="69" t="str">
        <f>ADDRESS(MATCH(F42,SL_CHARTS_2012!$B$1:$B$144,1),$E45,1)</f>
        <v>$D$39</v>
      </c>
      <c r="G46" s="69" t="str">
        <f>ADDRESS(MATCH(G42,SL_CHARTS_2012!$B$1:$B$144,1),$E45,1)</f>
        <v>$D$40</v>
      </c>
      <c r="H46" s="69" t="str">
        <f>ADDRESS(MATCH(H42,SL_CHARTS_2012!$B$1:$B$144,1),$E45,1)</f>
        <v>$D$40</v>
      </c>
      <c r="I46" s="69" t="str">
        <f>ADDRESS(MATCH(I42,SL_CHARTS_2012!$B$1:$B$144,1),$E45,1)</f>
        <v>$D$41</v>
      </c>
      <c r="J46" s="341" t="str">
        <f>ADDRESS(MATCH(J42,SL_CHARTS_2012!$B$1:$B$144,1),$E45,1)</f>
        <v>$D$42</v>
      </c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80"/>
      <c r="AB46" s="580"/>
      <c r="AC46" s="580"/>
    </row>
    <row r="47" spans="2:29" s="574" customFormat="1" ht="15" customHeight="1" thickBot="1">
      <c r="B47" s="717"/>
      <c r="C47" s="703"/>
      <c r="D47" s="68" t="s">
        <v>122</v>
      </c>
      <c r="E47" s="69" t="str">
        <f>ADDRESS(MATCH(E41,SL_CHARTS_2012!$B$1:$B$144,1),$E45,1)</f>
        <v>$D$45</v>
      </c>
      <c r="F47" s="69" t="str">
        <f>ADDRESS(MATCH(F41,SL_CHARTS_2012!$B$1:$B$144,1),$E45,1)</f>
        <v>$D$51</v>
      </c>
      <c r="G47" s="69" t="str">
        <f>ADDRESS(MATCH(G41,SL_CHARTS_2012!$B$1:$B$144,1),$E45,1)</f>
        <v>$D$44</v>
      </c>
      <c r="H47" s="69" t="str">
        <f>ADDRESS(MATCH(H41,SL_CHARTS_2012!$B$1:$B$144,1),$E45,1)</f>
        <v>$D$46</v>
      </c>
      <c r="I47" s="69" t="str">
        <f>ADDRESS(MATCH(I41,SL_CHARTS_2012!$B$1:$B$144,1),$E45,1)</f>
        <v>$D$45</v>
      </c>
      <c r="J47" s="341" t="str">
        <f>ADDRESS(MATCH(J41,SL_CHARTS_2012!$B$1:$B$144,1),$E45,1)</f>
        <v>$D$46</v>
      </c>
      <c r="K47" s="580"/>
      <c r="L47" s="580"/>
      <c r="M47" s="580"/>
      <c r="N47" s="580"/>
      <c r="O47" s="580"/>
      <c r="P47" s="580"/>
      <c r="Q47" s="580"/>
      <c r="R47" s="580"/>
      <c r="S47" s="580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</row>
    <row r="48" spans="2:29" s="574" customFormat="1" ht="15" customHeight="1" thickBot="1">
      <c r="B48" s="717"/>
      <c r="C48" s="693" t="s">
        <v>121</v>
      </c>
      <c r="D48" s="70" t="s">
        <v>123</v>
      </c>
      <c r="E48" s="67" t="str">
        <f>ADDRESS(MATCH(E44,SL_CHARTS_2012!$B$1:$B$144,1),$E45,1)</f>
        <v>$D$42</v>
      </c>
      <c r="F48" s="67" t="str">
        <f>ADDRESS(MATCH(F44,SL_CHARTS_2012!$B$1:$B$144,1),$E45,1)</f>
        <v>$D$39</v>
      </c>
      <c r="G48" s="67" t="str">
        <f>ADDRESS(MATCH(G44,SL_CHARTS_2012!$B$1:$B$144,1),$E45,1)</f>
        <v>$D$40</v>
      </c>
      <c r="H48" s="67" t="str">
        <f>ADDRESS(MATCH(H44,SL_CHARTS_2012!$B$1:$B$144,1),$E45,1)</f>
        <v>$D$40</v>
      </c>
      <c r="I48" s="67" t="str">
        <f>ADDRESS(MATCH(I44,SL_CHARTS_2012!$B$1:$B$144,1),$E45,1)</f>
        <v>$D$41</v>
      </c>
      <c r="J48" s="340" t="str">
        <f>ADDRESS(MATCH(J44,SL_CHARTS_2012!$B$1:$B$144,1),$E45,1)</f>
        <v>$D$42</v>
      </c>
      <c r="K48" s="580"/>
      <c r="L48" s="580"/>
      <c r="M48" s="580"/>
      <c r="N48" s="580"/>
      <c r="O48" s="580"/>
      <c r="P48" s="580"/>
      <c r="Q48" s="580"/>
      <c r="R48" s="580"/>
      <c r="S48" s="580"/>
      <c r="T48" s="580"/>
      <c r="U48" s="580"/>
      <c r="V48" s="580"/>
      <c r="W48" s="580"/>
      <c r="X48" s="580"/>
      <c r="Y48" s="580"/>
      <c r="Z48" s="580"/>
      <c r="AA48" s="580"/>
      <c r="AB48" s="580"/>
      <c r="AC48" s="580"/>
    </row>
    <row r="49" spans="2:29" s="574" customFormat="1" ht="15" customHeight="1" thickBot="1">
      <c r="B49" s="717"/>
      <c r="C49" s="715"/>
      <c r="D49" s="70" t="s">
        <v>122</v>
      </c>
      <c r="E49" s="67" t="str">
        <f>ADDRESS(MATCH(E43,SL_CHARTS_2012!$B$1:$B$144,1),$E45,1)</f>
        <v>$D$45</v>
      </c>
      <c r="F49" s="67" t="str">
        <f>ADDRESS(MATCH(F43,SL_CHARTS_2012!$B$1:$B$144,1),$E45,1)</f>
        <v>$D$51</v>
      </c>
      <c r="G49" s="67" t="str">
        <f>ADDRESS(MATCH(G43,SL_CHARTS_2012!$B$1:$B$144,1),$E45,1)</f>
        <v>$D$44</v>
      </c>
      <c r="H49" s="67" t="str">
        <f>ADDRESS(MATCH(H43,SL_CHARTS_2012!$B$1:$B$144,1),$E45,1)</f>
        <v>$D$46</v>
      </c>
      <c r="I49" s="67" t="str">
        <f>ADDRESS(MATCH(I43,SL_CHARTS_2012!$B$1:$B$144,1),$E45,1)</f>
        <v>$D$45</v>
      </c>
      <c r="J49" s="340" t="str">
        <f>ADDRESS(MATCH(J43,SL_CHARTS_2012!$B$1:$B$144,1),$E45,1)</f>
        <v>$D$46</v>
      </c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0"/>
      <c r="Y49" s="580"/>
      <c r="Z49" s="580"/>
      <c r="AA49" s="580"/>
      <c r="AB49" s="580"/>
      <c r="AC49" s="580"/>
    </row>
    <row r="50" spans="2:29" s="574" customFormat="1" ht="15" customHeight="1" thickBot="1">
      <c r="B50" s="717"/>
      <c r="C50" s="568"/>
      <c r="D50" s="702" t="s">
        <v>126</v>
      </c>
      <c r="E50" s="72" t="s">
        <v>147</v>
      </c>
      <c r="F50" s="569"/>
      <c r="G50" s="569"/>
      <c r="H50" s="569"/>
      <c r="I50" s="569"/>
      <c r="J50" s="342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80"/>
      <c r="AB50" s="580"/>
      <c r="AC50" s="580"/>
    </row>
    <row r="51" spans="2:29" s="574" customFormat="1" ht="15" customHeight="1" thickBot="1">
      <c r="B51" s="717"/>
      <c r="C51" s="568"/>
      <c r="D51" s="702"/>
      <c r="E51" s="72" t="s">
        <v>124</v>
      </c>
      <c r="F51" s="569"/>
      <c r="G51" s="569"/>
      <c r="H51" s="569"/>
      <c r="I51" s="569"/>
      <c r="J51" s="342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80"/>
      <c r="AB51" s="580"/>
      <c r="AC51" s="580"/>
    </row>
    <row r="52" spans="2:29" s="574" customFormat="1" ht="15" customHeight="1" thickBot="1">
      <c r="B52" s="717"/>
      <c r="C52" s="698" t="s">
        <v>127</v>
      </c>
      <c r="D52" s="91" t="s">
        <v>106</v>
      </c>
      <c r="E52" s="20" t="str">
        <f>CONCATENATE(E41,E$7,E42)</f>
        <v>41-38</v>
      </c>
      <c r="F52" s="20" t="str">
        <f>CONCATENATE(F41,F$7,F42)</f>
        <v>47-35</v>
      </c>
      <c r="G52" s="20" t="str">
        <f t="shared" ref="G52:J52" si="24">CONCATENATE(G41,G$7,G42)</f>
        <v>40-36</v>
      </c>
      <c r="H52" s="20" t="str">
        <f t="shared" si="24"/>
        <v>42-36</v>
      </c>
      <c r="I52" s="20" t="str">
        <f t="shared" si="24"/>
        <v>41-37</v>
      </c>
      <c r="J52" s="343" t="str">
        <f t="shared" si="24"/>
        <v>42-38</v>
      </c>
      <c r="K52" s="580"/>
      <c r="L52" s="580"/>
      <c r="M52" s="580"/>
      <c r="N52" s="580"/>
      <c r="O52" s="580"/>
      <c r="P52" s="580"/>
      <c r="Q52" s="580"/>
      <c r="R52" s="580"/>
      <c r="S52" s="580"/>
      <c r="T52" s="580"/>
      <c r="U52" s="580"/>
      <c r="V52" s="580"/>
      <c r="W52" s="580"/>
      <c r="X52" s="580"/>
      <c r="Y52" s="580"/>
      <c r="Z52" s="580"/>
      <c r="AA52" s="580"/>
      <c r="AB52" s="580"/>
      <c r="AC52" s="580"/>
    </row>
    <row r="53" spans="2:29" s="574" customFormat="1" ht="15" customHeight="1" thickBot="1">
      <c r="B53" s="717"/>
      <c r="C53" s="698"/>
      <c r="D53" s="92" t="s">
        <v>670</v>
      </c>
      <c r="E53" s="92">
        <f ca="1">AVERAGE(INDIRECT(CONCATENATE($E$23,E46,$E$24,E47),TRUE))</f>
        <v>181.19675000000001</v>
      </c>
      <c r="F53" s="92">
        <f t="shared" ref="F53:J53" ca="1" si="25">AVERAGE(INDIRECT(CONCATENATE($E$23,F46,$E$24,F47),TRUE))</f>
        <v>186.04015384615383</v>
      </c>
      <c r="G53" s="92">
        <f t="shared" ca="1" si="25"/>
        <v>176.78319999999999</v>
      </c>
      <c r="H53" s="92">
        <f t="shared" ca="1" si="25"/>
        <v>179.29142857142855</v>
      </c>
      <c r="I53" s="92">
        <f t="shared" ca="1" si="25"/>
        <v>179.7484</v>
      </c>
      <c r="J53" s="344">
        <f t="shared" ca="1" si="25"/>
        <v>182.30360000000002</v>
      </c>
      <c r="K53" s="580"/>
      <c r="L53" s="580"/>
      <c r="M53" s="580"/>
      <c r="N53" s="580"/>
      <c r="O53" s="580"/>
      <c r="P53" s="580"/>
      <c r="Q53" s="580"/>
      <c r="R53" s="580"/>
      <c r="S53" s="580"/>
      <c r="T53" s="580"/>
      <c r="U53" s="580"/>
      <c r="V53" s="580"/>
      <c r="W53" s="580"/>
      <c r="X53" s="580"/>
      <c r="Y53" s="580"/>
      <c r="Z53" s="580"/>
      <c r="AA53" s="580"/>
      <c r="AB53" s="580"/>
      <c r="AC53" s="580"/>
    </row>
    <row r="54" spans="2:29" s="574" customFormat="1" ht="15" customHeight="1" thickBot="1">
      <c r="B54" s="717"/>
      <c r="C54" s="698"/>
      <c r="D54" s="93" t="s">
        <v>671</v>
      </c>
      <c r="E54" s="93">
        <f ca="1">MIN(INDIRECT(CONCATENATE($E$23,E46,$E$24,E47),TRUE))</f>
        <v>177.392</v>
      </c>
      <c r="F54" s="93">
        <f t="shared" ref="F54:J54" ca="1" si="26">MIN(INDIRECT(CONCATENATE($E$23,F46,$E$24,F47),TRUE))</f>
        <v>164.59700000000001</v>
      </c>
      <c r="G54" s="93">
        <f t="shared" ca="1" si="26"/>
        <v>169.56700000000001</v>
      </c>
      <c r="H54" s="93">
        <f t="shared" ca="1" si="26"/>
        <v>169.56700000000001</v>
      </c>
      <c r="I54" s="93">
        <f t="shared" ca="1" si="26"/>
        <v>173.95500000000001</v>
      </c>
      <c r="J54" s="345">
        <f t="shared" ca="1" si="26"/>
        <v>177.392</v>
      </c>
      <c r="K54" s="580"/>
      <c r="L54" s="580"/>
      <c r="M54" s="580"/>
      <c r="N54" s="580"/>
      <c r="O54" s="580"/>
      <c r="P54" s="580"/>
      <c r="Q54" s="580"/>
      <c r="R54" s="580"/>
      <c r="S54" s="580"/>
      <c r="T54" s="580"/>
      <c r="U54" s="580"/>
      <c r="V54" s="580"/>
      <c r="W54" s="580"/>
      <c r="X54" s="580"/>
      <c r="Y54" s="580"/>
      <c r="Z54" s="580"/>
      <c r="AA54" s="580"/>
      <c r="AB54" s="580"/>
      <c r="AC54" s="580"/>
    </row>
    <row r="55" spans="2:29" s="574" customFormat="1" ht="15" customHeight="1" thickBot="1">
      <c r="B55" s="717"/>
      <c r="C55" s="698"/>
      <c r="D55" s="93" t="s">
        <v>672</v>
      </c>
      <c r="E55" s="93">
        <f ca="1">MAX(INDIRECT(CONCATENATE($E$23,E46,$E$24,E47),TRUE))</f>
        <v>184.393</v>
      </c>
      <c r="F55" s="93">
        <f t="shared" ref="F55:J55" ca="1" si="27">MAX(INDIRECT(CONCATENATE($E$23,F46,$E$24,F47),TRUE))</f>
        <v>208.52500000000001</v>
      </c>
      <c r="G55" s="93">
        <f t="shared" ca="1" si="27"/>
        <v>182.608</v>
      </c>
      <c r="H55" s="93">
        <f t="shared" ca="1" si="27"/>
        <v>186.73099999999999</v>
      </c>
      <c r="I55" s="93">
        <f t="shared" ca="1" si="27"/>
        <v>184.393</v>
      </c>
      <c r="J55" s="345">
        <f t="shared" ca="1" si="27"/>
        <v>186.73099999999999</v>
      </c>
      <c r="K55" s="580"/>
      <c r="L55" s="580"/>
      <c r="M55" s="580"/>
      <c r="N55" s="580"/>
      <c r="O55" s="580"/>
      <c r="P55" s="580"/>
      <c r="Q55" s="580"/>
      <c r="R55" s="580"/>
      <c r="S55" s="580"/>
      <c r="T55" s="580"/>
      <c r="U55" s="580"/>
      <c r="V55" s="580"/>
      <c r="W55" s="580"/>
      <c r="X55" s="580"/>
      <c r="Y55" s="580"/>
      <c r="Z55" s="580"/>
      <c r="AA55" s="580"/>
      <c r="AB55" s="580"/>
      <c r="AC55" s="580"/>
    </row>
    <row r="56" spans="2:29" s="574" customFormat="1" ht="15" customHeight="1" thickBot="1">
      <c r="B56" s="717"/>
      <c r="C56" s="698"/>
      <c r="D56" s="94" t="s">
        <v>673</v>
      </c>
      <c r="E56" s="95">
        <v>-15</v>
      </c>
      <c r="F56" s="95">
        <v>-15</v>
      </c>
      <c r="G56" s="95">
        <v>-15</v>
      </c>
      <c r="H56" s="95">
        <v>-15</v>
      </c>
      <c r="I56" s="95">
        <v>-15</v>
      </c>
      <c r="J56" s="343">
        <v>-15</v>
      </c>
      <c r="K56" s="580"/>
      <c r="L56" s="580"/>
      <c r="M56" s="580"/>
      <c r="N56" s="580"/>
      <c r="O56" s="580"/>
      <c r="P56" s="580"/>
      <c r="Q56" s="580"/>
      <c r="R56" s="580"/>
      <c r="S56" s="580"/>
      <c r="T56" s="580"/>
      <c r="U56" s="580"/>
      <c r="V56" s="580"/>
      <c r="W56" s="580"/>
      <c r="X56" s="580"/>
      <c r="Y56" s="580"/>
      <c r="Z56" s="580"/>
      <c r="AA56" s="580"/>
      <c r="AB56" s="580"/>
      <c r="AC56" s="580"/>
    </row>
    <row r="57" spans="2:29" s="574" customFormat="1" ht="15" customHeight="1" thickBot="1">
      <c r="B57" s="717"/>
      <c r="C57" s="698"/>
      <c r="D57" s="94" t="s">
        <v>674</v>
      </c>
      <c r="E57" s="95">
        <v>15</v>
      </c>
      <c r="F57" s="95">
        <v>15</v>
      </c>
      <c r="G57" s="95">
        <v>15</v>
      </c>
      <c r="H57" s="95">
        <v>15</v>
      </c>
      <c r="I57" s="95">
        <v>15</v>
      </c>
      <c r="J57" s="343">
        <v>15</v>
      </c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</row>
    <row r="58" spans="2:29" s="574" customFormat="1" ht="15" customHeight="1" thickBot="1">
      <c r="B58" s="717"/>
      <c r="C58" s="698"/>
      <c r="D58" s="94" t="s">
        <v>675</v>
      </c>
      <c r="E58" s="96">
        <f ca="1">E54+E56</f>
        <v>162.392</v>
      </c>
      <c r="F58" s="96">
        <f ca="1">F54+F56</f>
        <v>149.59700000000001</v>
      </c>
      <c r="G58" s="96">
        <f t="shared" ref="G58:J58" ca="1" si="28">G54+G56</f>
        <v>154.56700000000001</v>
      </c>
      <c r="H58" s="96">
        <f t="shared" ca="1" si="28"/>
        <v>154.56700000000001</v>
      </c>
      <c r="I58" s="96">
        <f t="shared" ca="1" si="28"/>
        <v>158.95500000000001</v>
      </c>
      <c r="J58" s="346">
        <f t="shared" ca="1" si="28"/>
        <v>162.392</v>
      </c>
      <c r="K58" s="580"/>
      <c r="L58" s="580"/>
      <c r="M58" s="580"/>
      <c r="N58" s="580"/>
      <c r="O58" s="580"/>
      <c r="P58" s="580"/>
      <c r="Q58" s="580"/>
      <c r="R58" s="580"/>
      <c r="S58" s="580"/>
      <c r="T58" s="580"/>
      <c r="U58" s="580"/>
      <c r="V58" s="580"/>
      <c r="W58" s="580"/>
      <c r="X58" s="580"/>
      <c r="Y58" s="580"/>
      <c r="Z58" s="580"/>
      <c r="AA58" s="580"/>
      <c r="AB58" s="580"/>
      <c r="AC58" s="580"/>
    </row>
    <row r="59" spans="2:29" s="574" customFormat="1" ht="15" customHeight="1" thickBot="1">
      <c r="B59" s="717"/>
      <c r="C59" s="698"/>
      <c r="D59" s="94" t="s">
        <v>676</v>
      </c>
      <c r="E59" s="96">
        <f ca="1">E55+E57</f>
        <v>199.393</v>
      </c>
      <c r="F59" s="96">
        <f t="shared" ref="F59:J59" ca="1" si="29">F55+F57</f>
        <v>223.52500000000001</v>
      </c>
      <c r="G59" s="96">
        <f t="shared" ca="1" si="29"/>
        <v>197.608</v>
      </c>
      <c r="H59" s="96">
        <f t="shared" ca="1" si="29"/>
        <v>201.73099999999999</v>
      </c>
      <c r="I59" s="96">
        <f t="shared" ca="1" si="29"/>
        <v>199.393</v>
      </c>
      <c r="J59" s="346">
        <f t="shared" ca="1" si="29"/>
        <v>201.73099999999999</v>
      </c>
      <c r="K59" s="580"/>
      <c r="L59" s="580"/>
      <c r="M59" s="580"/>
      <c r="N59" s="580"/>
      <c r="O59" s="580"/>
      <c r="P59" s="580"/>
      <c r="Q59" s="580"/>
      <c r="R59" s="580"/>
      <c r="S59" s="580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</row>
    <row r="60" spans="2:29" s="574" customFormat="1" ht="15" customHeight="1" thickBot="1">
      <c r="B60" s="717"/>
      <c r="C60" s="699" t="s">
        <v>128</v>
      </c>
      <c r="D60" s="74" t="s">
        <v>106</v>
      </c>
      <c r="E60" s="75" t="str">
        <f>CONCATENATE(E43,E$7,E44)</f>
        <v>41-38</v>
      </c>
      <c r="F60" s="75" t="str">
        <f t="shared" ref="F60:J60" si="30">CONCATENATE(F43,F$7,F44)</f>
        <v>47-35</v>
      </c>
      <c r="G60" s="75" t="str">
        <f t="shared" si="30"/>
        <v>40-36</v>
      </c>
      <c r="H60" s="75" t="str">
        <f t="shared" si="30"/>
        <v>42-36</v>
      </c>
      <c r="I60" s="75" t="str">
        <f t="shared" si="30"/>
        <v>41-37</v>
      </c>
      <c r="J60" s="347" t="str">
        <f t="shared" si="30"/>
        <v>42-38</v>
      </c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80"/>
      <c r="AB60" s="580"/>
      <c r="AC60" s="580"/>
    </row>
    <row r="61" spans="2:29" s="574" customFormat="1" ht="15" customHeight="1" thickBot="1">
      <c r="B61" s="717"/>
      <c r="C61" s="699"/>
      <c r="D61" s="76" t="s">
        <v>670</v>
      </c>
      <c r="E61" s="76">
        <f ca="1">AVERAGE(INDIRECT(CONCATENATE($E50,E48,$E$24,E49),TRUE))</f>
        <v>181.19675000000001</v>
      </c>
      <c r="F61" s="76">
        <f t="shared" ref="F61:J61" ca="1" si="31">AVERAGE(INDIRECT(CONCATENATE($E50,F48,$E$24,F49),TRUE))</f>
        <v>186.04015384615383</v>
      </c>
      <c r="G61" s="76">
        <f t="shared" ca="1" si="31"/>
        <v>176.78319999999999</v>
      </c>
      <c r="H61" s="76">
        <f t="shared" ca="1" si="31"/>
        <v>179.29142857142855</v>
      </c>
      <c r="I61" s="76">
        <f t="shared" ca="1" si="31"/>
        <v>179.7484</v>
      </c>
      <c r="J61" s="348">
        <f t="shared" ca="1" si="31"/>
        <v>182.30360000000002</v>
      </c>
      <c r="K61" s="580"/>
      <c r="L61" s="580"/>
      <c r="M61" s="580"/>
      <c r="N61" s="580"/>
      <c r="O61" s="580"/>
      <c r="P61" s="580"/>
      <c r="Q61" s="580"/>
      <c r="R61" s="580"/>
      <c r="S61" s="580"/>
      <c r="T61" s="580"/>
      <c r="U61" s="580"/>
      <c r="V61" s="580"/>
      <c r="W61" s="580"/>
      <c r="X61" s="580"/>
      <c r="Y61" s="580"/>
      <c r="Z61" s="580"/>
      <c r="AA61" s="580"/>
      <c r="AB61" s="580"/>
      <c r="AC61" s="580"/>
    </row>
    <row r="62" spans="2:29" s="574" customFormat="1" ht="15" customHeight="1" thickBot="1">
      <c r="B62" s="717"/>
      <c r="C62" s="699"/>
      <c r="D62" s="77" t="s">
        <v>671</v>
      </c>
      <c r="E62" s="77">
        <f ca="1">MIN(INDIRECT(CONCATENATE($E50,E48,$E$24,E49),TRUE))</f>
        <v>177.392</v>
      </c>
      <c r="F62" s="77">
        <f t="shared" ref="F62:J62" ca="1" si="32">MIN(INDIRECT(CONCATENATE($E50,F48,$E$24,F49),TRUE))</f>
        <v>164.59700000000001</v>
      </c>
      <c r="G62" s="77">
        <f t="shared" ca="1" si="32"/>
        <v>169.56700000000001</v>
      </c>
      <c r="H62" s="77">
        <f t="shared" ca="1" si="32"/>
        <v>169.56700000000001</v>
      </c>
      <c r="I62" s="77">
        <f t="shared" ca="1" si="32"/>
        <v>173.95500000000001</v>
      </c>
      <c r="J62" s="349">
        <f t="shared" ca="1" si="32"/>
        <v>177.392</v>
      </c>
      <c r="K62" s="580"/>
      <c r="L62" s="580"/>
      <c r="M62" s="580"/>
      <c r="N62" s="580"/>
      <c r="O62" s="580"/>
      <c r="P62" s="580"/>
      <c r="Q62" s="580"/>
      <c r="R62" s="580"/>
      <c r="S62" s="580"/>
      <c r="T62" s="580"/>
      <c r="U62" s="580"/>
      <c r="V62" s="580"/>
      <c r="W62" s="580"/>
      <c r="X62" s="580"/>
      <c r="Y62" s="580"/>
      <c r="Z62" s="580"/>
      <c r="AA62" s="580"/>
      <c r="AB62" s="580"/>
      <c r="AC62" s="580"/>
    </row>
    <row r="63" spans="2:29" s="574" customFormat="1" ht="15" customHeight="1" thickBot="1">
      <c r="B63" s="717"/>
      <c r="C63" s="699"/>
      <c r="D63" s="77" t="s">
        <v>672</v>
      </c>
      <c r="E63" s="77">
        <f ca="1">MAX(INDIRECT(CONCATENATE($E50,E48,$E$24,E49),TRUE))</f>
        <v>184.393</v>
      </c>
      <c r="F63" s="77">
        <f t="shared" ref="F63:J63" ca="1" si="33">MAX(INDIRECT(CONCATENATE($E50,F48,$E$24,F49),TRUE))</f>
        <v>208.52500000000001</v>
      </c>
      <c r="G63" s="77">
        <f t="shared" ca="1" si="33"/>
        <v>182.608</v>
      </c>
      <c r="H63" s="77">
        <f t="shared" ca="1" si="33"/>
        <v>186.73099999999999</v>
      </c>
      <c r="I63" s="77">
        <f t="shared" ca="1" si="33"/>
        <v>184.393</v>
      </c>
      <c r="J63" s="349">
        <f t="shared" ca="1" si="33"/>
        <v>186.73099999999999</v>
      </c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580"/>
      <c r="AA63" s="580"/>
      <c r="AB63" s="580"/>
      <c r="AC63" s="580"/>
    </row>
    <row r="64" spans="2:29" s="574" customFormat="1" ht="15" customHeight="1" thickBot="1">
      <c r="B64" s="717"/>
      <c r="C64" s="699"/>
      <c r="D64" s="63" t="s">
        <v>673</v>
      </c>
      <c r="E64" s="78">
        <v>-15</v>
      </c>
      <c r="F64" s="78">
        <v>-15</v>
      </c>
      <c r="G64" s="78">
        <v>-15</v>
      </c>
      <c r="H64" s="78">
        <v>-15</v>
      </c>
      <c r="I64" s="78">
        <v>-15</v>
      </c>
      <c r="J64" s="347">
        <v>-15</v>
      </c>
      <c r="K64" s="580"/>
      <c r="L64" s="580"/>
      <c r="M64" s="580"/>
      <c r="N64" s="580"/>
      <c r="O64" s="580"/>
      <c r="P64" s="580"/>
      <c r="Q64" s="580"/>
      <c r="R64" s="580"/>
      <c r="S64" s="580"/>
      <c r="T64" s="580"/>
      <c r="U64" s="580"/>
      <c r="V64" s="580"/>
      <c r="W64" s="580"/>
      <c r="X64" s="580"/>
      <c r="Y64" s="580"/>
      <c r="Z64" s="580"/>
      <c r="AA64" s="580"/>
      <c r="AB64" s="580"/>
      <c r="AC64" s="580"/>
    </row>
    <row r="65" spans="2:29" s="574" customFormat="1" ht="15" customHeight="1" thickBot="1">
      <c r="B65" s="717"/>
      <c r="C65" s="699"/>
      <c r="D65" s="63" t="s">
        <v>674</v>
      </c>
      <c r="E65" s="78">
        <v>15</v>
      </c>
      <c r="F65" s="78">
        <v>15</v>
      </c>
      <c r="G65" s="78">
        <v>15</v>
      </c>
      <c r="H65" s="78">
        <v>15</v>
      </c>
      <c r="I65" s="78">
        <v>15</v>
      </c>
      <c r="J65" s="347">
        <v>15</v>
      </c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580"/>
      <c r="AA65" s="580"/>
      <c r="AB65" s="580"/>
      <c r="AC65" s="580"/>
    </row>
    <row r="66" spans="2:29" s="574" customFormat="1" ht="15" customHeight="1" thickBot="1">
      <c r="B66" s="717"/>
      <c r="C66" s="699"/>
      <c r="D66" s="63" t="s">
        <v>675</v>
      </c>
      <c r="E66" s="64">
        <f ca="1">E62+E64</f>
        <v>162.392</v>
      </c>
      <c r="F66" s="64">
        <f ca="1">F62+F64</f>
        <v>149.59700000000001</v>
      </c>
      <c r="G66" s="64">
        <f t="shared" ref="G66:J66" ca="1" si="34">G62+G64</f>
        <v>154.56700000000001</v>
      </c>
      <c r="H66" s="64">
        <f t="shared" ca="1" si="34"/>
        <v>154.56700000000001</v>
      </c>
      <c r="I66" s="64">
        <f t="shared" ca="1" si="34"/>
        <v>158.95500000000001</v>
      </c>
      <c r="J66" s="350">
        <f t="shared" ca="1" si="34"/>
        <v>162.392</v>
      </c>
      <c r="K66" s="580"/>
      <c r="L66" s="580"/>
      <c r="M66" s="580"/>
      <c r="N66" s="580"/>
      <c r="O66" s="580"/>
      <c r="P66" s="580"/>
      <c r="Q66" s="580"/>
      <c r="R66" s="580"/>
      <c r="S66" s="580"/>
      <c r="T66" s="580"/>
      <c r="U66" s="580"/>
      <c r="V66" s="580"/>
      <c r="W66" s="580"/>
      <c r="X66" s="580"/>
      <c r="Y66" s="580"/>
      <c r="Z66" s="580"/>
      <c r="AA66" s="580"/>
      <c r="AB66" s="580"/>
      <c r="AC66" s="580"/>
    </row>
    <row r="67" spans="2:29" s="574" customFormat="1" ht="15" customHeight="1" thickBot="1">
      <c r="B67" s="717"/>
      <c r="C67" s="700"/>
      <c r="D67" s="104" t="s">
        <v>676</v>
      </c>
      <c r="E67" s="105">
        <f ca="1">E63+E65</f>
        <v>199.393</v>
      </c>
      <c r="F67" s="105">
        <f t="shared" ref="F67:J67" ca="1" si="35">F63+F65</f>
        <v>223.52500000000001</v>
      </c>
      <c r="G67" s="105">
        <f t="shared" ca="1" si="35"/>
        <v>197.608</v>
      </c>
      <c r="H67" s="105">
        <f t="shared" ca="1" si="35"/>
        <v>201.73099999999999</v>
      </c>
      <c r="I67" s="105">
        <f t="shared" ca="1" si="35"/>
        <v>199.393</v>
      </c>
      <c r="J67" s="351">
        <f t="shared" ca="1" si="35"/>
        <v>201.73099999999999</v>
      </c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80"/>
      <c r="AB67" s="580"/>
      <c r="AC67" s="580"/>
    </row>
    <row r="68" spans="2:29" s="574" customFormat="1" ht="15" customHeight="1" thickBot="1">
      <c r="B68" s="726" t="s">
        <v>37</v>
      </c>
      <c r="C68" s="701" t="s">
        <v>120</v>
      </c>
      <c r="D68" s="25" t="s">
        <v>148</v>
      </c>
      <c r="E68" s="26" t="str">
        <f ca="1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$E$252</v>
      </c>
      <c r="F68" s="26" t="str">
        <f ca="1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$E$271</v>
      </c>
      <c r="G68" s="26" t="str">
        <f ca="1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$E$249</v>
      </c>
      <c r="H68" s="26" t="str">
        <f ca="1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$E$254</v>
      </c>
      <c r="I68" s="26" t="str">
        <f ca="1">IF(INDIRECT(CONCATENATE($E$77,ADDRESS(MATCH(I4,SL_CHARTS_2012!$E$1:$E$39999,1),$E$76,1)))=I4,ADDRESS(MATCH(I4,SL_CHARTS_2012!$E$1:$E$39999,1),$E$76,1), IF(INDIRECT(CONCATENATE($E$77,ADDRESS(MATCH(I4,SL_CHARTS_2012!$E$1:$E$39999,1),$E$76,1)))&lt;I4, ADDRESS(MATCH(I4,SL_CHARTS_2012!$E$1:$E$39999,1)+1,$E$76,1), ADDRESS(MATCH(I4,SL_CHARTS_2012!$E$1:$E$39999,1),$E$76,1)))</f>
        <v>$E$252</v>
      </c>
      <c r="J68" s="352" t="str">
        <f ca="1">IF(INDIRECT(CONCATENATE($E$77,ADDRESS(MATCH(J4,SL_CHARTS_2012!$E$1:$E$39999,1),$E$76,1)))=J4,ADDRESS(MATCH(J4,SL_CHARTS_2012!$E$1:$E$39999,1),$E$76,1), IF(INDIRECT(CONCATENATE($E$77,ADDRESS(MATCH(J4,SL_CHARTS_2012!$E$1:$E$39999,1),$E$76,1)))&lt;J4, ADDRESS(MATCH(J4,SL_CHARTS_2012!$E$1:$E$39999,1)+1,$E$76,1), ADDRESS(MATCH(J4,SL_CHARTS_2012!$E$1:$E$39999,1),$E$76,1)))</f>
        <v>$E$255</v>
      </c>
      <c r="K68" s="580"/>
      <c r="L68" s="580"/>
      <c r="M68" s="580"/>
      <c r="N68" s="580"/>
      <c r="O68" s="580"/>
      <c r="P68" s="580"/>
      <c r="Q68" s="580"/>
      <c r="R68" s="580"/>
      <c r="S68" s="580"/>
      <c r="T68" s="580"/>
      <c r="U68" s="580"/>
      <c r="V68" s="580"/>
      <c r="W68" s="580"/>
      <c r="X68" s="580"/>
      <c r="Y68" s="580"/>
      <c r="Z68" s="580"/>
      <c r="AA68" s="580"/>
      <c r="AB68" s="580"/>
      <c r="AC68" s="580"/>
    </row>
    <row r="69" spans="2:29" s="574" customFormat="1" ht="15" customHeight="1" thickBot="1">
      <c r="B69" s="726"/>
      <c r="C69" s="701"/>
      <c r="D69" s="24" t="s">
        <v>129</v>
      </c>
      <c r="E69" s="119">
        <f ca="1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40.635331802660311</v>
      </c>
      <c r="F69" s="119">
        <f ca="1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46.345998298867862</v>
      </c>
      <c r="G69" s="119">
        <f ca="1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39.884829702089817</v>
      </c>
      <c r="H69" s="119">
        <f ca="1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41.252318669305545</v>
      </c>
      <c r="I69" s="119">
        <f ca="1">INDIRECT(CONCATENATE($E$77,IF(INDIRECT(CONCATENATE($E$77,ADDRESS(MATCH(I4,SL_CHARTS_2012!$E$1:$E$39999,1),$E$76,1)))=I4,ADDRESS(MATCH(I4,SL_CHARTS_2012!$E$1:$E$39999,1),$E$76,1),IF(INDIRECT(CONCATENATE($E$77,ADDRESS(MATCH(I4,SL_CHARTS_2012!$E$1:$E$39999,1),$E$76,1)))&lt;I4,ADDRESS(MATCH(I4,SL_CHARTS_2012!$E$1:$E$39999,1)+1,$E$76,1),ADDRESS(MATCH(I4,SL_CHARTS_2012!$E$1:$E$39999,1),$E$76,1)))))</f>
        <v>40.635331802660311</v>
      </c>
      <c r="J69" s="363">
        <f ca="1">INDIRECT(CONCATENATE($E$77,IF(INDIRECT(CONCATENATE($E$77,ADDRESS(MATCH(J4,SL_CHARTS_2012!$E$1:$E$39999,1),$E$76,1)))=J4,ADDRESS(MATCH(J4,SL_CHARTS_2012!$E$1:$E$39999,1),$E$76,1),IF(INDIRECT(CONCATENATE($E$77,ADDRESS(MATCH(J4,SL_CHARTS_2012!$E$1:$E$39999,1),$E$76,1)))&lt;J4,ADDRESS(MATCH(J4,SL_CHARTS_2012!$E$1:$E$39999,1)+1,$E$76,1),ADDRESS(MATCH(J4,SL_CHARTS_2012!$E$1:$E$39999,1),$E$76,1)))))</f>
        <v>41.503438200095566</v>
      </c>
      <c r="K69" s="580"/>
      <c r="L69" s="580"/>
      <c r="M69" s="580"/>
      <c r="N69" s="580"/>
      <c r="O69" s="580"/>
      <c r="P69" s="580"/>
      <c r="Q69" s="580"/>
      <c r="R69" s="580"/>
      <c r="S69" s="580"/>
      <c r="T69" s="580"/>
      <c r="U69" s="580"/>
      <c r="V69" s="580"/>
      <c r="W69" s="580"/>
      <c r="X69" s="580"/>
      <c r="Y69" s="580"/>
      <c r="Z69" s="580"/>
      <c r="AA69" s="580"/>
      <c r="AB69" s="580"/>
      <c r="AC69" s="580"/>
    </row>
    <row r="70" spans="2:29" s="574" customFormat="1" ht="15" customHeight="1" thickBot="1">
      <c r="B70" s="726"/>
      <c r="C70" s="701"/>
      <c r="D70" s="25" t="s">
        <v>149</v>
      </c>
      <c r="E70" s="26" t="str">
        <f ca="1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$E$241</v>
      </c>
      <c r="F70" s="26" t="str">
        <f ca="1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$E$230</v>
      </c>
      <c r="G70" s="26" t="str">
        <f ca="1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$E$234</v>
      </c>
      <c r="H70" s="26" t="str">
        <f ca="1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$E$235</v>
      </c>
      <c r="I70" s="26" t="str">
        <f ca="1">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</f>
        <v>$E$237</v>
      </c>
      <c r="J70" s="352" t="str">
        <f ca="1">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</f>
        <v>$E$241</v>
      </c>
      <c r="K70" s="580"/>
      <c r="L70" s="580"/>
      <c r="M70" s="580"/>
      <c r="N70" s="580"/>
      <c r="O70" s="580"/>
      <c r="P70" s="580"/>
      <c r="Q70" s="580"/>
      <c r="R70" s="580"/>
      <c r="S70" s="580"/>
      <c r="T70" s="580"/>
      <c r="U70" s="580"/>
      <c r="V70" s="580"/>
      <c r="W70" s="580"/>
      <c r="X70" s="580"/>
      <c r="Y70" s="580"/>
      <c r="Z70" s="580"/>
      <c r="AA70" s="580"/>
      <c r="AB70" s="580"/>
      <c r="AC70" s="580"/>
    </row>
    <row r="71" spans="2:29" s="574" customFormat="1" ht="15" customHeight="1" thickBot="1">
      <c r="B71" s="726"/>
      <c r="C71" s="701"/>
      <c r="D71" s="24" t="s">
        <v>130</v>
      </c>
      <c r="E71" s="119">
        <f ca="1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37.856789896959029</v>
      </c>
      <c r="F71" s="119">
        <f ca="1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35.371650511338373</v>
      </c>
      <c r="G71" s="119">
        <f ca="1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36.49541523595893</v>
      </c>
      <c r="H71" s="119">
        <f ca="1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36.819066344577692</v>
      </c>
      <c r="I71" s="119">
        <f ca="1">INDIRECT(CONCATENATE($E$77,IF(INDIRECT(CONCATENATE($E$77,ADDRESS(MATCH(I8,SL_CHARTS_2012!$E$1:$E$39999,1),$E$76,1)))=I8,ADDRESS(MATCH(I8,SL_CHARTS_2012!$E$1:$E$39999,1),$E$76,1),IF(INDIRECT(CONCATENATE($E$77,ADDRESS(MATCH(I8,SL_CHARTS_2012!$E$1:$E$39999,1),$E$76,1)))&gt;I8,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ADDRESS(MATCH(I8,SL_CHARTS_2012!$E$1:$E$39999,1),$E$76,1)))))</f>
        <v>37.031113622638252</v>
      </c>
      <c r="J71" s="363">
        <f ca="1">INDIRECT(CONCATENATE($E$77,IF(INDIRECT(CONCATENATE($E$77,ADDRESS(MATCH(J8,SL_CHARTS_2012!$E$1:$E$39999,1),$E$76,1)))=J8,ADDRESS(MATCH(J8,SL_CHARTS_2012!$E$1:$E$39999,1),$E$76,1),IF(INDIRECT(CONCATENATE($E$77,ADDRESS(MATCH(J8,SL_CHARTS_2012!$E$1:$E$39999,1),$E$76,1)))&gt;J8,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ADDRESS(MATCH(J8,SL_CHARTS_2012!$E$1:$E$39999,1),$E$76,1)))))</f>
        <v>37.856789896959029</v>
      </c>
      <c r="K71" s="580"/>
      <c r="L71" s="580"/>
      <c r="M71" s="580"/>
      <c r="N71" s="580"/>
      <c r="O71" s="580"/>
      <c r="P71" s="580"/>
      <c r="Q71" s="580"/>
      <c r="R71" s="580"/>
      <c r="S71" s="580"/>
      <c r="T71" s="580"/>
      <c r="U71" s="580"/>
      <c r="V71" s="580"/>
      <c r="W71" s="580"/>
      <c r="X71" s="580"/>
      <c r="Y71" s="580"/>
      <c r="Z71" s="580"/>
      <c r="AA71" s="580"/>
      <c r="AB71" s="580"/>
      <c r="AC71" s="580"/>
    </row>
    <row r="72" spans="2:29" s="574" customFormat="1" ht="15" customHeight="1" thickBot="1">
      <c r="B72" s="726"/>
      <c r="C72" s="707" t="s">
        <v>121</v>
      </c>
      <c r="D72" s="60" t="s">
        <v>148</v>
      </c>
      <c r="E72" s="62" t="str">
        <f ca="1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$E$252</v>
      </c>
      <c r="F72" s="62" t="str">
        <f ca="1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$E$271</v>
      </c>
      <c r="G72" s="62" t="str">
        <f ca="1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$E$249</v>
      </c>
      <c r="H72" s="62" t="str">
        <f ca="1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$E$254</v>
      </c>
      <c r="I72" s="62" t="str">
        <f ca="1">IF(INDIRECT(CONCATENATE($E$77,ADDRESS(MATCH(I6,SL_CHARTS_2012!$E$1:$E$39999,1),$E$76,1)))=I6,ADDRESS(MATCH(I6,SL_CHARTS_2012!$E$1:$E$39999,1),$E$76,1), IF(INDIRECT(CONCATENATE($E$77,ADDRESS(MATCH(I6,SL_CHARTS_2012!$E$1:$E$39999,1),$E$76,1)))&lt;I6, ADDRESS(MATCH(I6,SL_CHARTS_2012!$E$1:$E$39999,1)+1,$E$76,1), ADDRESS(MATCH(I6,SL_CHARTS_2012!$E$1:$E$39999,1),$E$76,1)))</f>
        <v>$E$252</v>
      </c>
      <c r="J72" s="353" t="str">
        <f ca="1">IF(INDIRECT(CONCATENATE($E$77,ADDRESS(MATCH(J6,SL_CHARTS_2012!$E$1:$E$39999,1),$E$76,1)))=J6,ADDRESS(MATCH(J6,SL_CHARTS_2012!$E$1:$E$39999,1),$E$76,1), IF(INDIRECT(CONCATENATE($E$77,ADDRESS(MATCH(J6,SL_CHARTS_2012!$E$1:$E$39999,1),$E$76,1)))&lt;J6, ADDRESS(MATCH(J6,SL_CHARTS_2012!$E$1:$E$39999,1)+1,$E$76,1), ADDRESS(MATCH(J6,SL_CHARTS_2012!$E$1:$E$39999,1),$E$76,1)))</f>
        <v>$E$255</v>
      </c>
      <c r="K72" s="580"/>
      <c r="L72" s="580"/>
      <c r="M72" s="580"/>
      <c r="N72" s="580"/>
      <c r="O72" s="580"/>
      <c r="P72" s="580"/>
      <c r="Q72" s="580"/>
      <c r="R72" s="580"/>
      <c r="S72" s="580"/>
      <c r="T72" s="580"/>
      <c r="U72" s="580"/>
      <c r="V72" s="580"/>
      <c r="W72" s="580"/>
      <c r="X72" s="580"/>
      <c r="Y72" s="580"/>
      <c r="Z72" s="580"/>
      <c r="AA72" s="580"/>
      <c r="AB72" s="580"/>
      <c r="AC72" s="580"/>
    </row>
    <row r="73" spans="2:29" s="574" customFormat="1" ht="15" customHeight="1" thickBot="1">
      <c r="B73" s="726"/>
      <c r="C73" s="707"/>
      <c r="D73" s="85" t="s">
        <v>118</v>
      </c>
      <c r="E73" s="123">
        <f ca="1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40.635331802660311</v>
      </c>
      <c r="F73" s="123">
        <f ca="1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46.345998298867862</v>
      </c>
      <c r="G73" s="123">
        <f ca="1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39.884829702089817</v>
      </c>
      <c r="H73" s="123">
        <f ca="1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41.252318669305545</v>
      </c>
      <c r="I73" s="123">
        <f ca="1">INDIRECT(CONCATENATE($E$77,IF(INDIRECT(CONCATENATE($E$77,ADDRESS(MATCH(I6,SL_CHARTS_2012!$E$1:$E$39999,1),$E$76,1)))=I6,ADDRESS(MATCH(I6,SL_CHARTS_2012!$E$1:$E$39999,1),$E$76,1),IF(INDIRECT(CONCATENATE($E$77,ADDRESS(MATCH(I6,SL_CHARTS_2012!$E$1:$E$39999,1),$E$76,1)))&lt;I6,ADDRESS(MATCH(I6,SL_CHARTS_2012!$E$1:$E$39999,1)+1,$E$76,1),ADDRESS(MATCH(I6,SL_CHARTS_2012!$E$1:$E$39999,1),$E$76,1)))))</f>
        <v>40.635331802660311</v>
      </c>
      <c r="J73" s="364">
        <f ca="1">INDIRECT(CONCATENATE($E$77,IF(INDIRECT(CONCATENATE($E$77,ADDRESS(MATCH(J6,SL_CHARTS_2012!$E$1:$E$39999,1),$E$76,1)))=J6,ADDRESS(MATCH(J6,SL_CHARTS_2012!$E$1:$E$39999,1),$E$76,1),IF(INDIRECT(CONCATENATE($E$77,ADDRESS(MATCH(J6,SL_CHARTS_2012!$E$1:$E$39999,1),$E$76,1)))&lt;J6,ADDRESS(MATCH(J6,SL_CHARTS_2012!$E$1:$E$39999,1)+1,$E$76,1),ADDRESS(MATCH(J6,SL_CHARTS_2012!$E$1:$E$39999,1),$E$76,1)))))</f>
        <v>41.503438200095566</v>
      </c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80"/>
      <c r="AB73" s="580"/>
      <c r="AC73" s="580"/>
    </row>
    <row r="74" spans="2:29" s="574" customFormat="1" ht="15" customHeight="1" thickBot="1">
      <c r="B74" s="726"/>
      <c r="C74" s="707"/>
      <c r="D74" s="60" t="s">
        <v>149</v>
      </c>
      <c r="E74" s="62" t="str">
        <f ca="1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$E$241</v>
      </c>
      <c r="F74" s="62" t="str">
        <f ca="1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$E$230</v>
      </c>
      <c r="G74" s="62" t="str">
        <f ca="1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$E$234</v>
      </c>
      <c r="H74" s="62" t="str">
        <f ca="1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$E$235</v>
      </c>
      <c r="I74" s="62" t="str">
        <f ca="1">IF(INDIRECT(CONCATENATE($E$77,ADDRESS(MATCH(I10,SL_CHARTS_2012!$E$1:$E$39999,1),$E$76,1)))=I10,ADDRESS(MATCH(I10,SL_CHARTS_2012!$E$1:$E$39999,1),$E$76,1),IF(INDIRECT(CONCATENATE($E$77,ADDRESS(MATCH(I10,SL_CHARTS_2012!$E$1:$E$39999,1),$E$76,1)))&gt;I10, ADDRESS(MATCH(I10,SL_CHARTS_2012!$E$1:$E$39999,1)-1,$E$76,1), ADDRESS(MATCH(I10,SL_CHARTS_2012!$E$1:$E$39999,1),$E$76,1)))</f>
        <v>$E$237</v>
      </c>
      <c r="J74" s="353" t="str">
        <f ca="1">IF(INDIRECT(CONCATENATE($E$77,ADDRESS(MATCH(J10,SL_CHARTS_2012!$E$1:$E$39999,1),$E$76,1)))=J10,ADDRESS(MATCH(J10,SL_CHARTS_2012!$E$1:$E$39999,1),$E$76,1),IF(INDIRECT(CONCATENATE($E$77,ADDRESS(MATCH(J10,SL_CHARTS_2012!$E$1:$E$39999,1),$E$76,1)))&gt;J10, ADDRESS(MATCH(J10,SL_CHARTS_2012!$E$1:$E$39999,1)-1,$E$76,1), ADDRESS(MATCH(J10,SL_CHARTS_2012!$E$1:$E$39999,1),$E$76,1)))</f>
        <v>$E$241</v>
      </c>
      <c r="K74" s="580"/>
      <c r="L74" s="580"/>
      <c r="M74" s="580"/>
      <c r="N74" s="580"/>
      <c r="O74" s="580"/>
      <c r="P74" s="580"/>
      <c r="Q74" s="580"/>
      <c r="R74" s="580"/>
      <c r="S74" s="580"/>
      <c r="T74" s="580"/>
      <c r="U74" s="580"/>
      <c r="V74" s="580"/>
      <c r="W74" s="580"/>
      <c r="X74" s="580"/>
      <c r="Y74" s="580"/>
      <c r="Z74" s="580"/>
      <c r="AA74" s="580"/>
      <c r="AB74" s="580"/>
      <c r="AC74" s="580"/>
    </row>
    <row r="75" spans="2:29" s="574" customFormat="1" ht="15" customHeight="1" thickBot="1">
      <c r="B75" s="726"/>
      <c r="C75" s="707"/>
      <c r="D75" s="85" t="s">
        <v>119</v>
      </c>
      <c r="E75" s="123">
        <f ca="1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37.856789896959029</v>
      </c>
      <c r="F75" s="123">
        <f ca="1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35.371650511338373</v>
      </c>
      <c r="G75" s="123">
        <f ca="1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36.49541523595893</v>
      </c>
      <c r="H75" s="123">
        <f ca="1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36.819066344577692</v>
      </c>
      <c r="I75" s="123">
        <f ca="1">INDIRECT(CONCATENATE($E$77,IF(INDIRECT(CONCATENATE($E$77,ADDRESS(MATCH(I10,SL_CHARTS_2012!$E$1:$E$39999,1),$E$76,1)))=I10,ADDRESS(MATCH(I10,SL_CHARTS_2012!$E$1:$E$39999,1),$E$76,1),IF(INDIRECT(CONCATENATE($E$77,ADDRESS(MATCH(I10,SL_CHARTS_2012!$E$1:$E$39999,1),$E$76,1)))&gt;I10,ADDRESS(MATCH(I10,SL_CHARTS_2012!$E$1:$E$39999,1)-1,$E$76,1),ADDRESS(MATCH(I10,SL_CHARTS_2012!$E$1:$E$39999,1),$E$76,1)))))</f>
        <v>37.031113622638252</v>
      </c>
      <c r="J75" s="364">
        <f ca="1">INDIRECT(CONCATENATE($E$77,IF(INDIRECT(CONCATENATE($E$77,ADDRESS(MATCH(J10,SL_CHARTS_2012!$E$1:$E$39999,1),$E$76,1)))=J10,ADDRESS(MATCH(J10,SL_CHARTS_2012!$E$1:$E$39999,1),$E$76,1),IF(INDIRECT(CONCATENATE($E$77,ADDRESS(MATCH(J10,SL_CHARTS_2012!$E$1:$E$39999,1),$E$76,1)))&gt;J10,ADDRESS(MATCH(J10,SL_CHARTS_2012!$E$1:$E$39999,1)-1,$E$76,1),ADDRESS(MATCH(J10,SL_CHARTS_2012!$E$1:$E$39999,1),$E$76,1)))))</f>
        <v>37.856789896959029</v>
      </c>
      <c r="K75" s="580"/>
      <c r="L75" s="580"/>
      <c r="M75" s="580"/>
      <c r="N75" s="580"/>
      <c r="O75" s="580"/>
      <c r="P75" s="580"/>
      <c r="Q75" s="580"/>
      <c r="R75" s="580"/>
      <c r="S75" s="580"/>
      <c r="T75" s="580"/>
      <c r="U75" s="580"/>
      <c r="V75" s="580"/>
      <c r="W75" s="580"/>
      <c r="X75" s="580"/>
      <c r="Y75" s="580"/>
      <c r="Z75" s="580"/>
      <c r="AA75" s="580"/>
      <c r="AB75" s="580"/>
      <c r="AC75" s="580"/>
    </row>
    <row r="76" spans="2:29" s="574" customFormat="1" ht="15" customHeight="1" thickBot="1">
      <c r="B76" s="726"/>
      <c r="C76" s="712" t="s">
        <v>125</v>
      </c>
      <c r="D76" s="712"/>
      <c r="E76" s="704">
        <v>5</v>
      </c>
      <c r="F76" s="704"/>
      <c r="G76" s="704"/>
      <c r="H76" s="704"/>
      <c r="I76" s="704"/>
      <c r="J76" s="704"/>
      <c r="K76" s="580"/>
      <c r="L76" s="580"/>
      <c r="M76" s="580"/>
      <c r="N76" s="580"/>
      <c r="O76" s="580"/>
      <c r="P76" s="580"/>
      <c r="Q76" s="580"/>
      <c r="R76" s="580"/>
      <c r="S76" s="580"/>
      <c r="T76" s="580"/>
      <c r="U76" s="580"/>
      <c r="V76" s="580"/>
      <c r="W76" s="580"/>
      <c r="X76" s="580"/>
      <c r="Y76" s="580"/>
      <c r="Z76" s="580"/>
      <c r="AA76" s="580"/>
      <c r="AB76" s="580"/>
      <c r="AC76" s="580"/>
    </row>
    <row r="77" spans="2:29" s="574" customFormat="1" ht="15" customHeight="1" thickBot="1">
      <c r="B77" s="726"/>
      <c r="C77" s="573"/>
      <c r="D77" s="713" t="s">
        <v>126</v>
      </c>
      <c r="E77" s="42" t="s">
        <v>147</v>
      </c>
      <c r="F77" s="24"/>
      <c r="G77" s="24"/>
      <c r="H77" s="24"/>
      <c r="I77" s="24"/>
      <c r="J77" s="326"/>
      <c r="K77" s="580"/>
      <c r="L77" s="580"/>
      <c r="M77" s="580"/>
      <c r="N77" s="580"/>
      <c r="O77" s="580"/>
      <c r="P77" s="580"/>
      <c r="Q77" s="580"/>
      <c r="R77" s="580"/>
      <c r="S77" s="580"/>
      <c r="T77" s="580"/>
      <c r="U77" s="580"/>
      <c r="V77" s="580"/>
      <c r="W77" s="580"/>
      <c r="X77" s="580"/>
      <c r="Y77" s="580"/>
      <c r="Z77" s="580"/>
      <c r="AA77" s="580"/>
      <c r="AB77" s="580"/>
      <c r="AC77" s="580"/>
    </row>
    <row r="78" spans="2:29" s="574" customFormat="1" ht="15" customHeight="1" thickBot="1">
      <c r="B78" s="726"/>
      <c r="C78" s="573"/>
      <c r="D78" s="713"/>
      <c r="E78" s="42" t="s">
        <v>124</v>
      </c>
      <c r="F78" s="24"/>
      <c r="G78" s="24"/>
      <c r="H78" s="24"/>
      <c r="I78" s="24"/>
      <c r="J78" s="326"/>
      <c r="K78" s="580"/>
      <c r="L78" s="580"/>
      <c r="M78" s="580"/>
      <c r="N78" s="580"/>
      <c r="O78" s="580"/>
      <c r="P78" s="580"/>
      <c r="Q78" s="580"/>
      <c r="R78" s="580"/>
      <c r="S78" s="580"/>
      <c r="T78" s="580"/>
      <c r="U78" s="580"/>
      <c r="V78" s="580"/>
      <c r="W78" s="580"/>
      <c r="X78" s="580"/>
      <c r="Y78" s="580"/>
      <c r="Z78" s="580"/>
      <c r="AA78" s="580"/>
      <c r="AB78" s="580"/>
      <c r="AC78" s="580"/>
    </row>
    <row r="79" spans="2:29" s="574" customFormat="1" ht="15" customHeight="1" thickBot="1">
      <c r="B79" s="726"/>
      <c r="C79" s="705" t="s">
        <v>120</v>
      </c>
      <c r="D79" s="44" t="s">
        <v>123</v>
      </c>
      <c r="E79" s="43" t="str">
        <f ca="1">ADDRESS(MATCH(E71,SL_CHARTS_2012!$E$1:$E$3999,1),$E$76+1,1)</f>
        <v>$F$241</v>
      </c>
      <c r="F79" s="43" t="str">
        <f ca="1">ADDRESS(MATCH(F71,SL_CHARTS_2012!$E$1:$E$3999,1),$E$76+1,1)</f>
        <v>$F$230</v>
      </c>
      <c r="G79" s="43" t="str">
        <f ca="1">ADDRESS(MATCH(G71,SL_CHARTS_2012!$E$1:$E$3999,1),$E$76+1,1)</f>
        <v>$F$234</v>
      </c>
      <c r="H79" s="43" t="str">
        <f ca="1">ADDRESS(MATCH(H71,SL_CHARTS_2012!$E$1:$E$3999,1),$E$76+1,1)</f>
        <v>$F$235</v>
      </c>
      <c r="I79" s="43" t="str">
        <f ca="1">ADDRESS(MATCH(I71,SL_CHARTS_2012!$E$1:$E$3999,1),$E$76+1,1)</f>
        <v>$F$237</v>
      </c>
      <c r="J79" s="328" t="str">
        <f ca="1">ADDRESS(MATCH(J71,SL_CHARTS_2012!$E$1:$E$3999,1),$E$76+1,1)</f>
        <v>$F$241</v>
      </c>
      <c r="K79" s="580"/>
      <c r="L79" s="580"/>
      <c r="M79" s="580"/>
      <c r="N79" s="580"/>
      <c r="O79" s="580"/>
      <c r="P79" s="580"/>
      <c r="Q79" s="580"/>
      <c r="R79" s="580"/>
      <c r="S79" s="580"/>
      <c r="T79" s="580"/>
      <c r="U79" s="580"/>
      <c r="V79" s="580"/>
      <c r="W79" s="580"/>
      <c r="X79" s="580"/>
      <c r="Y79" s="580"/>
      <c r="Z79" s="580"/>
      <c r="AA79" s="580"/>
      <c r="AB79" s="580"/>
      <c r="AC79" s="580"/>
    </row>
    <row r="80" spans="2:29" s="574" customFormat="1" ht="15" customHeight="1" thickBot="1">
      <c r="B80" s="726"/>
      <c r="C80" s="706"/>
      <c r="D80" s="44" t="s">
        <v>122</v>
      </c>
      <c r="E80" s="43" t="str">
        <f ca="1">ADDRESS(MATCH(E69,SL_CHARTS_2012!$E$1:$E$3999,1),$E$76+1,1)</f>
        <v>$F$252</v>
      </c>
      <c r="F80" s="43" t="str">
        <f ca="1">ADDRESS(MATCH(F69,SL_CHARTS_2012!$E$1:$E$3999,1),$E$76+1,1)</f>
        <v>$F$271</v>
      </c>
      <c r="G80" s="43" t="str">
        <f ca="1">ADDRESS(MATCH(G69,SL_CHARTS_2012!$E$1:$E$3999,1),$E$76+1,1)</f>
        <v>$F$249</v>
      </c>
      <c r="H80" s="43" t="str">
        <f ca="1">ADDRESS(MATCH(H69,SL_CHARTS_2012!$E$1:$E$3999,1),$E$76+1,1)</f>
        <v>$F$254</v>
      </c>
      <c r="I80" s="43" t="str">
        <f ca="1">ADDRESS(MATCH(I69,SL_CHARTS_2012!$E$1:$E$3999,1),$E$76+1,1)</f>
        <v>$F$252</v>
      </c>
      <c r="J80" s="328" t="str">
        <f ca="1">ADDRESS(MATCH(J69,SL_CHARTS_2012!$E$1:$E$3999,1),$E$76+1,1)</f>
        <v>$F$255</v>
      </c>
      <c r="K80" s="580"/>
      <c r="L80" s="580"/>
      <c r="M80" s="580"/>
      <c r="N80" s="580"/>
      <c r="O80" s="580"/>
      <c r="P80" s="580"/>
      <c r="Q80" s="580"/>
      <c r="R80" s="580"/>
      <c r="S80" s="580"/>
      <c r="T80" s="580"/>
      <c r="U80" s="580"/>
      <c r="V80" s="580"/>
      <c r="W80" s="580"/>
      <c r="X80" s="580"/>
      <c r="Y80" s="580"/>
      <c r="Z80" s="580"/>
      <c r="AA80" s="580"/>
      <c r="AB80" s="580"/>
      <c r="AC80" s="580"/>
    </row>
    <row r="81" spans="2:29" s="574" customFormat="1" ht="15" customHeight="1" thickBot="1">
      <c r="B81" s="726"/>
      <c r="C81" s="707" t="s">
        <v>121</v>
      </c>
      <c r="D81" s="49" t="s">
        <v>123</v>
      </c>
      <c r="E81" s="48" t="str">
        <f ca="1">ADDRESS(MATCH(E75,SL_CHARTS_2012!$E$1:$E$3999,1),$E$76+1,1)</f>
        <v>$F$241</v>
      </c>
      <c r="F81" s="48" t="str">
        <f ca="1">ADDRESS(MATCH(F75,SL_CHARTS_2012!$E$1:$E$3999,1),$E$76+1,1)</f>
        <v>$F$230</v>
      </c>
      <c r="G81" s="48" t="str">
        <f ca="1">ADDRESS(MATCH(G75,SL_CHARTS_2012!$E$1:$E$3999,1),$E$76+1,1)</f>
        <v>$F$234</v>
      </c>
      <c r="H81" s="48" t="str">
        <f ca="1">ADDRESS(MATCH(H75,SL_CHARTS_2012!$E$1:$E$3999,1),$E$76+1,1)</f>
        <v>$F$235</v>
      </c>
      <c r="I81" s="48" t="str">
        <f ca="1">ADDRESS(MATCH(I75,SL_CHARTS_2012!$E$1:$E$3999,1),$E$76+1,1)</f>
        <v>$F$237</v>
      </c>
      <c r="J81" s="327" t="str">
        <f ca="1">ADDRESS(MATCH(J75,SL_CHARTS_2012!$E$1:$E$3999,1),$E$76+1,1)</f>
        <v>$F$241</v>
      </c>
      <c r="K81" s="580"/>
      <c r="L81" s="580"/>
      <c r="M81" s="580"/>
      <c r="N81" s="580"/>
      <c r="O81" s="580"/>
      <c r="P81" s="580"/>
      <c r="Q81" s="580"/>
      <c r="R81" s="580"/>
      <c r="S81" s="580"/>
      <c r="T81" s="580"/>
      <c r="U81" s="580"/>
      <c r="V81" s="580"/>
      <c r="W81" s="580"/>
      <c r="X81" s="580"/>
      <c r="Y81" s="580"/>
      <c r="Z81" s="580"/>
      <c r="AA81" s="580"/>
      <c r="AB81" s="580"/>
      <c r="AC81" s="580"/>
    </row>
    <row r="82" spans="2:29" s="574" customFormat="1" ht="15" customHeight="1" thickBot="1">
      <c r="B82" s="726"/>
      <c r="C82" s="708"/>
      <c r="D82" s="49" t="s">
        <v>122</v>
      </c>
      <c r="E82" s="48" t="str">
        <f ca="1">ADDRESS(MATCH(E73,SL_CHARTS_2012!$E$1:$E$3999,1),$E$76+1,1)</f>
        <v>$F$252</v>
      </c>
      <c r="F82" s="48" t="str">
        <f ca="1">ADDRESS(MATCH(F73,SL_CHARTS_2012!$E$1:$E$3999,1),$E$76+1,1)</f>
        <v>$F$271</v>
      </c>
      <c r="G82" s="48" t="str">
        <f ca="1">ADDRESS(MATCH(G73,SL_CHARTS_2012!$E$1:$E$3999,1),$E$76+1,1)</f>
        <v>$F$249</v>
      </c>
      <c r="H82" s="48" t="str">
        <f ca="1">ADDRESS(MATCH(H73,SL_CHARTS_2012!$E$1:$E$3999,1),$E$76+1,1)</f>
        <v>$F$254</v>
      </c>
      <c r="I82" s="48" t="str">
        <f ca="1">ADDRESS(MATCH(I73,SL_CHARTS_2012!$E$1:$E$3999,1),$E$76+1,1)</f>
        <v>$F$252</v>
      </c>
      <c r="J82" s="327" t="str">
        <f ca="1">ADDRESS(MATCH(J73,SL_CHARTS_2012!$E$1:$E$3999,1),$E$76+1,1)</f>
        <v>$F$255</v>
      </c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80"/>
      <c r="AB82" s="580"/>
      <c r="AC82" s="580"/>
    </row>
    <row r="83" spans="2:29" s="574" customFormat="1" ht="15" customHeight="1" thickBot="1">
      <c r="B83" s="726"/>
      <c r="C83" s="714" t="s">
        <v>127</v>
      </c>
      <c r="D83" s="135" t="s">
        <v>106</v>
      </c>
      <c r="E83" s="14" t="str">
        <f t="shared" ref="E83:J83" ca="1" si="36">CONCATENATE(ROUND(E69,2),E$7,ROUND(E71,2))</f>
        <v>40,64-37,86</v>
      </c>
      <c r="F83" s="14" t="str">
        <f t="shared" ca="1" si="36"/>
        <v>46,35-35,37</v>
      </c>
      <c r="G83" s="14" t="str">
        <f t="shared" ca="1" si="36"/>
        <v>39,88-36,5</v>
      </c>
      <c r="H83" s="14" t="str">
        <f t="shared" ca="1" si="36"/>
        <v>41,25-36,82</v>
      </c>
      <c r="I83" s="14" t="str">
        <f t="shared" ca="1" si="36"/>
        <v>40,64-37,03</v>
      </c>
      <c r="J83" s="330" t="str">
        <f t="shared" ca="1" si="36"/>
        <v>41,5-37,86</v>
      </c>
      <c r="K83" s="580"/>
      <c r="L83" s="580"/>
      <c r="M83" s="580"/>
      <c r="N83" s="580"/>
      <c r="O83" s="580"/>
      <c r="P83" s="580"/>
      <c r="Q83" s="580"/>
      <c r="R83" s="580"/>
      <c r="S83" s="580"/>
      <c r="T83" s="580"/>
      <c r="U83" s="580"/>
      <c r="V83" s="580"/>
      <c r="W83" s="580"/>
      <c r="X83" s="580"/>
      <c r="Y83" s="580"/>
      <c r="Z83" s="580"/>
      <c r="AA83" s="580"/>
      <c r="AB83" s="580"/>
      <c r="AC83" s="580"/>
    </row>
    <row r="84" spans="2:29" s="574" customFormat="1" ht="15" customHeight="1" thickBot="1">
      <c r="B84" s="726"/>
      <c r="C84" s="714"/>
      <c r="D84" s="136" t="s">
        <v>670</v>
      </c>
      <c r="E84" s="136">
        <f ca="1">AVERAGE(INDIRECT(CONCATENATE($E$77,E79,$E$78,E80),TRUE))</f>
        <v>171.81083333333333</v>
      </c>
      <c r="F84" s="136">
        <f t="shared" ref="F84:J84" ca="1" si="37">AVERAGE(INDIRECT(CONCATENATE($E$77,F79,$E$78,F80),TRUE))</f>
        <v>167.48476190476188</v>
      </c>
      <c r="G84" s="136">
        <f t="shared" ca="1" si="37"/>
        <v>158.345</v>
      </c>
      <c r="H84" s="136">
        <f t="shared" ca="1" si="37"/>
        <v>156.10599999999999</v>
      </c>
      <c r="I84" s="136">
        <f t="shared" ca="1" si="37"/>
        <v>161.72874999999999</v>
      </c>
      <c r="J84" s="331">
        <f t="shared" ca="1" si="37"/>
        <v>167.76333333333332</v>
      </c>
      <c r="K84" s="580"/>
      <c r="L84" s="580"/>
      <c r="M84" s="580"/>
      <c r="N84" s="580"/>
      <c r="O84" s="580"/>
      <c r="P84" s="580"/>
      <c r="Q84" s="580"/>
      <c r="R84" s="580"/>
      <c r="S84" s="580"/>
      <c r="T84" s="580"/>
      <c r="U84" s="580"/>
      <c r="V84" s="580"/>
      <c r="W84" s="580"/>
      <c r="X84" s="580"/>
      <c r="Y84" s="580"/>
      <c r="Z84" s="580"/>
      <c r="AA84" s="580"/>
      <c r="AB84" s="580"/>
      <c r="AC84" s="580"/>
    </row>
    <row r="85" spans="2:29" s="574" customFormat="1" ht="15" customHeight="1" thickBot="1">
      <c r="B85" s="726"/>
      <c r="C85" s="714"/>
      <c r="D85" s="137" t="s">
        <v>671</v>
      </c>
      <c r="E85" s="137">
        <f ca="1">MIN(INDIRECT(CONCATENATE($E$77,E79,$E$78,E80),TRUE))</f>
        <v>139.66</v>
      </c>
      <c r="F85" s="137">
        <f t="shared" ref="F85:J85" ca="1" si="38">MIN(INDIRECT(CONCATENATE($E$77,F79,$E$78,F80),TRUE))</f>
        <v>94.57</v>
      </c>
      <c r="G85" s="137">
        <f t="shared" ca="1" si="38"/>
        <v>94.57</v>
      </c>
      <c r="H85" s="137">
        <f t="shared" ca="1" si="38"/>
        <v>94.57</v>
      </c>
      <c r="I85" s="137">
        <f t="shared" ca="1" si="38"/>
        <v>94.57</v>
      </c>
      <c r="J85" s="332">
        <f t="shared" ca="1" si="38"/>
        <v>139.66</v>
      </c>
      <c r="K85" s="580"/>
      <c r="L85" s="580"/>
      <c r="M85" s="580"/>
      <c r="N85" s="580"/>
      <c r="O85" s="580"/>
      <c r="P85" s="580"/>
      <c r="Q85" s="580"/>
      <c r="R85" s="580"/>
      <c r="S85" s="580"/>
      <c r="T85" s="580"/>
      <c r="U85" s="580"/>
      <c r="V85" s="580"/>
      <c r="W85" s="580"/>
      <c r="X85" s="580"/>
      <c r="Y85" s="580"/>
      <c r="Z85" s="580"/>
      <c r="AA85" s="580"/>
      <c r="AB85" s="580"/>
      <c r="AC85" s="580"/>
    </row>
    <row r="86" spans="2:29" s="574" customFormat="1" ht="15" customHeight="1" thickBot="1">
      <c r="B86" s="726"/>
      <c r="C86" s="714"/>
      <c r="D86" s="137" t="s">
        <v>672</v>
      </c>
      <c r="E86" s="137">
        <f ca="1">MAX(INDIRECT(CONCATENATE($E$77,E79,$E$78,E80),TRUE))</f>
        <v>192.38</v>
      </c>
      <c r="F86" s="137">
        <f t="shared" ref="F86:J86" ca="1" si="39">MAX(INDIRECT(CONCATENATE($E$77,F79,$E$78,F80),TRUE))</f>
        <v>213.01</v>
      </c>
      <c r="G86" s="137">
        <f t="shared" ca="1" si="39"/>
        <v>192.38</v>
      </c>
      <c r="H86" s="137">
        <f t="shared" ca="1" si="39"/>
        <v>192.38</v>
      </c>
      <c r="I86" s="137">
        <f t="shared" ca="1" si="39"/>
        <v>192.38</v>
      </c>
      <c r="J86" s="332">
        <f t="shared" ca="1" si="39"/>
        <v>192.38</v>
      </c>
      <c r="K86" s="580"/>
      <c r="L86" s="580"/>
      <c r="M86" s="580"/>
      <c r="N86" s="580"/>
      <c r="O86" s="580"/>
      <c r="P86" s="580"/>
      <c r="Q86" s="580"/>
      <c r="R86" s="580"/>
      <c r="S86" s="580"/>
      <c r="T86" s="580"/>
      <c r="U86" s="580"/>
      <c r="V86" s="580"/>
      <c r="W86" s="580"/>
      <c r="X86" s="580"/>
      <c r="Y86" s="580"/>
      <c r="Z86" s="580"/>
      <c r="AA86" s="580"/>
      <c r="AB86" s="580"/>
      <c r="AC86" s="580"/>
    </row>
    <row r="87" spans="2:29" s="574" customFormat="1" ht="15" customHeight="1" thickBot="1">
      <c r="B87" s="726"/>
      <c r="C87" s="714"/>
      <c r="D87" s="138" t="s">
        <v>673</v>
      </c>
      <c r="E87" s="139">
        <v>-15</v>
      </c>
      <c r="F87" s="139">
        <v>-15</v>
      </c>
      <c r="G87" s="139">
        <v>-15</v>
      </c>
      <c r="H87" s="139">
        <v>-15</v>
      </c>
      <c r="I87" s="139">
        <v>-15</v>
      </c>
      <c r="J87" s="330">
        <v>-15</v>
      </c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80"/>
      <c r="AB87" s="580"/>
      <c r="AC87" s="580"/>
    </row>
    <row r="88" spans="2:29" s="574" customFormat="1" ht="15" customHeight="1" thickBot="1">
      <c r="B88" s="726"/>
      <c r="C88" s="714"/>
      <c r="D88" s="138" t="s">
        <v>674</v>
      </c>
      <c r="E88" s="139">
        <v>15</v>
      </c>
      <c r="F88" s="139">
        <v>15</v>
      </c>
      <c r="G88" s="139">
        <v>15</v>
      </c>
      <c r="H88" s="139">
        <v>15</v>
      </c>
      <c r="I88" s="139">
        <v>15</v>
      </c>
      <c r="J88" s="330">
        <v>15</v>
      </c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80"/>
      <c r="AB88" s="580"/>
      <c r="AC88" s="580"/>
    </row>
    <row r="89" spans="2:29" s="574" customFormat="1" ht="15" customHeight="1" thickBot="1">
      <c r="B89" s="726"/>
      <c r="C89" s="714"/>
      <c r="D89" s="138" t="s">
        <v>675</v>
      </c>
      <c r="E89" s="140">
        <f ca="1">E85+E87</f>
        <v>124.66</v>
      </c>
      <c r="F89" s="140">
        <f ca="1">F85+F87</f>
        <v>79.569999999999993</v>
      </c>
      <c r="G89" s="140">
        <f t="shared" ref="G89:J89" ca="1" si="40">G85+G87</f>
        <v>79.569999999999993</v>
      </c>
      <c r="H89" s="140">
        <f t="shared" ca="1" si="40"/>
        <v>79.569999999999993</v>
      </c>
      <c r="I89" s="140">
        <f t="shared" ca="1" si="40"/>
        <v>79.569999999999993</v>
      </c>
      <c r="J89" s="333">
        <f t="shared" ca="1" si="40"/>
        <v>124.66</v>
      </c>
      <c r="K89" s="580"/>
      <c r="L89" s="580"/>
      <c r="M89" s="580"/>
      <c r="N89" s="580"/>
      <c r="O89" s="580"/>
      <c r="P89" s="580"/>
      <c r="Q89" s="580"/>
      <c r="R89" s="580"/>
      <c r="S89" s="580"/>
      <c r="T89" s="580"/>
      <c r="U89" s="580"/>
      <c r="V89" s="580"/>
      <c r="W89" s="580"/>
      <c r="X89" s="580"/>
      <c r="Y89" s="580"/>
      <c r="Z89" s="580"/>
      <c r="AA89" s="580"/>
      <c r="AB89" s="580"/>
      <c r="AC89" s="580"/>
    </row>
    <row r="90" spans="2:29" s="574" customFormat="1" ht="15" customHeight="1" thickBot="1">
      <c r="B90" s="726"/>
      <c r="C90" s="714"/>
      <c r="D90" s="138" t="s">
        <v>676</v>
      </c>
      <c r="E90" s="140">
        <f ca="1">E86+E88</f>
        <v>207.38</v>
      </c>
      <c r="F90" s="140">
        <f t="shared" ref="F90:J90" ca="1" si="41">F86+F88</f>
        <v>228.01</v>
      </c>
      <c r="G90" s="140">
        <f t="shared" ca="1" si="41"/>
        <v>207.38</v>
      </c>
      <c r="H90" s="140">
        <f t="shared" ca="1" si="41"/>
        <v>207.38</v>
      </c>
      <c r="I90" s="140">
        <f t="shared" ca="1" si="41"/>
        <v>207.38</v>
      </c>
      <c r="J90" s="333">
        <f t="shared" ca="1" si="41"/>
        <v>207.38</v>
      </c>
      <c r="K90" s="580"/>
      <c r="L90" s="580"/>
      <c r="M90" s="580"/>
      <c r="N90" s="580"/>
      <c r="O90" s="580"/>
      <c r="P90" s="580"/>
      <c r="Q90" s="580"/>
      <c r="R90" s="580"/>
      <c r="S90" s="580"/>
      <c r="T90" s="580"/>
      <c r="U90" s="580"/>
      <c r="V90" s="580"/>
      <c r="W90" s="580"/>
      <c r="X90" s="580"/>
      <c r="Y90" s="580"/>
      <c r="Z90" s="580"/>
      <c r="AA90" s="580"/>
      <c r="AB90" s="580"/>
      <c r="AC90" s="580"/>
    </row>
    <row r="91" spans="2:29" s="574" customFormat="1" ht="15" customHeight="1" thickBot="1">
      <c r="B91" s="726"/>
      <c r="C91" s="722" t="s">
        <v>128</v>
      </c>
      <c r="D91" s="56" t="s">
        <v>106</v>
      </c>
      <c r="E91" s="57" t="str">
        <f ca="1">CONCATENATE(ROUND(E73,2),E$7,ROUND(E75,2))</f>
        <v>40,64-37,86</v>
      </c>
      <c r="F91" s="57" t="str">
        <f t="shared" ref="F91:J91" ca="1" si="42">CONCATENATE(ROUND(F73,2),F$7,ROUND(F75,2))</f>
        <v>46,35-35,37</v>
      </c>
      <c r="G91" s="57" t="str">
        <f t="shared" ca="1" si="42"/>
        <v>39,88-36,5</v>
      </c>
      <c r="H91" s="57" t="str">
        <f t="shared" ca="1" si="42"/>
        <v>41,25-36,82</v>
      </c>
      <c r="I91" s="57" t="str">
        <f t="shared" ca="1" si="42"/>
        <v>40,64-37,03</v>
      </c>
      <c r="J91" s="354" t="str">
        <f t="shared" ca="1" si="42"/>
        <v>41,5-37,86</v>
      </c>
      <c r="K91" s="58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</row>
    <row r="92" spans="2:29" s="574" customFormat="1" ht="15" customHeight="1" thickBot="1">
      <c r="B92" s="726"/>
      <c r="C92" s="722"/>
      <c r="D92" s="58" t="s">
        <v>670</v>
      </c>
      <c r="E92" s="58">
        <f ca="1">AVERAGE(INDIRECT(CONCATENATE($E$77,E81,$E$78,E82),TRUE))</f>
        <v>171.81083333333333</v>
      </c>
      <c r="F92" s="58">
        <f t="shared" ref="F92:J92" ca="1" si="43">AVERAGE(INDIRECT(CONCATENATE($E$77,F81,$E$78,F82),TRUE))</f>
        <v>167.48476190476188</v>
      </c>
      <c r="G92" s="58">
        <f t="shared" ca="1" si="43"/>
        <v>158.345</v>
      </c>
      <c r="H92" s="58">
        <f t="shared" ca="1" si="43"/>
        <v>156.10599999999999</v>
      </c>
      <c r="I92" s="58">
        <f t="shared" ca="1" si="43"/>
        <v>161.72874999999999</v>
      </c>
      <c r="J92" s="355">
        <f t="shared" ca="1" si="43"/>
        <v>167.76333333333332</v>
      </c>
      <c r="K92" s="580"/>
      <c r="L92" s="580"/>
      <c r="M92" s="580"/>
      <c r="N92" s="580"/>
      <c r="O92" s="580"/>
      <c r="P92" s="580"/>
      <c r="Q92" s="580"/>
      <c r="R92" s="580"/>
      <c r="S92" s="580"/>
      <c r="T92" s="580"/>
      <c r="U92" s="580"/>
      <c r="V92" s="580"/>
      <c r="W92" s="580"/>
      <c r="X92" s="580"/>
      <c r="Y92" s="580"/>
      <c r="Z92" s="580"/>
      <c r="AA92" s="580"/>
      <c r="AB92" s="580"/>
      <c r="AC92" s="580"/>
    </row>
    <row r="93" spans="2:29" s="574" customFormat="1" ht="15" customHeight="1" thickBot="1">
      <c r="B93" s="726"/>
      <c r="C93" s="722"/>
      <c r="D93" s="59" t="s">
        <v>671</v>
      </c>
      <c r="E93" s="59">
        <f ca="1">MIN(INDIRECT(CONCATENATE($E$77,E81,$E$78,E82),TRUE))</f>
        <v>139.66</v>
      </c>
      <c r="F93" s="59">
        <f t="shared" ref="F93:J93" ca="1" si="44">MIN(INDIRECT(CONCATENATE($E$77,F81,$E$78,F82),TRUE))</f>
        <v>94.57</v>
      </c>
      <c r="G93" s="59">
        <f t="shared" ca="1" si="44"/>
        <v>94.57</v>
      </c>
      <c r="H93" s="59">
        <f t="shared" ca="1" si="44"/>
        <v>94.57</v>
      </c>
      <c r="I93" s="59">
        <f t="shared" ca="1" si="44"/>
        <v>94.57</v>
      </c>
      <c r="J93" s="356">
        <f t="shared" ca="1" si="44"/>
        <v>139.66</v>
      </c>
      <c r="K93" s="580"/>
      <c r="L93" s="580"/>
      <c r="M93" s="580"/>
      <c r="N93" s="580"/>
      <c r="O93" s="580"/>
      <c r="P93" s="580"/>
      <c r="Q93" s="580"/>
      <c r="R93" s="580"/>
      <c r="S93" s="580"/>
      <c r="T93" s="580"/>
      <c r="U93" s="580"/>
      <c r="V93" s="580"/>
      <c r="W93" s="580"/>
      <c r="X93" s="580"/>
      <c r="Y93" s="580"/>
      <c r="Z93" s="580"/>
      <c r="AA93" s="580"/>
      <c r="AB93" s="580"/>
      <c r="AC93" s="580"/>
    </row>
    <row r="94" spans="2:29" s="574" customFormat="1" ht="15" customHeight="1" thickBot="1">
      <c r="B94" s="726"/>
      <c r="C94" s="722"/>
      <c r="D94" s="59" t="s">
        <v>672</v>
      </c>
      <c r="E94" s="59">
        <f ca="1">MAX(INDIRECT(CONCATENATE($E$77,E81,$E$78,E82),TRUE))</f>
        <v>192.38</v>
      </c>
      <c r="F94" s="59">
        <f t="shared" ref="F94:J94" ca="1" si="45">MAX(INDIRECT(CONCATENATE($E$77,F81,$E$78,F82),TRUE))</f>
        <v>213.01</v>
      </c>
      <c r="G94" s="59">
        <f t="shared" ca="1" si="45"/>
        <v>192.38</v>
      </c>
      <c r="H94" s="59">
        <f t="shared" ca="1" si="45"/>
        <v>192.38</v>
      </c>
      <c r="I94" s="59">
        <f t="shared" ca="1" si="45"/>
        <v>192.38</v>
      </c>
      <c r="J94" s="356">
        <f t="shared" ca="1" si="45"/>
        <v>192.38</v>
      </c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</row>
    <row r="95" spans="2:29" s="574" customFormat="1" ht="15" customHeight="1" thickBot="1">
      <c r="B95" s="726"/>
      <c r="C95" s="722"/>
      <c r="D95" s="60" t="s">
        <v>673</v>
      </c>
      <c r="E95" s="61">
        <v>-15</v>
      </c>
      <c r="F95" s="61">
        <v>-15</v>
      </c>
      <c r="G95" s="61">
        <v>-15</v>
      </c>
      <c r="H95" s="61">
        <v>-15</v>
      </c>
      <c r="I95" s="61">
        <v>-15</v>
      </c>
      <c r="J95" s="354">
        <v>-15</v>
      </c>
      <c r="K95" s="580"/>
      <c r="L95" s="580"/>
      <c r="M95" s="580"/>
      <c r="N95" s="580"/>
      <c r="O95" s="580"/>
      <c r="P95" s="580"/>
      <c r="Q95" s="580"/>
      <c r="R95" s="580"/>
      <c r="S95" s="580"/>
      <c r="T95" s="580"/>
      <c r="U95" s="580"/>
      <c r="V95" s="580"/>
      <c r="W95" s="580"/>
      <c r="X95" s="580"/>
      <c r="Y95" s="580"/>
      <c r="Z95" s="580"/>
      <c r="AA95" s="580"/>
      <c r="AB95" s="580"/>
      <c r="AC95" s="580"/>
    </row>
    <row r="96" spans="2:29" s="574" customFormat="1" ht="15" customHeight="1" thickBot="1">
      <c r="B96" s="726"/>
      <c r="C96" s="722"/>
      <c r="D96" s="60" t="s">
        <v>674</v>
      </c>
      <c r="E96" s="61">
        <v>15</v>
      </c>
      <c r="F96" s="61">
        <v>15</v>
      </c>
      <c r="G96" s="61">
        <v>15</v>
      </c>
      <c r="H96" s="61">
        <v>15</v>
      </c>
      <c r="I96" s="61">
        <v>15</v>
      </c>
      <c r="J96" s="354">
        <v>15</v>
      </c>
      <c r="K96" s="580"/>
      <c r="L96" s="580"/>
      <c r="M96" s="580"/>
      <c r="N96" s="580"/>
      <c r="O96" s="580"/>
      <c r="P96" s="580"/>
      <c r="Q96" s="580"/>
      <c r="R96" s="580"/>
      <c r="S96" s="580"/>
      <c r="T96" s="580"/>
      <c r="U96" s="580"/>
      <c r="V96" s="580"/>
      <c r="W96" s="580"/>
      <c r="X96" s="580"/>
      <c r="Y96" s="580"/>
      <c r="Z96" s="580"/>
      <c r="AA96" s="580"/>
      <c r="AB96" s="580"/>
      <c r="AC96" s="580"/>
    </row>
    <row r="97" spans="2:29" s="574" customFormat="1" ht="15" customHeight="1" thickBot="1">
      <c r="B97" s="726"/>
      <c r="C97" s="722"/>
      <c r="D97" s="60" t="s">
        <v>675</v>
      </c>
      <c r="E97" s="62">
        <f ca="1">E93+E95</f>
        <v>124.66</v>
      </c>
      <c r="F97" s="62">
        <f ca="1">F93+F95</f>
        <v>79.569999999999993</v>
      </c>
      <c r="G97" s="62">
        <f t="shared" ref="G97:J97" ca="1" si="46">G93+G95</f>
        <v>79.569999999999993</v>
      </c>
      <c r="H97" s="62">
        <f t="shared" ca="1" si="46"/>
        <v>79.569999999999993</v>
      </c>
      <c r="I97" s="62">
        <f t="shared" ca="1" si="46"/>
        <v>79.569999999999993</v>
      </c>
      <c r="J97" s="353">
        <f t="shared" ca="1" si="46"/>
        <v>124.66</v>
      </c>
      <c r="K97" s="580"/>
      <c r="L97" s="580"/>
      <c r="M97" s="580"/>
      <c r="N97" s="580"/>
      <c r="O97" s="580"/>
      <c r="P97" s="580"/>
      <c r="Q97" s="580"/>
      <c r="R97" s="580"/>
      <c r="S97" s="580"/>
      <c r="T97" s="580"/>
      <c r="U97" s="580"/>
      <c r="V97" s="580"/>
      <c r="W97" s="580"/>
      <c r="X97" s="580"/>
      <c r="Y97" s="580"/>
      <c r="Z97" s="580"/>
      <c r="AA97" s="580"/>
      <c r="AB97" s="580"/>
      <c r="AC97" s="580"/>
    </row>
    <row r="98" spans="2:29" s="574" customFormat="1" ht="15" customHeight="1" thickBot="1">
      <c r="B98" s="726"/>
      <c r="C98" s="723"/>
      <c r="D98" s="148" t="s">
        <v>676</v>
      </c>
      <c r="E98" s="149">
        <f ca="1">E94+E96</f>
        <v>207.38</v>
      </c>
      <c r="F98" s="149">
        <f t="shared" ref="F98:J98" ca="1" si="47">F94+F96</f>
        <v>228.01</v>
      </c>
      <c r="G98" s="149">
        <f t="shared" ca="1" si="47"/>
        <v>207.38</v>
      </c>
      <c r="H98" s="149">
        <f t="shared" ca="1" si="47"/>
        <v>207.38</v>
      </c>
      <c r="I98" s="149">
        <f t="shared" ca="1" si="47"/>
        <v>207.38</v>
      </c>
      <c r="J98" s="338">
        <f t="shared" ca="1" si="47"/>
        <v>207.38</v>
      </c>
      <c r="K98" s="580"/>
      <c r="L98" s="580"/>
      <c r="M98" s="580"/>
      <c r="N98" s="580"/>
      <c r="O98" s="580"/>
      <c r="P98" s="580"/>
      <c r="Q98" s="580"/>
      <c r="R98" s="580"/>
      <c r="S98" s="580"/>
      <c r="T98" s="580"/>
      <c r="U98" s="580"/>
      <c r="V98" s="580"/>
      <c r="W98" s="580"/>
      <c r="X98" s="580"/>
      <c r="Y98" s="580"/>
      <c r="Z98" s="580"/>
      <c r="AA98" s="580"/>
      <c r="AB98" s="580"/>
      <c r="AC98" s="580"/>
    </row>
    <row r="99" spans="2:29" s="490" customFormat="1" ht="15" customHeight="1">
      <c r="B99" s="184"/>
      <c r="C99" s="184"/>
      <c r="D99" s="192"/>
      <c r="E99" s="193"/>
      <c r="F99" s="193"/>
      <c r="G99" s="193"/>
      <c r="H99" s="193"/>
      <c r="I99" s="193"/>
      <c r="J99" s="357"/>
      <c r="K99" s="584"/>
      <c r="L99" s="584"/>
      <c r="M99" s="584"/>
      <c r="N99" s="584"/>
      <c r="O99" s="584"/>
      <c r="P99" s="584"/>
      <c r="Q99" s="584"/>
      <c r="R99" s="584"/>
      <c r="S99" s="584"/>
      <c r="T99" s="584"/>
      <c r="U99" s="584"/>
      <c r="V99" s="584"/>
      <c r="W99" s="584"/>
      <c r="X99" s="584"/>
      <c r="Y99" s="584"/>
      <c r="Z99" s="584"/>
      <c r="AA99" s="584"/>
      <c r="AB99" s="584"/>
      <c r="AC99" s="584"/>
    </row>
    <row r="100" spans="2:29" s="490" customFormat="1" ht="15" customHeight="1" thickBot="1">
      <c r="B100" s="690" t="s">
        <v>3</v>
      </c>
      <c r="C100" s="690"/>
      <c r="D100" s="690"/>
      <c r="E100" s="690"/>
      <c r="F100" s="690"/>
      <c r="G100" s="690"/>
      <c r="H100" s="690"/>
      <c r="I100" s="690"/>
      <c r="J100" s="690"/>
      <c r="K100" s="584"/>
      <c r="L100" s="584"/>
      <c r="M100" s="584"/>
      <c r="N100" s="584"/>
      <c r="O100" s="584"/>
      <c r="P100" s="584"/>
      <c r="Q100" s="584"/>
      <c r="R100" s="584"/>
      <c r="S100" s="584"/>
      <c r="T100" s="584"/>
      <c r="U100" s="584"/>
      <c r="V100" s="584"/>
      <c r="W100" s="584"/>
      <c r="X100" s="584"/>
      <c r="Y100" s="584"/>
      <c r="Z100" s="584"/>
      <c r="AA100" s="584"/>
      <c r="AB100" s="584"/>
      <c r="AC100" s="584"/>
    </row>
    <row r="101" spans="2:29" s="490" customFormat="1" ht="15" hidden="1" customHeight="1" thickBot="1">
      <c r="B101" s="728" t="s">
        <v>38</v>
      </c>
      <c r="C101" s="691" t="s">
        <v>120</v>
      </c>
      <c r="D101" s="66" t="s">
        <v>118</v>
      </c>
      <c r="E101" s="66">
        <f>ROUNDUP(E$4,0)</f>
        <v>41</v>
      </c>
      <c r="F101" s="66">
        <f>ROUNDUP(F$4,0)</f>
        <v>47</v>
      </c>
      <c r="G101" s="66">
        <f>ROUNDUP(G$4,0)</f>
        <v>40</v>
      </c>
      <c r="H101" s="66">
        <f t="shared" ref="H101:J101" si="48">ROUNDUP(H$4,0)</f>
        <v>42</v>
      </c>
      <c r="I101" s="66">
        <f t="shared" si="48"/>
        <v>41</v>
      </c>
      <c r="J101" s="339">
        <f t="shared" si="48"/>
        <v>42</v>
      </c>
      <c r="K101" s="584"/>
      <c r="L101" s="584"/>
      <c r="M101" s="584"/>
      <c r="N101" s="584"/>
      <c r="O101" s="584"/>
      <c r="P101" s="584"/>
      <c r="Q101" s="584"/>
      <c r="R101" s="584"/>
      <c r="S101" s="584"/>
      <c r="T101" s="584"/>
      <c r="U101" s="584"/>
      <c r="V101" s="584"/>
      <c r="W101" s="584"/>
      <c r="X101" s="584"/>
      <c r="Y101" s="584"/>
      <c r="Z101" s="584"/>
      <c r="AA101" s="584"/>
      <c r="AB101" s="584"/>
      <c r="AC101" s="584"/>
    </row>
    <row r="102" spans="2:29" s="490" customFormat="1" ht="15" hidden="1" customHeight="1" thickBot="1">
      <c r="B102" s="718"/>
      <c r="C102" s="692"/>
      <c r="D102" s="66" t="s">
        <v>119</v>
      </c>
      <c r="E102" s="66">
        <f>ROUNDDOWN(E$8,0)</f>
        <v>38</v>
      </c>
      <c r="F102" s="66">
        <f>ROUNDDOWN(F$8,0)</f>
        <v>35</v>
      </c>
      <c r="G102" s="66">
        <f>ROUNDDOWN(G$8,0)</f>
        <v>36</v>
      </c>
      <c r="H102" s="66">
        <f t="shared" ref="H102:J102" si="49">ROUNDDOWN(H$8,0)</f>
        <v>36</v>
      </c>
      <c r="I102" s="66">
        <f t="shared" si="49"/>
        <v>37</v>
      </c>
      <c r="J102" s="339">
        <f t="shared" si="49"/>
        <v>38</v>
      </c>
      <c r="K102" s="584"/>
      <c r="L102" s="584"/>
      <c r="M102" s="584"/>
      <c r="N102" s="584"/>
      <c r="O102" s="584"/>
      <c r="P102" s="584"/>
      <c r="Q102" s="584"/>
      <c r="R102" s="584"/>
      <c r="S102" s="584"/>
      <c r="T102" s="584"/>
      <c r="U102" s="584"/>
      <c r="V102" s="584"/>
      <c r="W102" s="584"/>
      <c r="X102" s="584"/>
      <c r="Y102" s="584"/>
      <c r="Z102" s="584"/>
      <c r="AA102" s="584"/>
      <c r="AB102" s="584"/>
      <c r="AC102" s="584"/>
    </row>
    <row r="103" spans="2:29" s="490" customFormat="1" ht="15" hidden="1" customHeight="1" thickBot="1">
      <c r="B103" s="718"/>
      <c r="C103" s="693" t="s">
        <v>121</v>
      </c>
      <c r="D103" s="67" t="s">
        <v>118</v>
      </c>
      <c r="E103" s="67">
        <f>ROUNDUP(E$6,0)</f>
        <v>41</v>
      </c>
      <c r="F103" s="67">
        <f>ROUNDUP(F$6,0)</f>
        <v>47</v>
      </c>
      <c r="G103" s="67">
        <f>ROUNDUP(G$6,0)</f>
        <v>40</v>
      </c>
      <c r="H103" s="67">
        <f t="shared" ref="H103:J103" si="50">ROUNDUP(H$6,0)</f>
        <v>42</v>
      </c>
      <c r="I103" s="67">
        <f t="shared" si="50"/>
        <v>41</v>
      </c>
      <c r="J103" s="340">
        <f t="shared" si="50"/>
        <v>42</v>
      </c>
      <c r="K103" s="584"/>
      <c r="L103" s="584"/>
      <c r="M103" s="584"/>
      <c r="N103" s="584"/>
      <c r="O103" s="584"/>
      <c r="P103" s="584"/>
      <c r="Q103" s="584"/>
      <c r="R103" s="584"/>
      <c r="S103" s="584"/>
      <c r="T103" s="584"/>
      <c r="U103" s="584"/>
      <c r="V103" s="584"/>
      <c r="W103" s="584"/>
      <c r="X103" s="584"/>
      <c r="Y103" s="584"/>
      <c r="Z103" s="584"/>
      <c r="AA103" s="584"/>
      <c r="AB103" s="584"/>
      <c r="AC103" s="584"/>
    </row>
    <row r="104" spans="2:29" s="490" customFormat="1" ht="15" hidden="1" customHeight="1" thickBot="1">
      <c r="B104" s="718"/>
      <c r="C104" s="715"/>
      <c r="D104" s="67" t="s">
        <v>119</v>
      </c>
      <c r="E104" s="67">
        <f>ROUNDDOWN(E$8,0)</f>
        <v>38</v>
      </c>
      <c r="F104" s="67">
        <f>ROUNDDOWN(F$8,0)</f>
        <v>35</v>
      </c>
      <c r="G104" s="67">
        <f>ROUNDDOWN(G$8,0)</f>
        <v>36</v>
      </c>
      <c r="H104" s="67">
        <f t="shared" ref="H104:J104" si="51">ROUNDDOWN(H$8,0)</f>
        <v>36</v>
      </c>
      <c r="I104" s="67">
        <f t="shared" si="51"/>
        <v>37</v>
      </c>
      <c r="J104" s="340">
        <f t="shared" si="51"/>
        <v>38</v>
      </c>
      <c r="K104" s="584"/>
      <c r="L104" s="584"/>
      <c r="M104" s="584"/>
      <c r="N104" s="584"/>
      <c r="O104" s="584"/>
      <c r="P104" s="584"/>
      <c r="Q104" s="584"/>
      <c r="R104" s="584"/>
      <c r="S104" s="584"/>
      <c r="T104" s="584"/>
      <c r="U104" s="584"/>
      <c r="V104" s="584"/>
      <c r="W104" s="584"/>
      <c r="X104" s="584"/>
      <c r="Y104" s="584"/>
      <c r="Z104" s="584"/>
      <c r="AA104" s="584"/>
      <c r="AB104" s="584"/>
      <c r="AC104" s="584"/>
    </row>
    <row r="105" spans="2:29" s="490" customFormat="1" ht="15" hidden="1" customHeight="1" thickBot="1">
      <c r="B105" s="718"/>
      <c r="C105" s="694" t="s">
        <v>125</v>
      </c>
      <c r="D105" s="694"/>
      <c r="E105" s="695">
        <v>9</v>
      </c>
      <c r="F105" s="695"/>
      <c r="G105" s="695"/>
      <c r="H105" s="695"/>
      <c r="I105" s="695"/>
      <c r="J105" s="695"/>
      <c r="K105" s="584"/>
      <c r="L105" s="584"/>
      <c r="M105" s="584"/>
      <c r="N105" s="584"/>
      <c r="O105" s="584"/>
      <c r="P105" s="584"/>
      <c r="Q105" s="584"/>
      <c r="R105" s="584"/>
      <c r="S105" s="584"/>
      <c r="T105" s="584"/>
      <c r="U105" s="584"/>
      <c r="V105" s="584"/>
      <c r="W105" s="584"/>
      <c r="X105" s="584"/>
      <c r="Y105" s="584"/>
      <c r="Z105" s="584"/>
      <c r="AA105" s="584"/>
      <c r="AB105" s="584"/>
      <c r="AC105" s="584"/>
    </row>
    <row r="106" spans="2:29" s="490" customFormat="1" ht="15" hidden="1" customHeight="1" thickBot="1">
      <c r="B106" s="718"/>
      <c r="C106" s="696" t="s">
        <v>120</v>
      </c>
      <c r="D106" s="89" t="s">
        <v>123</v>
      </c>
      <c r="E106" s="69" t="str">
        <f>ADDRESS(MATCH(E102,SL_CHARTS_2012!$B$1:$B$144,1),$E105,1)</f>
        <v>$I$42</v>
      </c>
      <c r="F106" s="69" t="str">
        <f>ADDRESS(MATCH(F102,SL_CHARTS_2012!$B$1:$B$144,1),$E105,1)</f>
        <v>$I$39</v>
      </c>
      <c r="G106" s="69" t="str">
        <f>ADDRESS(MATCH(G102,SL_CHARTS_2012!$B$1:$B$144,1),$E105,1)</f>
        <v>$I$40</v>
      </c>
      <c r="H106" s="69" t="str">
        <f>ADDRESS(MATCH(H102,SL_CHARTS_2012!$B$1:$B$144,1),$E105,1)</f>
        <v>$I$40</v>
      </c>
      <c r="I106" s="69" t="str">
        <f>ADDRESS(MATCH(I102,SL_CHARTS_2012!$B$1:$B$144,1),$E105,1)</f>
        <v>$I$41</v>
      </c>
      <c r="J106" s="341" t="str">
        <f>ADDRESS(MATCH(J102,SL_CHARTS_2012!$B$1:$B$144,1),$E105,1)</f>
        <v>$I$42</v>
      </c>
      <c r="K106" s="584"/>
      <c r="L106" s="584"/>
      <c r="M106" s="584"/>
      <c r="N106" s="584"/>
      <c r="O106" s="584"/>
      <c r="P106" s="584"/>
      <c r="Q106" s="584"/>
      <c r="R106" s="584"/>
      <c r="S106" s="584"/>
      <c r="T106" s="584"/>
      <c r="U106" s="584"/>
      <c r="V106" s="584"/>
      <c r="W106" s="584"/>
      <c r="X106" s="584"/>
      <c r="Y106" s="584"/>
      <c r="Z106" s="584"/>
      <c r="AA106" s="584"/>
      <c r="AB106" s="584"/>
      <c r="AC106" s="584"/>
    </row>
    <row r="107" spans="2:29" s="490" customFormat="1" ht="15" hidden="1" customHeight="1" thickBot="1">
      <c r="B107" s="718"/>
      <c r="C107" s="703"/>
      <c r="D107" s="89" t="s">
        <v>122</v>
      </c>
      <c r="E107" s="69" t="str">
        <f>ADDRESS(MATCH(E101,SL_CHARTS_2012!$B$1:$B$144,1),$E105,1)</f>
        <v>$I$45</v>
      </c>
      <c r="F107" s="69" t="str">
        <f>ADDRESS(MATCH(F101,SL_CHARTS_2012!$B$1:$B$144,1),$E105,1)</f>
        <v>$I$51</v>
      </c>
      <c r="G107" s="69" t="str">
        <f>ADDRESS(MATCH(G101,SL_CHARTS_2012!$B$1:$B$144,1),$E105,1)</f>
        <v>$I$44</v>
      </c>
      <c r="H107" s="69" t="str">
        <f>ADDRESS(MATCH(H101,SL_CHARTS_2012!$B$1:$B$144,1),$E105,1)</f>
        <v>$I$46</v>
      </c>
      <c r="I107" s="69" t="str">
        <f>ADDRESS(MATCH(I101,SL_CHARTS_2012!$B$1:$B$144,1),$E105,1)</f>
        <v>$I$45</v>
      </c>
      <c r="J107" s="341" t="str">
        <f>ADDRESS(MATCH(J101,SL_CHARTS_2012!$B$1:$B$144,1),$E105,1)</f>
        <v>$I$46</v>
      </c>
      <c r="K107" s="584"/>
      <c r="L107" s="584"/>
      <c r="M107" s="584"/>
      <c r="N107" s="584"/>
      <c r="O107" s="584"/>
      <c r="P107" s="584"/>
      <c r="Q107" s="584"/>
      <c r="R107" s="584"/>
      <c r="S107" s="584"/>
      <c r="T107" s="584"/>
      <c r="U107" s="584"/>
      <c r="V107" s="584"/>
      <c r="W107" s="584"/>
      <c r="X107" s="584"/>
      <c r="Y107" s="584"/>
      <c r="Z107" s="584"/>
      <c r="AA107" s="584"/>
      <c r="AB107" s="584"/>
      <c r="AC107" s="584"/>
    </row>
    <row r="108" spans="2:29" s="490" customFormat="1" ht="15" hidden="1" customHeight="1" thickBot="1">
      <c r="B108" s="718"/>
      <c r="C108" s="693" t="s">
        <v>121</v>
      </c>
      <c r="D108" s="90" t="s">
        <v>123</v>
      </c>
      <c r="E108" s="67" t="str">
        <f>ADDRESS(MATCH(E104,SL_CHARTS_2012!$B$1:$B$144,1),$E105,1)</f>
        <v>$I$42</v>
      </c>
      <c r="F108" s="67" t="str">
        <f>ADDRESS(MATCH(F104,SL_CHARTS_2012!$B$1:$B$144,1),$E105,1)</f>
        <v>$I$39</v>
      </c>
      <c r="G108" s="67" t="str">
        <f>ADDRESS(MATCH(G104,SL_CHARTS_2012!$B$1:$B$144,1),$E105,1)</f>
        <v>$I$40</v>
      </c>
      <c r="H108" s="67" t="str">
        <f>ADDRESS(MATCH(H104,SL_CHARTS_2012!$B$1:$B$144,1),$E105,1)</f>
        <v>$I$40</v>
      </c>
      <c r="I108" s="67" t="str">
        <f>ADDRESS(MATCH(I104,SL_CHARTS_2012!$B$1:$B$144,1),$E105,1)</f>
        <v>$I$41</v>
      </c>
      <c r="J108" s="340" t="str">
        <f>ADDRESS(MATCH(J104,SL_CHARTS_2012!$B$1:$B$144,1),$E105,1)</f>
        <v>$I$42</v>
      </c>
      <c r="K108" s="584"/>
      <c r="L108" s="584"/>
      <c r="M108" s="584"/>
      <c r="N108" s="584"/>
      <c r="O108" s="584"/>
      <c r="P108" s="584"/>
      <c r="Q108" s="584"/>
      <c r="R108" s="584"/>
      <c r="S108" s="584"/>
      <c r="T108" s="584"/>
      <c r="U108" s="584"/>
      <c r="V108" s="584"/>
      <c r="W108" s="584"/>
      <c r="X108" s="584"/>
      <c r="Y108" s="584"/>
      <c r="Z108" s="584"/>
      <c r="AA108" s="584"/>
      <c r="AB108" s="584"/>
      <c r="AC108" s="584"/>
    </row>
    <row r="109" spans="2:29" s="490" customFormat="1" ht="15" hidden="1" customHeight="1" thickBot="1">
      <c r="B109" s="718"/>
      <c r="C109" s="715"/>
      <c r="D109" s="90" t="s">
        <v>122</v>
      </c>
      <c r="E109" s="67" t="str">
        <f>ADDRESS(MATCH(E103,SL_CHARTS_2012!$B$1:$B$144,1),$E105,1)</f>
        <v>$I$45</v>
      </c>
      <c r="F109" s="67" t="str">
        <f>ADDRESS(MATCH(F103,SL_CHARTS_2012!$B$1:$B$144,1),$E105,1)</f>
        <v>$I$51</v>
      </c>
      <c r="G109" s="67" t="str">
        <f>ADDRESS(MATCH(G103,SL_CHARTS_2012!$B$1:$B$144,1),$E105,1)</f>
        <v>$I$44</v>
      </c>
      <c r="H109" s="67" t="str">
        <f>ADDRESS(MATCH(H103,SL_CHARTS_2012!$B$1:$B$144,1),$E105,1)</f>
        <v>$I$46</v>
      </c>
      <c r="I109" s="67" t="str">
        <f>ADDRESS(MATCH(I103,SL_CHARTS_2012!$B$1:$B$144,1),$E105,1)</f>
        <v>$I$45</v>
      </c>
      <c r="J109" s="340" t="str">
        <f>ADDRESS(MATCH(J103,SL_CHARTS_2012!$B$1:$B$144,1),$E105,1)</f>
        <v>$I$46</v>
      </c>
      <c r="K109" s="584"/>
      <c r="L109" s="584"/>
      <c r="M109" s="584"/>
      <c r="N109" s="584"/>
      <c r="O109" s="584"/>
      <c r="P109" s="584"/>
      <c r="Q109" s="584"/>
      <c r="R109" s="584"/>
      <c r="S109" s="584"/>
      <c r="T109" s="584"/>
      <c r="U109" s="584"/>
      <c r="V109" s="584"/>
      <c r="W109" s="584"/>
      <c r="X109" s="584"/>
      <c r="Y109" s="584"/>
      <c r="Z109" s="584"/>
      <c r="AA109" s="584"/>
      <c r="AB109" s="584"/>
      <c r="AC109" s="584"/>
    </row>
    <row r="110" spans="2:29" s="490" customFormat="1" ht="15" hidden="1" customHeight="1" thickBot="1">
      <c r="B110" s="718"/>
      <c r="C110" s="568"/>
      <c r="D110" s="697" t="s">
        <v>126</v>
      </c>
      <c r="E110" s="72" t="s">
        <v>147</v>
      </c>
      <c r="F110" s="569"/>
      <c r="G110" s="569"/>
      <c r="H110" s="569"/>
      <c r="I110" s="569"/>
      <c r="J110" s="342"/>
      <c r="K110" s="584"/>
      <c r="L110" s="584"/>
      <c r="M110" s="584"/>
      <c r="N110" s="584"/>
      <c r="O110" s="584"/>
      <c r="P110" s="584"/>
      <c r="Q110" s="584"/>
      <c r="R110" s="584"/>
      <c r="S110" s="584"/>
      <c r="T110" s="584"/>
      <c r="U110" s="584"/>
      <c r="V110" s="584"/>
      <c r="W110" s="584"/>
      <c r="X110" s="584"/>
      <c r="Y110" s="584"/>
      <c r="Z110" s="584"/>
      <c r="AA110" s="584"/>
      <c r="AB110" s="584"/>
      <c r="AC110" s="584"/>
    </row>
    <row r="111" spans="2:29" s="490" customFormat="1" ht="15" hidden="1" customHeight="1" thickBot="1">
      <c r="B111" s="718"/>
      <c r="C111" s="568"/>
      <c r="D111" s="697"/>
      <c r="E111" s="72" t="s">
        <v>124</v>
      </c>
      <c r="F111" s="569"/>
      <c r="G111" s="569"/>
      <c r="H111" s="569"/>
      <c r="I111" s="569"/>
      <c r="J111" s="342"/>
      <c r="K111" s="584"/>
      <c r="L111" s="584"/>
      <c r="M111" s="584"/>
      <c r="N111" s="584"/>
      <c r="O111" s="584"/>
      <c r="P111" s="584"/>
      <c r="Q111" s="584"/>
      <c r="R111" s="584"/>
      <c r="S111" s="584"/>
      <c r="T111" s="584"/>
      <c r="U111" s="584"/>
      <c r="V111" s="584"/>
      <c r="W111" s="584"/>
      <c r="X111" s="584"/>
      <c r="Y111" s="584"/>
      <c r="Z111" s="584"/>
      <c r="AA111" s="584"/>
      <c r="AB111" s="584"/>
      <c r="AC111" s="584"/>
    </row>
    <row r="112" spans="2:29" s="490" customFormat="1" ht="15" hidden="1" customHeight="1" thickBot="1">
      <c r="B112" s="718"/>
      <c r="C112" s="698" t="s">
        <v>127</v>
      </c>
      <c r="D112" s="91" t="s">
        <v>106</v>
      </c>
      <c r="E112" s="20" t="str">
        <f>CONCATENATE(E101,E$7,E102)</f>
        <v>41-38</v>
      </c>
      <c r="F112" s="20" t="str">
        <f>CONCATENATE(F101,F$7,F102)</f>
        <v>47-35</v>
      </c>
      <c r="G112" s="20" t="str">
        <f t="shared" ref="G112:J112" si="52">CONCATENATE(G101,G$7,G102)</f>
        <v>40-36</v>
      </c>
      <c r="H112" s="20" t="str">
        <f t="shared" si="52"/>
        <v>42-36</v>
      </c>
      <c r="I112" s="20" t="str">
        <f t="shared" si="52"/>
        <v>41-37</v>
      </c>
      <c r="J112" s="343" t="str">
        <f t="shared" si="52"/>
        <v>42-38</v>
      </c>
      <c r="K112" s="584"/>
      <c r="L112" s="584"/>
      <c r="M112" s="584"/>
      <c r="N112" s="584"/>
      <c r="O112" s="584"/>
      <c r="P112" s="584"/>
      <c r="Q112" s="584"/>
      <c r="R112" s="584"/>
      <c r="S112" s="584"/>
      <c r="T112" s="584"/>
      <c r="U112" s="584"/>
      <c r="V112" s="584"/>
      <c r="W112" s="584"/>
      <c r="X112" s="584"/>
      <c r="Y112" s="584"/>
      <c r="Z112" s="584"/>
      <c r="AA112" s="584"/>
      <c r="AB112" s="584"/>
      <c r="AC112" s="584"/>
    </row>
    <row r="113" spans="2:29" s="490" customFormat="1" ht="15" hidden="1" customHeight="1" thickBot="1">
      <c r="B113" s="718"/>
      <c r="C113" s="698"/>
      <c r="D113" s="92" t="s">
        <v>670</v>
      </c>
      <c r="E113" s="92">
        <f ca="1">AVERAGE(INDIRECT(CONCATENATE($E$23,E106,$E$24,E107),TRUE))</f>
        <v>20.560300000000002</v>
      </c>
      <c r="F113" s="92">
        <f t="shared" ref="F113:J113" ca="1" si="53">AVERAGE(INDIRECT(CONCATENATE($E$23,F106,$E$24,F107),TRUE))</f>
        <v>30.807384615384613</v>
      </c>
      <c r="G113" s="92">
        <f t="shared" ca="1" si="53"/>
        <v>22.219079999999998</v>
      </c>
      <c r="H113" s="92">
        <f t="shared" ca="1" si="53"/>
        <v>22.104557142857143</v>
      </c>
      <c r="I113" s="92">
        <f t="shared" ca="1" si="53"/>
        <v>21.347059999999999</v>
      </c>
      <c r="J113" s="344">
        <f t="shared" ca="1" si="53"/>
        <v>21.240320000000004</v>
      </c>
      <c r="K113" s="584"/>
      <c r="L113" s="584"/>
      <c r="M113" s="584"/>
      <c r="N113" s="584"/>
      <c r="O113" s="584"/>
      <c r="P113" s="584"/>
      <c r="Q113" s="584"/>
      <c r="R113" s="584"/>
      <c r="S113" s="584"/>
      <c r="T113" s="584"/>
      <c r="U113" s="584"/>
      <c r="V113" s="584"/>
      <c r="W113" s="584"/>
      <c r="X113" s="584"/>
      <c r="Y113" s="584"/>
      <c r="Z113" s="584"/>
      <c r="AA113" s="584"/>
      <c r="AB113" s="584"/>
      <c r="AC113" s="584"/>
    </row>
    <row r="114" spans="2:29" s="490" customFormat="1" ht="15" hidden="1" customHeight="1" thickBot="1">
      <c r="B114" s="718"/>
      <c r="C114" s="698"/>
      <c r="D114" s="93" t="s">
        <v>671</v>
      </c>
      <c r="E114" s="93">
        <f ca="1">MIN(INDIRECT(CONCATENATE($E$23,E106,$E$24,E107),TRUE))</f>
        <v>18.851400000000002</v>
      </c>
      <c r="F114" s="93">
        <f t="shared" ref="F114:J114" ca="1" si="54">MIN(INDIRECT(CONCATENATE($E$23,F106,$E$24,F107),TRUE))</f>
        <v>18.851400000000002</v>
      </c>
      <c r="G114" s="93">
        <f t="shared" ca="1" si="54"/>
        <v>18.851400000000002</v>
      </c>
      <c r="H114" s="93">
        <f t="shared" ca="1" si="54"/>
        <v>18.851400000000002</v>
      </c>
      <c r="I114" s="93">
        <f t="shared" ca="1" si="54"/>
        <v>18.851400000000002</v>
      </c>
      <c r="J114" s="345">
        <f t="shared" ca="1" si="54"/>
        <v>18.851400000000002</v>
      </c>
      <c r="K114" s="584"/>
      <c r="L114" s="584"/>
      <c r="M114" s="584"/>
      <c r="N114" s="584"/>
      <c r="O114" s="584"/>
      <c r="P114" s="584"/>
      <c r="Q114" s="584"/>
      <c r="R114" s="584"/>
      <c r="S114" s="584"/>
      <c r="T114" s="584"/>
      <c r="U114" s="584"/>
      <c r="V114" s="584"/>
      <c r="W114" s="584"/>
      <c r="X114" s="584"/>
      <c r="Y114" s="584"/>
      <c r="Z114" s="584"/>
      <c r="AA114" s="584"/>
      <c r="AB114" s="584"/>
      <c r="AC114" s="584"/>
    </row>
    <row r="115" spans="2:29" s="490" customFormat="1" ht="15" hidden="1" customHeight="1" thickBot="1">
      <c r="B115" s="718"/>
      <c r="C115" s="698"/>
      <c r="D115" s="93" t="s">
        <v>672</v>
      </c>
      <c r="E115" s="93">
        <f ca="1">MAX(INDIRECT(CONCATENATE($E$23,E106,$E$24,E107),TRUE))</f>
        <v>23.028099999999998</v>
      </c>
      <c r="F115" s="93">
        <f t="shared" ref="F115:J115" ca="1" si="55">MAX(INDIRECT(CONCATENATE($E$23,F106,$E$24,F107),TRUE))</f>
        <v>56.4009</v>
      </c>
      <c r="G115" s="93">
        <f t="shared" ca="1" si="55"/>
        <v>24.4941</v>
      </c>
      <c r="H115" s="93">
        <f t="shared" ca="1" si="55"/>
        <v>24.4941</v>
      </c>
      <c r="I115" s="93">
        <f t="shared" ca="1" si="55"/>
        <v>24.4941</v>
      </c>
      <c r="J115" s="345">
        <f t="shared" ca="1" si="55"/>
        <v>23.9604</v>
      </c>
      <c r="K115" s="584"/>
      <c r="L115" s="584"/>
      <c r="M115" s="584"/>
      <c r="N115" s="584"/>
      <c r="O115" s="584"/>
      <c r="P115" s="584"/>
      <c r="Q115" s="584"/>
      <c r="R115" s="584"/>
      <c r="S115" s="584"/>
      <c r="T115" s="584"/>
      <c r="U115" s="584"/>
      <c r="V115" s="584"/>
      <c r="W115" s="584"/>
      <c r="X115" s="584"/>
      <c r="Y115" s="584"/>
      <c r="Z115" s="584"/>
      <c r="AA115" s="584"/>
      <c r="AB115" s="584"/>
      <c r="AC115" s="584"/>
    </row>
    <row r="116" spans="2:29" s="490" customFormat="1" ht="15" hidden="1" customHeight="1" thickBot="1">
      <c r="B116" s="718"/>
      <c r="C116" s="698"/>
      <c r="D116" s="94" t="s">
        <v>673</v>
      </c>
      <c r="E116" s="95">
        <v>-15</v>
      </c>
      <c r="F116" s="95">
        <v>-15</v>
      </c>
      <c r="G116" s="95">
        <v>-15</v>
      </c>
      <c r="H116" s="95">
        <v>-15</v>
      </c>
      <c r="I116" s="95">
        <v>-15</v>
      </c>
      <c r="J116" s="343">
        <v>-15</v>
      </c>
      <c r="K116" s="584"/>
      <c r="L116" s="584"/>
      <c r="M116" s="584"/>
      <c r="N116" s="584"/>
      <c r="O116" s="584"/>
      <c r="P116" s="584"/>
      <c r="Q116" s="584"/>
      <c r="R116" s="584"/>
      <c r="S116" s="584"/>
      <c r="T116" s="584"/>
      <c r="U116" s="584"/>
      <c r="V116" s="584"/>
      <c r="W116" s="584"/>
      <c r="X116" s="584"/>
      <c r="Y116" s="584"/>
      <c r="Z116" s="584"/>
      <c r="AA116" s="584"/>
      <c r="AB116" s="584"/>
      <c r="AC116" s="584"/>
    </row>
    <row r="117" spans="2:29" s="490" customFormat="1" ht="15" hidden="1" customHeight="1" thickBot="1">
      <c r="B117" s="718"/>
      <c r="C117" s="698"/>
      <c r="D117" s="94" t="s">
        <v>674</v>
      </c>
      <c r="E117" s="95">
        <v>15</v>
      </c>
      <c r="F117" s="95">
        <v>15</v>
      </c>
      <c r="G117" s="95">
        <v>15</v>
      </c>
      <c r="H117" s="95">
        <v>15</v>
      </c>
      <c r="I117" s="95">
        <v>15</v>
      </c>
      <c r="J117" s="343">
        <v>15</v>
      </c>
      <c r="K117" s="584"/>
      <c r="L117" s="584"/>
      <c r="M117" s="584"/>
      <c r="N117" s="584"/>
      <c r="O117" s="584"/>
      <c r="P117" s="584"/>
      <c r="Q117" s="584"/>
      <c r="R117" s="584"/>
      <c r="S117" s="584"/>
      <c r="T117" s="584"/>
      <c r="U117" s="584"/>
      <c r="V117" s="584"/>
      <c r="W117" s="584"/>
      <c r="X117" s="584"/>
      <c r="Y117" s="584"/>
      <c r="Z117" s="584"/>
      <c r="AA117" s="584"/>
      <c r="AB117" s="584"/>
      <c r="AC117" s="584"/>
    </row>
    <row r="118" spans="2:29" s="490" customFormat="1" ht="15" hidden="1" customHeight="1" thickBot="1">
      <c r="B118" s="718"/>
      <c r="C118" s="698"/>
      <c r="D118" s="94" t="s">
        <v>675</v>
      </c>
      <c r="E118" s="96">
        <f ca="1">E114+E116</f>
        <v>3.8514000000000017</v>
      </c>
      <c r="F118" s="96">
        <f ca="1">F114+F116</f>
        <v>3.8514000000000017</v>
      </c>
      <c r="G118" s="96">
        <f t="shared" ref="G118:J118" ca="1" si="56">G114+G116</f>
        <v>3.8514000000000017</v>
      </c>
      <c r="H118" s="96">
        <f t="shared" ca="1" si="56"/>
        <v>3.8514000000000017</v>
      </c>
      <c r="I118" s="96">
        <f t="shared" ca="1" si="56"/>
        <v>3.8514000000000017</v>
      </c>
      <c r="J118" s="346">
        <f t="shared" ca="1" si="56"/>
        <v>3.8514000000000017</v>
      </c>
      <c r="K118" s="584"/>
      <c r="L118" s="584"/>
      <c r="M118" s="584"/>
      <c r="N118" s="584"/>
      <c r="O118" s="584"/>
      <c r="P118" s="584"/>
      <c r="Q118" s="584"/>
      <c r="R118" s="584"/>
      <c r="S118" s="584"/>
      <c r="T118" s="584"/>
      <c r="U118" s="584"/>
      <c r="V118" s="584"/>
      <c r="W118" s="584"/>
      <c r="X118" s="584"/>
      <c r="Y118" s="584"/>
      <c r="Z118" s="584"/>
      <c r="AA118" s="584"/>
      <c r="AB118" s="584"/>
      <c r="AC118" s="584"/>
    </row>
    <row r="119" spans="2:29" s="490" customFormat="1" ht="15" hidden="1" customHeight="1" thickBot="1">
      <c r="B119" s="718"/>
      <c r="C119" s="698"/>
      <c r="D119" s="94" t="s">
        <v>676</v>
      </c>
      <c r="E119" s="96">
        <f ca="1">E115+E117</f>
        <v>38.028099999999995</v>
      </c>
      <c r="F119" s="96">
        <f t="shared" ref="F119:J119" ca="1" si="57">F115+F117</f>
        <v>71.400900000000007</v>
      </c>
      <c r="G119" s="96">
        <f t="shared" ca="1" si="57"/>
        <v>39.494100000000003</v>
      </c>
      <c r="H119" s="96">
        <f t="shared" ca="1" si="57"/>
        <v>39.494100000000003</v>
      </c>
      <c r="I119" s="96">
        <f t="shared" ca="1" si="57"/>
        <v>39.494100000000003</v>
      </c>
      <c r="J119" s="346">
        <f t="shared" ca="1" si="57"/>
        <v>38.9604</v>
      </c>
      <c r="K119" s="584"/>
      <c r="L119" s="584"/>
      <c r="M119" s="584"/>
      <c r="N119" s="584"/>
      <c r="O119" s="584"/>
      <c r="P119" s="584"/>
      <c r="Q119" s="584"/>
      <c r="R119" s="584"/>
      <c r="S119" s="584"/>
      <c r="T119" s="584"/>
      <c r="U119" s="584"/>
      <c r="V119" s="584"/>
      <c r="W119" s="584"/>
      <c r="X119" s="584"/>
      <c r="Y119" s="584"/>
      <c r="Z119" s="584"/>
      <c r="AA119" s="584"/>
      <c r="AB119" s="584"/>
      <c r="AC119" s="584"/>
    </row>
    <row r="120" spans="2:29" s="490" customFormat="1" ht="15" hidden="1" customHeight="1" thickBot="1">
      <c r="B120" s="718"/>
      <c r="C120" s="699" t="s">
        <v>128</v>
      </c>
      <c r="D120" s="97" t="s">
        <v>106</v>
      </c>
      <c r="E120" s="98" t="str">
        <f>CONCATENATE(E103,E$7,E104)</f>
        <v>41-38</v>
      </c>
      <c r="F120" s="98" t="str">
        <f t="shared" ref="F120:J120" si="58">CONCATENATE(F103,F$7,F104)</f>
        <v>47-35</v>
      </c>
      <c r="G120" s="98" t="str">
        <f t="shared" si="58"/>
        <v>40-36</v>
      </c>
      <c r="H120" s="98" t="str">
        <f t="shared" si="58"/>
        <v>42-36</v>
      </c>
      <c r="I120" s="98" t="str">
        <f t="shared" si="58"/>
        <v>41-37</v>
      </c>
      <c r="J120" s="358" t="str">
        <f t="shared" si="58"/>
        <v>42-38</v>
      </c>
      <c r="K120" s="584"/>
      <c r="L120" s="584"/>
      <c r="M120" s="584"/>
      <c r="N120" s="584"/>
      <c r="O120" s="584"/>
      <c r="P120" s="584"/>
      <c r="Q120" s="584"/>
      <c r="R120" s="584"/>
      <c r="S120" s="584"/>
      <c r="T120" s="584"/>
      <c r="U120" s="584"/>
      <c r="V120" s="584"/>
      <c r="W120" s="584"/>
      <c r="X120" s="584"/>
      <c r="Y120" s="584"/>
      <c r="Z120" s="584"/>
      <c r="AA120" s="584"/>
      <c r="AB120" s="584"/>
      <c r="AC120" s="584"/>
    </row>
    <row r="121" spans="2:29" s="490" customFormat="1" ht="15" hidden="1" customHeight="1" thickBot="1">
      <c r="B121" s="718"/>
      <c r="C121" s="699"/>
      <c r="D121" s="99" t="s">
        <v>670</v>
      </c>
      <c r="E121" s="99">
        <f ca="1">AVERAGE(INDIRECT(CONCATENATE($E110,E108,$E$24,E109),TRUE))</f>
        <v>20.560300000000002</v>
      </c>
      <c r="F121" s="99">
        <f t="shared" ref="F121:J121" ca="1" si="59">AVERAGE(INDIRECT(CONCATENATE($E110,F108,$E$24,F109),TRUE))</f>
        <v>30.807384615384613</v>
      </c>
      <c r="G121" s="99">
        <f t="shared" ca="1" si="59"/>
        <v>22.219079999999998</v>
      </c>
      <c r="H121" s="99">
        <f t="shared" ca="1" si="59"/>
        <v>22.104557142857143</v>
      </c>
      <c r="I121" s="99">
        <f t="shared" ca="1" si="59"/>
        <v>21.347059999999999</v>
      </c>
      <c r="J121" s="359">
        <f t="shared" ca="1" si="59"/>
        <v>21.240320000000004</v>
      </c>
      <c r="K121" s="584"/>
      <c r="L121" s="584"/>
      <c r="M121" s="584"/>
      <c r="N121" s="584"/>
      <c r="O121" s="584"/>
      <c r="P121" s="584"/>
      <c r="Q121" s="584"/>
      <c r="R121" s="584"/>
      <c r="S121" s="584"/>
      <c r="T121" s="584"/>
      <c r="U121" s="584"/>
      <c r="V121" s="584"/>
      <c r="W121" s="584"/>
      <c r="X121" s="584"/>
      <c r="Y121" s="584"/>
      <c r="Z121" s="584"/>
      <c r="AA121" s="584"/>
      <c r="AB121" s="584"/>
      <c r="AC121" s="584"/>
    </row>
    <row r="122" spans="2:29" s="490" customFormat="1" ht="15" hidden="1" customHeight="1" thickBot="1">
      <c r="B122" s="718"/>
      <c r="C122" s="699"/>
      <c r="D122" s="100" t="s">
        <v>671</v>
      </c>
      <c r="E122" s="100">
        <f ca="1">MIN(INDIRECT(CONCATENATE($E110,E108,$E$24,E109),TRUE))</f>
        <v>18.851400000000002</v>
      </c>
      <c r="F122" s="100">
        <f t="shared" ref="F122:J122" ca="1" si="60">MIN(INDIRECT(CONCATENATE($E110,F108,$E$24,F109),TRUE))</f>
        <v>18.851400000000002</v>
      </c>
      <c r="G122" s="100">
        <f t="shared" ca="1" si="60"/>
        <v>18.851400000000002</v>
      </c>
      <c r="H122" s="100">
        <f t="shared" ca="1" si="60"/>
        <v>18.851400000000002</v>
      </c>
      <c r="I122" s="100">
        <f t="shared" ca="1" si="60"/>
        <v>18.851400000000002</v>
      </c>
      <c r="J122" s="360">
        <f t="shared" ca="1" si="60"/>
        <v>18.851400000000002</v>
      </c>
      <c r="K122" s="584"/>
      <c r="L122" s="584"/>
      <c r="M122" s="584"/>
      <c r="N122" s="584"/>
      <c r="O122" s="584"/>
      <c r="P122" s="584"/>
      <c r="Q122" s="584"/>
      <c r="R122" s="584"/>
      <c r="S122" s="584"/>
      <c r="T122" s="584"/>
      <c r="U122" s="584"/>
      <c r="V122" s="584"/>
      <c r="W122" s="584"/>
      <c r="X122" s="584"/>
      <c r="Y122" s="584"/>
      <c r="Z122" s="584"/>
      <c r="AA122" s="584"/>
      <c r="AB122" s="584"/>
      <c r="AC122" s="584"/>
    </row>
    <row r="123" spans="2:29" s="490" customFormat="1" ht="15" hidden="1" customHeight="1" thickBot="1">
      <c r="B123" s="718"/>
      <c r="C123" s="699"/>
      <c r="D123" s="100" t="s">
        <v>672</v>
      </c>
      <c r="E123" s="100">
        <f ca="1">MAX(INDIRECT(CONCATENATE($E110,E108,$E$24,E109),TRUE))</f>
        <v>23.028099999999998</v>
      </c>
      <c r="F123" s="100">
        <f t="shared" ref="F123:J123" ca="1" si="61">MAX(INDIRECT(CONCATENATE($E110,F108,$E$24,F109),TRUE))</f>
        <v>56.4009</v>
      </c>
      <c r="G123" s="100">
        <f t="shared" ca="1" si="61"/>
        <v>24.4941</v>
      </c>
      <c r="H123" s="100">
        <f t="shared" ca="1" si="61"/>
        <v>24.4941</v>
      </c>
      <c r="I123" s="100">
        <f t="shared" ca="1" si="61"/>
        <v>24.4941</v>
      </c>
      <c r="J123" s="360">
        <f t="shared" ca="1" si="61"/>
        <v>23.9604</v>
      </c>
      <c r="K123" s="584"/>
      <c r="L123" s="584"/>
      <c r="M123" s="584"/>
      <c r="N123" s="584"/>
      <c r="O123" s="584"/>
      <c r="P123" s="584"/>
      <c r="Q123" s="584"/>
      <c r="R123" s="584"/>
      <c r="S123" s="584"/>
      <c r="T123" s="584"/>
      <c r="U123" s="584"/>
      <c r="V123" s="584"/>
      <c r="W123" s="584"/>
      <c r="X123" s="584"/>
      <c r="Y123" s="584"/>
      <c r="Z123" s="584"/>
      <c r="AA123" s="584"/>
      <c r="AB123" s="584"/>
      <c r="AC123" s="584"/>
    </row>
    <row r="124" spans="2:29" s="490" customFormat="1" ht="15" hidden="1" customHeight="1" thickBot="1">
      <c r="B124" s="718"/>
      <c r="C124" s="699"/>
      <c r="D124" s="101" t="s">
        <v>673</v>
      </c>
      <c r="E124" s="102">
        <v>-15</v>
      </c>
      <c r="F124" s="102">
        <v>-15</v>
      </c>
      <c r="G124" s="102">
        <v>-15</v>
      </c>
      <c r="H124" s="102">
        <v>-15</v>
      </c>
      <c r="I124" s="102">
        <v>-15</v>
      </c>
      <c r="J124" s="358">
        <v>-15</v>
      </c>
      <c r="K124" s="584"/>
      <c r="L124" s="584"/>
      <c r="M124" s="584"/>
      <c r="N124" s="584"/>
      <c r="O124" s="584"/>
      <c r="P124" s="584"/>
      <c r="Q124" s="584"/>
      <c r="R124" s="584"/>
      <c r="S124" s="584"/>
      <c r="T124" s="584"/>
      <c r="U124" s="584"/>
      <c r="V124" s="584"/>
      <c r="W124" s="584"/>
      <c r="X124" s="584"/>
      <c r="Y124" s="584"/>
      <c r="Z124" s="584"/>
      <c r="AA124" s="584"/>
      <c r="AB124" s="584"/>
      <c r="AC124" s="584"/>
    </row>
    <row r="125" spans="2:29" s="490" customFormat="1" ht="15" hidden="1" customHeight="1" thickBot="1">
      <c r="B125" s="718"/>
      <c r="C125" s="699"/>
      <c r="D125" s="101" t="s">
        <v>674</v>
      </c>
      <c r="E125" s="102">
        <v>15</v>
      </c>
      <c r="F125" s="102">
        <v>15</v>
      </c>
      <c r="G125" s="102">
        <v>15</v>
      </c>
      <c r="H125" s="102">
        <v>15</v>
      </c>
      <c r="I125" s="102">
        <v>15</v>
      </c>
      <c r="J125" s="358">
        <v>15</v>
      </c>
      <c r="K125" s="584"/>
      <c r="L125" s="584"/>
      <c r="M125" s="584"/>
      <c r="N125" s="584"/>
      <c r="O125" s="584"/>
      <c r="P125" s="584"/>
      <c r="Q125" s="584"/>
      <c r="R125" s="584"/>
      <c r="S125" s="584"/>
      <c r="T125" s="584"/>
      <c r="U125" s="584"/>
      <c r="V125" s="584"/>
      <c r="W125" s="584"/>
      <c r="X125" s="584"/>
      <c r="Y125" s="584"/>
      <c r="Z125" s="584"/>
      <c r="AA125" s="584"/>
      <c r="AB125" s="584"/>
      <c r="AC125" s="584"/>
    </row>
    <row r="126" spans="2:29" s="490" customFormat="1" ht="15" hidden="1" customHeight="1" thickBot="1">
      <c r="B126" s="718"/>
      <c r="C126" s="699"/>
      <c r="D126" s="101" t="s">
        <v>675</v>
      </c>
      <c r="E126" s="103">
        <f ca="1">E122+E124</f>
        <v>3.8514000000000017</v>
      </c>
      <c r="F126" s="103">
        <f ca="1">F122+F124</f>
        <v>3.8514000000000017</v>
      </c>
      <c r="G126" s="103">
        <f t="shared" ref="G126:J126" ca="1" si="62">G122+G124</f>
        <v>3.8514000000000017</v>
      </c>
      <c r="H126" s="103">
        <f t="shared" ca="1" si="62"/>
        <v>3.8514000000000017</v>
      </c>
      <c r="I126" s="103">
        <f t="shared" ca="1" si="62"/>
        <v>3.8514000000000017</v>
      </c>
      <c r="J126" s="361">
        <f t="shared" ca="1" si="62"/>
        <v>3.8514000000000017</v>
      </c>
      <c r="K126" s="584"/>
      <c r="L126" s="584"/>
      <c r="M126" s="584"/>
      <c r="N126" s="584"/>
      <c r="O126" s="584"/>
      <c r="P126" s="584"/>
      <c r="Q126" s="584"/>
      <c r="R126" s="584"/>
      <c r="S126" s="584"/>
      <c r="T126" s="584"/>
      <c r="U126" s="584"/>
      <c r="V126" s="584"/>
      <c r="W126" s="584"/>
      <c r="X126" s="584"/>
      <c r="Y126" s="584"/>
      <c r="Z126" s="584"/>
      <c r="AA126" s="584"/>
      <c r="AB126" s="584"/>
      <c r="AC126" s="584"/>
    </row>
    <row r="127" spans="2:29" s="490" customFormat="1" ht="15" hidden="1" customHeight="1" thickBot="1">
      <c r="B127" s="718"/>
      <c r="C127" s="700"/>
      <c r="D127" s="104" t="s">
        <v>676</v>
      </c>
      <c r="E127" s="105">
        <f ca="1">E123+E125</f>
        <v>38.028099999999995</v>
      </c>
      <c r="F127" s="105">
        <f t="shared" ref="F127:J127" ca="1" si="63">F123+F125</f>
        <v>71.400900000000007</v>
      </c>
      <c r="G127" s="105">
        <f t="shared" ca="1" si="63"/>
        <v>39.494100000000003</v>
      </c>
      <c r="H127" s="105">
        <f t="shared" ca="1" si="63"/>
        <v>39.494100000000003</v>
      </c>
      <c r="I127" s="105">
        <f t="shared" ca="1" si="63"/>
        <v>39.494100000000003</v>
      </c>
      <c r="J127" s="351">
        <f t="shared" ca="1" si="63"/>
        <v>38.9604</v>
      </c>
      <c r="K127" s="584"/>
      <c r="L127" s="584"/>
      <c r="M127" s="584"/>
      <c r="N127" s="584"/>
      <c r="O127" s="584"/>
      <c r="P127" s="584"/>
      <c r="Q127" s="584"/>
      <c r="R127" s="584"/>
      <c r="S127" s="584"/>
      <c r="T127" s="584"/>
      <c r="U127" s="584"/>
      <c r="V127" s="584"/>
      <c r="W127" s="584"/>
      <c r="X127" s="584"/>
      <c r="Y127" s="584"/>
      <c r="Z127" s="584"/>
      <c r="AA127" s="584"/>
      <c r="AB127" s="584"/>
      <c r="AC127" s="584"/>
    </row>
    <row r="128" spans="2:29" s="574" customFormat="1" ht="15" customHeight="1" thickBot="1">
      <c r="B128" s="726" t="s">
        <v>39</v>
      </c>
      <c r="C128" s="725" t="s">
        <v>120</v>
      </c>
      <c r="D128" s="185" t="s">
        <v>148</v>
      </c>
      <c r="E128" s="258" t="str">
        <f ca="1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$J$2168</v>
      </c>
      <c r="F128" s="187" t="str">
        <f ca="1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$J$2228</v>
      </c>
      <c r="G128" s="187" t="str">
        <f ca="1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$J$2160</v>
      </c>
      <c r="H128" s="187" t="str">
        <f ca="1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$J$2176</v>
      </c>
      <c r="I128" s="187" t="str">
        <f ca="1">IF(INDIRECT(CONCATENATE($E$137,ADDRESS(MATCH(I4,SL_CHARTS_2012!$J$1:$J$39999,1),$E$136,1)))=I4,ADDRESS(MATCH(I4,SL_CHARTS_2012!$J$1:$J$39999,1),$E$136,1), IF(INDIRECT(CONCATENATE($E$137,ADDRESS(MATCH(I4,SL_CHARTS_2012!$J$1:$J$39999,1),$E$136,1)))&lt;I4, ADDRESS(MATCH(I4,SL_CHARTS_2012!$J$1:$J$39999,1)+1,$E$136,1), ADDRESS(MATCH(I4,SL_CHARTS_2012!$J$1:$J$39999,1),$E$136,1)))</f>
        <v>$J$2168</v>
      </c>
      <c r="J128" s="362" t="str">
        <f ca="1">IF(INDIRECT(CONCATENATE($E$137,ADDRESS(MATCH(J4,SL_CHARTS_2012!$J$1:$J$39999,1),$E$136,1)))=J4,ADDRESS(MATCH(J4,SL_CHARTS_2012!$J$1:$J$39999,1),$E$136,1), IF(INDIRECT(CONCATENATE($E$137,ADDRESS(MATCH(J4,SL_CHARTS_2012!$J$1:$J$39999,1),$E$136,1)))&lt;J4, ADDRESS(MATCH(J4,SL_CHARTS_2012!$J$1:$J$39999,1)+1,$E$136,1), ADDRESS(MATCH(J4,SL_CHARTS_2012!$J$1:$J$39999,1),$E$136,1)))</f>
        <v>$J$2177</v>
      </c>
      <c r="K128" s="580"/>
      <c r="L128" s="580"/>
      <c r="M128" s="580"/>
      <c r="N128" s="580"/>
      <c r="O128" s="580"/>
      <c r="P128" s="580"/>
      <c r="Q128" s="580"/>
      <c r="R128" s="580"/>
      <c r="S128" s="580"/>
      <c r="T128" s="580"/>
      <c r="U128" s="580"/>
      <c r="V128" s="580"/>
      <c r="W128" s="580"/>
      <c r="X128" s="580"/>
      <c r="Y128" s="580"/>
      <c r="Z128" s="580"/>
      <c r="AA128" s="580"/>
      <c r="AB128" s="580"/>
      <c r="AC128" s="580"/>
    </row>
    <row r="129" spans="2:29" s="574" customFormat="1" ht="15" customHeight="1" thickBot="1">
      <c r="B129" s="727"/>
      <c r="C129" s="701"/>
      <c r="D129" s="24" t="s">
        <v>129</v>
      </c>
      <c r="E129" s="259">
        <f ca="1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40.567216452584134</v>
      </c>
      <c r="F129" s="119">
        <f ca="1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46.236832405065002</v>
      </c>
      <c r="G129" s="119">
        <f ca="1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39.836554913296311</v>
      </c>
      <c r="H129" s="119">
        <f ca="1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41.285882754852523</v>
      </c>
      <c r="I129" s="119">
        <f ca="1">INDIRECT(CONCATENATE($E$137,IF(INDIRECT(CONCATENATE($E$137,ADDRESS(MATCH(I4,SL_CHARTS_2012!$J$1:$J$39999,1),$E$136,1)))=I4,ADDRESS(MATCH(I4,SL_CHARTS_2012!$J$1:$J$39999,1),$E$136,1),IF(INDIRECT(CONCATENATE($E$137,ADDRESS(MATCH(I4,SL_CHARTS_2012!$J$1:$J$39999,1),$E$136,1)))&lt;I4,ADDRESS(MATCH(I4,SL_CHARTS_2012!$J$1:$J$39999,1)+1,$E$136,1),ADDRESS(MATCH(I4,SL_CHARTS_2012!$J$1:$J$39999,1),$E$136,1)))))</f>
        <v>40.567216452584134</v>
      </c>
      <c r="J129" s="363">
        <f ca="1">INDIRECT(CONCATENATE($E$137,IF(INDIRECT(CONCATENATE($E$137,ADDRESS(MATCH(J4,SL_CHARTS_2012!$J$1:$J$39999,1),$E$136,1)))=J4,ADDRESS(MATCH(J4,SL_CHARTS_2012!$J$1:$J$39999,1),$E$136,1),IF(INDIRECT(CONCATENATE($E$137,ADDRESS(MATCH(J4,SL_CHARTS_2012!$J$1:$J$39999,1),$E$136,1)))&lt;J4,ADDRESS(MATCH(J4,SL_CHARTS_2012!$J$1:$J$39999,1)+1,$E$136,1),ADDRESS(MATCH(J4,SL_CHARTS_2012!$J$1:$J$39999,1),$E$136,1)))))</f>
        <v>41.375716042636078</v>
      </c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80"/>
      <c r="AB129" s="580"/>
      <c r="AC129" s="580"/>
    </row>
    <row r="130" spans="2:29" s="574" customFormat="1" ht="15" customHeight="1" thickBot="1">
      <c r="B130" s="727"/>
      <c r="C130" s="701"/>
      <c r="D130" s="25" t="s">
        <v>149</v>
      </c>
      <c r="E130" s="233" t="str">
        <f ca="1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$J$2140</v>
      </c>
      <c r="F130" s="26" t="str">
        <f ca="1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$J$2112</v>
      </c>
      <c r="G130" s="26" t="str">
        <f ca="1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$J$2125</v>
      </c>
      <c r="H130" s="26" t="str">
        <f ca="1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$J$2128</v>
      </c>
      <c r="I130" s="26" t="str">
        <f ca="1">IF(INDIRECT(CONCATENATE($E$137,ADDRESS(MATCH(I8,SL_CHARTS_2012!$J$1:$J$39999,1),$E$136,1)))=I8,ADDRESS(MATCH(I8,SL_CHARTS_2012!$J$1:$J$39999,1),$E$136,1),IF(INDIRECT(CONCATENATE($E$137,ADDRESS(MATCH(I8,SL_CHARTS_2012!$J$1:$J$39999,1),$E$136,1)))&gt;I8, ADDRESS(MATCH(I8,SL_CHARTS_2012!$J$1:$J$39999,1)-1,$E$136,1), ADDRESS(MATCH(I8,SL_CHARTS_2012!$J$1:$J$39999,1),$E$136,1)))</f>
        <v>$J$2133</v>
      </c>
      <c r="J130" s="352" t="str">
        <f ca="1">IF(INDIRECT(CONCATENATE($E$137,ADDRESS(MATCH(J8,SL_CHARTS_2012!$J$1:$J$39999,1),$E$136,1)))=J8,ADDRESS(MATCH(J8,SL_CHARTS_2012!$J$1:$J$39999,1),$E$136,1),IF(INDIRECT(CONCATENATE($E$137,ADDRESS(MATCH(J8,SL_CHARTS_2012!$J$1:$J$39999,1),$E$136,1)))&gt;J8, ADDRESS(MATCH(J8,SL_CHARTS_2012!$J$1:$J$39999,1)-1,$E$136,1), ADDRESS(MATCH(J8,SL_CHARTS_2012!$J$1:$J$39999,1),$E$136,1)))</f>
        <v>$J$2140</v>
      </c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80"/>
      <c r="AB130" s="580"/>
      <c r="AC130" s="580"/>
    </row>
    <row r="131" spans="2:29" s="574" customFormat="1" ht="15" customHeight="1" thickBot="1">
      <c r="B131" s="727"/>
      <c r="C131" s="701"/>
      <c r="D131" s="24" t="s">
        <v>130</v>
      </c>
      <c r="E131" s="259">
        <f ca="1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37.967190751446573</v>
      </c>
      <c r="F131" s="119">
        <f ca="1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35.35008092485694</v>
      </c>
      <c r="G131" s="119">
        <f ca="1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36.565167630059271</v>
      </c>
      <c r="H131" s="119">
        <f ca="1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36.84557225433673</v>
      </c>
      <c r="I131" s="119">
        <f ca="1">INDIRECT(CONCATENATE($E$137,IF(INDIRECT(CONCATENATE($E$137,ADDRESS(MATCH(I8,SL_CHARTS_2012!$J$1:$J$39999,1),$E$136,1)))=I8,ADDRESS(MATCH(I8,SL_CHARTS_2012!$J$1:$J$39999,1),$E$136,1),IF(INDIRECT(CONCATENATE($E$137,ADDRESS(MATCH(I8,SL_CHARTS_2012!$J$1:$J$39999,1),$E$136,1)))&gt;I8,ADDRESS(MATCH(I8,SL_CHARTS_2012!$J$1:$J$39999,1)-1,$E$136,1),ADDRESS(MATCH(I8,SL_CHARTS_2012!$J$1:$J$39999,1),$E$136,1)))))</f>
        <v>37.312913294799166</v>
      </c>
      <c r="J131" s="363">
        <f ca="1">INDIRECT(CONCATENATE($E$137,IF(INDIRECT(CONCATENATE($E$137,ADDRESS(MATCH(J8,SL_CHARTS_2012!$J$1:$J$39999,1),$E$136,1)))=J8,ADDRESS(MATCH(J8,SL_CHARTS_2012!$J$1:$J$39999,1),$E$136,1),IF(INDIRECT(CONCATENATE($E$137,ADDRESS(MATCH(J8,SL_CHARTS_2012!$J$1:$J$39999,1),$E$136,1)))&gt;J8,ADDRESS(MATCH(J8,SL_CHARTS_2012!$J$1:$J$39999,1)-1,$E$136,1),ADDRESS(MATCH(J8,SL_CHARTS_2012!$J$1:$J$39999,1),$E$136,1)))))</f>
        <v>37.967190751446573</v>
      </c>
      <c r="K131" s="580"/>
      <c r="L131" s="580"/>
      <c r="M131" s="580"/>
      <c r="N131" s="580"/>
      <c r="O131" s="580"/>
      <c r="P131" s="580"/>
      <c r="Q131" s="580"/>
      <c r="R131" s="580"/>
      <c r="S131" s="580"/>
      <c r="T131" s="580"/>
      <c r="U131" s="580"/>
      <c r="V131" s="580"/>
      <c r="W131" s="580"/>
      <c r="X131" s="580"/>
      <c r="Y131" s="580"/>
      <c r="Z131" s="580"/>
      <c r="AA131" s="580"/>
      <c r="AB131" s="580"/>
      <c r="AC131" s="580"/>
    </row>
    <row r="132" spans="2:29" s="574" customFormat="1" ht="15" customHeight="1" thickBot="1">
      <c r="B132" s="727"/>
      <c r="C132" s="707" t="s">
        <v>121</v>
      </c>
      <c r="D132" s="60" t="s">
        <v>148</v>
      </c>
      <c r="E132" s="228" t="str">
        <f ca="1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$J$2168</v>
      </c>
      <c r="F132" s="62" t="str">
        <f ca="1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$J$2228</v>
      </c>
      <c r="G132" s="62" t="str">
        <f ca="1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$J$2160</v>
      </c>
      <c r="H132" s="62" t="str">
        <f ca="1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$J$2176</v>
      </c>
      <c r="I132" s="62" t="str">
        <f ca="1">IF(INDIRECT(CONCATENATE($E$137,ADDRESS(MATCH(I6,SL_CHARTS_2012!$J$1:$J$39999,1),$E$136,1)))=I6,ADDRESS(MATCH(I6,SL_CHARTS_2012!$J$1:$J$39999,1),$E$136,1), IF(INDIRECT(CONCATENATE($E$137,ADDRESS(MATCH(I6,SL_CHARTS_2012!$J$1:$J$39999,1),$E$136,1)))&lt;I6, ADDRESS(MATCH(I6,SL_CHARTS_2012!$J$1:$J$39999,1)+1,$E$136,1), ADDRESS(MATCH(I6,SL_CHARTS_2012!$J$1:$J$39999,1),$E$136,1)))</f>
        <v>$J$2168</v>
      </c>
      <c r="J132" s="353" t="str">
        <f ca="1">IF(INDIRECT(CONCATENATE($E$137,ADDRESS(MATCH(J6,SL_CHARTS_2012!$J$1:$J$39999,1),$E$136,1)))=J6,ADDRESS(MATCH(J6,SL_CHARTS_2012!$J$1:$J$39999,1),$E$136,1), IF(INDIRECT(CONCATENATE($E$137,ADDRESS(MATCH(J6,SL_CHARTS_2012!$J$1:$J$39999,1),$E$136,1)))&lt;J6, ADDRESS(MATCH(J6,SL_CHARTS_2012!$J$1:$J$39999,1)+1,$E$136,1), ADDRESS(MATCH(J6,SL_CHARTS_2012!$J$1:$J$39999,1),$E$136,1)))</f>
        <v>$J$2177</v>
      </c>
      <c r="K132" s="580"/>
      <c r="L132" s="580"/>
      <c r="M132" s="580"/>
      <c r="N132" s="580"/>
      <c r="O132" s="580"/>
      <c r="P132" s="580"/>
      <c r="Q132" s="580"/>
      <c r="R132" s="580"/>
      <c r="S132" s="580"/>
      <c r="T132" s="580"/>
      <c r="U132" s="580"/>
      <c r="V132" s="580"/>
      <c r="W132" s="580"/>
      <c r="X132" s="580"/>
      <c r="Y132" s="580"/>
      <c r="Z132" s="580"/>
      <c r="AA132" s="580"/>
      <c r="AB132" s="580"/>
      <c r="AC132" s="580"/>
    </row>
    <row r="133" spans="2:29" s="574" customFormat="1" ht="15" customHeight="1" thickBot="1">
      <c r="B133" s="727"/>
      <c r="C133" s="707"/>
      <c r="D133" s="85" t="s">
        <v>118</v>
      </c>
      <c r="E133" s="313">
        <f ca="1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40.567216452584134</v>
      </c>
      <c r="F133" s="123">
        <f ca="1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46.236832405065002</v>
      </c>
      <c r="G133" s="123">
        <f ca="1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39.836554913296311</v>
      </c>
      <c r="H133" s="123">
        <f ca="1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41.285882754852523</v>
      </c>
      <c r="I133" s="123">
        <f ca="1">INDIRECT(CONCATENATE($E$137,IF(INDIRECT(CONCATENATE($E$137,ADDRESS(MATCH(I6,SL_CHARTS_2012!$J$1:$J$39999,1),$E$136,1)))=I6,ADDRESS(MATCH(I6,SL_CHARTS_2012!$J$1:$J$39999,1),$E$136,1),IF(INDIRECT(CONCATENATE($E$137,ADDRESS(MATCH(I6,SL_CHARTS_2012!$J$1:$J$39999,1),$E$136,1)))&lt;I6,ADDRESS(MATCH(I6,SL_CHARTS_2012!$J$1:$J$39999,1)+1,$E$136,1),ADDRESS(MATCH(I6,SL_CHARTS_2012!$J$1:$J$39999,1),$E$136,1)))))</f>
        <v>40.567216452584134</v>
      </c>
      <c r="J133" s="364">
        <f ca="1">INDIRECT(CONCATENATE($E$137,IF(INDIRECT(CONCATENATE($E$137,ADDRESS(MATCH(J6,SL_CHARTS_2012!$J$1:$J$39999,1),$E$136,1)))=J6,ADDRESS(MATCH(J6,SL_CHARTS_2012!$J$1:$J$39999,1),$E$136,1),IF(INDIRECT(CONCATENATE($E$137,ADDRESS(MATCH(J6,SL_CHARTS_2012!$J$1:$J$39999,1),$E$136,1)))&lt;J6,ADDRESS(MATCH(J6,SL_CHARTS_2012!$J$1:$J$39999,1)+1,$E$136,1),ADDRESS(MATCH(J6,SL_CHARTS_2012!$J$1:$J$39999,1),$E$136,1)))))</f>
        <v>41.375716042636078</v>
      </c>
      <c r="K133" s="580"/>
      <c r="L133" s="580"/>
      <c r="M133" s="580"/>
      <c r="N133" s="580"/>
      <c r="O133" s="580"/>
      <c r="P133" s="580"/>
      <c r="Q133" s="580"/>
      <c r="R133" s="580"/>
      <c r="S133" s="580"/>
      <c r="T133" s="580"/>
      <c r="U133" s="580"/>
      <c r="V133" s="580"/>
      <c r="W133" s="580"/>
      <c r="X133" s="580"/>
      <c r="Y133" s="580"/>
      <c r="Z133" s="580"/>
      <c r="AA133" s="580"/>
      <c r="AB133" s="580"/>
      <c r="AC133" s="580"/>
    </row>
    <row r="134" spans="2:29" s="574" customFormat="1" ht="15" customHeight="1" thickBot="1">
      <c r="B134" s="727"/>
      <c r="C134" s="707"/>
      <c r="D134" s="60" t="s">
        <v>149</v>
      </c>
      <c r="E134" s="228" t="str">
        <f ca="1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$J$2140</v>
      </c>
      <c r="F134" s="62" t="str">
        <f ca="1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$J$2112</v>
      </c>
      <c r="G134" s="62" t="str">
        <f ca="1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$J$2125</v>
      </c>
      <c r="H134" s="62" t="str">
        <f ca="1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$J$2128</v>
      </c>
      <c r="I134" s="62" t="str">
        <f ca="1">IF(INDIRECT(CONCATENATE($E$137,ADDRESS(MATCH(I10,SL_CHARTS_2012!$J$1:$J$39999,1),$E$136,1)))=I10,ADDRESS(MATCH(I10,SL_CHARTS_2012!$J$1:$J$39999,1),$E$136,1),IF(INDIRECT(CONCATENATE($E$137,ADDRESS(MATCH(I10,SL_CHARTS_2012!$J$1:$J$39999,1),$E$136,1)))&gt;I10, ADDRESS(MATCH(I10,SL_CHARTS_2012!$J$1:$J$39999,1)-1,$E$136,1), ADDRESS(MATCH(I10,SL_CHARTS_2012!$J$1:$J$39999,1),$E$136,1)))</f>
        <v>$J$2133</v>
      </c>
      <c r="J134" s="353" t="str">
        <f ca="1">IF(INDIRECT(CONCATENATE($E$137,ADDRESS(MATCH(J10,SL_CHARTS_2012!$J$1:$J$39999,1),$E$136,1)))=J10,ADDRESS(MATCH(J10,SL_CHARTS_2012!$J$1:$J$39999,1),$E$136,1),IF(INDIRECT(CONCATENATE($E$137,ADDRESS(MATCH(J10,SL_CHARTS_2012!$J$1:$J$39999,1),$E$136,1)))&gt;J10, ADDRESS(MATCH(J10,SL_CHARTS_2012!$J$1:$J$39999,1)-1,$E$136,1), ADDRESS(MATCH(J10,SL_CHARTS_2012!$J$1:$J$39999,1),$E$136,1)))</f>
        <v>$J$2140</v>
      </c>
      <c r="K134" s="580"/>
      <c r="L134" s="580"/>
      <c r="M134" s="580"/>
      <c r="N134" s="580"/>
      <c r="O134" s="580"/>
      <c r="P134" s="580"/>
      <c r="Q134" s="580"/>
      <c r="R134" s="580"/>
      <c r="S134" s="580"/>
      <c r="T134" s="580"/>
      <c r="U134" s="580"/>
      <c r="V134" s="580"/>
      <c r="W134" s="580"/>
      <c r="X134" s="580"/>
      <c r="Y134" s="580"/>
      <c r="Z134" s="580"/>
      <c r="AA134" s="580"/>
      <c r="AB134" s="580"/>
      <c r="AC134" s="580"/>
    </row>
    <row r="135" spans="2:29" s="574" customFormat="1" ht="15" customHeight="1" thickBot="1">
      <c r="B135" s="727"/>
      <c r="C135" s="707"/>
      <c r="D135" s="85" t="s">
        <v>119</v>
      </c>
      <c r="E135" s="313">
        <f ca="1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37.967190751446573</v>
      </c>
      <c r="F135" s="123">
        <f ca="1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35.35008092485694</v>
      </c>
      <c r="G135" s="123">
        <f ca="1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36.565167630059271</v>
      </c>
      <c r="H135" s="123">
        <f ca="1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36.84557225433673</v>
      </c>
      <c r="I135" s="123">
        <f ca="1">INDIRECT(CONCATENATE($E$137,IF(INDIRECT(CONCATENATE($E$137,ADDRESS(MATCH(I10,SL_CHARTS_2012!$J$1:$J$39999,1),$E$136,1)))=I10,ADDRESS(MATCH(I10,SL_CHARTS_2012!$J$1:$J$39999,1),$E$136,1),IF(INDIRECT(CONCATENATE($E$137,ADDRESS(MATCH(I10,SL_CHARTS_2012!$J$1:$J$39999,1),$E$136,1)))&gt;I10,ADDRESS(MATCH(I10,SL_CHARTS_2012!$J$1:$J$39999,1)-1,$E$136,1),ADDRESS(MATCH(I10,SL_CHARTS_2012!$J$1:$J$39999,1),$E$136,1)))))</f>
        <v>37.312913294799166</v>
      </c>
      <c r="J135" s="364">
        <f ca="1">INDIRECT(CONCATENATE($E$137,IF(INDIRECT(CONCATENATE($E$137,ADDRESS(MATCH(J10,SL_CHARTS_2012!$J$1:$J$39999,1),$E$136,1)))=J10,ADDRESS(MATCH(J10,SL_CHARTS_2012!$J$1:$J$39999,1),$E$136,1),IF(INDIRECT(CONCATENATE($E$137,ADDRESS(MATCH(J10,SL_CHARTS_2012!$J$1:$J$39999,1),$E$136,1)))&gt;J10,ADDRESS(MATCH(J10,SL_CHARTS_2012!$J$1:$J$39999,1)-1,$E$136,1),ADDRESS(MATCH(J10,SL_CHARTS_2012!$J$1:$J$39999,1),$E$136,1)))))</f>
        <v>37.967190751446573</v>
      </c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80"/>
      <c r="AB135" s="580"/>
      <c r="AC135" s="580"/>
    </row>
    <row r="136" spans="2:29" s="574" customFormat="1" ht="15" customHeight="1" thickBot="1">
      <c r="B136" s="727"/>
      <c r="C136" s="712" t="s">
        <v>125</v>
      </c>
      <c r="D136" s="712"/>
      <c r="E136" s="704">
        <v>10</v>
      </c>
      <c r="F136" s="704"/>
      <c r="G136" s="704"/>
      <c r="H136" s="704"/>
      <c r="I136" s="704"/>
      <c r="J136" s="704"/>
      <c r="K136" s="580"/>
      <c r="L136" s="580"/>
      <c r="M136" s="580"/>
      <c r="N136" s="580"/>
      <c r="O136" s="580"/>
      <c r="P136" s="580"/>
      <c r="Q136" s="580"/>
      <c r="R136" s="580"/>
      <c r="S136" s="580"/>
      <c r="T136" s="580"/>
      <c r="U136" s="580"/>
      <c r="V136" s="580"/>
      <c r="W136" s="580"/>
      <c r="X136" s="580"/>
      <c r="Y136" s="580"/>
      <c r="Z136" s="580"/>
      <c r="AA136" s="580"/>
      <c r="AB136" s="580"/>
      <c r="AC136" s="580"/>
    </row>
    <row r="137" spans="2:29" s="574" customFormat="1" ht="15" customHeight="1" thickBot="1">
      <c r="B137" s="727"/>
      <c r="C137" s="573"/>
      <c r="D137" s="713" t="s">
        <v>126</v>
      </c>
      <c r="E137" s="42" t="s">
        <v>147</v>
      </c>
      <c r="F137" s="24"/>
      <c r="G137" s="24"/>
      <c r="H137" s="24"/>
      <c r="I137" s="24"/>
      <c r="J137" s="326"/>
      <c r="K137" s="580"/>
      <c r="L137" s="580"/>
      <c r="M137" s="580"/>
      <c r="N137" s="580"/>
      <c r="O137" s="580"/>
      <c r="P137" s="580"/>
      <c r="Q137" s="580"/>
      <c r="R137" s="580"/>
      <c r="S137" s="580"/>
      <c r="T137" s="580"/>
      <c r="U137" s="580"/>
      <c r="V137" s="580"/>
      <c r="W137" s="580"/>
      <c r="X137" s="580"/>
      <c r="Y137" s="580"/>
      <c r="Z137" s="580"/>
      <c r="AA137" s="580"/>
      <c r="AB137" s="580"/>
      <c r="AC137" s="580"/>
    </row>
    <row r="138" spans="2:29" s="574" customFormat="1" ht="15" customHeight="1" thickBot="1">
      <c r="B138" s="727"/>
      <c r="C138" s="573"/>
      <c r="D138" s="713"/>
      <c r="E138" s="42" t="s">
        <v>124</v>
      </c>
      <c r="F138" s="24"/>
      <c r="G138" s="24"/>
      <c r="H138" s="24"/>
      <c r="I138" s="24"/>
      <c r="J138" s="326"/>
      <c r="K138" s="580"/>
      <c r="L138" s="580"/>
      <c r="M138" s="580"/>
      <c r="N138" s="580"/>
      <c r="O138" s="580"/>
      <c r="P138" s="580"/>
      <c r="Q138" s="580"/>
      <c r="R138" s="580"/>
      <c r="S138" s="580"/>
      <c r="T138" s="580"/>
      <c r="U138" s="580"/>
      <c r="V138" s="580"/>
      <c r="W138" s="580"/>
      <c r="X138" s="580"/>
      <c r="Y138" s="580"/>
      <c r="Z138" s="580"/>
      <c r="AA138" s="580"/>
      <c r="AB138" s="580"/>
      <c r="AC138" s="580"/>
    </row>
    <row r="139" spans="2:29" s="574" customFormat="1" ht="15" customHeight="1" thickBot="1">
      <c r="B139" s="727"/>
      <c r="C139" s="705" t="s">
        <v>120</v>
      </c>
      <c r="D139" s="44" t="s">
        <v>123</v>
      </c>
      <c r="E139" s="260" t="str">
        <f ca="1">ADDRESS(MATCH(E131,SL_CHARTS_2012!$J$1:$J$3999,1),$E$136+1,1)</f>
        <v>$K$2140</v>
      </c>
      <c r="F139" s="43" t="str">
        <f ca="1">ADDRESS(MATCH(F131,SL_CHARTS_2012!$J$1:$J$3999,1),$E$136+1,1)</f>
        <v>$K$2112</v>
      </c>
      <c r="G139" s="43" t="str">
        <f ca="1">ADDRESS(MATCH(G131,SL_CHARTS_2012!$J$1:$J$3999,1),$E$136+1,1)</f>
        <v>$K$2125</v>
      </c>
      <c r="H139" s="43" t="str">
        <f ca="1">ADDRESS(MATCH(H131,SL_CHARTS_2012!$J$1:$J$3999,1),$E$136+1,1)</f>
        <v>$K$2128</v>
      </c>
      <c r="I139" s="43" t="str">
        <f ca="1">ADDRESS(MATCH(I131,SL_CHARTS_2012!$J$1:$J$3999,1),$E$136+1,1)</f>
        <v>$K$2133</v>
      </c>
      <c r="J139" s="328" t="str">
        <f ca="1">ADDRESS(MATCH(J131,SL_CHARTS_2012!$J$1:$J$3999,1),$E$136+1,1)</f>
        <v>$K$2140</v>
      </c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</row>
    <row r="140" spans="2:29" s="574" customFormat="1" ht="15" customHeight="1" thickBot="1">
      <c r="B140" s="727"/>
      <c r="C140" s="706"/>
      <c r="D140" s="44" t="s">
        <v>122</v>
      </c>
      <c r="E140" s="260" t="str">
        <f ca="1">ADDRESS(MATCH(E129,SL_CHARTS_2012!$J$1:$J$3999,1),$E$136+1,1)</f>
        <v>$K$2168</v>
      </c>
      <c r="F140" s="43" t="str">
        <f ca="1">ADDRESS(MATCH(F129,SL_CHARTS_2012!$J$1:$J$3999,1),$E$136+1,1)</f>
        <v>$K$2228</v>
      </c>
      <c r="G140" s="43" t="str">
        <f ca="1">ADDRESS(MATCH(G129,SL_CHARTS_2012!$J$1:$J$3999,1),$E$136+1,1)</f>
        <v>$K$2160</v>
      </c>
      <c r="H140" s="43" t="str">
        <f ca="1">ADDRESS(MATCH(H129,SL_CHARTS_2012!$J$1:$J$3999,1),$E$136+1,1)</f>
        <v>$K$2176</v>
      </c>
      <c r="I140" s="43" t="str">
        <f ca="1">ADDRESS(MATCH(I129,SL_CHARTS_2012!$J$1:$J$3999,1),$E$136+1,1)</f>
        <v>$K$2168</v>
      </c>
      <c r="J140" s="328" t="str">
        <f ca="1">ADDRESS(MATCH(J129,SL_CHARTS_2012!$J$1:$J$3999,1),$E$136+1,1)</f>
        <v>$K$2177</v>
      </c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80"/>
      <c r="AB140" s="580"/>
      <c r="AC140" s="580"/>
    </row>
    <row r="141" spans="2:29" s="574" customFormat="1" ht="15" customHeight="1" thickBot="1">
      <c r="B141" s="727"/>
      <c r="C141" s="707" t="s">
        <v>121</v>
      </c>
      <c r="D141" s="49" t="s">
        <v>123</v>
      </c>
      <c r="E141" s="261" t="str">
        <f ca="1">ADDRESS(MATCH(E135,SL_CHARTS_2012!$J$1:$J$3999,1),$E$136+1,1)</f>
        <v>$K$2140</v>
      </c>
      <c r="F141" s="48" t="str">
        <f ca="1">ADDRESS(MATCH(F135,SL_CHARTS_2012!$J$1:$J$3999,1),$E$136+1,1)</f>
        <v>$K$2112</v>
      </c>
      <c r="G141" s="48" t="str">
        <f ca="1">ADDRESS(MATCH(G135,SL_CHARTS_2012!$J$1:$J$3999,1),$E$136+1,1)</f>
        <v>$K$2125</v>
      </c>
      <c r="H141" s="48" t="str">
        <f ca="1">ADDRESS(MATCH(H135,SL_CHARTS_2012!$J$1:$J$3999,1),$E$136+1,1)</f>
        <v>$K$2128</v>
      </c>
      <c r="I141" s="48" t="str">
        <f ca="1">ADDRESS(MATCH(I135,SL_CHARTS_2012!$J$1:$J$3999,1),$E$136+1,1)</f>
        <v>$K$2133</v>
      </c>
      <c r="J141" s="327" t="str">
        <f ca="1">ADDRESS(MATCH(J135,SL_CHARTS_2012!$J$1:$J$3999,1),$E$136+1,1)</f>
        <v>$K$2140</v>
      </c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80"/>
      <c r="AB141" s="580"/>
      <c r="AC141" s="580"/>
    </row>
    <row r="142" spans="2:29" s="574" customFormat="1" ht="15" customHeight="1" thickBot="1">
      <c r="B142" s="727"/>
      <c r="C142" s="708"/>
      <c r="D142" s="49" t="s">
        <v>122</v>
      </c>
      <c r="E142" s="261" t="str">
        <f ca="1">ADDRESS(MATCH(E133,SL_CHARTS_2012!$J$1:$J$3999,1),$E$136+1,1)</f>
        <v>$K$2168</v>
      </c>
      <c r="F142" s="48" t="str">
        <f ca="1">ADDRESS(MATCH(F133,SL_CHARTS_2012!$J$1:$J$3999,1),$E$136+1,1)</f>
        <v>$K$2228</v>
      </c>
      <c r="G142" s="48" t="str">
        <f ca="1">ADDRESS(MATCH(G133,SL_CHARTS_2012!$J$1:$J$3999,1),$E$136+1,1)</f>
        <v>$K$2160</v>
      </c>
      <c r="H142" s="48" t="str">
        <f ca="1">ADDRESS(MATCH(H133,SL_CHARTS_2012!$J$1:$J$3999,1),$E$136+1,1)</f>
        <v>$K$2176</v>
      </c>
      <c r="I142" s="48" t="str">
        <f ca="1">ADDRESS(MATCH(I133,SL_CHARTS_2012!$J$1:$J$3999,1),$E$136+1,1)</f>
        <v>$K$2168</v>
      </c>
      <c r="J142" s="327" t="str">
        <f ca="1">ADDRESS(MATCH(J133,SL_CHARTS_2012!$J$1:$J$3999,1),$E$136+1,1)</f>
        <v>$K$2177</v>
      </c>
      <c r="K142" s="580"/>
      <c r="L142" s="580"/>
      <c r="M142" s="580"/>
      <c r="N142" s="580"/>
      <c r="O142" s="580"/>
      <c r="P142" s="580"/>
      <c r="Q142" s="580"/>
      <c r="R142" s="580"/>
      <c r="S142" s="580"/>
      <c r="T142" s="580"/>
      <c r="U142" s="580"/>
      <c r="V142" s="580"/>
      <c r="W142" s="580"/>
      <c r="X142" s="580"/>
      <c r="Y142" s="580"/>
      <c r="Z142" s="580"/>
      <c r="AA142" s="580"/>
      <c r="AB142" s="580"/>
      <c r="AC142" s="580"/>
    </row>
    <row r="143" spans="2:29" s="574" customFormat="1" ht="15" customHeight="1" thickBot="1">
      <c r="B143" s="727"/>
      <c r="C143" s="714" t="s">
        <v>127</v>
      </c>
      <c r="D143" s="23" t="s">
        <v>106</v>
      </c>
      <c r="E143" s="470" t="str">
        <f t="shared" ref="E143:J143" ca="1" si="64">CONCATENATE(ROUND(E129,2),E$7,ROUND(E131,2))</f>
        <v>40,57-37,97</v>
      </c>
      <c r="F143" s="19" t="str">
        <f t="shared" ca="1" si="64"/>
        <v>46,24-35,35</v>
      </c>
      <c r="G143" s="19" t="str">
        <f t="shared" ca="1" si="64"/>
        <v>39,84-36,57</v>
      </c>
      <c r="H143" s="19" t="str">
        <f t="shared" ca="1" si="64"/>
        <v>41,29-36,85</v>
      </c>
      <c r="I143" s="19" t="str">
        <f t="shared" ca="1" si="64"/>
        <v>40,57-37,31</v>
      </c>
      <c r="J143" s="367" t="str">
        <f t="shared" ca="1" si="64"/>
        <v>41,38-37,97</v>
      </c>
      <c r="K143" s="580"/>
      <c r="L143" s="580"/>
      <c r="M143" s="580"/>
      <c r="N143" s="580"/>
      <c r="O143" s="580"/>
      <c r="P143" s="580"/>
      <c r="Q143" s="580"/>
      <c r="R143" s="580"/>
      <c r="S143" s="580"/>
      <c r="T143" s="580"/>
      <c r="U143" s="580"/>
      <c r="V143" s="580"/>
      <c r="W143" s="580"/>
      <c r="X143" s="580"/>
      <c r="Y143" s="580"/>
      <c r="Z143" s="580"/>
      <c r="AA143" s="580"/>
      <c r="AB143" s="580"/>
      <c r="AC143" s="580"/>
    </row>
    <row r="144" spans="2:29" s="574" customFormat="1" ht="15" customHeight="1" thickBot="1">
      <c r="B144" s="727"/>
      <c r="C144" s="714"/>
      <c r="D144" s="15" t="s">
        <v>670</v>
      </c>
      <c r="E144" s="230">
        <f ca="1">AVERAGE(INDIRECT(CONCATENATE($E$137,E139,$E$138,E140),TRUE))</f>
        <v>13.619320689655176</v>
      </c>
      <c r="F144" s="15">
        <f ca="1">AVERAGE(INDIRECT(CONCATENATE($E$137,F139,$E$138,F140),TRUE))</f>
        <v>33.095244301994306</v>
      </c>
      <c r="G144" s="15">
        <f t="shared" ref="G144:J144" ca="1" si="65">AVERAGE(INDIRECT(CONCATENATE($E$137,G139,$E$138,G140),TRUE))</f>
        <v>17.079227083333333</v>
      </c>
      <c r="H144" s="15">
        <f t="shared" ca="1" si="65"/>
        <v>19.535325340136055</v>
      </c>
      <c r="I144" s="15">
        <f t="shared" ca="1" si="65"/>
        <v>17.014072222222222</v>
      </c>
      <c r="J144" s="365">
        <f t="shared" ca="1" si="65"/>
        <v>16.957335964912286</v>
      </c>
      <c r="K144" s="580"/>
      <c r="L144" s="580"/>
      <c r="M144" s="580"/>
      <c r="N144" s="580"/>
      <c r="O144" s="580"/>
      <c r="P144" s="580"/>
      <c r="Q144" s="580"/>
      <c r="R144" s="580"/>
      <c r="S144" s="580"/>
      <c r="T144" s="580"/>
      <c r="U144" s="580"/>
      <c r="V144" s="580"/>
      <c r="W144" s="580"/>
      <c r="X144" s="580"/>
      <c r="Y144" s="580"/>
      <c r="Z144" s="580"/>
      <c r="AA144" s="580"/>
      <c r="AB144" s="580"/>
      <c r="AC144" s="580"/>
    </row>
    <row r="145" spans="2:29" s="574" customFormat="1" ht="15" customHeight="1" thickBot="1">
      <c r="B145" s="727"/>
      <c r="C145" s="714"/>
      <c r="D145" s="13" t="s">
        <v>671</v>
      </c>
      <c r="E145" s="231">
        <f ca="1">MIN(INDIRECT(CONCATENATE($E$137,E139,$E$138,E140),TRUE))</f>
        <v>5</v>
      </c>
      <c r="F145" s="13">
        <f ca="1">MIN(INDIRECT(CONCATENATE($E$137,F139,$E$138,F140),TRUE))</f>
        <v>5</v>
      </c>
      <c r="G145" s="13">
        <f t="shared" ref="G145:J145" ca="1" si="66">MIN(INDIRECT(CONCATENATE($E$137,G139,$E$138,G140),TRUE))</f>
        <v>5</v>
      </c>
      <c r="H145" s="13">
        <f t="shared" ca="1" si="66"/>
        <v>5</v>
      </c>
      <c r="I145" s="13">
        <f t="shared" ca="1" si="66"/>
        <v>5</v>
      </c>
      <c r="J145" s="366">
        <f t="shared" ca="1" si="66"/>
        <v>5</v>
      </c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80"/>
      <c r="AB145" s="580"/>
      <c r="AC145" s="580"/>
    </row>
    <row r="146" spans="2:29" s="574" customFormat="1" ht="15" customHeight="1" thickBot="1">
      <c r="B146" s="727"/>
      <c r="C146" s="714"/>
      <c r="D146" s="13" t="s">
        <v>672</v>
      </c>
      <c r="E146" s="231">
        <f ca="1">MAX(INDIRECT(CONCATENATE($E$137,E139,$E$138,E140),TRUE))</f>
        <v>30.706199999999995</v>
      </c>
      <c r="F146" s="13">
        <f ca="1">MAX(INDIRECT(CONCATENATE($E$137,F139,$E$138,F140),TRUE))</f>
        <v>77.260866666666672</v>
      </c>
      <c r="G146" s="13">
        <f t="shared" ref="G146:J146" ca="1" si="67">MAX(INDIRECT(CONCATENATE($E$137,G139,$E$138,G140),TRUE))</f>
        <v>43.546300000000002</v>
      </c>
      <c r="H146" s="13">
        <f t="shared" ca="1" si="67"/>
        <v>43.546300000000002</v>
      </c>
      <c r="I146" s="13">
        <f t="shared" ca="1" si="67"/>
        <v>43.546300000000002</v>
      </c>
      <c r="J146" s="366">
        <f t="shared" ca="1" si="67"/>
        <v>34.663033333333338</v>
      </c>
      <c r="K146" s="580"/>
      <c r="L146" s="580"/>
      <c r="M146" s="580"/>
      <c r="N146" s="580"/>
      <c r="O146" s="580"/>
      <c r="P146" s="580"/>
      <c r="Q146" s="580"/>
      <c r="R146" s="580"/>
      <c r="S146" s="580"/>
      <c r="T146" s="580"/>
      <c r="U146" s="580"/>
      <c r="V146" s="580"/>
      <c r="W146" s="580"/>
      <c r="X146" s="580"/>
      <c r="Y146" s="580"/>
      <c r="Z146" s="580"/>
      <c r="AA146" s="580"/>
      <c r="AB146" s="580"/>
      <c r="AC146" s="580"/>
    </row>
    <row r="147" spans="2:29" s="574" customFormat="1" ht="15" customHeight="1" thickBot="1">
      <c r="B147" s="727"/>
      <c r="C147" s="714"/>
      <c r="D147" s="25" t="s">
        <v>673</v>
      </c>
      <c r="E147" s="232">
        <v>-15</v>
      </c>
      <c r="F147" s="16">
        <v>-15</v>
      </c>
      <c r="G147" s="16">
        <v>-15</v>
      </c>
      <c r="H147" s="16">
        <v>-15</v>
      </c>
      <c r="I147" s="16">
        <v>-15</v>
      </c>
      <c r="J147" s="367">
        <v>-15</v>
      </c>
      <c r="K147" s="580"/>
      <c r="L147" s="580"/>
      <c r="M147" s="580"/>
      <c r="N147" s="580"/>
      <c r="O147" s="580"/>
      <c r="P147" s="580"/>
      <c r="Q147" s="580"/>
      <c r="R147" s="580"/>
      <c r="S147" s="580"/>
      <c r="T147" s="580"/>
      <c r="U147" s="580"/>
      <c r="V147" s="580"/>
      <c r="W147" s="580"/>
      <c r="X147" s="580"/>
      <c r="Y147" s="580"/>
      <c r="Z147" s="580"/>
      <c r="AA147" s="580"/>
      <c r="AB147" s="580"/>
      <c r="AC147" s="580"/>
    </row>
    <row r="148" spans="2:29" s="574" customFormat="1" ht="15" customHeight="1" thickBot="1">
      <c r="B148" s="727"/>
      <c r="C148" s="714"/>
      <c r="D148" s="25" t="s">
        <v>674</v>
      </c>
      <c r="E148" s="232">
        <v>15</v>
      </c>
      <c r="F148" s="16">
        <v>15</v>
      </c>
      <c r="G148" s="16">
        <v>15</v>
      </c>
      <c r="H148" s="16">
        <v>15</v>
      </c>
      <c r="I148" s="16">
        <v>15</v>
      </c>
      <c r="J148" s="367">
        <v>15</v>
      </c>
      <c r="K148" s="580"/>
      <c r="L148" s="580"/>
      <c r="M148" s="580"/>
      <c r="N148" s="580"/>
      <c r="O148" s="580"/>
      <c r="P148" s="580"/>
      <c r="Q148" s="580"/>
      <c r="R148" s="580"/>
      <c r="S148" s="580"/>
      <c r="T148" s="580"/>
      <c r="U148" s="580"/>
      <c r="V148" s="580"/>
      <c r="W148" s="580"/>
      <c r="X148" s="580"/>
      <c r="Y148" s="580"/>
      <c r="Z148" s="580"/>
      <c r="AA148" s="580"/>
      <c r="AB148" s="580"/>
      <c r="AC148" s="580"/>
    </row>
    <row r="149" spans="2:29" s="574" customFormat="1" ht="15" customHeight="1" thickBot="1">
      <c r="B149" s="727"/>
      <c r="C149" s="714"/>
      <c r="D149" s="25" t="s">
        <v>675</v>
      </c>
      <c r="E149" s="233">
        <f t="shared" ref="E149:J150" ca="1" si="68">E145+E147</f>
        <v>-10</v>
      </c>
      <c r="F149" s="26">
        <f t="shared" ca="1" si="68"/>
        <v>-10</v>
      </c>
      <c r="G149" s="26">
        <f t="shared" ca="1" si="68"/>
        <v>-10</v>
      </c>
      <c r="H149" s="26">
        <f t="shared" ca="1" si="68"/>
        <v>-10</v>
      </c>
      <c r="I149" s="26">
        <f t="shared" ca="1" si="68"/>
        <v>-10</v>
      </c>
      <c r="J149" s="352">
        <f t="shared" ca="1" si="68"/>
        <v>-10</v>
      </c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580"/>
      <c r="AA149" s="580"/>
      <c r="AB149" s="580"/>
      <c r="AC149" s="580"/>
    </row>
    <row r="150" spans="2:29" s="574" customFormat="1" ht="15" customHeight="1" thickBot="1">
      <c r="B150" s="727"/>
      <c r="C150" s="714"/>
      <c r="D150" s="138" t="s">
        <v>676</v>
      </c>
      <c r="E150" s="234">
        <f t="shared" ca="1" si="68"/>
        <v>45.706199999999995</v>
      </c>
      <c r="F150" s="140">
        <f t="shared" ca="1" si="68"/>
        <v>92.260866666666672</v>
      </c>
      <c r="G150" s="140">
        <f t="shared" ca="1" si="68"/>
        <v>58.546300000000002</v>
      </c>
      <c r="H150" s="140">
        <f t="shared" ca="1" si="68"/>
        <v>58.546300000000002</v>
      </c>
      <c r="I150" s="140">
        <f t="shared" ca="1" si="68"/>
        <v>58.546300000000002</v>
      </c>
      <c r="J150" s="333">
        <f t="shared" ca="1" si="68"/>
        <v>49.663033333333338</v>
      </c>
      <c r="K150" s="580"/>
      <c r="L150" s="580"/>
      <c r="M150" s="580"/>
      <c r="N150" s="580"/>
      <c r="O150" s="580"/>
      <c r="P150" s="580"/>
      <c r="Q150" s="580"/>
      <c r="R150" s="580"/>
      <c r="S150" s="580"/>
      <c r="T150" s="580"/>
      <c r="U150" s="580"/>
      <c r="V150" s="580"/>
      <c r="W150" s="580"/>
      <c r="X150" s="580"/>
      <c r="Y150" s="580"/>
      <c r="Z150" s="580"/>
      <c r="AA150" s="580"/>
      <c r="AB150" s="580"/>
      <c r="AC150" s="580"/>
    </row>
    <row r="151" spans="2:29" s="574" customFormat="1" ht="15" customHeight="1" thickBot="1">
      <c r="B151" s="727"/>
      <c r="C151" s="722" t="s">
        <v>128</v>
      </c>
      <c r="D151" s="56" t="s">
        <v>106</v>
      </c>
      <c r="E151" s="235" t="str">
        <f t="shared" ref="E151:J151" ca="1" si="69">CONCATENATE(ROUND(E133,2),E$7,ROUND(E135,2))</f>
        <v>40,57-37,97</v>
      </c>
      <c r="F151" s="57" t="str">
        <f t="shared" ca="1" si="69"/>
        <v>46,24-35,35</v>
      </c>
      <c r="G151" s="57" t="str">
        <f t="shared" ca="1" si="69"/>
        <v>39,84-36,57</v>
      </c>
      <c r="H151" s="57" t="str">
        <f t="shared" ca="1" si="69"/>
        <v>41,29-36,85</v>
      </c>
      <c r="I151" s="57" t="str">
        <f t="shared" ca="1" si="69"/>
        <v>40,57-37,31</v>
      </c>
      <c r="J151" s="354" t="str">
        <f t="shared" ca="1" si="69"/>
        <v>41,38-37,97</v>
      </c>
      <c r="K151" s="580"/>
      <c r="L151" s="580"/>
      <c r="M151" s="580"/>
      <c r="N151" s="580"/>
      <c r="O151" s="580"/>
      <c r="P151" s="580"/>
      <c r="Q151" s="580"/>
      <c r="R151" s="580"/>
      <c r="S151" s="580"/>
      <c r="T151" s="580"/>
      <c r="U151" s="580"/>
      <c r="V151" s="580"/>
      <c r="W151" s="580"/>
      <c r="X151" s="580"/>
      <c r="Y151" s="580"/>
      <c r="Z151" s="580"/>
      <c r="AA151" s="580"/>
      <c r="AB151" s="580"/>
      <c r="AC151" s="580"/>
    </row>
    <row r="152" spans="2:29" s="574" customFormat="1" ht="15" customHeight="1" thickBot="1">
      <c r="B152" s="727"/>
      <c r="C152" s="722"/>
      <c r="D152" s="58" t="s">
        <v>670</v>
      </c>
      <c r="E152" s="236">
        <f ca="1">AVERAGE(INDIRECT(CONCATENATE($E$77,E141,$E$78,E142),TRUE))</f>
        <v>13.619320689655176</v>
      </c>
      <c r="F152" s="58">
        <f ca="1">AVERAGE(INDIRECT(CONCATENATE($E$137,F141,$E$138,F142),TRUE))</f>
        <v>33.095244301994306</v>
      </c>
      <c r="G152" s="58">
        <f ca="1">AVERAGE(INDIRECT(CONCATENATE($E$137,G141,$E$138,G142),TRUE))</f>
        <v>17.079227083333333</v>
      </c>
      <c r="H152" s="58">
        <f t="shared" ref="H152:J152" ca="1" si="70">AVERAGE(INDIRECT(CONCATENATE($E$77,H141,$E$78,H142),TRUE))</f>
        <v>19.535325340136055</v>
      </c>
      <c r="I152" s="58">
        <f t="shared" ca="1" si="70"/>
        <v>17.014072222222222</v>
      </c>
      <c r="J152" s="355">
        <f t="shared" ca="1" si="70"/>
        <v>16.957335964912286</v>
      </c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80"/>
      <c r="AB152" s="580"/>
      <c r="AC152" s="580"/>
    </row>
    <row r="153" spans="2:29" s="574" customFormat="1" ht="15" customHeight="1" thickBot="1">
      <c r="B153" s="727"/>
      <c r="C153" s="722"/>
      <c r="D153" s="59" t="s">
        <v>671</v>
      </c>
      <c r="E153" s="237">
        <f ca="1">MIN(INDIRECT(CONCATENATE($E$77,E141,$E$78,E142),TRUE))</f>
        <v>5</v>
      </c>
      <c r="F153" s="59">
        <f ca="1">MIN(INDIRECT(CONCATENATE($E$137,F141,$E$138,F142),TRUE))</f>
        <v>5</v>
      </c>
      <c r="G153" s="59">
        <f ca="1">MIN(INDIRECT(CONCATENATE($E$137,G141,$E$138,G142),TRUE))</f>
        <v>5</v>
      </c>
      <c r="H153" s="59">
        <f t="shared" ref="H153:J153" ca="1" si="71">MIN(INDIRECT(CONCATENATE($E$77,H141,$E$78,H142),TRUE))</f>
        <v>5</v>
      </c>
      <c r="I153" s="59">
        <f t="shared" ca="1" si="71"/>
        <v>5</v>
      </c>
      <c r="J153" s="356">
        <f t="shared" ca="1" si="71"/>
        <v>5</v>
      </c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80"/>
      <c r="AB153" s="580"/>
      <c r="AC153" s="580"/>
    </row>
    <row r="154" spans="2:29" s="574" customFormat="1" ht="15" customHeight="1" thickBot="1">
      <c r="B154" s="727"/>
      <c r="C154" s="722"/>
      <c r="D154" s="59" t="s">
        <v>672</v>
      </c>
      <c r="E154" s="237">
        <f ca="1">MAX(INDIRECT(CONCATENATE($E$77,E141,$E$78,E142),TRUE))</f>
        <v>30.706199999999995</v>
      </c>
      <c r="F154" s="59">
        <f ca="1">MAX(INDIRECT(CONCATENATE($E$137,F141,$E$138,F142),TRUE))</f>
        <v>77.260866666666672</v>
      </c>
      <c r="G154" s="59">
        <f ca="1">MAX(INDIRECT(CONCATENATE($E$137,G141,$E$138,G142),TRUE))</f>
        <v>43.546300000000002</v>
      </c>
      <c r="H154" s="59">
        <f t="shared" ref="H154:J154" ca="1" si="72">MAX(INDIRECT(CONCATENATE($E$77,H141,$E$78,H142),TRUE))</f>
        <v>43.546300000000002</v>
      </c>
      <c r="I154" s="59">
        <f t="shared" ca="1" si="72"/>
        <v>43.546300000000002</v>
      </c>
      <c r="J154" s="356">
        <f t="shared" ca="1" si="72"/>
        <v>34.663033333333338</v>
      </c>
      <c r="K154" s="580"/>
      <c r="L154" s="580"/>
      <c r="M154" s="580"/>
      <c r="N154" s="580"/>
      <c r="O154" s="580"/>
      <c r="P154" s="580"/>
      <c r="Q154" s="580"/>
      <c r="R154" s="580"/>
      <c r="S154" s="580"/>
      <c r="T154" s="580"/>
      <c r="U154" s="580"/>
      <c r="V154" s="580"/>
      <c r="W154" s="580"/>
      <c r="X154" s="580"/>
      <c r="Y154" s="580"/>
      <c r="Z154" s="580"/>
      <c r="AA154" s="580"/>
      <c r="AB154" s="580"/>
      <c r="AC154" s="580"/>
    </row>
    <row r="155" spans="2:29" s="574" customFormat="1" ht="15" customHeight="1" thickBot="1">
      <c r="B155" s="727"/>
      <c r="C155" s="722"/>
      <c r="D155" s="60" t="s">
        <v>673</v>
      </c>
      <c r="E155" s="238">
        <v>-15</v>
      </c>
      <c r="F155" s="61">
        <v>-15</v>
      </c>
      <c r="G155" s="61">
        <v>-15</v>
      </c>
      <c r="H155" s="61">
        <v>-15</v>
      </c>
      <c r="I155" s="61">
        <v>-15</v>
      </c>
      <c r="J155" s="354">
        <v>-15</v>
      </c>
      <c r="K155" s="580"/>
      <c r="L155" s="580"/>
      <c r="M155" s="580"/>
      <c r="N155" s="580"/>
      <c r="O155" s="580"/>
      <c r="P155" s="580"/>
      <c r="Q155" s="580"/>
      <c r="R155" s="580"/>
      <c r="S155" s="580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</row>
    <row r="156" spans="2:29" s="574" customFormat="1" ht="15" customHeight="1" thickBot="1">
      <c r="B156" s="727"/>
      <c r="C156" s="722"/>
      <c r="D156" s="60" t="s">
        <v>674</v>
      </c>
      <c r="E156" s="238">
        <v>15</v>
      </c>
      <c r="F156" s="61">
        <v>15</v>
      </c>
      <c r="G156" s="61">
        <v>15</v>
      </c>
      <c r="H156" s="61">
        <v>15</v>
      </c>
      <c r="I156" s="61">
        <v>15</v>
      </c>
      <c r="J156" s="354">
        <v>15</v>
      </c>
      <c r="K156" s="580"/>
      <c r="L156" s="580"/>
      <c r="M156" s="580"/>
      <c r="N156" s="580"/>
      <c r="O156" s="580"/>
      <c r="P156" s="580"/>
      <c r="Q156" s="580"/>
      <c r="R156" s="580"/>
      <c r="S156" s="580"/>
      <c r="T156" s="580"/>
      <c r="U156" s="580"/>
      <c r="V156" s="580"/>
      <c r="W156" s="580"/>
      <c r="X156" s="580"/>
      <c r="Y156" s="580"/>
      <c r="Z156" s="580"/>
      <c r="AA156" s="580"/>
      <c r="AB156" s="580"/>
      <c r="AC156" s="580"/>
    </row>
    <row r="157" spans="2:29" s="574" customFormat="1" ht="15" customHeight="1" thickBot="1">
      <c r="B157" s="727"/>
      <c r="C157" s="722"/>
      <c r="D157" s="60" t="s">
        <v>675</v>
      </c>
      <c r="E157" s="228">
        <f t="shared" ref="E157:J158" ca="1" si="73">E153+E155</f>
        <v>-10</v>
      </c>
      <c r="F157" s="62">
        <f t="shared" ca="1" si="73"/>
        <v>-10</v>
      </c>
      <c r="G157" s="62">
        <f t="shared" ca="1" si="73"/>
        <v>-10</v>
      </c>
      <c r="H157" s="62">
        <f t="shared" ca="1" si="73"/>
        <v>-10</v>
      </c>
      <c r="I157" s="62">
        <f t="shared" ca="1" si="73"/>
        <v>-10</v>
      </c>
      <c r="J157" s="353">
        <f t="shared" ca="1" si="73"/>
        <v>-10</v>
      </c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80"/>
      <c r="AB157" s="580"/>
      <c r="AC157" s="580"/>
    </row>
    <row r="158" spans="2:29" s="574" customFormat="1" ht="15" customHeight="1" thickBot="1">
      <c r="B158" s="727"/>
      <c r="C158" s="722"/>
      <c r="D158" s="60" t="s">
        <v>676</v>
      </c>
      <c r="E158" s="228">
        <f t="shared" ca="1" si="73"/>
        <v>45.706199999999995</v>
      </c>
      <c r="F158" s="62">
        <f t="shared" ca="1" si="73"/>
        <v>92.260866666666672</v>
      </c>
      <c r="G158" s="62">
        <f t="shared" ca="1" si="73"/>
        <v>58.546300000000002</v>
      </c>
      <c r="H158" s="62">
        <f t="shared" ca="1" si="73"/>
        <v>58.546300000000002</v>
      </c>
      <c r="I158" s="62">
        <f t="shared" ca="1" si="73"/>
        <v>58.546300000000002</v>
      </c>
      <c r="J158" s="353">
        <f t="shared" ca="1" si="73"/>
        <v>49.663033333333338</v>
      </c>
      <c r="K158" s="580"/>
      <c r="L158" s="580"/>
      <c r="M158" s="580"/>
      <c r="N158" s="580"/>
      <c r="O158" s="580"/>
      <c r="P158" s="580"/>
      <c r="Q158" s="580"/>
      <c r="R158" s="580"/>
      <c r="S158" s="580"/>
      <c r="T158" s="580"/>
      <c r="U158" s="580"/>
      <c r="V158" s="580"/>
      <c r="W158" s="580"/>
      <c r="X158" s="580"/>
      <c r="Y158" s="580"/>
      <c r="Z158" s="580"/>
      <c r="AA158" s="580"/>
      <c r="AB158" s="580"/>
      <c r="AC158" s="580"/>
    </row>
    <row r="159" spans="2:29" s="574" customFormat="1" ht="15" customHeight="1" thickBot="1">
      <c r="B159" s="717" t="s">
        <v>40</v>
      </c>
      <c r="C159" s="720" t="s">
        <v>120</v>
      </c>
      <c r="D159" s="195" t="s">
        <v>118</v>
      </c>
      <c r="E159" s="195">
        <f>ROUNDUP(E$4,0)</f>
        <v>41</v>
      </c>
      <c r="F159" s="195">
        <f>ROUNDUP(F$4,0)</f>
        <v>47</v>
      </c>
      <c r="G159" s="195">
        <f>ROUNDUP(G$4,0)</f>
        <v>40</v>
      </c>
      <c r="H159" s="195">
        <f t="shared" ref="H159:J159" si="74">ROUNDUP(H$4,0)</f>
        <v>42</v>
      </c>
      <c r="I159" s="195">
        <f t="shared" si="74"/>
        <v>41</v>
      </c>
      <c r="J159" s="368">
        <f t="shared" si="74"/>
        <v>42</v>
      </c>
      <c r="K159" s="580"/>
      <c r="L159" s="580"/>
      <c r="M159" s="580"/>
      <c r="N159" s="580"/>
      <c r="O159" s="580"/>
      <c r="P159" s="580"/>
      <c r="Q159" s="580"/>
      <c r="R159" s="580"/>
      <c r="S159" s="580"/>
      <c r="T159" s="580"/>
      <c r="U159" s="580"/>
      <c r="V159" s="580"/>
      <c r="W159" s="580"/>
      <c r="X159" s="580"/>
      <c r="Y159" s="580"/>
      <c r="Z159" s="580"/>
      <c r="AA159" s="580"/>
      <c r="AB159" s="580"/>
      <c r="AC159" s="580"/>
    </row>
    <row r="160" spans="2:29" s="574" customFormat="1" ht="15" customHeight="1" thickBot="1">
      <c r="B160" s="717"/>
      <c r="C160" s="692"/>
      <c r="D160" s="66" t="s">
        <v>119</v>
      </c>
      <c r="E160" s="66">
        <f>ROUNDDOWN(E$8,0)</f>
        <v>38</v>
      </c>
      <c r="F160" s="66">
        <f>ROUNDDOWN(F$8,0)</f>
        <v>35</v>
      </c>
      <c r="G160" s="66">
        <f>ROUNDDOWN(G$8,0)</f>
        <v>36</v>
      </c>
      <c r="H160" s="66">
        <f t="shared" ref="H160:J160" si="75">ROUNDDOWN(H$8,0)</f>
        <v>36</v>
      </c>
      <c r="I160" s="66">
        <f t="shared" si="75"/>
        <v>37</v>
      </c>
      <c r="J160" s="339">
        <f t="shared" si="75"/>
        <v>38</v>
      </c>
      <c r="K160" s="580"/>
      <c r="L160" s="580"/>
      <c r="M160" s="580"/>
      <c r="N160" s="580"/>
      <c r="O160" s="580"/>
      <c r="P160" s="580"/>
      <c r="Q160" s="580"/>
      <c r="R160" s="580"/>
      <c r="S160" s="580"/>
      <c r="T160" s="580"/>
      <c r="U160" s="580"/>
      <c r="V160" s="580"/>
      <c r="W160" s="580"/>
      <c r="X160" s="580"/>
      <c r="Y160" s="580"/>
      <c r="Z160" s="580"/>
      <c r="AA160" s="580"/>
      <c r="AB160" s="580"/>
      <c r="AC160" s="580"/>
    </row>
    <row r="161" spans="2:29" s="574" customFormat="1" ht="15" customHeight="1" thickBot="1">
      <c r="B161" s="717"/>
      <c r="C161" s="693" t="s">
        <v>121</v>
      </c>
      <c r="D161" s="67" t="s">
        <v>118</v>
      </c>
      <c r="E161" s="67">
        <f>ROUNDUP(E$6,0)</f>
        <v>41</v>
      </c>
      <c r="F161" s="67">
        <f>ROUNDUP(F$6,0)</f>
        <v>47</v>
      </c>
      <c r="G161" s="67">
        <f>ROUNDUP(G$6,0)</f>
        <v>40</v>
      </c>
      <c r="H161" s="67">
        <f t="shared" ref="H161:J161" si="76">ROUNDUP(H$6,0)</f>
        <v>42</v>
      </c>
      <c r="I161" s="67">
        <f t="shared" si="76"/>
        <v>41</v>
      </c>
      <c r="J161" s="340">
        <f t="shared" si="76"/>
        <v>42</v>
      </c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580"/>
      <c r="AA161" s="580"/>
      <c r="AB161" s="580"/>
      <c r="AC161" s="580"/>
    </row>
    <row r="162" spans="2:29" s="574" customFormat="1" ht="15" customHeight="1" thickBot="1">
      <c r="B162" s="717"/>
      <c r="C162" s="715"/>
      <c r="D162" s="67" t="s">
        <v>119</v>
      </c>
      <c r="E162" s="67">
        <f>ROUNDDOWN(E$8,0)</f>
        <v>38</v>
      </c>
      <c r="F162" s="67">
        <f>ROUNDDOWN(F$8,0)</f>
        <v>35</v>
      </c>
      <c r="G162" s="67">
        <f>ROUNDDOWN(G$8,0)</f>
        <v>36</v>
      </c>
      <c r="H162" s="67">
        <f t="shared" ref="H162:J162" si="77">ROUNDDOWN(H$8,0)</f>
        <v>36</v>
      </c>
      <c r="I162" s="67">
        <f t="shared" si="77"/>
        <v>37</v>
      </c>
      <c r="J162" s="340">
        <f t="shared" si="77"/>
        <v>38</v>
      </c>
      <c r="K162" s="580"/>
      <c r="L162" s="580"/>
      <c r="M162" s="580"/>
      <c r="N162" s="580"/>
      <c r="O162" s="580"/>
      <c r="P162" s="580"/>
      <c r="Q162" s="580"/>
      <c r="R162" s="580"/>
      <c r="S162" s="580"/>
      <c r="T162" s="580"/>
      <c r="U162" s="580"/>
      <c r="V162" s="580"/>
      <c r="W162" s="580"/>
      <c r="X162" s="580"/>
      <c r="Y162" s="580"/>
      <c r="Z162" s="580"/>
      <c r="AA162" s="580"/>
      <c r="AB162" s="580"/>
      <c r="AC162" s="580"/>
    </row>
    <row r="163" spans="2:29" s="574" customFormat="1" ht="15" customHeight="1" thickBot="1">
      <c r="B163" s="717"/>
      <c r="C163" s="694" t="s">
        <v>125</v>
      </c>
      <c r="D163" s="694"/>
      <c r="E163" s="695">
        <v>13</v>
      </c>
      <c r="F163" s="695"/>
      <c r="G163" s="695"/>
      <c r="H163" s="695"/>
      <c r="I163" s="695"/>
      <c r="J163" s="695"/>
      <c r="K163" s="580"/>
      <c r="L163" s="580"/>
      <c r="M163" s="580"/>
      <c r="N163" s="580"/>
      <c r="O163" s="580"/>
      <c r="P163" s="580"/>
      <c r="Q163" s="580"/>
      <c r="R163" s="580"/>
      <c r="S163" s="580"/>
      <c r="T163" s="580"/>
      <c r="U163" s="580"/>
      <c r="V163" s="580"/>
      <c r="W163" s="580"/>
      <c r="X163" s="580"/>
      <c r="Y163" s="580"/>
      <c r="Z163" s="580"/>
      <c r="AA163" s="580"/>
      <c r="AB163" s="580"/>
      <c r="AC163" s="580"/>
    </row>
    <row r="164" spans="2:29" s="574" customFormat="1" ht="15" customHeight="1" thickBot="1">
      <c r="B164" s="717"/>
      <c r="C164" s="696" t="s">
        <v>120</v>
      </c>
      <c r="D164" s="89" t="s">
        <v>123</v>
      </c>
      <c r="E164" s="69" t="str">
        <f>ADDRESS(MATCH(E160,SL_CHARTS_2012!$M$1:$M$144,1),$E163+1,1)</f>
        <v>$N$42</v>
      </c>
      <c r="F164" s="69" t="str">
        <f>ADDRESS(MATCH(F160,SL_CHARTS_2012!$M$1:$M$144,1),$E163+1,1)</f>
        <v>$N$39</v>
      </c>
      <c r="G164" s="69" t="str">
        <f>ADDRESS(MATCH(G160,SL_CHARTS_2012!$M$1:$M$144,1),$E163+1,1)</f>
        <v>$N$40</v>
      </c>
      <c r="H164" s="69" t="str">
        <f>ADDRESS(MATCH(H160,SL_CHARTS_2012!$M$1:$M$144,1),$E163+1,1)</f>
        <v>$N$40</v>
      </c>
      <c r="I164" s="69" t="str">
        <f>ADDRESS(MATCH(I160,SL_CHARTS_2012!$M$1:$M$144,1),$E163+1,1)</f>
        <v>$N$41</v>
      </c>
      <c r="J164" s="341" t="str">
        <f>ADDRESS(MATCH(J160,SL_CHARTS_2012!$M$1:$M$144,1),$E163+1,1)</f>
        <v>$N$42</v>
      </c>
      <c r="K164" s="580"/>
      <c r="L164" s="580"/>
      <c r="M164" s="580"/>
      <c r="N164" s="580"/>
      <c r="O164" s="580"/>
      <c r="P164" s="580"/>
      <c r="Q164" s="580"/>
      <c r="R164" s="580"/>
      <c r="S164" s="580"/>
      <c r="T164" s="580"/>
      <c r="U164" s="580"/>
      <c r="V164" s="580"/>
      <c r="W164" s="580"/>
      <c r="X164" s="580"/>
      <c r="Y164" s="580"/>
      <c r="Z164" s="580"/>
      <c r="AA164" s="580"/>
      <c r="AB164" s="580"/>
      <c r="AC164" s="580"/>
    </row>
    <row r="165" spans="2:29" s="574" customFormat="1" ht="15" customHeight="1" thickBot="1">
      <c r="B165" s="717"/>
      <c r="C165" s="703"/>
      <c r="D165" s="89" t="s">
        <v>122</v>
      </c>
      <c r="E165" s="69" t="str">
        <f>ADDRESS(MATCH(E159,SL_CHARTS_2012!$M$1:$M$144,1),$E163+1,1)</f>
        <v>$N$45</v>
      </c>
      <c r="F165" s="69" t="str">
        <f>ADDRESS(MATCH(F159,SL_CHARTS_2012!$M$1:$M$144,1),$E163+1,1)</f>
        <v>$N$51</v>
      </c>
      <c r="G165" s="69" t="str">
        <f>ADDRESS(MATCH(G159,SL_CHARTS_2012!$M$1:$M$144,1),$E163+1,1)</f>
        <v>$N$44</v>
      </c>
      <c r="H165" s="69" t="str">
        <f>ADDRESS(MATCH(H159,SL_CHARTS_2012!$M$1:$M$144,1),$E163+1,1)</f>
        <v>$N$46</v>
      </c>
      <c r="I165" s="69" t="str">
        <f>ADDRESS(MATCH(I159,SL_CHARTS_2012!$M$1:$M$144,1),$E163+1,1)</f>
        <v>$N$45</v>
      </c>
      <c r="J165" s="341" t="str">
        <f>ADDRESS(MATCH(J159,SL_CHARTS_2012!$M$1:$M$144,1),$E163+1,1)</f>
        <v>$N$46</v>
      </c>
      <c r="K165" s="580"/>
      <c r="L165" s="580"/>
      <c r="M165" s="580"/>
      <c r="N165" s="580"/>
      <c r="O165" s="580"/>
      <c r="P165" s="580"/>
      <c r="Q165" s="580"/>
      <c r="R165" s="580"/>
      <c r="S165" s="580"/>
      <c r="T165" s="580"/>
      <c r="U165" s="580"/>
      <c r="V165" s="580"/>
      <c r="W165" s="580"/>
      <c r="X165" s="580"/>
      <c r="Y165" s="580"/>
      <c r="Z165" s="580"/>
      <c r="AA165" s="580"/>
      <c r="AB165" s="580"/>
      <c r="AC165" s="580"/>
    </row>
    <row r="166" spans="2:29" s="574" customFormat="1" ht="15" customHeight="1" thickBot="1">
      <c r="B166" s="717"/>
      <c r="C166" s="693" t="s">
        <v>121</v>
      </c>
      <c r="D166" s="90" t="s">
        <v>123</v>
      </c>
      <c r="E166" s="67" t="str">
        <f>ADDRESS(MATCH(E162,SL_CHARTS_2012!$M$1:$M$144,1),$E163+1,1)</f>
        <v>$N$42</v>
      </c>
      <c r="F166" s="67" t="str">
        <f>ADDRESS(MATCH(F162,SL_CHARTS_2012!$M$1:$M$144,1),$E163+1,1)</f>
        <v>$N$39</v>
      </c>
      <c r="G166" s="67" t="str">
        <f>ADDRESS(MATCH(G162,SL_CHARTS_2012!$M$1:$M$144,1),$E163+1,1)</f>
        <v>$N$40</v>
      </c>
      <c r="H166" s="67" t="str">
        <f>ADDRESS(MATCH(H162,SL_CHARTS_2012!$M$1:$M$144,1),$E163+1,1)</f>
        <v>$N$40</v>
      </c>
      <c r="I166" s="67" t="str">
        <f>ADDRESS(MATCH(I162,SL_CHARTS_2012!$M$1:$M$144,1),$E163+1,1)</f>
        <v>$N$41</v>
      </c>
      <c r="J166" s="340" t="str">
        <f>ADDRESS(MATCH(J162,SL_CHARTS_2012!$M$1:$M$144,1),$E163+1,1)</f>
        <v>$N$42</v>
      </c>
      <c r="K166" s="580"/>
      <c r="L166" s="580"/>
      <c r="M166" s="580"/>
      <c r="N166" s="580"/>
      <c r="O166" s="580"/>
      <c r="P166" s="580"/>
      <c r="Q166" s="580"/>
      <c r="R166" s="580"/>
      <c r="S166" s="580"/>
      <c r="T166" s="580"/>
      <c r="U166" s="580"/>
      <c r="V166" s="580"/>
      <c r="W166" s="580"/>
      <c r="X166" s="580"/>
      <c r="Y166" s="580"/>
      <c r="Z166" s="580"/>
      <c r="AA166" s="580"/>
      <c r="AB166" s="580"/>
      <c r="AC166" s="580"/>
    </row>
    <row r="167" spans="2:29" s="574" customFormat="1" ht="15" customHeight="1" thickBot="1">
      <c r="B167" s="717"/>
      <c r="C167" s="715"/>
      <c r="D167" s="90" t="s">
        <v>122</v>
      </c>
      <c r="E167" s="67" t="str">
        <f>ADDRESS(MATCH(E161,SL_CHARTS_2012!$M$1:$M$144,1),$E163+1,1)</f>
        <v>$N$45</v>
      </c>
      <c r="F167" s="67" t="str">
        <f>ADDRESS(MATCH(F161,SL_CHARTS_2012!$M$1:$M$144,1),$E163+1,1)</f>
        <v>$N$51</v>
      </c>
      <c r="G167" s="67" t="str">
        <f>ADDRESS(MATCH(G161,SL_CHARTS_2012!$M$1:$M$144,1),$E163+1,1)</f>
        <v>$N$44</v>
      </c>
      <c r="H167" s="67" t="str">
        <f>ADDRESS(MATCH(H161,SL_CHARTS_2012!$M$1:$M$144,1),$E163+1,1)</f>
        <v>$N$46</v>
      </c>
      <c r="I167" s="67" t="str">
        <f>ADDRESS(MATCH(I161,SL_CHARTS_2012!$M$1:$M$144,1),$E163+1,1)</f>
        <v>$N$45</v>
      </c>
      <c r="J167" s="340" t="str">
        <f>ADDRESS(MATCH(J161,SL_CHARTS_2012!$M$1:$M$144,1),$E163+1,1)</f>
        <v>$N$46</v>
      </c>
      <c r="K167" s="580"/>
      <c r="L167" s="580"/>
      <c r="M167" s="580"/>
      <c r="N167" s="580"/>
      <c r="O167" s="580"/>
      <c r="P167" s="580"/>
      <c r="Q167" s="580"/>
      <c r="R167" s="580"/>
      <c r="S167" s="580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</row>
    <row r="168" spans="2:29" s="574" customFormat="1" ht="15" customHeight="1" thickBot="1">
      <c r="B168" s="717"/>
      <c r="C168" s="568"/>
      <c r="D168" s="697" t="s">
        <v>126</v>
      </c>
      <c r="E168" s="72" t="s">
        <v>147</v>
      </c>
      <c r="F168" s="569"/>
      <c r="G168" s="569"/>
      <c r="H168" s="569"/>
      <c r="I168" s="569"/>
      <c r="J168" s="342"/>
      <c r="K168" s="580"/>
      <c r="L168" s="580"/>
      <c r="M168" s="580"/>
      <c r="N168" s="580"/>
      <c r="O168" s="580"/>
      <c r="P168" s="580"/>
      <c r="Q168" s="580"/>
      <c r="R168" s="580"/>
      <c r="S168" s="580"/>
      <c r="T168" s="580"/>
      <c r="U168" s="580"/>
      <c r="V168" s="580"/>
      <c r="W168" s="580"/>
      <c r="X168" s="580"/>
      <c r="Y168" s="580"/>
      <c r="Z168" s="580"/>
      <c r="AA168" s="580"/>
      <c r="AB168" s="580"/>
      <c r="AC168" s="580"/>
    </row>
    <row r="169" spans="2:29" s="574" customFormat="1" ht="15" customHeight="1" thickBot="1">
      <c r="B169" s="717"/>
      <c r="C169" s="568"/>
      <c r="D169" s="697"/>
      <c r="E169" s="72" t="s">
        <v>124</v>
      </c>
      <c r="F169" s="569"/>
      <c r="G169" s="569"/>
      <c r="H169" s="569"/>
      <c r="I169" s="569"/>
      <c r="J169" s="342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80"/>
      <c r="AB169" s="580"/>
      <c r="AC169" s="580"/>
    </row>
    <row r="170" spans="2:29" s="574" customFormat="1" ht="15" customHeight="1" thickBot="1">
      <c r="B170" s="717"/>
      <c r="C170" s="698" t="s">
        <v>127</v>
      </c>
      <c r="D170" s="91" t="s">
        <v>106</v>
      </c>
      <c r="E170" s="20" t="str">
        <f>CONCATENATE(E159,E$7,E160)</f>
        <v>41-38</v>
      </c>
      <c r="F170" s="20" t="str">
        <f t="shared" ref="F170:J170" si="78">CONCATENATE(F159,F$7,F160)</f>
        <v>47-35</v>
      </c>
      <c r="G170" s="20" t="str">
        <f t="shared" si="78"/>
        <v>40-36</v>
      </c>
      <c r="H170" s="20" t="str">
        <f t="shared" si="78"/>
        <v>42-36</v>
      </c>
      <c r="I170" s="20" t="str">
        <f t="shared" si="78"/>
        <v>41-37</v>
      </c>
      <c r="J170" s="343" t="str">
        <f t="shared" si="78"/>
        <v>42-38</v>
      </c>
      <c r="K170" s="580"/>
      <c r="L170" s="580"/>
      <c r="M170" s="580"/>
      <c r="N170" s="580"/>
      <c r="O170" s="580"/>
      <c r="P170" s="580"/>
      <c r="Q170" s="580"/>
      <c r="R170" s="580"/>
      <c r="S170" s="580"/>
      <c r="T170" s="580"/>
      <c r="U170" s="580"/>
      <c r="V170" s="580"/>
      <c r="W170" s="580"/>
      <c r="X170" s="580"/>
      <c r="Y170" s="580"/>
      <c r="Z170" s="580"/>
      <c r="AA170" s="580"/>
      <c r="AB170" s="580"/>
      <c r="AC170" s="580"/>
    </row>
    <row r="171" spans="2:29" s="574" customFormat="1" ht="15" customHeight="1" thickBot="1">
      <c r="B171" s="717"/>
      <c r="C171" s="698"/>
      <c r="D171" s="92" t="s">
        <v>670</v>
      </c>
      <c r="E171" s="92">
        <f ca="1">AVERAGE(INDIRECT(CONCATENATE($E$168,E164,$E$169,E165),TRUE))</f>
        <v>110.68074999999999</v>
      </c>
      <c r="F171" s="92">
        <f t="shared" ref="F171:J171" ca="1" si="79">AVERAGE(INDIRECT(CONCATENATE($E$168,F164,$E$169,F165),TRUE))</f>
        <v>132.64386153846155</v>
      </c>
      <c r="G171" s="92">
        <f t="shared" ca="1" si="79"/>
        <v>105.10299999999999</v>
      </c>
      <c r="H171" s="92">
        <f t="shared" ca="1" si="79"/>
        <v>111.44242857142856</v>
      </c>
      <c r="I171" s="92">
        <f t="shared" ca="1" si="79"/>
        <v>109.12819999999999</v>
      </c>
      <c r="J171" s="344">
        <f t="shared" ca="1" si="79"/>
        <v>115.21699999999998</v>
      </c>
      <c r="K171" s="580"/>
      <c r="L171" s="580"/>
      <c r="M171" s="580"/>
      <c r="N171" s="580"/>
      <c r="O171" s="580"/>
      <c r="P171" s="580"/>
      <c r="Q171" s="580"/>
      <c r="R171" s="580"/>
      <c r="S171" s="580"/>
      <c r="T171" s="580"/>
      <c r="U171" s="580"/>
      <c r="V171" s="580"/>
      <c r="W171" s="580"/>
      <c r="X171" s="580"/>
      <c r="Y171" s="580"/>
      <c r="Z171" s="580"/>
      <c r="AA171" s="580"/>
      <c r="AB171" s="580"/>
      <c r="AC171" s="580"/>
    </row>
    <row r="172" spans="2:29" s="574" customFormat="1" ht="15" customHeight="1" thickBot="1">
      <c r="B172" s="717"/>
      <c r="C172" s="698"/>
      <c r="D172" s="93" t="s">
        <v>671</v>
      </c>
      <c r="E172" s="93">
        <f ca="1">MIN(INDIRECT(CONCATENATE($E$168,E164,$E$169,E165),TRUE))</f>
        <v>104.556</v>
      </c>
      <c r="F172" s="93">
        <f t="shared" ref="F172:J172" ca="1" si="80">MIN(INDIRECT(CONCATENATE($E$168,F164,$E$169,F165),TRUE))</f>
        <v>97.416200000000003</v>
      </c>
      <c r="G172" s="93">
        <f t="shared" ca="1" si="80"/>
        <v>101.09399999999999</v>
      </c>
      <c r="H172" s="93">
        <f t="shared" ca="1" si="80"/>
        <v>101.09399999999999</v>
      </c>
      <c r="I172" s="93">
        <f t="shared" ca="1" si="80"/>
        <v>102.91800000000001</v>
      </c>
      <c r="J172" s="345">
        <f t="shared" ca="1" si="80"/>
        <v>104.556</v>
      </c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</row>
    <row r="173" spans="2:29" s="574" customFormat="1" ht="15" customHeight="1" thickBot="1">
      <c r="B173" s="717"/>
      <c r="C173" s="698"/>
      <c r="D173" s="93" t="s">
        <v>672</v>
      </c>
      <c r="E173" s="93">
        <f ca="1">MAX(INDIRECT(CONCATENATE($E$168,E164,$E$169,E165),TRUE))</f>
        <v>121.22</v>
      </c>
      <c r="F173" s="93">
        <f t="shared" ref="F173:J173" ca="1" si="81">MAX(INDIRECT(CONCATENATE($E$168,F164,$E$169,F165),TRUE))</f>
        <v>188.233</v>
      </c>
      <c r="G173" s="93">
        <f t="shared" ca="1" si="81"/>
        <v>110.726</v>
      </c>
      <c r="H173" s="93">
        <f t="shared" ca="1" si="81"/>
        <v>133.36199999999999</v>
      </c>
      <c r="I173" s="93">
        <f t="shared" ca="1" si="81"/>
        <v>121.22</v>
      </c>
      <c r="J173" s="345">
        <f t="shared" ca="1" si="81"/>
        <v>133.36199999999999</v>
      </c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580"/>
      <c r="AA173" s="580"/>
      <c r="AB173" s="580"/>
      <c r="AC173" s="580"/>
    </row>
    <row r="174" spans="2:29" s="574" customFormat="1" ht="15" customHeight="1" thickBot="1">
      <c r="B174" s="717"/>
      <c r="C174" s="698"/>
      <c r="D174" s="94" t="s">
        <v>673</v>
      </c>
      <c r="E174" s="95">
        <v>-15</v>
      </c>
      <c r="F174" s="95">
        <v>-15</v>
      </c>
      <c r="G174" s="95">
        <v>-15</v>
      </c>
      <c r="H174" s="95">
        <v>-15</v>
      </c>
      <c r="I174" s="95">
        <v>-15</v>
      </c>
      <c r="J174" s="343">
        <v>-15</v>
      </c>
      <c r="K174" s="580"/>
      <c r="L174" s="580"/>
      <c r="M174" s="580"/>
      <c r="N174" s="580"/>
      <c r="O174" s="580"/>
      <c r="P174" s="580"/>
      <c r="Q174" s="580"/>
      <c r="R174" s="580"/>
      <c r="S174" s="580"/>
      <c r="T174" s="580"/>
      <c r="U174" s="580"/>
      <c r="V174" s="580"/>
      <c r="W174" s="580"/>
      <c r="X174" s="580"/>
      <c r="Y174" s="580"/>
      <c r="Z174" s="580"/>
      <c r="AA174" s="580"/>
      <c r="AB174" s="580"/>
      <c r="AC174" s="580"/>
    </row>
    <row r="175" spans="2:29" s="574" customFormat="1" ht="15" customHeight="1" thickBot="1">
      <c r="B175" s="717"/>
      <c r="C175" s="698"/>
      <c r="D175" s="94" t="s">
        <v>674</v>
      </c>
      <c r="E175" s="95">
        <v>15</v>
      </c>
      <c r="F175" s="95">
        <v>15</v>
      </c>
      <c r="G175" s="95">
        <v>15</v>
      </c>
      <c r="H175" s="95">
        <v>15</v>
      </c>
      <c r="I175" s="95">
        <v>15</v>
      </c>
      <c r="J175" s="343">
        <v>15</v>
      </c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80"/>
      <c r="AB175" s="580"/>
      <c r="AC175" s="580"/>
    </row>
    <row r="176" spans="2:29" s="574" customFormat="1" ht="15" customHeight="1" thickBot="1">
      <c r="B176" s="717"/>
      <c r="C176" s="698"/>
      <c r="D176" s="94" t="s">
        <v>675</v>
      </c>
      <c r="E176" s="96">
        <f ca="1">E172+E174</f>
        <v>89.555999999999997</v>
      </c>
      <c r="F176" s="96">
        <f ca="1">F172+F174</f>
        <v>82.416200000000003</v>
      </c>
      <c r="G176" s="96">
        <f t="shared" ref="G176:J176" ca="1" si="82">G172+G174</f>
        <v>86.093999999999994</v>
      </c>
      <c r="H176" s="96">
        <f t="shared" ca="1" si="82"/>
        <v>86.093999999999994</v>
      </c>
      <c r="I176" s="96">
        <f t="shared" ca="1" si="82"/>
        <v>87.918000000000006</v>
      </c>
      <c r="J176" s="346">
        <f t="shared" ca="1" si="82"/>
        <v>89.555999999999997</v>
      </c>
      <c r="K176" s="580"/>
      <c r="L176" s="580"/>
      <c r="M176" s="580"/>
      <c r="N176" s="580"/>
      <c r="O176" s="580"/>
      <c r="P176" s="580"/>
      <c r="Q176" s="580"/>
      <c r="R176" s="580"/>
      <c r="S176" s="580"/>
      <c r="T176" s="580"/>
      <c r="U176" s="580"/>
      <c r="V176" s="580"/>
      <c r="W176" s="580"/>
      <c r="X176" s="580"/>
      <c r="Y176" s="580"/>
      <c r="Z176" s="580"/>
      <c r="AA176" s="580"/>
      <c r="AB176" s="580"/>
      <c r="AC176" s="580"/>
    </row>
    <row r="177" spans="2:29" s="574" customFormat="1" ht="15" customHeight="1" thickBot="1">
      <c r="B177" s="717"/>
      <c r="C177" s="698"/>
      <c r="D177" s="94" t="s">
        <v>676</v>
      </c>
      <c r="E177" s="96">
        <f ca="1">E173+E175</f>
        <v>136.22</v>
      </c>
      <c r="F177" s="96">
        <f t="shared" ref="F177:J177" ca="1" si="83">F173+F175</f>
        <v>203.233</v>
      </c>
      <c r="G177" s="96">
        <f t="shared" ca="1" si="83"/>
        <v>125.726</v>
      </c>
      <c r="H177" s="96">
        <f t="shared" ca="1" si="83"/>
        <v>148.36199999999999</v>
      </c>
      <c r="I177" s="96">
        <f t="shared" ca="1" si="83"/>
        <v>136.22</v>
      </c>
      <c r="J177" s="346">
        <f t="shared" ca="1" si="83"/>
        <v>148.36199999999999</v>
      </c>
      <c r="K177" s="580"/>
      <c r="L177" s="580"/>
      <c r="M177" s="580"/>
      <c r="N177" s="580"/>
      <c r="O177" s="580"/>
      <c r="P177" s="580"/>
      <c r="Q177" s="580"/>
      <c r="R177" s="580"/>
      <c r="S177" s="580"/>
      <c r="T177" s="580"/>
      <c r="U177" s="580"/>
      <c r="V177" s="580"/>
      <c r="W177" s="580"/>
      <c r="X177" s="580"/>
      <c r="Y177" s="580"/>
      <c r="Z177" s="580"/>
      <c r="AA177" s="580"/>
      <c r="AB177" s="580"/>
      <c r="AC177" s="580"/>
    </row>
    <row r="178" spans="2:29" s="574" customFormat="1" ht="15" customHeight="1" thickBot="1">
      <c r="B178" s="717"/>
      <c r="C178" s="699" t="s">
        <v>128</v>
      </c>
      <c r="D178" s="97" t="s">
        <v>106</v>
      </c>
      <c r="E178" s="98" t="str">
        <f>CONCATENATE(E161,E$7,E162)</f>
        <v>41-38</v>
      </c>
      <c r="F178" s="98" t="str">
        <f t="shared" ref="F178:J178" si="84">CONCATENATE(F161,F$7,F162)</f>
        <v>47-35</v>
      </c>
      <c r="G178" s="98" t="str">
        <f t="shared" si="84"/>
        <v>40-36</v>
      </c>
      <c r="H178" s="98" t="str">
        <f t="shared" si="84"/>
        <v>42-36</v>
      </c>
      <c r="I178" s="98" t="str">
        <f t="shared" si="84"/>
        <v>41-37</v>
      </c>
      <c r="J178" s="358" t="str">
        <f t="shared" si="84"/>
        <v>42-38</v>
      </c>
      <c r="K178" s="580"/>
      <c r="L178" s="580"/>
      <c r="M178" s="580"/>
      <c r="N178" s="580"/>
      <c r="O178" s="580"/>
      <c r="P178" s="580"/>
      <c r="Q178" s="580"/>
      <c r="R178" s="580"/>
      <c r="S178" s="580"/>
      <c r="T178" s="580"/>
      <c r="U178" s="580"/>
      <c r="V178" s="580"/>
      <c r="W178" s="580"/>
      <c r="X178" s="580"/>
      <c r="Y178" s="580"/>
      <c r="Z178" s="580"/>
      <c r="AA178" s="580"/>
      <c r="AB178" s="580"/>
      <c r="AC178" s="580"/>
    </row>
    <row r="179" spans="2:29" s="574" customFormat="1" ht="15" customHeight="1" thickBot="1">
      <c r="B179" s="717"/>
      <c r="C179" s="699"/>
      <c r="D179" s="99" t="s">
        <v>670</v>
      </c>
      <c r="E179" s="99">
        <f ca="1">AVERAGE(INDIRECT(CONCATENATE($E168,E166,$E169,E167),TRUE))</f>
        <v>110.68074999999999</v>
      </c>
      <c r="F179" s="99">
        <f ca="1">AVERAGE(INDIRECT(CONCATENATE($E168,F166,$E169,F167),TRUE))</f>
        <v>132.64386153846155</v>
      </c>
      <c r="G179" s="99">
        <f t="shared" ref="G179:J179" ca="1" si="85">AVERAGE(INDIRECT(CONCATENATE($E168,G166,$E169,G167),TRUE))</f>
        <v>105.10299999999999</v>
      </c>
      <c r="H179" s="99">
        <f t="shared" ca="1" si="85"/>
        <v>111.44242857142856</v>
      </c>
      <c r="I179" s="99">
        <f t="shared" ca="1" si="85"/>
        <v>109.12819999999999</v>
      </c>
      <c r="J179" s="359">
        <f t="shared" ca="1" si="85"/>
        <v>115.21699999999998</v>
      </c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</row>
    <row r="180" spans="2:29" s="574" customFormat="1" ht="15" customHeight="1" thickBot="1">
      <c r="B180" s="717"/>
      <c r="C180" s="699"/>
      <c r="D180" s="100" t="s">
        <v>671</v>
      </c>
      <c r="E180" s="100">
        <f ca="1">MIN(INDIRECT(CONCATENATE($E168,E166,$E169,E167),TRUE))</f>
        <v>104.556</v>
      </c>
      <c r="F180" s="100">
        <f ca="1">MIN(INDIRECT(CONCATENATE($E168,F166,$E169,F167),TRUE))</f>
        <v>97.416200000000003</v>
      </c>
      <c r="G180" s="100">
        <f t="shared" ref="G180:J180" ca="1" si="86">MIN(INDIRECT(CONCATENATE($E168,G166,$E169,G167),TRUE))</f>
        <v>101.09399999999999</v>
      </c>
      <c r="H180" s="100">
        <f t="shared" ca="1" si="86"/>
        <v>101.09399999999999</v>
      </c>
      <c r="I180" s="100">
        <f t="shared" ca="1" si="86"/>
        <v>102.91800000000001</v>
      </c>
      <c r="J180" s="360">
        <f t="shared" ca="1" si="86"/>
        <v>104.556</v>
      </c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80"/>
      <c r="AB180" s="580"/>
      <c r="AC180" s="580"/>
    </row>
    <row r="181" spans="2:29" s="574" customFormat="1" ht="15" customHeight="1" thickBot="1">
      <c r="B181" s="717"/>
      <c r="C181" s="699"/>
      <c r="D181" s="100" t="s">
        <v>672</v>
      </c>
      <c r="E181" s="100">
        <f ca="1">MAX(INDIRECT(CONCATENATE($E168,E166,$E169,E167),TRUE))</f>
        <v>121.22</v>
      </c>
      <c r="F181" s="100">
        <f ca="1">MAX(INDIRECT(CONCATENATE($E168,F166,$E169,F167),TRUE))</f>
        <v>188.233</v>
      </c>
      <c r="G181" s="100">
        <f t="shared" ref="G181:J181" ca="1" si="87">MAX(INDIRECT(CONCATENATE($E168,G166,$E169,G167),TRUE))</f>
        <v>110.726</v>
      </c>
      <c r="H181" s="100">
        <f t="shared" ca="1" si="87"/>
        <v>133.36199999999999</v>
      </c>
      <c r="I181" s="100">
        <f t="shared" ca="1" si="87"/>
        <v>121.22</v>
      </c>
      <c r="J181" s="360">
        <f t="shared" ca="1" si="87"/>
        <v>133.36199999999999</v>
      </c>
      <c r="K181" s="580"/>
      <c r="L181" s="580"/>
      <c r="M181" s="580"/>
      <c r="N181" s="580"/>
      <c r="O181" s="580"/>
      <c r="P181" s="580"/>
      <c r="Q181" s="580"/>
      <c r="R181" s="580"/>
      <c r="S181" s="580"/>
      <c r="T181" s="580"/>
      <c r="U181" s="580"/>
      <c r="V181" s="580"/>
      <c r="W181" s="580"/>
      <c r="X181" s="580"/>
      <c r="Y181" s="580"/>
      <c r="Z181" s="580"/>
      <c r="AA181" s="580"/>
      <c r="AB181" s="580"/>
      <c r="AC181" s="580"/>
    </row>
    <row r="182" spans="2:29" s="574" customFormat="1" ht="15" customHeight="1" thickBot="1">
      <c r="B182" s="717"/>
      <c r="C182" s="699"/>
      <c r="D182" s="101" t="s">
        <v>673</v>
      </c>
      <c r="E182" s="102">
        <v>-15</v>
      </c>
      <c r="F182" s="102">
        <v>-15</v>
      </c>
      <c r="G182" s="102">
        <v>-15</v>
      </c>
      <c r="H182" s="102">
        <v>-15</v>
      </c>
      <c r="I182" s="102">
        <v>-15</v>
      </c>
      <c r="J182" s="358">
        <v>-15</v>
      </c>
      <c r="K182" s="580"/>
      <c r="L182" s="580"/>
      <c r="M182" s="580"/>
      <c r="N182" s="580"/>
      <c r="O182" s="580"/>
      <c r="P182" s="580"/>
      <c r="Q182" s="580"/>
      <c r="R182" s="580"/>
      <c r="S182" s="580"/>
      <c r="T182" s="580"/>
      <c r="U182" s="580"/>
      <c r="V182" s="580"/>
      <c r="W182" s="580"/>
      <c r="X182" s="580"/>
      <c r="Y182" s="580"/>
      <c r="Z182" s="580"/>
      <c r="AA182" s="580"/>
      <c r="AB182" s="580"/>
      <c r="AC182" s="580"/>
    </row>
    <row r="183" spans="2:29" s="574" customFormat="1" ht="15" customHeight="1" thickBot="1">
      <c r="B183" s="717"/>
      <c r="C183" s="699"/>
      <c r="D183" s="101" t="s">
        <v>674</v>
      </c>
      <c r="E183" s="102">
        <v>15</v>
      </c>
      <c r="F183" s="102">
        <v>15</v>
      </c>
      <c r="G183" s="102">
        <v>15</v>
      </c>
      <c r="H183" s="102">
        <v>15</v>
      </c>
      <c r="I183" s="102">
        <v>15</v>
      </c>
      <c r="J183" s="358">
        <v>15</v>
      </c>
      <c r="K183" s="580"/>
      <c r="L183" s="580"/>
      <c r="M183" s="580"/>
      <c r="N183" s="580"/>
      <c r="O183" s="580"/>
      <c r="P183" s="580"/>
      <c r="Q183" s="580"/>
      <c r="R183" s="580"/>
      <c r="S183" s="580"/>
      <c r="T183" s="580"/>
      <c r="U183" s="580"/>
      <c r="V183" s="580"/>
      <c r="W183" s="580"/>
      <c r="X183" s="580"/>
      <c r="Y183" s="580"/>
      <c r="Z183" s="580"/>
      <c r="AA183" s="580"/>
      <c r="AB183" s="580"/>
      <c r="AC183" s="580"/>
    </row>
    <row r="184" spans="2:29" s="574" customFormat="1" ht="15" customHeight="1" thickBot="1">
      <c r="B184" s="717"/>
      <c r="C184" s="699"/>
      <c r="D184" s="101" t="s">
        <v>675</v>
      </c>
      <c r="E184" s="103">
        <f t="shared" ref="E184:J185" ca="1" si="88">E180+E182</f>
        <v>89.555999999999997</v>
      </c>
      <c r="F184" s="103">
        <f t="shared" ca="1" si="88"/>
        <v>82.416200000000003</v>
      </c>
      <c r="G184" s="103">
        <f t="shared" ca="1" si="88"/>
        <v>86.093999999999994</v>
      </c>
      <c r="H184" s="103">
        <f t="shared" ca="1" si="88"/>
        <v>86.093999999999994</v>
      </c>
      <c r="I184" s="103">
        <f t="shared" ca="1" si="88"/>
        <v>87.918000000000006</v>
      </c>
      <c r="J184" s="361">
        <f t="shared" ca="1" si="88"/>
        <v>89.555999999999997</v>
      </c>
      <c r="K184" s="580"/>
      <c r="L184" s="580"/>
      <c r="M184" s="580"/>
      <c r="N184" s="580"/>
      <c r="O184" s="580"/>
      <c r="P184" s="580"/>
      <c r="Q184" s="580"/>
      <c r="R184" s="580"/>
      <c r="S184" s="580"/>
      <c r="T184" s="580"/>
      <c r="U184" s="580"/>
      <c r="V184" s="580"/>
      <c r="W184" s="580"/>
      <c r="X184" s="580"/>
      <c r="Y184" s="580"/>
      <c r="Z184" s="580"/>
      <c r="AA184" s="580"/>
      <c r="AB184" s="580"/>
      <c r="AC184" s="580"/>
    </row>
    <row r="185" spans="2:29" s="574" customFormat="1" ht="15" customHeight="1" thickBot="1">
      <c r="B185" s="717"/>
      <c r="C185" s="700"/>
      <c r="D185" s="104" t="s">
        <v>676</v>
      </c>
      <c r="E185" s="105">
        <f t="shared" ca="1" si="88"/>
        <v>136.22</v>
      </c>
      <c r="F185" s="105">
        <f t="shared" ca="1" si="88"/>
        <v>203.233</v>
      </c>
      <c r="G185" s="105">
        <f t="shared" ca="1" si="88"/>
        <v>125.726</v>
      </c>
      <c r="H185" s="105">
        <f t="shared" ca="1" si="88"/>
        <v>148.36199999999999</v>
      </c>
      <c r="I185" s="105">
        <f t="shared" ca="1" si="88"/>
        <v>136.22</v>
      </c>
      <c r="J185" s="351">
        <f t="shared" ca="1" si="88"/>
        <v>148.36199999999999</v>
      </c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</row>
    <row r="186" spans="2:29" s="574" customFormat="1" ht="15" hidden="1" customHeight="1" thickBot="1">
      <c r="B186" s="735" t="s">
        <v>41</v>
      </c>
      <c r="C186" s="701" t="s">
        <v>120</v>
      </c>
      <c r="D186" s="25" t="s">
        <v>148</v>
      </c>
      <c r="E186" s="26" t="str">
        <f ca="1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$Q$314</v>
      </c>
      <c r="F186" s="26" t="str">
        <f ca="1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$Q$371</v>
      </c>
      <c r="G186" s="26" t="str">
        <f ca="1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$Q$307</v>
      </c>
      <c r="H186" s="26" t="str">
        <f ca="1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$Q$321</v>
      </c>
      <c r="I186" s="26" t="str">
        <f ca="1">IF(INDIRECT(CONCATENATE($E$199,ADDRESS(MATCH(I4,SL_CHARTS_2012!$Q$1:$Q$39999,1),$E$194,1)))=I4,ADDRESS(MATCH(I4,SL_CHARTS_2012!$Q$1:$Q$39999,1),$E$194,1), IF(INDIRECT(CONCATENATE($E$199,ADDRESS(MATCH(I4,SL_CHARTS_2012!$Q$1:$Q$39999,1),$E$194,1)))&lt;I4, ADDRESS(MATCH(I4,SL_CHARTS_2012!$Q$1:$Q$39999,1)+1,$E$194,1), ADDRESS(MATCH(I4,SL_CHARTS_2012!$Q$1:$Q$39999,1),$E$194,1)))</f>
        <v>$Q$314</v>
      </c>
      <c r="J186" s="352" t="str">
        <f ca="1">IF(INDIRECT(CONCATENATE($E$199,ADDRESS(MATCH(J4,SL_CHARTS_2012!$Q$1:$Q$39999,1),$E$194,1)))=J4,ADDRESS(MATCH(J4,SL_CHARTS_2012!$Q$1:$Q$39999,1),$E$194,1), IF(INDIRECT(CONCATENATE($E$199,ADDRESS(MATCH(J4,SL_CHARTS_2012!$Q$1:$Q$39999,1),$E$194,1)))&lt;J4, ADDRESS(MATCH(J4,SL_CHARTS_2012!$Q$1:$Q$39999,1)+1,$E$194,1), ADDRESS(MATCH(J4,SL_CHARTS_2012!$Q$1:$Q$39999,1),$E$194,1)))</f>
        <v>$Q$322</v>
      </c>
      <c r="K186" s="580"/>
      <c r="L186" s="580"/>
      <c r="M186" s="580"/>
      <c r="N186" s="580"/>
      <c r="O186" s="580"/>
      <c r="P186" s="580"/>
      <c r="Q186" s="580"/>
      <c r="R186" s="580"/>
      <c r="S186" s="580"/>
      <c r="T186" s="580"/>
      <c r="U186" s="580"/>
      <c r="V186" s="580"/>
      <c r="W186" s="580"/>
      <c r="X186" s="580"/>
      <c r="Y186" s="580"/>
      <c r="Z186" s="580"/>
      <c r="AA186" s="580"/>
      <c r="AB186" s="580"/>
      <c r="AC186" s="580"/>
    </row>
    <row r="187" spans="2:29" s="574" customFormat="1" ht="15" hidden="1" customHeight="1" thickBot="1">
      <c r="B187" s="735"/>
      <c r="C187" s="701"/>
      <c r="D187" s="24" t="s">
        <v>129</v>
      </c>
      <c r="E187" s="119">
        <f ca="1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40.5</v>
      </c>
      <c r="F187" s="119">
        <f ca="1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46.2</v>
      </c>
      <c r="G187" s="119">
        <f ca="1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39.799999999999997</v>
      </c>
      <c r="H187" s="119">
        <f ca="1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41.2</v>
      </c>
      <c r="I187" s="119">
        <f ca="1">INDIRECT(CONCATENATE($E$199,IF(INDIRECT(CONCATENATE($E$199,ADDRESS(MATCH(I4,SL_CHARTS_2012!$Q$1:$Q$39999,1),$E$194,1)))=I4,ADDRESS(MATCH(I4,SL_CHARTS_2012!$Q$1:$Q$39999,1),$E$194,1),IF(INDIRECT(CONCATENATE($E$199,ADDRESS(MATCH(I4,SL_CHARTS_2012!$Q$1:$Q$39999,1),$E$194,1)))&lt;I4,ADDRESS(MATCH(I4,SL_CHARTS_2012!$Q$1:$Q$39999,1)+1,$E$194,1),ADDRESS(MATCH(I4,SL_CHARTS_2012!$Q$1:$Q$39999,1),$E$194,1)))))</f>
        <v>40.5</v>
      </c>
      <c r="J187" s="363">
        <f ca="1">INDIRECT(CONCATENATE($E$199,IF(INDIRECT(CONCATENATE($E$199,ADDRESS(MATCH(J4,SL_CHARTS_2012!$Q$1:$Q$39999,1),$E$194,1)))=J4,ADDRESS(MATCH(J4,SL_CHARTS_2012!$Q$1:$Q$39999,1),$E$194,1),IF(INDIRECT(CONCATENATE($E$199,ADDRESS(MATCH(J4,SL_CHARTS_2012!$Q$1:$Q$39999,1),$E$194,1)))&lt;J4,ADDRESS(MATCH(J4,SL_CHARTS_2012!$Q$1:$Q$39999,1)+1,$E$194,1),ADDRESS(MATCH(J4,SL_CHARTS_2012!$Q$1:$Q$39999,1),$E$194,1)))))</f>
        <v>41.3</v>
      </c>
      <c r="K187" s="580"/>
      <c r="L187" s="580"/>
      <c r="M187" s="580"/>
      <c r="N187" s="580"/>
      <c r="O187" s="580"/>
      <c r="P187" s="580"/>
      <c r="Q187" s="580"/>
      <c r="R187" s="580"/>
      <c r="S187" s="580"/>
      <c r="T187" s="580"/>
      <c r="U187" s="580"/>
      <c r="V187" s="580"/>
      <c r="W187" s="580"/>
      <c r="X187" s="580"/>
      <c r="Y187" s="580"/>
      <c r="Z187" s="580"/>
      <c r="AA187" s="580"/>
      <c r="AB187" s="580"/>
      <c r="AC187" s="580"/>
    </row>
    <row r="188" spans="2:29" s="574" customFormat="1" ht="15" hidden="1" customHeight="1" thickBot="1">
      <c r="B188" s="735"/>
      <c r="C188" s="701"/>
      <c r="D188" s="25" t="s">
        <v>149</v>
      </c>
      <c r="E188" s="26" t="str">
        <f ca="1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$Q$288</v>
      </c>
      <c r="F188" s="26" t="str">
        <f ca="1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$Q$260</v>
      </c>
      <c r="G188" s="26" t="str">
        <f ca="1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$Q$273</v>
      </c>
      <c r="H188" s="26" t="str">
        <f ca="1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$Q$276</v>
      </c>
      <c r="I188" s="26" t="str">
        <f ca="1">IF(INDIRECT(CONCATENATE($E$199,ADDRESS(MATCH(I8,SL_CHARTS_2012!$V$1:$V$39999,1),$E$194,1)))=I8,ADDRESS(MATCH(I8,SL_CHARTS_2012!$V$1:$V$39999,1),$E$194,1),IF(INDIRECT(CONCATENATE($E$199,ADDRESS(MATCH(I8,SL_CHARTS_2012!$V$1:$V$39999,1),$E$194,1)))&gt;I8, ADDRESS(MATCH(I8,SL_CHARTS_2012!$V$1:$V$39999,1)-1,$E$194,1), ADDRESS(MATCH(I8,SL_CHARTS_2012!$V$1:$V$39999,1),$E$194,1)))</f>
        <v>$Q$282</v>
      </c>
      <c r="J188" s="352" t="str">
        <f ca="1">IF(INDIRECT(CONCATENATE($E$199,ADDRESS(MATCH(J8,SL_CHARTS_2012!$V$1:$V$39999,1),$E$194,1)))=J8,ADDRESS(MATCH(J8,SL_CHARTS_2012!$V$1:$V$39999,1),$E$194,1),IF(INDIRECT(CONCATENATE($E$199,ADDRESS(MATCH(J8,SL_CHARTS_2012!$V$1:$V$39999,1),$E$194,1)))&gt;J8, ADDRESS(MATCH(J8,SL_CHARTS_2012!$V$1:$V$39999,1)-1,$E$194,1), ADDRESS(MATCH(J8,SL_CHARTS_2012!$V$1:$V$39999,1),$E$194,1)))</f>
        <v>$Q$288</v>
      </c>
      <c r="K188" s="580"/>
      <c r="L188" s="580"/>
      <c r="M188" s="580"/>
      <c r="N188" s="580"/>
      <c r="O188" s="580"/>
      <c r="P188" s="580"/>
      <c r="Q188" s="580"/>
      <c r="R188" s="580"/>
      <c r="S188" s="580"/>
      <c r="T188" s="580"/>
      <c r="U188" s="580"/>
      <c r="V188" s="580"/>
      <c r="W188" s="580"/>
      <c r="X188" s="580"/>
      <c r="Y188" s="580"/>
      <c r="Z188" s="580"/>
      <c r="AA188" s="580"/>
      <c r="AB188" s="580"/>
      <c r="AC188" s="580"/>
    </row>
    <row r="189" spans="2:29" s="574" customFormat="1" ht="15" hidden="1" customHeight="1" thickBot="1">
      <c r="B189" s="735"/>
      <c r="C189" s="701"/>
      <c r="D189" s="24" t="s">
        <v>130</v>
      </c>
      <c r="E189" s="119">
        <f ca="1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37.9</v>
      </c>
      <c r="F189" s="119">
        <f ca="1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35.1</v>
      </c>
      <c r="G189" s="119">
        <f ca="1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36.4</v>
      </c>
      <c r="H189" s="119">
        <f ca="1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36.700000000000003</v>
      </c>
      <c r="I189" s="119">
        <f ca="1">INDIRECT(CONCATENATE($E$199,IF(INDIRECT(CONCATENATE($E$199,ADDRESS(MATCH(I8,SL_CHARTS_2012!$V$1:$V$39999,1),$E$194,1)))=I8,ADDRESS(MATCH(I8,SL_CHARTS_2012!$V$1:$V$39999,1),$E$194,1),IF(INDIRECT(CONCATENATE($E$199,ADDRESS(MATCH(I8,SL_CHARTS_2012!$V$1:$V$39999,1),$E$194,1)))&gt;I8,ADDRESS(MATCH(I8,SL_CHARTS_2012!$V$1:$V$39999,1)-1,$E$194,1),ADDRESS(MATCH(I8,SL_CHARTS_2012!$V$1:$V$39999,1),$E$194,1)))))</f>
        <v>37.299999999999997</v>
      </c>
      <c r="J189" s="363">
        <f ca="1">INDIRECT(CONCATENATE($E$199,IF(INDIRECT(CONCATENATE($E$199,ADDRESS(MATCH(J8,SL_CHARTS_2012!$V$1:$V$39999,1),$E$194,1)))=J8,ADDRESS(MATCH(J8,SL_CHARTS_2012!$V$1:$V$39999,1),$E$194,1),IF(INDIRECT(CONCATENATE($E$199,ADDRESS(MATCH(J8,SL_CHARTS_2012!$V$1:$V$39999,1),$E$194,1)))&gt;J8,ADDRESS(MATCH(J8,SL_CHARTS_2012!$V$1:$V$39999,1)-1,$E$194,1),ADDRESS(MATCH(J8,SL_CHARTS_2012!$V$1:$V$39999,1),$E$194,1)))))</f>
        <v>37.9</v>
      </c>
      <c r="K189" s="580"/>
      <c r="L189" s="580"/>
      <c r="M189" s="580"/>
      <c r="N189" s="580"/>
      <c r="O189" s="580"/>
      <c r="P189" s="580"/>
      <c r="Q189" s="580"/>
      <c r="R189" s="580"/>
      <c r="S189" s="580"/>
      <c r="T189" s="580"/>
      <c r="U189" s="580"/>
      <c r="V189" s="580"/>
      <c r="W189" s="580"/>
      <c r="X189" s="580"/>
      <c r="Y189" s="580"/>
      <c r="Z189" s="580"/>
      <c r="AA189" s="580"/>
      <c r="AB189" s="580"/>
      <c r="AC189" s="580"/>
    </row>
    <row r="190" spans="2:29" s="574" customFormat="1" ht="15" hidden="1" customHeight="1" thickBot="1">
      <c r="B190" s="735"/>
      <c r="C190" s="707" t="s">
        <v>121</v>
      </c>
      <c r="D190" s="60" t="s">
        <v>148</v>
      </c>
      <c r="E190" s="565" t="str">
        <f ca="1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$Q$314</v>
      </c>
      <c r="F190" s="565" t="str">
        <f ca="1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$Q$371</v>
      </c>
      <c r="G190" s="565" t="str">
        <f ca="1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$Q$307</v>
      </c>
      <c r="H190" s="565" t="str">
        <f ca="1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$Q$321</v>
      </c>
      <c r="I190" s="565" t="str">
        <f ca="1">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</f>
        <v>$Q$314</v>
      </c>
      <c r="J190" s="369" t="str">
        <f ca="1">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</f>
        <v>$Q$322</v>
      </c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80"/>
      <c r="AB190" s="580"/>
      <c r="AC190" s="580"/>
    </row>
    <row r="191" spans="2:29" s="574" customFormat="1" ht="15" hidden="1" customHeight="1" thickBot="1">
      <c r="B191" s="735"/>
      <c r="C191" s="707"/>
      <c r="D191" s="85" t="s">
        <v>118</v>
      </c>
      <c r="E191" s="162">
        <f ca="1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40.5</v>
      </c>
      <c r="F191" s="162">
        <f ca="1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46.2</v>
      </c>
      <c r="G191" s="162">
        <f ca="1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39.799999999999997</v>
      </c>
      <c r="H191" s="162">
        <f ca="1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41.2</v>
      </c>
      <c r="I191" s="162">
        <f ca="1">INDIRECT(CONCATENATE($E$199, 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ADDRESS(MATCH(I6,SL_CHARTS_2012!$Q$1:$Q$39999,1),$E$194,1)))))</f>
        <v>40.5</v>
      </c>
      <c r="J191" s="370">
        <f ca="1">INDIRECT(CONCATENATE($E$199, 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ADDRESS(MATCH(J6,SL_CHARTS_2012!$Q$1:$Q$39999,1),$E$194,1)))))</f>
        <v>41.3</v>
      </c>
      <c r="K191" s="580"/>
      <c r="L191" s="580"/>
      <c r="M191" s="580"/>
      <c r="N191" s="580"/>
      <c r="O191" s="580"/>
      <c r="P191" s="580"/>
      <c r="Q191" s="580"/>
      <c r="R191" s="580"/>
      <c r="S191" s="580"/>
      <c r="T191" s="580"/>
      <c r="U191" s="580"/>
      <c r="V191" s="580"/>
      <c r="W191" s="580"/>
      <c r="X191" s="580"/>
      <c r="Y191" s="580"/>
      <c r="Z191" s="580"/>
      <c r="AA191" s="580"/>
      <c r="AB191" s="580"/>
      <c r="AC191" s="580"/>
    </row>
    <row r="192" spans="2:29" s="574" customFormat="1" ht="15" hidden="1" customHeight="1" thickBot="1">
      <c r="B192" s="735"/>
      <c r="C192" s="707"/>
      <c r="D192" s="60" t="s">
        <v>149</v>
      </c>
      <c r="E192" s="565" t="str">
        <f ca="1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$Q$288</v>
      </c>
      <c r="F192" s="565" t="str">
        <f ca="1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$Q$260</v>
      </c>
      <c r="G192" s="565" t="str">
        <f ca="1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$Q$273</v>
      </c>
      <c r="H192" s="565" t="str">
        <f ca="1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$Q$276</v>
      </c>
      <c r="I192" s="565" t="str">
        <f ca="1">IF(INDIRECT(CONCATENATE($E$199,ADDRESS(MATCH(I10,SL_CHARTS_2012!$V$1:$V$39999,1),$E$194,1)))=I10,ADDRESS(MATCH(I10,SL_CHARTS_2012!$V$1:$V$39999,1),$E$194,1),IF(INDIRECT(CONCATENATE($E$199,ADDRESS(MATCH(I10,SL_CHARTS_2012!$V$1:$V$39999,1),$E$194,1)))&gt;I10, ADDRESS(MATCH(I10,SL_CHARTS_2012!$V$1:$V$39999,1)-1,$E$194,1), ADDRESS(MATCH(I10,SL_CHARTS_2012!$V$1:$V$39999,1),$E$194,1)))</f>
        <v>$Q$282</v>
      </c>
      <c r="J192" s="369" t="str">
        <f ca="1">IF(INDIRECT(CONCATENATE($E$199,ADDRESS(MATCH(J10,SL_CHARTS_2012!$V$1:$V$39999,1),$E$194,1)))=J10,ADDRESS(MATCH(J10,SL_CHARTS_2012!$V$1:$V$39999,1),$E$194,1),IF(INDIRECT(CONCATENATE($E$199,ADDRESS(MATCH(J10,SL_CHARTS_2012!$V$1:$V$39999,1),$E$194,1)))&gt;J10, ADDRESS(MATCH(J10,SL_CHARTS_2012!$V$1:$V$39999,1)-1,$E$194,1), ADDRESS(MATCH(J10,SL_CHARTS_2012!$V$1:$V$39999,1),$E$194,1)))</f>
        <v>$Q$288</v>
      </c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</row>
    <row r="193" spans="2:29" s="574" customFormat="1" ht="15" hidden="1" customHeight="1" thickBot="1">
      <c r="B193" s="735"/>
      <c r="C193" s="707"/>
      <c r="D193" s="85" t="s">
        <v>119</v>
      </c>
      <c r="E193" s="162">
        <f ca="1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37.9</v>
      </c>
      <c r="F193" s="162">
        <f ca="1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35.1</v>
      </c>
      <c r="G193" s="162">
        <f ca="1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36.4</v>
      </c>
      <c r="H193" s="162">
        <f ca="1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36.700000000000003</v>
      </c>
      <c r="I193" s="162">
        <f ca="1">INDIRECT(CONCATENATE($E$199,IF(INDIRECT(CONCATENATE($E$199,ADDRESS(MATCH(I10,SL_CHARTS_2012!$V$1:$V$39999,1),$E$194,1)))=I10,ADDRESS(MATCH(I10,SL_CHARTS_2012!$V$1:$V$39999,1),$E$194,1),IF(INDIRECT(CONCATENATE($E$199,ADDRESS(MATCH(I10,SL_CHARTS_2012!$V$1:$V$39999,1),$E$194,1)))&gt;I10,ADDRESS(MATCH(I10,SL_CHARTS_2012!$V$1:$V$39999,1)-1,$E$194,1),ADDRESS(MATCH(I10,SL_CHARTS_2012!$V$1:$V$39999,1),$E$194,1)))))</f>
        <v>37.299999999999997</v>
      </c>
      <c r="J193" s="370">
        <f ca="1">INDIRECT(CONCATENATE($E$199,IF(INDIRECT(CONCATENATE($E$199,ADDRESS(MATCH(J10,SL_CHARTS_2012!$V$1:$V$39999,1),$E$194,1)))=J10,ADDRESS(MATCH(J10,SL_CHARTS_2012!$V$1:$V$39999,1),$E$194,1),IF(INDIRECT(CONCATENATE($E$199,ADDRESS(MATCH(J10,SL_CHARTS_2012!$V$1:$V$39999,1),$E$194,1)))&gt;J10,ADDRESS(MATCH(J10,SL_CHARTS_2012!$V$1:$V$39999,1)-1,$E$194,1),ADDRESS(MATCH(J10,SL_CHARTS_2012!$V$1:$V$39999,1),$E$194,1)))))</f>
        <v>37.9</v>
      </c>
      <c r="K193" s="580"/>
      <c r="L193" s="580"/>
      <c r="M193" s="580"/>
      <c r="N193" s="580"/>
      <c r="O193" s="580"/>
      <c r="P193" s="580"/>
      <c r="Q193" s="580"/>
      <c r="R193" s="580"/>
      <c r="S193" s="580"/>
      <c r="T193" s="580"/>
      <c r="U193" s="580"/>
      <c r="V193" s="580"/>
      <c r="W193" s="580"/>
      <c r="X193" s="580"/>
      <c r="Y193" s="580"/>
      <c r="Z193" s="580"/>
      <c r="AA193" s="580"/>
      <c r="AB193" s="580"/>
      <c r="AC193" s="580"/>
    </row>
    <row r="194" spans="2:29" s="574" customFormat="1" ht="15" hidden="1" customHeight="1" thickBot="1">
      <c r="B194" s="735"/>
      <c r="C194" s="712" t="s">
        <v>125</v>
      </c>
      <c r="D194" s="712"/>
      <c r="E194" s="704">
        <v>17</v>
      </c>
      <c r="F194" s="704"/>
      <c r="G194" s="704"/>
      <c r="H194" s="704"/>
      <c r="I194" s="704"/>
      <c r="J194" s="704"/>
      <c r="K194" s="580"/>
      <c r="L194" s="580"/>
      <c r="M194" s="580"/>
      <c r="N194" s="580"/>
      <c r="O194" s="580"/>
      <c r="P194" s="580"/>
      <c r="Q194" s="580"/>
      <c r="R194" s="580"/>
      <c r="S194" s="580"/>
      <c r="T194" s="580"/>
      <c r="U194" s="580"/>
      <c r="V194" s="580"/>
      <c r="W194" s="580"/>
      <c r="X194" s="580"/>
      <c r="Y194" s="580"/>
      <c r="Z194" s="580"/>
      <c r="AA194" s="580"/>
      <c r="AB194" s="580"/>
      <c r="AC194" s="580"/>
    </row>
    <row r="195" spans="2:29" s="574" customFormat="1" ht="15" hidden="1" customHeight="1" thickBot="1">
      <c r="B195" s="735"/>
      <c r="C195" s="705" t="s">
        <v>120</v>
      </c>
      <c r="D195" s="133" t="s">
        <v>123</v>
      </c>
      <c r="E195" s="43" t="str">
        <f ca="1">ADDRESS(MATCH(E189,SL_CHARTS_2012!$Q$1:$Q$3999,1),$E194+4,1)</f>
        <v>$U$288</v>
      </c>
      <c r="F195" s="43" t="str">
        <f ca="1">ADDRESS(MATCH(F189,SL_CHARTS_2012!$Q$1:$Q$3999,1),$E194+4,1)</f>
        <v>$U$260</v>
      </c>
      <c r="G195" s="43" t="str">
        <f ca="1">ADDRESS(MATCH(G189,SL_CHARTS_2012!$Q$1:$Q$3999,1),$E194+4,1)</f>
        <v>$U$273</v>
      </c>
      <c r="H195" s="43" t="str">
        <f ca="1">ADDRESS(MATCH(H189,SL_CHARTS_2012!$Q$1:$Q$3999,1),$E194+4,1)</f>
        <v>$U$276</v>
      </c>
      <c r="I195" s="43" t="str">
        <f ca="1">ADDRESS(MATCH(I189,SL_CHARTS_2012!$Q$1:$Q$3999,1),$E194+4,1)</f>
        <v>$U$282</v>
      </c>
      <c r="J195" s="328" t="str">
        <f ca="1">ADDRESS(MATCH(J189,SL_CHARTS_2012!$Q$1:$Q$3999,1),$E194+4,1)</f>
        <v>$U$288</v>
      </c>
      <c r="K195" s="580"/>
      <c r="L195" s="580"/>
      <c r="M195" s="580"/>
      <c r="N195" s="580"/>
      <c r="O195" s="580"/>
      <c r="P195" s="580"/>
      <c r="Q195" s="580"/>
      <c r="R195" s="580"/>
      <c r="S195" s="580"/>
      <c r="T195" s="580"/>
      <c r="U195" s="580"/>
      <c r="V195" s="580"/>
      <c r="W195" s="580"/>
      <c r="X195" s="580"/>
      <c r="Y195" s="580"/>
      <c r="Z195" s="580"/>
      <c r="AA195" s="580"/>
      <c r="AB195" s="580"/>
      <c r="AC195" s="580"/>
    </row>
    <row r="196" spans="2:29" s="574" customFormat="1" ht="15" hidden="1" customHeight="1" thickBot="1">
      <c r="B196" s="735"/>
      <c r="C196" s="706"/>
      <c r="D196" s="133" t="s">
        <v>122</v>
      </c>
      <c r="E196" s="43" t="str">
        <f ca="1">ADDRESS(MATCH(E187,SL_CHARTS_2012!$Q$1:$Q$3999,1),$E194+4,1)</f>
        <v>$U$314</v>
      </c>
      <c r="F196" s="43" t="str">
        <f ca="1">ADDRESS(MATCH(F187,SL_CHARTS_2012!$Q$1:$Q$3999,1),$E194+4,1)</f>
        <v>$U$371</v>
      </c>
      <c r="G196" s="43" t="str">
        <f ca="1">ADDRESS(MATCH(G187,SL_CHARTS_2012!$Q$1:$Q$3999,1),$E194+4,1)</f>
        <v>$U$307</v>
      </c>
      <c r="H196" s="43" t="str">
        <f ca="1">ADDRESS(MATCH(H187,SL_CHARTS_2012!$Q$1:$Q$3999,1),$E194+4,1)</f>
        <v>$U$321</v>
      </c>
      <c r="I196" s="43" t="str">
        <f ca="1">ADDRESS(MATCH(I187,SL_CHARTS_2012!$Q$1:$Q$3999,1),$E194+4,1)</f>
        <v>$U$314</v>
      </c>
      <c r="J196" s="328" t="str">
        <f ca="1">ADDRESS(MATCH(J187,SL_CHARTS_2012!$Q$1:$Q$3999,1),$E194+4,1)</f>
        <v>$U$322</v>
      </c>
      <c r="K196" s="580"/>
      <c r="L196" s="580"/>
      <c r="M196" s="580"/>
      <c r="N196" s="580"/>
      <c r="O196" s="580"/>
      <c r="P196" s="580"/>
      <c r="Q196" s="580"/>
      <c r="R196" s="580"/>
      <c r="S196" s="580"/>
      <c r="T196" s="580"/>
      <c r="U196" s="580"/>
      <c r="V196" s="580"/>
      <c r="W196" s="580"/>
      <c r="X196" s="580"/>
      <c r="Y196" s="580"/>
      <c r="Z196" s="580"/>
      <c r="AA196" s="580"/>
      <c r="AB196" s="580"/>
      <c r="AC196" s="580"/>
    </row>
    <row r="197" spans="2:29" s="574" customFormat="1" ht="15" hidden="1" customHeight="1" thickBot="1">
      <c r="B197" s="735"/>
      <c r="C197" s="707" t="s">
        <v>121</v>
      </c>
      <c r="D197" s="134" t="s">
        <v>123</v>
      </c>
      <c r="E197" s="48" t="str">
        <f ca="1">ADDRESS(MATCH(E193,SL_CHARTS_2012!$Q$1:$Q$3999,1),$E194+4,1)</f>
        <v>$U$288</v>
      </c>
      <c r="F197" s="48" t="str">
        <f ca="1">ADDRESS(MATCH(F193,SL_CHARTS_2012!$Q$1:$Q$3999,1),$E194+4,1)</f>
        <v>$U$260</v>
      </c>
      <c r="G197" s="48" t="str">
        <f ca="1">ADDRESS(MATCH(G193,SL_CHARTS_2012!$Q$1:$Q$3999,1),$E194+4,1)</f>
        <v>$U$273</v>
      </c>
      <c r="H197" s="48" t="str">
        <f ca="1">ADDRESS(MATCH(H193,SL_CHARTS_2012!$Q$1:$Q$3999,1),$E194+4,1)</f>
        <v>$U$276</v>
      </c>
      <c r="I197" s="48" t="str">
        <f ca="1">ADDRESS(MATCH(I193,SL_CHARTS_2012!$Q$1:$Q$3999,1),$E194+4,1)</f>
        <v>$U$282</v>
      </c>
      <c r="J197" s="327" t="str">
        <f ca="1">ADDRESS(MATCH(J193,SL_CHARTS_2012!$Q$1:$Q$3999,1),$E194+4,1)</f>
        <v>$U$288</v>
      </c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580"/>
      <c r="AA197" s="580"/>
      <c r="AB197" s="580"/>
      <c r="AC197" s="580"/>
    </row>
    <row r="198" spans="2:29" s="574" customFormat="1" ht="15" hidden="1" customHeight="1" thickBot="1">
      <c r="B198" s="735"/>
      <c r="C198" s="708"/>
      <c r="D198" s="134" t="s">
        <v>122</v>
      </c>
      <c r="E198" s="48" t="str">
        <f ca="1">ADDRESS(MATCH(E191,SL_CHARTS_2012!$Q$1:$Q$3999,1),$E194+4,1)</f>
        <v>$U$314</v>
      </c>
      <c r="F198" s="48" t="str">
        <f ca="1">ADDRESS(MATCH(F191,SL_CHARTS_2012!$Q$1:$Q$3999,1),$E194+4,1)</f>
        <v>$U$371</v>
      </c>
      <c r="G198" s="48" t="str">
        <f ca="1">ADDRESS(MATCH(G191,SL_CHARTS_2012!$Q$1:$Q$3999,1),$E194+4,1)</f>
        <v>$U$307</v>
      </c>
      <c r="H198" s="48" t="str">
        <f ca="1">ADDRESS(MATCH(H191,SL_CHARTS_2012!$Q$1:$Q$3999,1),$E194+4,1)</f>
        <v>$U$321</v>
      </c>
      <c r="I198" s="48" t="str">
        <f ca="1">ADDRESS(MATCH(I191,SL_CHARTS_2012!$Q$1:$Q$3999,1),$E194+4,1)</f>
        <v>$U$314</v>
      </c>
      <c r="J198" s="327" t="str">
        <f ca="1">ADDRESS(MATCH(J191,SL_CHARTS_2012!$Q$1:$Q$3999,1),$E194+4,1)</f>
        <v>$U$322</v>
      </c>
      <c r="K198" s="580"/>
      <c r="L198" s="580"/>
      <c r="M198" s="580"/>
      <c r="N198" s="580"/>
      <c r="O198" s="580"/>
      <c r="P198" s="580"/>
      <c r="Q198" s="580"/>
      <c r="R198" s="580"/>
      <c r="S198" s="580"/>
      <c r="T198" s="580"/>
      <c r="U198" s="580"/>
      <c r="V198" s="580"/>
      <c r="W198" s="580"/>
      <c r="X198" s="580"/>
      <c r="Y198" s="580"/>
      <c r="Z198" s="580"/>
      <c r="AA198" s="580"/>
      <c r="AB198" s="580"/>
      <c r="AC198" s="580"/>
    </row>
    <row r="199" spans="2:29" s="574" customFormat="1" ht="15" hidden="1" customHeight="1" thickBot="1">
      <c r="B199" s="735"/>
      <c r="C199" s="571"/>
      <c r="D199" s="734" t="s">
        <v>126</v>
      </c>
      <c r="E199" s="42" t="s">
        <v>147</v>
      </c>
      <c r="F199" s="566"/>
      <c r="G199" s="566"/>
      <c r="H199" s="566"/>
      <c r="I199" s="566"/>
      <c r="J199" s="329"/>
      <c r="K199" s="580"/>
      <c r="L199" s="580"/>
      <c r="M199" s="580"/>
      <c r="N199" s="580"/>
      <c r="O199" s="580"/>
      <c r="P199" s="580"/>
      <c r="Q199" s="580"/>
      <c r="R199" s="580"/>
      <c r="S199" s="580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</row>
    <row r="200" spans="2:29" s="574" customFormat="1" ht="15" hidden="1" customHeight="1" thickBot="1">
      <c r="B200" s="735"/>
      <c r="C200" s="571"/>
      <c r="D200" s="734"/>
      <c r="E200" s="42" t="s">
        <v>124</v>
      </c>
      <c r="F200" s="566"/>
      <c r="G200" s="566"/>
      <c r="H200" s="566"/>
      <c r="I200" s="566"/>
      <c r="J200" s="329"/>
      <c r="K200" s="580"/>
      <c r="L200" s="580"/>
      <c r="M200" s="580"/>
      <c r="N200" s="580"/>
      <c r="O200" s="580"/>
      <c r="P200" s="580"/>
      <c r="Q200" s="580"/>
      <c r="R200" s="580"/>
      <c r="S200" s="580"/>
      <c r="T200" s="580"/>
      <c r="U200" s="580"/>
      <c r="V200" s="580"/>
      <c r="W200" s="580"/>
      <c r="X200" s="580"/>
      <c r="Y200" s="580"/>
      <c r="Z200" s="580"/>
      <c r="AA200" s="580"/>
      <c r="AB200" s="580"/>
      <c r="AC200" s="580"/>
    </row>
    <row r="201" spans="2:29" s="574" customFormat="1" ht="15" hidden="1" customHeight="1" thickBot="1">
      <c r="B201" s="735"/>
      <c r="C201" s="714" t="s">
        <v>127</v>
      </c>
      <c r="D201" s="135" t="s">
        <v>106</v>
      </c>
      <c r="E201" s="14" t="str">
        <f ca="1">CONCATENATE(E187,E$7,E189)</f>
        <v>40,5-37,9</v>
      </c>
      <c r="F201" s="14" t="str">
        <f t="shared" ref="F201:J201" ca="1" si="89">CONCATENATE(F187,F$7,F189)</f>
        <v>46,2-35,1</v>
      </c>
      <c r="G201" s="14" t="str">
        <f t="shared" ca="1" si="89"/>
        <v>39,8-36,4</v>
      </c>
      <c r="H201" s="14" t="str">
        <f t="shared" ca="1" si="89"/>
        <v>41,2-36,7</v>
      </c>
      <c r="I201" s="14" t="str">
        <f t="shared" ca="1" si="89"/>
        <v>40,5-37,3</v>
      </c>
      <c r="J201" s="330" t="str">
        <f t="shared" ca="1" si="89"/>
        <v>41,3-37,9</v>
      </c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80"/>
      <c r="AB201" s="580"/>
      <c r="AC201" s="580"/>
    </row>
    <row r="202" spans="2:29" s="574" customFormat="1" ht="15" hidden="1" customHeight="1" thickBot="1">
      <c r="B202" s="735"/>
      <c r="C202" s="714"/>
      <c r="D202" s="136" t="s">
        <v>670</v>
      </c>
      <c r="E202" s="136">
        <f ca="1">AVERAGE(INDIRECT(CONCATENATE($E$199,E195,$E$200,E196),TRUE))</f>
        <v>30.2</v>
      </c>
      <c r="F202" s="136">
        <f ca="1">AVERAGE(INDIRECT(CONCATENATE($E$199,F195,$E$200,F196),TRUE))</f>
        <v>54.50178571428571</v>
      </c>
      <c r="G202" s="136">
        <f ca="1">AVERAGE(INDIRECT(CONCATENATE($E$199,G195,$E$200,G196),TRUE))</f>
        <v>32.714285714285715</v>
      </c>
      <c r="H202" s="136">
        <f t="shared" ref="H202:J202" ca="1" si="90">AVERAGE(INDIRECT(CONCATENATE($E$199,H195,$E$200,H196),TRUE))</f>
        <v>36.70000000000001</v>
      </c>
      <c r="I202" s="136">
        <f t="shared" ca="1" si="90"/>
        <v>34.042424242424246</v>
      </c>
      <c r="J202" s="331">
        <f t="shared" ca="1" si="90"/>
        <v>33.760000000000005</v>
      </c>
      <c r="K202" s="580"/>
      <c r="L202" s="580"/>
      <c r="M202" s="580"/>
      <c r="N202" s="580"/>
      <c r="O202" s="580"/>
      <c r="P202" s="580"/>
      <c r="Q202" s="580"/>
      <c r="R202" s="580"/>
      <c r="S202" s="580"/>
      <c r="T202" s="580"/>
      <c r="U202" s="580"/>
      <c r="V202" s="580"/>
      <c r="W202" s="580"/>
      <c r="X202" s="580"/>
      <c r="Y202" s="580"/>
      <c r="Z202" s="580"/>
      <c r="AA202" s="580"/>
      <c r="AB202" s="580"/>
      <c r="AC202" s="580"/>
    </row>
    <row r="203" spans="2:29" s="574" customFormat="1" ht="15" hidden="1" customHeight="1" thickBot="1">
      <c r="B203" s="735"/>
      <c r="C203" s="714"/>
      <c r="D203" s="137" t="s">
        <v>671</v>
      </c>
      <c r="E203" s="137">
        <f ca="1">MIN(INDIRECT(CONCATENATE($E$199,E195,$E$200,E196),TRUE))</f>
        <v>9</v>
      </c>
      <c r="F203" s="137">
        <f ca="1">MIN(INDIRECT(CONCATENATE($E$199,F195,$E$200,F196),TRUE))</f>
        <v>9</v>
      </c>
      <c r="G203" s="137">
        <f ca="1">MIN(INDIRECT(CONCATENATE($E$199,G195,$E$200,G196),TRUE))</f>
        <v>9</v>
      </c>
      <c r="H203" s="137">
        <f t="shared" ref="H203:J203" ca="1" si="91">MIN(INDIRECT(CONCATENATE($E$199,H195,$E$200,H196),TRUE))</f>
        <v>9</v>
      </c>
      <c r="I203" s="137">
        <f t="shared" ca="1" si="91"/>
        <v>9</v>
      </c>
      <c r="J203" s="332">
        <f t="shared" ca="1" si="91"/>
        <v>9</v>
      </c>
      <c r="K203" s="580"/>
      <c r="L203" s="580"/>
      <c r="M203" s="580"/>
      <c r="N203" s="580"/>
      <c r="O203" s="580"/>
      <c r="P203" s="580"/>
      <c r="Q203" s="580"/>
      <c r="R203" s="580"/>
      <c r="S203" s="580"/>
      <c r="T203" s="580"/>
      <c r="U203" s="580"/>
      <c r="V203" s="580"/>
      <c r="W203" s="580"/>
      <c r="X203" s="580"/>
      <c r="Y203" s="580"/>
      <c r="Z203" s="580"/>
      <c r="AA203" s="580"/>
      <c r="AB203" s="580"/>
      <c r="AC203" s="580"/>
    </row>
    <row r="204" spans="2:29" s="574" customFormat="1" ht="15" hidden="1" customHeight="1" thickBot="1">
      <c r="B204" s="735"/>
      <c r="C204" s="714"/>
      <c r="D204" s="137" t="s">
        <v>672</v>
      </c>
      <c r="E204" s="137">
        <f ca="1">MAX(INDIRECT(CONCATENATE($E$199,E195,$E$200,E196),TRUE))</f>
        <v>50.4</v>
      </c>
      <c r="F204" s="137">
        <f ca="1">MAX(INDIRECT(CONCATENATE($E$199,F195,$E$200,F196),TRUE))</f>
        <v>124</v>
      </c>
      <c r="G204" s="137">
        <f ca="1">MAX(INDIRECT(CONCATENATE($E$199,G195,$E$200,G196),TRUE))</f>
        <v>60</v>
      </c>
      <c r="H204" s="137">
        <f t="shared" ref="H204:J204" ca="1" si="92">MAX(INDIRECT(CONCATENATE($E$199,H195,$E$200,H196),TRUE))</f>
        <v>60</v>
      </c>
      <c r="I204" s="137">
        <f t="shared" ca="1" si="92"/>
        <v>60</v>
      </c>
      <c r="J204" s="332">
        <f t="shared" ca="1" si="92"/>
        <v>64.099999999999994</v>
      </c>
      <c r="K204" s="580"/>
      <c r="L204" s="580"/>
      <c r="M204" s="580"/>
      <c r="N204" s="580"/>
      <c r="O204" s="580"/>
      <c r="P204" s="580"/>
      <c r="Q204" s="580"/>
      <c r="R204" s="580"/>
      <c r="S204" s="580"/>
      <c r="T204" s="580"/>
      <c r="U204" s="580"/>
      <c r="V204" s="580"/>
      <c r="W204" s="580"/>
      <c r="X204" s="580"/>
      <c r="Y204" s="580"/>
      <c r="Z204" s="580"/>
      <c r="AA204" s="580"/>
      <c r="AB204" s="580"/>
      <c r="AC204" s="580"/>
    </row>
    <row r="205" spans="2:29" s="574" customFormat="1" ht="15" hidden="1" customHeight="1" thickBot="1">
      <c r="B205" s="735"/>
      <c r="C205" s="714"/>
      <c r="D205" s="138" t="s">
        <v>131</v>
      </c>
      <c r="E205" s="138" t="str">
        <f ca="1">CONCATENATE($E199,E196,$E200,E195)</f>
        <v>SL_CHARTS_2012!$U$314:$U$288</v>
      </c>
      <c r="F205" s="138" t="str">
        <f ca="1">CONCATENATE($E199,F196,$E200,F195)</f>
        <v>SL_CHARTS_2012!$U$371:$U$260</v>
      </c>
      <c r="G205" s="138" t="str">
        <f t="shared" ref="G205:J205" ca="1" si="93">CONCATENATE($E199,G196,$E200,G195)</f>
        <v>SL_CHARTS_2012!$U$307:$U$273</v>
      </c>
      <c r="H205" s="138" t="str">
        <f t="shared" ca="1" si="93"/>
        <v>SL_CHARTS_2012!$U$321:$U$276</v>
      </c>
      <c r="I205" s="138" t="str">
        <f t="shared" ca="1" si="93"/>
        <v>SL_CHARTS_2012!$U$314:$U$282</v>
      </c>
      <c r="J205" s="332" t="str">
        <f t="shared" ca="1" si="93"/>
        <v>SL_CHARTS_2012!$U$322:$U$288</v>
      </c>
      <c r="K205" s="580"/>
      <c r="L205" s="580"/>
      <c r="M205" s="580"/>
      <c r="N205" s="580"/>
      <c r="O205" s="580"/>
      <c r="P205" s="580"/>
      <c r="Q205" s="580"/>
      <c r="R205" s="580"/>
      <c r="S205" s="580"/>
      <c r="T205" s="580"/>
      <c r="U205" s="580"/>
      <c r="V205" s="580"/>
      <c r="W205" s="580"/>
      <c r="X205" s="580"/>
      <c r="Y205" s="580"/>
      <c r="Z205" s="580"/>
      <c r="AA205" s="580"/>
      <c r="AB205" s="580"/>
      <c r="AC205" s="580"/>
    </row>
    <row r="206" spans="2:29" s="574" customFormat="1" ht="15" hidden="1" customHeight="1" thickBot="1">
      <c r="B206" s="735"/>
      <c r="C206" s="714"/>
      <c r="D206" s="138" t="s">
        <v>677</v>
      </c>
      <c r="E206" s="138" t="str">
        <f ca="1">ADDRESS(MATCH(E203,INDIRECT(E205,TRUE),0)+MATCH(E189,SL_CHARTS_2012!$Q$1:$Q$3999,1)-1,$E194+2,1,1)</f>
        <v>$S$295</v>
      </c>
      <c r="F206" s="138" t="str">
        <f ca="1">ADDRESS(MATCH(F203,INDIRECT(F205,TRUE),0)+MATCH(F189,SL_CHARTS_2012!$Q$1:$Q$3999,1)-1,$E194+2,1,1)</f>
        <v>$S$295</v>
      </c>
      <c r="G206" s="138" t="str">
        <f ca="1">ADDRESS(MATCH(G203,INDIRECT(G205,TRUE),0)+MATCH(G189,SL_CHARTS_2012!$Q$1:$Q$3999,1)-1,$E194+2,1,1)</f>
        <v>$S$295</v>
      </c>
      <c r="H206" s="138" t="str">
        <f ca="1">ADDRESS(MATCH(H203,INDIRECT(H205,TRUE),0)+MATCH(H189,SL_CHARTS_2012!$Q$1:$Q$3999,1)-1,$E194+2,1,1)</f>
        <v>$S$295</v>
      </c>
      <c r="I206" s="138" t="str">
        <f ca="1">ADDRESS(MATCH(I203,INDIRECT(I205,TRUE),0)+MATCH(I189,SL_CHARTS_2012!$Q$1:$Q$3999,1)-1,$E194+2,1,1)</f>
        <v>$S$295</v>
      </c>
      <c r="J206" s="332" t="str">
        <f ca="1">ADDRESS(MATCH(J203,INDIRECT(J205,TRUE),0)+MATCH(J189,SL_CHARTS_2012!$Q$1:$Q$3999,1)-1,$E194+2,1,1)</f>
        <v>$S$295</v>
      </c>
      <c r="K206" s="580"/>
      <c r="L206" s="580"/>
      <c r="M206" s="580"/>
      <c r="N206" s="580"/>
      <c r="O206" s="580"/>
      <c r="P206" s="580"/>
      <c r="Q206" s="580"/>
      <c r="R206" s="580"/>
      <c r="S206" s="580"/>
      <c r="T206" s="580"/>
      <c r="U206" s="580"/>
      <c r="V206" s="580"/>
      <c r="W206" s="580"/>
      <c r="X206" s="580"/>
      <c r="Y206" s="580"/>
      <c r="Z206" s="580"/>
      <c r="AA206" s="580"/>
      <c r="AB206" s="580"/>
      <c r="AC206" s="580"/>
    </row>
    <row r="207" spans="2:29" s="574" customFormat="1" ht="15" hidden="1" customHeight="1" thickBot="1">
      <c r="B207" s="735"/>
      <c r="C207" s="714"/>
      <c r="D207" s="138" t="s">
        <v>678</v>
      </c>
      <c r="E207" s="138" t="str">
        <f ca="1">ADDRESS(MATCH(E203,INDIRECT(E205,TRUE),0)+MATCH(E189,SL_CHARTS_2012!$Q$1:$Q$3999,1)-1,$E194+4-3,1,1)</f>
        <v>$R$295</v>
      </c>
      <c r="F207" s="138" t="str">
        <f ca="1">ADDRESS(MATCH(F203,INDIRECT(F205,TRUE),0)+MATCH(F189,SL_CHARTS_2012!$Q$1:$Q$3999,1)-1,$E194+4-3,1,1)</f>
        <v>$R$295</v>
      </c>
      <c r="G207" s="138" t="str">
        <f ca="1">ADDRESS(MATCH(G203,INDIRECT(G205,TRUE),0)+MATCH(G189,SL_CHARTS_2012!$Q$1:$Q$3999,1)-1,$E194+4-3,1,1)</f>
        <v>$R$295</v>
      </c>
      <c r="H207" s="138" t="str">
        <f ca="1">ADDRESS(MATCH(H203,INDIRECT(H205,TRUE),0)+MATCH(H189,SL_CHARTS_2012!$Q$1:$Q$3999,1)-1,$E194+4-3,1,1)</f>
        <v>$R$295</v>
      </c>
      <c r="I207" s="138" t="str">
        <f ca="1">ADDRESS(MATCH(I203,INDIRECT(I205,TRUE),0)+MATCH(I189,SL_CHARTS_2012!$Q$1:$Q$3999,1)-1,$E194+4-3,1,1)</f>
        <v>$R$295</v>
      </c>
      <c r="J207" s="332" t="str">
        <f ca="1">ADDRESS(MATCH(J203,INDIRECT(J205,TRUE),0)+MATCH(J189,SL_CHARTS_2012!$Q$1:$Q$3999,1)-1,$E194+4-3,1,1)</f>
        <v>$R$295</v>
      </c>
      <c r="K207" s="580"/>
      <c r="L207" s="580"/>
      <c r="M207" s="580"/>
      <c r="N207" s="580"/>
      <c r="O207" s="580"/>
      <c r="P207" s="580"/>
      <c r="Q207" s="580"/>
      <c r="R207" s="580"/>
      <c r="S207" s="580"/>
      <c r="T207" s="580"/>
      <c r="U207" s="580"/>
      <c r="V207" s="580"/>
      <c r="W207" s="580"/>
      <c r="X207" s="580"/>
      <c r="Y207" s="580"/>
      <c r="Z207" s="580"/>
      <c r="AA207" s="580"/>
      <c r="AB207" s="580"/>
      <c r="AC207" s="580"/>
    </row>
    <row r="208" spans="2:29" s="574" customFormat="1" ht="15" hidden="1" customHeight="1" thickBot="1">
      <c r="B208" s="735"/>
      <c r="C208" s="714"/>
      <c r="D208" s="138" t="s">
        <v>679</v>
      </c>
      <c r="E208" s="138" t="str">
        <f ca="1">ADDRESS(MATCH(E204,INDIRECT(E205,TRUE),0)+MATCH(E189,SL_CHARTS_2012!$Q$1:$Q$3999,1)-1,$E194+2,1,1)</f>
        <v>$S$308</v>
      </c>
      <c r="F208" s="138" t="str">
        <f ca="1">ADDRESS(MATCH(F204,INDIRECT(F205,TRUE),0)+MATCH(F189,SL_CHARTS_2012!$Q$1:$Q$3999,1)-1,$E194+2,1,1)</f>
        <v>$S$356</v>
      </c>
      <c r="G208" s="138" t="str">
        <f ca="1">ADDRESS(MATCH(G204,INDIRECT(G205,TRUE),0)+MATCH(G189,SL_CHARTS_2012!$Q$1:$Q$3999,1)-1,$E194+2,1,1)</f>
        <v>$S$282</v>
      </c>
      <c r="H208" s="138" t="str">
        <f ca="1">ADDRESS(MATCH(H204,INDIRECT(H205,TRUE),0)+MATCH(H189,SL_CHARTS_2012!$Q$1:$Q$3999,1)-1,$E194+2,1,1)</f>
        <v>$S$282</v>
      </c>
      <c r="I208" s="138" t="str">
        <f ca="1">ADDRESS(MATCH(I204,INDIRECT(I205,TRUE),0)+MATCH(I189,SL_CHARTS_2012!$Q$1:$Q$3999,1)-1,$E194+2,1,1)</f>
        <v>$S$282</v>
      </c>
      <c r="J208" s="332" t="str">
        <f ca="1">ADDRESS(MATCH(J204,INDIRECT(J205,TRUE),0)+MATCH(J189,SL_CHARTS_2012!$Q$1:$Q$3999,1)-1,$E194+2,1,1)</f>
        <v>$S$322</v>
      </c>
      <c r="K208" s="580"/>
      <c r="L208" s="580"/>
      <c r="M208" s="580"/>
      <c r="N208" s="580"/>
      <c r="O208" s="580"/>
      <c r="P208" s="580"/>
      <c r="Q208" s="580"/>
      <c r="R208" s="580"/>
      <c r="S208" s="580"/>
      <c r="T208" s="580"/>
      <c r="U208" s="580"/>
      <c r="V208" s="580"/>
      <c r="W208" s="580"/>
      <c r="X208" s="580"/>
      <c r="Y208" s="580"/>
      <c r="Z208" s="580"/>
      <c r="AA208" s="580"/>
      <c r="AB208" s="580"/>
      <c r="AC208" s="580"/>
    </row>
    <row r="209" spans="2:29" s="574" customFormat="1" ht="15" hidden="1" customHeight="1" thickBot="1">
      <c r="B209" s="735"/>
      <c r="C209" s="714"/>
      <c r="D209" s="138" t="s">
        <v>680</v>
      </c>
      <c r="E209" s="138" t="str">
        <f ca="1">ADDRESS(MATCH(E204,INDIRECT(E205,TRUE),0)+MATCH(E189,SL_CHARTS_2012!$Q$1:$Q$3999,1)-1,$E194+3,1,1)</f>
        <v>$T$308</v>
      </c>
      <c r="F209" s="138" t="str">
        <f ca="1">ADDRESS(MATCH(F204,INDIRECT(F205,TRUE),0)+MATCH(F189,SL_CHARTS_2012!$Q$1:$Q$3999,1)-1,$E194+3,1,1)</f>
        <v>$T$356</v>
      </c>
      <c r="G209" s="138" t="str">
        <f ca="1">ADDRESS(MATCH(G204,INDIRECT(G205,TRUE),0)+MATCH(G189,SL_CHARTS_2012!$Q$1:$Q$3999,1)-1,$E194+3,1,1)</f>
        <v>$T$282</v>
      </c>
      <c r="H209" s="138" t="str">
        <f ca="1">ADDRESS(MATCH(H204,INDIRECT(H205,TRUE),0)+MATCH(H189,SL_CHARTS_2012!$Q$1:$Q$3999,1)-1,$E194+3,1,1)</f>
        <v>$T$282</v>
      </c>
      <c r="I209" s="138" t="str">
        <f ca="1">ADDRESS(MATCH(I204,INDIRECT(I205,TRUE),0)+MATCH(I189,SL_CHARTS_2012!$Q$1:$Q$3999,1)-1,$E194+3,1,1)</f>
        <v>$T$282</v>
      </c>
      <c r="J209" s="332" t="str">
        <f ca="1">ADDRESS(MATCH(J204,INDIRECT(J205,TRUE),0)+MATCH(J189,SL_CHARTS_2012!$Q$1:$Q$3999,1)-1,$E194+3,1,1)</f>
        <v>$T$322</v>
      </c>
      <c r="K209" s="580"/>
      <c r="L209" s="580"/>
      <c r="M209" s="580"/>
      <c r="N209" s="580"/>
      <c r="O209" s="580"/>
      <c r="P209" s="580"/>
      <c r="Q209" s="580"/>
      <c r="R209" s="580"/>
      <c r="S209" s="580"/>
      <c r="T209" s="580"/>
      <c r="U209" s="580"/>
      <c r="V209" s="580"/>
      <c r="W209" s="580"/>
      <c r="X209" s="580"/>
      <c r="Y209" s="580"/>
      <c r="Z209" s="580"/>
      <c r="AA209" s="580"/>
      <c r="AB209" s="580"/>
      <c r="AC209" s="580"/>
    </row>
    <row r="210" spans="2:29" s="574" customFormat="1" ht="15" hidden="1" customHeight="1" thickBot="1">
      <c r="B210" s="735"/>
      <c r="C210" s="714"/>
      <c r="D210" s="138" t="s">
        <v>673</v>
      </c>
      <c r="E210" s="138">
        <f ca="1">IF((-(INDIRECT(CONCATENATE($E199,E206))-INDIRECT(CONCATENATE($E199,E207))))&lt;0, (-(INDIRECT(CONCATENATE($E199,E206))-INDIRECT(CONCATENATE($E199,E207)))), -15)</f>
        <v>-15</v>
      </c>
      <c r="F210" s="138">
        <f t="shared" ref="F210:J210" ca="1" si="94">IF((-(INDIRECT(CONCATENATE($E199,F206))-INDIRECT(CONCATENATE($E199,F207))))&lt;0, (-(INDIRECT(CONCATENATE($E199,F206))-INDIRECT(CONCATENATE($E199,F207)))), -15)</f>
        <v>-15</v>
      </c>
      <c r="G210" s="138">
        <f t="shared" ca="1" si="94"/>
        <v>-15</v>
      </c>
      <c r="H210" s="138">
        <f t="shared" ca="1" si="94"/>
        <v>-15</v>
      </c>
      <c r="I210" s="138">
        <f t="shared" ca="1" si="94"/>
        <v>-15</v>
      </c>
      <c r="J210" s="332">
        <f t="shared" ca="1" si="94"/>
        <v>-15</v>
      </c>
      <c r="K210" s="580"/>
      <c r="L210" s="580"/>
      <c r="M210" s="580"/>
      <c r="N210" s="580"/>
      <c r="O210" s="580"/>
      <c r="P210" s="580"/>
      <c r="Q210" s="580"/>
      <c r="R210" s="580"/>
      <c r="S210" s="580"/>
      <c r="T210" s="580"/>
      <c r="U210" s="580"/>
      <c r="V210" s="580"/>
      <c r="W210" s="580"/>
      <c r="X210" s="580"/>
      <c r="Y210" s="580"/>
      <c r="Z210" s="580"/>
      <c r="AA210" s="580"/>
      <c r="AB210" s="580"/>
      <c r="AC210" s="580"/>
    </row>
    <row r="211" spans="2:29" s="574" customFormat="1" ht="15" hidden="1" customHeight="1" thickBot="1">
      <c r="B211" s="735"/>
      <c r="C211" s="714"/>
      <c r="D211" s="138" t="s">
        <v>674</v>
      </c>
      <c r="E211" s="138">
        <f ca="1">IF(INDIRECT(CONCATENATE($E199,E208))-INDIRECT(CONCATENATE($E199,E209))&lt;0, ABS(INDIRECT(CONCATENATE($E199,E208))-INDIRECT(CONCATENATE($E199,E209))), 15)</f>
        <v>11.5</v>
      </c>
      <c r="F211" s="138">
        <f t="shared" ref="F211:J211" ca="1" si="95">IF(INDIRECT(CONCATENATE($E199,F208))-INDIRECT(CONCATENATE($E199,F209))&lt;0, ABS(INDIRECT(CONCATENATE($E199,F208))-INDIRECT(CONCATENATE($E199,F209))), 15)</f>
        <v>49.900000000000006</v>
      </c>
      <c r="G211" s="138">
        <f t="shared" ca="1" si="95"/>
        <v>15</v>
      </c>
      <c r="H211" s="138">
        <f t="shared" ca="1" si="95"/>
        <v>15</v>
      </c>
      <c r="I211" s="138">
        <f t="shared" ca="1" si="95"/>
        <v>15</v>
      </c>
      <c r="J211" s="332">
        <f t="shared" ca="1" si="95"/>
        <v>19.400000000000006</v>
      </c>
      <c r="K211" s="580"/>
      <c r="L211" s="580"/>
      <c r="M211" s="580"/>
      <c r="N211" s="580"/>
      <c r="O211" s="580"/>
      <c r="P211" s="580"/>
      <c r="Q211" s="580"/>
      <c r="R211" s="580"/>
      <c r="S211" s="580"/>
      <c r="T211" s="580"/>
      <c r="U211" s="580"/>
      <c r="V211" s="580"/>
      <c r="W211" s="580"/>
      <c r="X211" s="580"/>
      <c r="Y211" s="580"/>
      <c r="Z211" s="580"/>
      <c r="AA211" s="580"/>
      <c r="AB211" s="580"/>
      <c r="AC211" s="580"/>
    </row>
    <row r="212" spans="2:29" s="574" customFormat="1" ht="15" hidden="1" customHeight="1" thickBot="1">
      <c r="B212" s="735"/>
      <c r="C212" s="714"/>
      <c r="D212" s="138" t="s">
        <v>675</v>
      </c>
      <c r="E212" s="140">
        <f ca="1">E203+E210</f>
        <v>-6</v>
      </c>
      <c r="F212" s="140">
        <f t="shared" ref="F212:J213" ca="1" si="96">F203+F210</f>
        <v>-6</v>
      </c>
      <c r="G212" s="140">
        <f t="shared" ca="1" si="96"/>
        <v>-6</v>
      </c>
      <c r="H212" s="140">
        <f t="shared" ca="1" si="96"/>
        <v>-6</v>
      </c>
      <c r="I212" s="140">
        <f t="shared" ca="1" si="96"/>
        <v>-6</v>
      </c>
      <c r="J212" s="333">
        <f t="shared" ca="1" si="96"/>
        <v>-6</v>
      </c>
      <c r="K212" s="580"/>
      <c r="L212" s="580"/>
      <c r="M212" s="580"/>
      <c r="N212" s="580"/>
      <c r="O212" s="580"/>
      <c r="P212" s="580"/>
      <c r="Q212" s="580"/>
      <c r="R212" s="580"/>
      <c r="S212" s="580"/>
      <c r="T212" s="580"/>
      <c r="U212" s="580"/>
      <c r="V212" s="580"/>
      <c r="W212" s="580"/>
      <c r="X212" s="580"/>
      <c r="Y212" s="580"/>
      <c r="Z212" s="580"/>
      <c r="AA212" s="580"/>
      <c r="AB212" s="580"/>
      <c r="AC212" s="580"/>
    </row>
    <row r="213" spans="2:29" s="574" customFormat="1" ht="15" hidden="1" customHeight="1" thickBot="1">
      <c r="B213" s="735"/>
      <c r="C213" s="714"/>
      <c r="D213" s="138" t="s">
        <v>676</v>
      </c>
      <c r="E213" s="140">
        <f ca="1">E204+E211</f>
        <v>61.9</v>
      </c>
      <c r="F213" s="140">
        <f t="shared" ca="1" si="96"/>
        <v>173.9</v>
      </c>
      <c r="G213" s="140">
        <f t="shared" ca="1" si="96"/>
        <v>75</v>
      </c>
      <c r="H213" s="140">
        <f t="shared" ca="1" si="96"/>
        <v>75</v>
      </c>
      <c r="I213" s="140">
        <f t="shared" ca="1" si="96"/>
        <v>75</v>
      </c>
      <c r="J213" s="333">
        <f t="shared" ca="1" si="96"/>
        <v>83.5</v>
      </c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80"/>
      <c r="AB213" s="580"/>
      <c r="AC213" s="580"/>
    </row>
    <row r="214" spans="2:29" s="574" customFormat="1" ht="15" hidden="1" customHeight="1" thickBot="1">
      <c r="B214" s="735"/>
      <c r="C214" s="722" t="s">
        <v>128</v>
      </c>
      <c r="D214" s="141" t="s">
        <v>106</v>
      </c>
      <c r="E214" s="142" t="str">
        <f t="shared" ref="E214:J214" ca="1" si="97">CONCATENATE(E191,E$7,E193)</f>
        <v>40,5-37,9</v>
      </c>
      <c r="F214" s="142" t="str">
        <f t="shared" ca="1" si="97"/>
        <v>46,2-35,1</v>
      </c>
      <c r="G214" s="142" t="str">
        <f t="shared" ca="1" si="97"/>
        <v>39,8-36,4</v>
      </c>
      <c r="H214" s="142" t="str">
        <f t="shared" ca="1" si="97"/>
        <v>41,2-36,7</v>
      </c>
      <c r="I214" s="142" t="str">
        <f t="shared" ca="1" si="97"/>
        <v>40,5-37,3</v>
      </c>
      <c r="J214" s="334" t="str">
        <f t="shared" ca="1" si="97"/>
        <v>41,3-37,9</v>
      </c>
      <c r="K214" s="580"/>
      <c r="L214" s="580"/>
      <c r="M214" s="580"/>
      <c r="N214" s="580"/>
      <c r="O214" s="580"/>
      <c r="P214" s="580"/>
      <c r="Q214" s="580"/>
      <c r="R214" s="580"/>
      <c r="S214" s="580"/>
      <c r="T214" s="580"/>
      <c r="U214" s="580"/>
      <c r="V214" s="580"/>
      <c r="W214" s="580"/>
      <c r="X214" s="580"/>
      <c r="Y214" s="580"/>
      <c r="Z214" s="580"/>
      <c r="AA214" s="580"/>
      <c r="AB214" s="580"/>
      <c r="AC214" s="580"/>
    </row>
    <row r="215" spans="2:29" s="574" customFormat="1" ht="15" hidden="1" customHeight="1" thickBot="1">
      <c r="B215" s="735"/>
      <c r="C215" s="722"/>
      <c r="D215" s="143" t="s">
        <v>670</v>
      </c>
      <c r="E215" s="143">
        <f t="shared" ref="E215:J215" ca="1" si="98">AVERAGE(INDIRECT(CONCATENATE($E199,E197,$E200,E198),TRUE))</f>
        <v>30.2</v>
      </c>
      <c r="F215" s="143">
        <f t="shared" ca="1" si="98"/>
        <v>54.50178571428571</v>
      </c>
      <c r="G215" s="143">
        <f t="shared" ca="1" si="98"/>
        <v>32.714285714285715</v>
      </c>
      <c r="H215" s="143">
        <f t="shared" ca="1" si="98"/>
        <v>36.70000000000001</v>
      </c>
      <c r="I215" s="143">
        <f t="shared" ca="1" si="98"/>
        <v>34.042424242424246</v>
      </c>
      <c r="J215" s="335">
        <f t="shared" ca="1" si="98"/>
        <v>33.760000000000005</v>
      </c>
      <c r="K215" s="580"/>
      <c r="L215" s="580"/>
      <c r="M215" s="580"/>
      <c r="N215" s="580"/>
      <c r="O215" s="580"/>
      <c r="P215" s="580"/>
      <c r="Q215" s="580"/>
      <c r="R215" s="580"/>
      <c r="S215" s="580"/>
      <c r="T215" s="580"/>
      <c r="U215" s="580"/>
      <c r="V215" s="580"/>
      <c r="W215" s="580"/>
      <c r="X215" s="580"/>
      <c r="Y215" s="580"/>
      <c r="Z215" s="580"/>
      <c r="AA215" s="580"/>
      <c r="AB215" s="580"/>
      <c r="AC215" s="580"/>
    </row>
    <row r="216" spans="2:29" s="574" customFormat="1" ht="15" hidden="1" customHeight="1" thickBot="1">
      <c r="B216" s="735"/>
      <c r="C216" s="722"/>
      <c r="D216" s="144" t="s">
        <v>671</v>
      </c>
      <c r="E216" s="144">
        <f t="shared" ref="E216:J216" ca="1" si="99">MIN(INDIRECT(CONCATENATE($E199,E197,$E200,E198),TRUE))</f>
        <v>9</v>
      </c>
      <c r="F216" s="144">
        <f t="shared" ca="1" si="99"/>
        <v>9</v>
      </c>
      <c r="G216" s="144">
        <f t="shared" ca="1" si="99"/>
        <v>9</v>
      </c>
      <c r="H216" s="144">
        <f t="shared" ca="1" si="99"/>
        <v>9</v>
      </c>
      <c r="I216" s="144">
        <f t="shared" ca="1" si="99"/>
        <v>9</v>
      </c>
      <c r="J216" s="336">
        <f t="shared" ca="1" si="99"/>
        <v>9</v>
      </c>
      <c r="K216" s="580"/>
      <c r="L216" s="580"/>
      <c r="M216" s="580"/>
      <c r="N216" s="580"/>
      <c r="O216" s="580"/>
      <c r="P216" s="580"/>
      <c r="Q216" s="580"/>
      <c r="R216" s="580"/>
      <c r="S216" s="580"/>
      <c r="T216" s="580"/>
      <c r="U216" s="580"/>
      <c r="V216" s="580"/>
      <c r="W216" s="580"/>
      <c r="X216" s="580"/>
      <c r="Y216" s="580"/>
      <c r="Z216" s="580"/>
      <c r="AA216" s="580"/>
      <c r="AB216" s="580"/>
      <c r="AC216" s="580"/>
    </row>
    <row r="217" spans="2:29" s="574" customFormat="1" ht="15" hidden="1" customHeight="1" thickBot="1">
      <c r="B217" s="735"/>
      <c r="C217" s="722"/>
      <c r="D217" s="144" t="s">
        <v>672</v>
      </c>
      <c r="E217" s="144">
        <f t="shared" ref="E217:J217" ca="1" si="100">MAX(INDIRECT(CONCATENATE($E199,E197,$E200,E198),TRUE))</f>
        <v>50.4</v>
      </c>
      <c r="F217" s="144">
        <f t="shared" ca="1" si="100"/>
        <v>124</v>
      </c>
      <c r="G217" s="144">
        <f t="shared" ca="1" si="100"/>
        <v>60</v>
      </c>
      <c r="H217" s="144">
        <f t="shared" ca="1" si="100"/>
        <v>60</v>
      </c>
      <c r="I217" s="144">
        <f t="shared" ca="1" si="100"/>
        <v>60</v>
      </c>
      <c r="J217" s="336">
        <f t="shared" ca="1" si="100"/>
        <v>64.099999999999994</v>
      </c>
      <c r="K217" s="580"/>
      <c r="L217" s="580"/>
      <c r="M217" s="580"/>
      <c r="N217" s="580"/>
      <c r="O217" s="580"/>
      <c r="P217" s="580"/>
      <c r="Q217" s="580"/>
      <c r="R217" s="580"/>
      <c r="S217" s="580"/>
      <c r="T217" s="580"/>
      <c r="U217" s="580"/>
      <c r="V217" s="580"/>
      <c r="W217" s="580"/>
      <c r="X217" s="580"/>
      <c r="Y217" s="580"/>
      <c r="Z217" s="580"/>
      <c r="AA217" s="580"/>
      <c r="AB217" s="580"/>
      <c r="AC217" s="580"/>
    </row>
    <row r="218" spans="2:29" s="574" customFormat="1" ht="15" hidden="1" customHeight="1" thickBot="1">
      <c r="B218" s="735"/>
      <c r="C218" s="722"/>
      <c r="D218" s="145" t="s">
        <v>131</v>
      </c>
      <c r="E218" s="145" t="str">
        <f ca="1">CONCATENATE($E199,E198,$E200,E197)</f>
        <v>SL_CHARTS_2012!$U$314:$U$288</v>
      </c>
      <c r="F218" s="145" t="str">
        <f t="shared" ref="F218:J218" ca="1" si="101">CONCATENATE($E199,F198,$E200,F197)</f>
        <v>SL_CHARTS_2012!$U$371:$U$260</v>
      </c>
      <c r="G218" s="145" t="str">
        <f t="shared" ca="1" si="101"/>
        <v>SL_CHARTS_2012!$U$307:$U$273</v>
      </c>
      <c r="H218" s="145" t="str">
        <f t="shared" ca="1" si="101"/>
        <v>SL_CHARTS_2012!$U$321:$U$276</v>
      </c>
      <c r="I218" s="145" t="str">
        <f t="shared" ca="1" si="101"/>
        <v>SL_CHARTS_2012!$U$314:$U$282</v>
      </c>
      <c r="J218" s="336" t="str">
        <f t="shared" ca="1" si="101"/>
        <v>SL_CHARTS_2012!$U$322:$U$288</v>
      </c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80"/>
      <c r="AB218" s="580"/>
      <c r="AC218" s="580"/>
    </row>
    <row r="219" spans="2:29" s="574" customFormat="1" ht="15" hidden="1" customHeight="1" thickBot="1">
      <c r="B219" s="735"/>
      <c r="C219" s="722"/>
      <c r="D219" s="145" t="s">
        <v>677</v>
      </c>
      <c r="E219" s="145" t="str">
        <f ca="1">ADDRESS(MATCH(E216,INDIRECT(E218,TRUE),0)+MATCH(E193,SL_CHARTS_2012!$Q$1:$Q$3999,1)-1,$E194+2,1,1)</f>
        <v>$S$295</v>
      </c>
      <c r="F219" s="145" t="str">
        <f ca="1">ADDRESS(MATCH(F216,INDIRECT(F218,TRUE),0)+MATCH(F193,SL_CHARTS_2012!$Q$1:$Q$3999,1)-1,$E194+2,1,1)</f>
        <v>$S$295</v>
      </c>
      <c r="G219" s="145" t="str">
        <f ca="1">ADDRESS(MATCH(G216,INDIRECT(G218,TRUE),0)+MATCH(G193,SL_CHARTS_2012!$Q$1:$Q$3999,1)-1,$E194+2,1,1)</f>
        <v>$S$295</v>
      </c>
      <c r="H219" s="145" t="str">
        <f ca="1">ADDRESS(MATCH(H216,INDIRECT(H218,TRUE),0)+MATCH(H193,SL_CHARTS_2012!$Q$1:$Q$3999,1)-1,$E194+2,1,1)</f>
        <v>$S$295</v>
      </c>
      <c r="I219" s="145" t="str">
        <f ca="1">ADDRESS(MATCH(I216,INDIRECT(I218,TRUE),0)+MATCH(I193,SL_CHARTS_2012!$Q$1:$Q$3999,1)-1,$E194+2,1,1)</f>
        <v>$S$295</v>
      </c>
      <c r="J219" s="336" t="str">
        <f ca="1">ADDRESS(MATCH(J216,INDIRECT(J218,TRUE),0)+MATCH(J193,SL_CHARTS_2012!$Q$1:$Q$3999,1)-1,$E194+2,1,1)</f>
        <v>$S$295</v>
      </c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</row>
    <row r="220" spans="2:29" s="574" customFormat="1" ht="15" hidden="1" customHeight="1" thickBot="1">
      <c r="B220" s="735"/>
      <c r="C220" s="722"/>
      <c r="D220" s="145" t="s">
        <v>678</v>
      </c>
      <c r="E220" s="145" t="str">
        <f ca="1">ADDRESS(MATCH(E216,INDIRECT(E218,TRUE),0)+MATCH(E193,SL_CHARTS_2012!$Q$1:$Q$3999,1)-1,$E194+1,1,1)</f>
        <v>$R$295</v>
      </c>
      <c r="F220" s="145" t="str">
        <f ca="1">ADDRESS(MATCH(F216,INDIRECT(F218,TRUE),0)+MATCH(F193,SL_CHARTS_2012!$Q$1:$Q$3999,1)-1,$E194+1,1,1)</f>
        <v>$R$295</v>
      </c>
      <c r="G220" s="145" t="str">
        <f ca="1">ADDRESS(MATCH(G216,INDIRECT(G218,TRUE),0)+MATCH(G193,SL_CHARTS_2012!$Q$1:$Q$3999,1)-1,$E194+1,1,1)</f>
        <v>$R$295</v>
      </c>
      <c r="H220" s="145" t="str">
        <f ca="1">ADDRESS(MATCH(H216,INDIRECT(H218,TRUE),0)+MATCH(H193,SL_CHARTS_2012!$Q$1:$Q$3999,1)-1,$E194+1,1,1)</f>
        <v>$R$295</v>
      </c>
      <c r="I220" s="145" t="str">
        <f ca="1">ADDRESS(MATCH(I216,INDIRECT(I218,TRUE),0)+MATCH(I193,SL_CHARTS_2012!$Q$1:$Q$3999,1)-1,$E194+1,1,1)</f>
        <v>$R$295</v>
      </c>
      <c r="J220" s="336" t="str">
        <f ca="1">ADDRESS(MATCH(J216,INDIRECT(J218,TRUE),0)+MATCH(J193,SL_CHARTS_2012!$Q$1:$Q$3999,1)-1,$E194+1,1,1)</f>
        <v>$R$295</v>
      </c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</row>
    <row r="221" spans="2:29" s="574" customFormat="1" ht="15" hidden="1" customHeight="1" thickBot="1">
      <c r="B221" s="735"/>
      <c r="C221" s="722"/>
      <c r="D221" s="145" t="s">
        <v>679</v>
      </c>
      <c r="E221" s="145" t="str">
        <f ca="1">ADDRESS(MATCH(E217,INDIRECT(E218,TRUE),0)+MATCH(E193,SL_CHARTS_2012!$Q$1:$Q$3999,1)-1,$E194+2,1,1)</f>
        <v>$S$308</v>
      </c>
      <c r="F221" s="145" t="str">
        <f ca="1">ADDRESS(MATCH(F217,INDIRECT(F218,TRUE),0)+MATCH(F193,SL_CHARTS_2012!$Q$1:$Q$3999,1)-1,$E194+2,1,1)</f>
        <v>$S$356</v>
      </c>
      <c r="G221" s="145" t="str">
        <f ca="1">ADDRESS(MATCH(G217,INDIRECT(G218,TRUE),0)+MATCH(G193,SL_CHARTS_2012!$Q$1:$Q$3999,1)-1,$E194+2,1,1)</f>
        <v>$S$282</v>
      </c>
      <c r="H221" s="145" t="str">
        <f ca="1">ADDRESS(MATCH(H217,INDIRECT(H218,TRUE),0)+MATCH(H193,SL_CHARTS_2012!$Q$1:$Q$3999,1)-1,$E194+2,1,1)</f>
        <v>$S$282</v>
      </c>
      <c r="I221" s="145" t="str">
        <f ca="1">ADDRESS(MATCH(I217,INDIRECT(I218,TRUE),0)+MATCH(I193,SL_CHARTS_2012!$Q$1:$Q$3999,1)-1,$E194+2,1,1)</f>
        <v>$S$282</v>
      </c>
      <c r="J221" s="336" t="str">
        <f ca="1">ADDRESS(MATCH(J217,INDIRECT(J218,TRUE),0)+MATCH(J193,SL_CHARTS_2012!$Q$1:$Q$3999,1)-1,$E194+2,1,1)</f>
        <v>$S$322</v>
      </c>
      <c r="K221" s="580"/>
      <c r="L221" s="580"/>
      <c r="M221" s="580"/>
      <c r="N221" s="580"/>
      <c r="O221" s="580"/>
      <c r="P221" s="580"/>
      <c r="Q221" s="580"/>
      <c r="R221" s="580"/>
      <c r="S221" s="580"/>
      <c r="T221" s="580"/>
      <c r="U221" s="580"/>
      <c r="V221" s="580"/>
      <c r="W221" s="580"/>
      <c r="X221" s="580"/>
      <c r="Y221" s="580"/>
      <c r="Z221" s="580"/>
      <c r="AA221" s="580"/>
      <c r="AB221" s="580"/>
      <c r="AC221" s="580"/>
    </row>
    <row r="222" spans="2:29" s="574" customFormat="1" ht="15" hidden="1" customHeight="1" thickBot="1">
      <c r="B222" s="735"/>
      <c r="C222" s="722"/>
      <c r="D222" s="145" t="s">
        <v>680</v>
      </c>
      <c r="E222" s="145" t="str">
        <f ca="1">ADDRESS(MATCH(E217,INDIRECT(E218,TRUE),0)+MATCH(E193,SL_CHARTS_2012!$Q$1:$Q$3999,1)-1,$E194+3,1,1)</f>
        <v>$T$308</v>
      </c>
      <c r="F222" s="145" t="str">
        <f ca="1">ADDRESS(MATCH(F217,INDIRECT(F218,TRUE),0)+MATCH(F193,SL_CHARTS_2012!$Q$1:$Q$3999,1)-1,$E194+3,1,1)</f>
        <v>$T$356</v>
      </c>
      <c r="G222" s="145" t="str">
        <f ca="1">ADDRESS(MATCH(G217,INDIRECT(G218,TRUE),0)+MATCH(G193,SL_CHARTS_2012!$Q$1:$Q$3999,1)-1,$E194+3,1,1)</f>
        <v>$T$282</v>
      </c>
      <c r="H222" s="145" t="str">
        <f ca="1">ADDRESS(MATCH(H217,INDIRECT(H218,TRUE),0)+MATCH(H193,SL_CHARTS_2012!$Q$1:$Q$3999,1)-1,$E194+3,1,1)</f>
        <v>$T$282</v>
      </c>
      <c r="I222" s="145" t="str">
        <f ca="1">ADDRESS(MATCH(I217,INDIRECT(I218,TRUE),0)+MATCH(I193,SL_CHARTS_2012!$Q$1:$Q$3999,1)-1,$E194+3,1,1)</f>
        <v>$T$282</v>
      </c>
      <c r="J222" s="336" t="str">
        <f ca="1">ADDRESS(MATCH(J217,INDIRECT(J218,TRUE),0)+MATCH(J193,SL_CHARTS_2012!$Q$1:$Q$3999,1)-1,$E194+3,1,1)</f>
        <v>$T$322</v>
      </c>
      <c r="K222" s="580"/>
      <c r="L222" s="580"/>
      <c r="M222" s="580"/>
      <c r="N222" s="580"/>
      <c r="O222" s="580"/>
      <c r="P222" s="580"/>
      <c r="Q222" s="580"/>
      <c r="R222" s="580"/>
      <c r="S222" s="580"/>
      <c r="T222" s="580"/>
      <c r="U222" s="580"/>
      <c r="V222" s="580"/>
      <c r="W222" s="580"/>
      <c r="X222" s="580"/>
      <c r="Y222" s="580"/>
      <c r="Z222" s="580"/>
      <c r="AA222" s="580"/>
      <c r="AB222" s="580"/>
      <c r="AC222" s="580"/>
    </row>
    <row r="223" spans="2:29" s="574" customFormat="1" ht="15" hidden="1" customHeight="1" thickBot="1">
      <c r="B223" s="735"/>
      <c r="C223" s="722"/>
      <c r="D223" s="145" t="s">
        <v>673</v>
      </c>
      <c r="E223" s="146">
        <f ca="1">IF((-(INDIRECT(CONCATENATE($E199,E219))-INDIRECT(CONCATENATE($E199,E220))))&lt;0, (-(INDIRECT(CONCATENATE($E199,E219))-INDIRECT(CONCATENATE($E199,E220)))), -15)</f>
        <v>-15</v>
      </c>
      <c r="F223" s="146">
        <f t="shared" ref="F223:J223" ca="1" si="102">IF((-(INDIRECT(CONCATENATE($E199,F219))-INDIRECT(CONCATENATE($E199,F220))))&lt;0, (-(INDIRECT(CONCATENATE($E199,F219))-INDIRECT(CONCATENATE($E199,F220)))), -15)</f>
        <v>-15</v>
      </c>
      <c r="G223" s="146">
        <f t="shared" ca="1" si="102"/>
        <v>-15</v>
      </c>
      <c r="H223" s="146">
        <f t="shared" ca="1" si="102"/>
        <v>-15</v>
      </c>
      <c r="I223" s="146">
        <f t="shared" ca="1" si="102"/>
        <v>-15</v>
      </c>
      <c r="J223" s="334">
        <f t="shared" ca="1" si="102"/>
        <v>-15</v>
      </c>
      <c r="K223" s="580"/>
      <c r="L223" s="580"/>
      <c r="M223" s="580"/>
      <c r="N223" s="580"/>
      <c r="O223" s="580"/>
      <c r="P223" s="580"/>
      <c r="Q223" s="580"/>
      <c r="R223" s="580"/>
      <c r="S223" s="580"/>
      <c r="T223" s="580"/>
      <c r="U223" s="580"/>
      <c r="V223" s="580"/>
      <c r="W223" s="580"/>
      <c r="X223" s="580"/>
      <c r="Y223" s="580"/>
      <c r="Z223" s="580"/>
      <c r="AA223" s="580"/>
      <c r="AB223" s="580"/>
      <c r="AC223" s="580"/>
    </row>
    <row r="224" spans="2:29" s="574" customFormat="1" ht="15" hidden="1" customHeight="1" thickBot="1">
      <c r="B224" s="735"/>
      <c r="C224" s="722"/>
      <c r="D224" s="145" t="s">
        <v>674</v>
      </c>
      <c r="E224" s="146">
        <f ca="1">IF(INDIRECT(CONCATENATE($E199,E221))-INDIRECT(CONCATENATE($E199,E222))&lt;0, ABS(INDIRECT(CONCATENATE($E199,E221))-INDIRECT(CONCATENATE($E199,E222))), 15)</f>
        <v>11.5</v>
      </c>
      <c r="F224" s="146">
        <f t="shared" ref="F224:J224" ca="1" si="103">IF(INDIRECT(CONCATENATE($E199,F221))-INDIRECT(CONCATENATE($E199,F222))&lt;0, ABS(INDIRECT(CONCATENATE($E199,F221))-INDIRECT(CONCATENATE($E199,F222))), 15)</f>
        <v>49.900000000000006</v>
      </c>
      <c r="G224" s="146">
        <f t="shared" ca="1" si="103"/>
        <v>15</v>
      </c>
      <c r="H224" s="146">
        <f t="shared" ca="1" si="103"/>
        <v>15</v>
      </c>
      <c r="I224" s="146">
        <f t="shared" ca="1" si="103"/>
        <v>15</v>
      </c>
      <c r="J224" s="334">
        <f t="shared" ca="1" si="103"/>
        <v>19.400000000000006</v>
      </c>
      <c r="K224" s="580"/>
      <c r="L224" s="580"/>
      <c r="M224" s="580"/>
      <c r="N224" s="580"/>
      <c r="O224" s="580"/>
      <c r="P224" s="580"/>
      <c r="Q224" s="580"/>
      <c r="R224" s="580"/>
      <c r="S224" s="580"/>
      <c r="T224" s="580"/>
      <c r="U224" s="580"/>
      <c r="V224" s="580"/>
      <c r="W224" s="580"/>
      <c r="X224" s="580"/>
      <c r="Y224" s="580"/>
      <c r="Z224" s="580"/>
      <c r="AA224" s="580"/>
      <c r="AB224" s="580"/>
      <c r="AC224" s="580"/>
    </row>
    <row r="225" spans="2:29" s="574" customFormat="1" ht="15" hidden="1" customHeight="1" thickBot="1">
      <c r="B225" s="735"/>
      <c r="C225" s="722"/>
      <c r="D225" s="145" t="s">
        <v>675</v>
      </c>
      <c r="E225" s="147">
        <f ca="1">E216+E223</f>
        <v>-6</v>
      </c>
      <c r="F225" s="147">
        <f t="shared" ref="F225:J226" ca="1" si="104">F216+F223</f>
        <v>-6</v>
      </c>
      <c r="G225" s="147">
        <f t="shared" ca="1" si="104"/>
        <v>-6</v>
      </c>
      <c r="H225" s="147">
        <f t="shared" ca="1" si="104"/>
        <v>-6</v>
      </c>
      <c r="I225" s="147">
        <f t="shared" ca="1" si="104"/>
        <v>-6</v>
      </c>
      <c r="J225" s="337">
        <f t="shared" ca="1" si="104"/>
        <v>-6</v>
      </c>
      <c r="K225" s="580"/>
      <c r="L225" s="580"/>
      <c r="M225" s="580"/>
      <c r="N225" s="580"/>
      <c r="O225" s="580"/>
      <c r="P225" s="580"/>
      <c r="Q225" s="580"/>
      <c r="R225" s="580"/>
      <c r="S225" s="580"/>
      <c r="T225" s="580"/>
      <c r="U225" s="580"/>
      <c r="V225" s="580"/>
      <c r="W225" s="580"/>
      <c r="X225" s="580"/>
      <c r="Y225" s="580"/>
      <c r="Z225" s="580"/>
      <c r="AA225" s="580"/>
      <c r="AB225" s="580"/>
      <c r="AC225" s="580"/>
    </row>
    <row r="226" spans="2:29" s="574" customFormat="1" ht="15" hidden="1" customHeight="1" thickBot="1">
      <c r="B226" s="735"/>
      <c r="C226" s="723"/>
      <c r="D226" s="148" t="s">
        <v>676</v>
      </c>
      <c r="E226" s="149">
        <f ca="1">E217+E224</f>
        <v>61.9</v>
      </c>
      <c r="F226" s="149">
        <f t="shared" ca="1" si="104"/>
        <v>173.9</v>
      </c>
      <c r="G226" s="149">
        <f t="shared" ca="1" si="104"/>
        <v>75</v>
      </c>
      <c r="H226" s="149">
        <f t="shared" ca="1" si="104"/>
        <v>75</v>
      </c>
      <c r="I226" s="149">
        <f t="shared" ca="1" si="104"/>
        <v>75</v>
      </c>
      <c r="J226" s="338">
        <f t="shared" ca="1" si="104"/>
        <v>83.5</v>
      </c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0"/>
      <c r="AC226" s="580"/>
    </row>
    <row r="227" spans="2:29" s="574" customFormat="1" ht="15" hidden="1" customHeight="1">
      <c r="B227" s="691" t="s">
        <v>43</v>
      </c>
      <c r="C227" s="691" t="s">
        <v>120</v>
      </c>
      <c r="D227" s="30" t="s">
        <v>148</v>
      </c>
      <c r="E227" s="107" t="str">
        <f ca="1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$Y$14</v>
      </c>
      <c r="F227" s="107" t="str">
        <f ca="1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$Y$16</v>
      </c>
      <c r="G227" s="107" t="str">
        <f ca="1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$Y$14</v>
      </c>
      <c r="H227" s="107" t="str">
        <f ca="1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$Y$14</v>
      </c>
      <c r="I227" s="107" t="str">
        <f ca="1">IF(INDIRECT(CONCATENATE($E$232,ADDRESS(MATCH(I4,SL_CHARTS_2012!$Y$1:$Y$39999,1),$E$231,1)))=I4,ADDRESS(MATCH(I4,SL_CHARTS_2012!$Y$1:$Y$39999,1),$E$231,1), IF(INDIRECT(CONCATENATE($E$232,ADDRESS(MATCH(I4,SL_CHARTS_2012!$Y$1:$Y$39999,1),$E$231,1)))&lt;I4, ADDRESS(MATCH(I4,SL_CHARTS_2012!$Y$1:$Y$39999,1)+1,$E$231,1), ADDRESS(MATCH(I4,SL_CHARTS_2012!$Y$1:$Y$39999,1),$E$231,1)))</f>
        <v>$Y$14</v>
      </c>
      <c r="J227" s="371" t="str">
        <f ca="1">IF(INDIRECT(CONCATENATE($E$232,ADDRESS(MATCH(J4,SL_CHARTS_2012!$Y$1:$Y$39999,1),$E$231,1)))=J4,ADDRESS(MATCH(J4,SL_CHARTS_2012!$Y$1:$Y$39999,1),$E$231,1), IF(INDIRECT(CONCATENATE($E$232,ADDRESS(MATCH(J4,SL_CHARTS_2012!$Y$1:$Y$39999,1),$E$231,1)))&lt;J4, ADDRESS(MATCH(J4,SL_CHARTS_2012!$Y$1:$Y$39999,1)+1,$E$231,1), ADDRESS(MATCH(J4,SL_CHARTS_2012!$Y$1:$Y$39999,1),$E$231,1)))</f>
        <v>$Y$14</v>
      </c>
      <c r="K227" s="580"/>
      <c r="L227" s="580"/>
      <c r="M227" s="580"/>
      <c r="N227" s="580"/>
      <c r="O227" s="580"/>
      <c r="P227" s="580"/>
      <c r="Q227" s="580"/>
      <c r="R227" s="580"/>
      <c r="S227" s="580"/>
      <c r="T227" s="580"/>
      <c r="U227" s="580"/>
      <c r="V227" s="580"/>
      <c r="W227" s="580"/>
      <c r="X227" s="580"/>
      <c r="Y227" s="580"/>
      <c r="Z227" s="580"/>
      <c r="AA227" s="580"/>
      <c r="AB227" s="580"/>
      <c r="AC227" s="580"/>
    </row>
    <row r="228" spans="2:29" s="574" customFormat="1" ht="15" customHeight="1">
      <c r="B228" s="692"/>
      <c r="C228" s="691"/>
      <c r="D228" s="66" t="s">
        <v>129</v>
      </c>
      <c r="E228" s="587">
        <f ca="1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42</v>
      </c>
      <c r="F228" s="587">
        <f ca="1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48</v>
      </c>
      <c r="G228" s="587">
        <f ca="1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42</v>
      </c>
      <c r="H228" s="587">
        <f ca="1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42</v>
      </c>
      <c r="I228" s="587">
        <f ca="1">INDIRECT(CONCATENATE($E$232,IF(INDIRECT(CONCATENATE($E$232,ADDRESS(MATCH(I4,SL_CHARTS_2012!$Y$1:$Y$39999,1),$E$231,1)))=I4,ADDRESS(MATCH(I4,SL_CHARTS_2012!$Y$1:$Y$39999,1),$E$231,1),IF(INDIRECT(CONCATENATE($E$232,ADDRESS(MATCH(I4,SL_CHARTS_2012!$Y$1:$Y$39999,1),$E$231,1)))&lt;I4,ADDRESS(MATCH(I4,SL_CHARTS_2012!$Y$1:$Y$39999,1)+1,$E$231,1),ADDRESS(MATCH(I4,SL_CHARTS_2012!$Y$1:$Y$39999,1),$E$231,1)))))</f>
        <v>42</v>
      </c>
      <c r="J228" s="588">
        <f ca="1">INDIRECT(CONCATENATE($E$232,IF(INDIRECT(CONCATENATE($E$232,ADDRESS(MATCH(J4,SL_CHARTS_2012!$Y$1:$Y$39999,1),$E$231,1)))=J4,ADDRESS(MATCH(J4,SL_CHARTS_2012!$Y$1:$Y$39999,1),$E$231,1),IF(INDIRECT(CONCATENATE($E$232,ADDRESS(MATCH(J4,SL_CHARTS_2012!$Y$1:$Y$39999,1),$E$231,1)))&lt;J4,ADDRESS(MATCH(J4,SL_CHARTS_2012!$Y$1:$Y$39999,1)+1,$E$231,1),ADDRESS(MATCH(J4,SL_CHARTS_2012!$Y$1:$Y$39999,1),$E$231,1)))))</f>
        <v>42</v>
      </c>
      <c r="K228" s="580"/>
      <c r="L228" s="580"/>
      <c r="M228" s="580"/>
      <c r="N228" s="580"/>
      <c r="O228" s="580"/>
      <c r="P228" s="580"/>
      <c r="Q228" s="580"/>
      <c r="R228" s="580"/>
      <c r="S228" s="580"/>
      <c r="T228" s="580"/>
      <c r="U228" s="580"/>
      <c r="V228" s="580"/>
      <c r="W228" s="580"/>
      <c r="X228" s="580"/>
      <c r="Y228" s="580"/>
      <c r="Z228" s="580"/>
      <c r="AA228" s="580"/>
      <c r="AB228" s="580"/>
      <c r="AC228" s="580"/>
    </row>
    <row r="229" spans="2:29" s="574" customFormat="1" ht="15" hidden="1" customHeight="1">
      <c r="B229" s="692"/>
      <c r="C229" s="691"/>
      <c r="D229" s="30" t="s">
        <v>149</v>
      </c>
      <c r="E229" s="107" t="str">
        <f ca="1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$Y$12</v>
      </c>
      <c r="F229" s="107" t="str">
        <f ca="1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$Y$11</v>
      </c>
      <c r="G229" s="107" t="str">
        <f ca="1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$Y$11</v>
      </c>
      <c r="H229" s="107" t="str">
        <f ca="1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$Y$11</v>
      </c>
      <c r="I229" s="107" t="str">
        <f ca="1">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-1,$E$231,1),ADDRESS(MATCH(I8,SL_CHARTS_2012!$Y$1:$Y$39999,1),$E$231,1)))</f>
        <v>$Y$12</v>
      </c>
      <c r="J229" s="371" t="str">
        <f ca="1">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-1,$E$231,1),ADDRESS(MATCH(J8,SL_CHARTS_2012!$Y$1:$Y$39999,1),$E$231,1)))</f>
        <v>$Y$12</v>
      </c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80"/>
      <c r="AB229" s="580"/>
      <c r="AC229" s="580"/>
    </row>
    <row r="230" spans="2:29" s="574" customFormat="1" ht="15" customHeight="1">
      <c r="B230" s="692"/>
      <c r="C230" s="691"/>
      <c r="D230" s="66" t="s">
        <v>130</v>
      </c>
      <c r="E230" s="587">
        <f ca="1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37.200000000000003</v>
      </c>
      <c r="F230" s="587">
        <f ca="1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34</v>
      </c>
      <c r="G230" s="587">
        <f ca="1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34</v>
      </c>
      <c r="H230" s="587">
        <f ca="1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34</v>
      </c>
      <c r="I230" s="587">
        <f ca="1">INDIRECT(CONCATENATE($E$232,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,$E$231,1),ADDRESS(MATCH(I8,SL_CHARTS_2012!$Y$1:$Y$39999,1),$E$231,1)))))</f>
        <v>37.200000000000003</v>
      </c>
      <c r="J230" s="588">
        <f ca="1">INDIRECT(CONCATENATE($E$232,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,$E$231,1),ADDRESS(MATCH(J8,SL_CHARTS_2012!$Y$1:$Y$39999,1),$E$231,1)))))</f>
        <v>37.200000000000003</v>
      </c>
      <c r="K230" s="580"/>
      <c r="L230" s="580"/>
      <c r="M230" s="580"/>
      <c r="N230" s="580"/>
      <c r="O230" s="580"/>
      <c r="P230" s="580"/>
      <c r="Q230" s="580"/>
      <c r="R230" s="580"/>
      <c r="S230" s="580"/>
      <c r="T230" s="580"/>
      <c r="U230" s="580"/>
      <c r="V230" s="580"/>
      <c r="W230" s="580"/>
      <c r="X230" s="580"/>
      <c r="Y230" s="580"/>
      <c r="Z230" s="580"/>
      <c r="AA230" s="580"/>
      <c r="AB230" s="580"/>
      <c r="AC230" s="580"/>
    </row>
    <row r="231" spans="2:29" s="574" customFormat="1" ht="15" hidden="1" customHeight="1">
      <c r="B231" s="692"/>
      <c r="C231" s="694" t="s">
        <v>125</v>
      </c>
      <c r="D231" s="694"/>
      <c r="E231" s="747">
        <v>25</v>
      </c>
      <c r="F231" s="747"/>
      <c r="G231" s="747"/>
      <c r="H231" s="747"/>
      <c r="I231" s="747"/>
      <c r="J231" s="747"/>
      <c r="K231" s="580"/>
      <c r="L231" s="580"/>
      <c r="M231" s="580"/>
      <c r="N231" s="580"/>
      <c r="O231" s="580"/>
      <c r="P231" s="580"/>
      <c r="Q231" s="580"/>
      <c r="R231" s="580"/>
      <c r="S231" s="580"/>
      <c r="T231" s="580"/>
      <c r="U231" s="580"/>
      <c r="V231" s="580"/>
      <c r="W231" s="580"/>
      <c r="X231" s="580"/>
      <c r="Y231" s="580"/>
      <c r="Z231" s="580"/>
      <c r="AA231" s="580"/>
      <c r="AB231" s="580"/>
      <c r="AC231" s="580"/>
    </row>
    <row r="232" spans="2:29" s="574" customFormat="1" ht="15" hidden="1" customHeight="1">
      <c r="B232" s="692"/>
      <c r="C232" s="572"/>
      <c r="D232" s="702" t="s">
        <v>126</v>
      </c>
      <c r="E232" s="108" t="s">
        <v>147</v>
      </c>
      <c r="F232" s="589"/>
      <c r="G232" s="589"/>
      <c r="H232" s="589"/>
      <c r="I232" s="589"/>
      <c r="J232" s="590"/>
      <c r="K232" s="580"/>
      <c r="L232" s="580"/>
      <c r="M232" s="580"/>
      <c r="N232" s="580"/>
      <c r="O232" s="580"/>
      <c r="P232" s="580"/>
      <c r="Q232" s="580"/>
      <c r="R232" s="580"/>
      <c r="S232" s="580"/>
      <c r="T232" s="580"/>
      <c r="U232" s="580"/>
      <c r="V232" s="580"/>
      <c r="W232" s="580"/>
      <c r="X232" s="580"/>
      <c r="Y232" s="580"/>
      <c r="Z232" s="580"/>
      <c r="AA232" s="580"/>
      <c r="AB232" s="580"/>
      <c r="AC232" s="580"/>
    </row>
    <row r="233" spans="2:29" s="574" customFormat="1" ht="15" hidden="1" customHeight="1">
      <c r="B233" s="692"/>
      <c r="C233" s="572"/>
      <c r="D233" s="702"/>
      <c r="E233" s="108" t="s">
        <v>124</v>
      </c>
      <c r="F233" s="589"/>
      <c r="G233" s="589"/>
      <c r="H233" s="589"/>
      <c r="I233" s="589"/>
      <c r="J233" s="590"/>
      <c r="K233" s="580"/>
      <c r="L233" s="580"/>
      <c r="M233" s="580"/>
      <c r="N233" s="580"/>
      <c r="O233" s="580"/>
      <c r="P233" s="580"/>
      <c r="Q233" s="580"/>
      <c r="R233" s="580"/>
      <c r="S233" s="580"/>
      <c r="T233" s="580"/>
      <c r="U233" s="580"/>
      <c r="V233" s="580"/>
      <c r="W233" s="580"/>
      <c r="X233" s="580"/>
      <c r="Y233" s="580"/>
      <c r="Z233" s="580"/>
      <c r="AA233" s="580"/>
      <c r="AB233" s="580"/>
      <c r="AC233" s="580"/>
    </row>
    <row r="234" spans="2:29" s="574" customFormat="1" ht="15" hidden="1" customHeight="1">
      <c r="B234" s="692"/>
      <c r="C234" s="696" t="s">
        <v>120</v>
      </c>
      <c r="D234" s="68" t="s">
        <v>123</v>
      </c>
      <c r="E234" s="109" t="str">
        <f ca="1">ADDRESS(MATCH(E230,SL_CHARTS_2012!$Y$1:$Y$3999,1),$E$231+2,1)</f>
        <v>$AA$13</v>
      </c>
      <c r="F234" s="109" t="str">
        <f ca="1">ADDRESS(MATCH(F230,SL_CHARTS_2012!$Y$1:$Y$3999,1),$E$231+2,1)</f>
        <v>$AA$12</v>
      </c>
      <c r="G234" s="109" t="str">
        <f ca="1">ADDRESS(MATCH(G230,SL_CHARTS_2012!$Y$1:$Y$3999,1),$E$231+2,1)</f>
        <v>$AA$12</v>
      </c>
      <c r="H234" s="109" t="str">
        <f ca="1">ADDRESS(MATCH(H230,SL_CHARTS_2012!$Y$1:$Y$3999,1),$E$231+2,1)</f>
        <v>$AA$12</v>
      </c>
      <c r="I234" s="109" t="str">
        <f ca="1">ADDRESS(MATCH(I230,SL_CHARTS_2012!$Y$1:$Y$3999,1),$E$231+2,1)</f>
        <v>$AA$13</v>
      </c>
      <c r="J234" s="372" t="str">
        <f ca="1">ADDRESS(MATCH(J230,SL_CHARTS_2012!$Y$1:$Y$3999,1),$E$231+2,1)</f>
        <v>$AA$13</v>
      </c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80"/>
      <c r="AB234" s="580"/>
      <c r="AC234" s="580"/>
    </row>
    <row r="235" spans="2:29" s="574" customFormat="1" ht="15" hidden="1" customHeight="1">
      <c r="B235" s="692"/>
      <c r="C235" s="703"/>
      <c r="D235" s="68" t="s">
        <v>122</v>
      </c>
      <c r="E235" s="109" t="str">
        <f ca="1">ADDRESS(MATCH(E228,SL_CHARTS_2012!$Y$1:$Y$3999,1),$E$231+2,1)</f>
        <v>$AA$14</v>
      </c>
      <c r="F235" s="109" t="str">
        <f ca="1">ADDRESS(MATCH(F228,SL_CHARTS_2012!$Y$1:$Y$3999,1),$E$231+2,1)</f>
        <v>$AA$16</v>
      </c>
      <c r="G235" s="109" t="str">
        <f ca="1">ADDRESS(MATCH(G228,SL_CHARTS_2012!$Y$1:$Y$3999,1),$E$231+2,1)</f>
        <v>$AA$14</v>
      </c>
      <c r="H235" s="109" t="str">
        <f ca="1">ADDRESS(MATCH(H228,SL_CHARTS_2012!$Y$1:$Y$3999,1),$E$231+2,1)</f>
        <v>$AA$14</v>
      </c>
      <c r="I235" s="109" t="str">
        <f ca="1">ADDRESS(MATCH(I228,SL_CHARTS_2012!$Y$1:$Y$3999,1),$E$231+2,1)</f>
        <v>$AA$14</v>
      </c>
      <c r="J235" s="372" t="str">
        <f ca="1">ADDRESS(MATCH(J228,SL_CHARTS_2012!$Y$1:$Y$3999,1),$E$231+2,1)</f>
        <v>$AA$14</v>
      </c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</row>
    <row r="236" spans="2:29" s="574" customFormat="1" ht="15" hidden="1" customHeight="1">
      <c r="B236" s="692"/>
      <c r="C236" s="698" t="s">
        <v>127</v>
      </c>
      <c r="D236" s="27" t="s">
        <v>106</v>
      </c>
      <c r="E236" s="113" t="str">
        <f t="shared" ref="E236:J236" ca="1" si="105">CONCATENATE(ROUND(E228,1),E$7,ROUND(E230,1))</f>
        <v>42-37,2</v>
      </c>
      <c r="F236" s="113" t="str">
        <f t="shared" ca="1" si="105"/>
        <v>48-34</v>
      </c>
      <c r="G236" s="113" t="str">
        <f t="shared" ca="1" si="105"/>
        <v>42-34</v>
      </c>
      <c r="H236" s="113" t="str">
        <f t="shared" ca="1" si="105"/>
        <v>42-34</v>
      </c>
      <c r="I236" s="113" t="str">
        <f t="shared" ca="1" si="105"/>
        <v>42-37,2</v>
      </c>
      <c r="J236" s="373" t="str">
        <f t="shared" ca="1" si="105"/>
        <v>42-37,2</v>
      </c>
      <c r="K236" s="580"/>
      <c r="L236" s="580"/>
      <c r="M236" s="580"/>
      <c r="N236" s="580"/>
      <c r="O236" s="580"/>
      <c r="P236" s="580"/>
      <c r="Q236" s="580"/>
      <c r="R236" s="580"/>
      <c r="S236" s="580"/>
      <c r="T236" s="580"/>
      <c r="U236" s="580"/>
      <c r="V236" s="580"/>
      <c r="W236" s="580"/>
      <c r="X236" s="580"/>
      <c r="Y236" s="580"/>
      <c r="Z236" s="580"/>
      <c r="AA236" s="580"/>
      <c r="AB236" s="580"/>
      <c r="AC236" s="580"/>
    </row>
    <row r="237" spans="2:29" s="574" customFormat="1" ht="15" customHeight="1">
      <c r="B237" s="692"/>
      <c r="C237" s="698"/>
      <c r="D237" s="28" t="s">
        <v>670</v>
      </c>
      <c r="E237" s="110">
        <f ca="1">AVERAGE(INDIRECT(CONCATENATE($E$232,E234,$E$233,E235),TRUE))</f>
        <v>134.5</v>
      </c>
      <c r="F237" s="110">
        <f t="shared" ref="F237:J237" ca="1" si="106">AVERAGE(INDIRECT(CONCATENATE($E$232,F234,$E$233,F235),TRUE))</f>
        <v>152.71999999999997</v>
      </c>
      <c r="G237" s="110">
        <f t="shared" ca="1" si="106"/>
        <v>126.63333333333333</v>
      </c>
      <c r="H237" s="110">
        <f t="shared" ca="1" si="106"/>
        <v>126.63333333333333</v>
      </c>
      <c r="I237" s="110">
        <f t="shared" ca="1" si="106"/>
        <v>134.5</v>
      </c>
      <c r="J237" s="374">
        <f t="shared" ca="1" si="106"/>
        <v>134.5</v>
      </c>
      <c r="K237" s="580"/>
      <c r="L237" s="580"/>
      <c r="M237" s="580"/>
      <c r="N237" s="580"/>
      <c r="O237" s="580"/>
      <c r="P237" s="580"/>
      <c r="Q237" s="580"/>
      <c r="R237" s="580"/>
      <c r="S237" s="580"/>
      <c r="T237" s="580"/>
      <c r="U237" s="580"/>
      <c r="V237" s="580"/>
      <c r="W237" s="580"/>
      <c r="X237" s="580"/>
      <c r="Y237" s="580"/>
      <c r="Z237" s="580"/>
      <c r="AA237" s="580"/>
      <c r="AB237" s="580"/>
      <c r="AC237" s="580"/>
    </row>
    <row r="238" spans="2:29" s="574" customFormat="1" ht="15" customHeight="1">
      <c r="B238" s="692"/>
      <c r="C238" s="698"/>
      <c r="D238" s="29" t="s">
        <v>671</v>
      </c>
      <c r="E238" s="111">
        <f ca="1">MIN(INDIRECT(CONCATENATE($E$232,E234,$E$233,E235),TRUE))</f>
        <v>119.8</v>
      </c>
      <c r="F238" s="111">
        <f t="shared" ref="F238:J238" ca="1" si="107">MIN(INDIRECT(CONCATENATE($E$232,F234,$E$233,F235),TRUE))</f>
        <v>110.9</v>
      </c>
      <c r="G238" s="111">
        <f t="shared" ca="1" si="107"/>
        <v>110.9</v>
      </c>
      <c r="H238" s="111">
        <f t="shared" ca="1" si="107"/>
        <v>110.9</v>
      </c>
      <c r="I238" s="111">
        <f t="shared" ca="1" si="107"/>
        <v>119.8</v>
      </c>
      <c r="J238" s="375">
        <f t="shared" ca="1" si="107"/>
        <v>119.8</v>
      </c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80"/>
      <c r="AB238" s="580"/>
      <c r="AC238" s="580"/>
    </row>
    <row r="239" spans="2:29" s="574" customFormat="1" ht="15" customHeight="1">
      <c r="B239" s="692"/>
      <c r="C239" s="698"/>
      <c r="D239" s="29" t="s">
        <v>672</v>
      </c>
      <c r="E239" s="111">
        <f ca="1">MAX(INDIRECT(CONCATENATE($E$232,E234,$E$233,E235),TRUE))</f>
        <v>149.19999999999999</v>
      </c>
      <c r="F239" s="111">
        <f t="shared" ref="F239:J239" ca="1" si="108">MAX(INDIRECT(CONCATENATE($E$232,F234,$E$233,F235),TRUE))</f>
        <v>207.3</v>
      </c>
      <c r="G239" s="111">
        <f t="shared" ca="1" si="108"/>
        <v>149.19999999999999</v>
      </c>
      <c r="H239" s="111">
        <f t="shared" ca="1" si="108"/>
        <v>149.19999999999999</v>
      </c>
      <c r="I239" s="111">
        <f t="shared" ca="1" si="108"/>
        <v>149.19999999999999</v>
      </c>
      <c r="J239" s="375">
        <f t="shared" ca="1" si="108"/>
        <v>149.19999999999999</v>
      </c>
      <c r="K239" s="580"/>
      <c r="L239" s="580"/>
      <c r="M239" s="580"/>
      <c r="N239" s="580"/>
      <c r="O239" s="580"/>
      <c r="P239" s="580"/>
      <c r="Q239" s="580"/>
      <c r="R239" s="580"/>
      <c r="S239" s="580"/>
      <c r="T239" s="580"/>
      <c r="U239" s="580"/>
      <c r="V239" s="580"/>
      <c r="W239" s="580"/>
      <c r="X239" s="580"/>
      <c r="Y239" s="580"/>
      <c r="Z239" s="580"/>
      <c r="AA239" s="580"/>
      <c r="AB239" s="580"/>
      <c r="AC239" s="580"/>
    </row>
    <row r="240" spans="2:29" s="574" customFormat="1" ht="15" customHeight="1">
      <c r="B240" s="692"/>
      <c r="C240" s="698"/>
      <c r="D240" s="30" t="s">
        <v>673</v>
      </c>
      <c r="E240" s="112">
        <v>-15</v>
      </c>
      <c r="F240" s="112">
        <v>-15</v>
      </c>
      <c r="G240" s="112">
        <v>-15</v>
      </c>
      <c r="H240" s="112">
        <v>-15</v>
      </c>
      <c r="I240" s="112">
        <v>-15</v>
      </c>
      <c r="J240" s="373">
        <v>-15</v>
      </c>
      <c r="K240" s="580"/>
      <c r="L240" s="580"/>
      <c r="M240" s="580"/>
      <c r="N240" s="580"/>
      <c r="O240" s="580"/>
      <c r="P240" s="580"/>
      <c r="Q240" s="580"/>
      <c r="R240" s="580"/>
      <c r="S240" s="580"/>
      <c r="T240" s="580"/>
      <c r="U240" s="580"/>
      <c r="V240" s="580"/>
      <c r="W240" s="580"/>
      <c r="X240" s="580"/>
      <c r="Y240" s="580"/>
      <c r="Z240" s="580"/>
      <c r="AA240" s="580"/>
      <c r="AB240" s="580"/>
      <c r="AC240" s="580"/>
    </row>
    <row r="241" spans="2:29" s="574" customFormat="1" ht="15" customHeight="1">
      <c r="B241" s="692"/>
      <c r="C241" s="698"/>
      <c r="D241" s="30" t="s">
        <v>674</v>
      </c>
      <c r="E241" s="112">
        <v>15</v>
      </c>
      <c r="F241" s="112">
        <v>15</v>
      </c>
      <c r="G241" s="112">
        <v>15</v>
      </c>
      <c r="H241" s="112">
        <v>15</v>
      </c>
      <c r="I241" s="112">
        <v>15</v>
      </c>
      <c r="J241" s="373">
        <v>15</v>
      </c>
      <c r="K241" s="580"/>
      <c r="L241" s="580"/>
      <c r="M241" s="580"/>
      <c r="N241" s="580"/>
      <c r="O241" s="580"/>
      <c r="P241" s="580"/>
      <c r="Q241" s="580"/>
      <c r="R241" s="580"/>
      <c r="S241" s="580"/>
      <c r="T241" s="580"/>
      <c r="U241" s="580"/>
      <c r="V241" s="580"/>
      <c r="W241" s="580"/>
      <c r="X241" s="580"/>
      <c r="Y241" s="580"/>
      <c r="Z241" s="580"/>
      <c r="AA241" s="580"/>
      <c r="AB241" s="580"/>
      <c r="AC241" s="580"/>
    </row>
    <row r="242" spans="2:29" s="574" customFormat="1" ht="15" customHeight="1">
      <c r="B242" s="692"/>
      <c r="C242" s="698"/>
      <c r="D242" s="30" t="s">
        <v>675</v>
      </c>
      <c r="E242" s="107">
        <f ca="1">E238+E240</f>
        <v>104.8</v>
      </c>
      <c r="F242" s="107">
        <f ca="1">F238+F240</f>
        <v>95.9</v>
      </c>
      <c r="G242" s="107">
        <f t="shared" ref="G242:J242" ca="1" si="109">G238+G240</f>
        <v>95.9</v>
      </c>
      <c r="H242" s="107">
        <f t="shared" ca="1" si="109"/>
        <v>95.9</v>
      </c>
      <c r="I242" s="107">
        <f t="shared" ca="1" si="109"/>
        <v>104.8</v>
      </c>
      <c r="J242" s="371">
        <f t="shared" ca="1" si="109"/>
        <v>104.8</v>
      </c>
      <c r="K242" s="580"/>
      <c r="L242" s="580"/>
      <c r="M242" s="580"/>
      <c r="N242" s="580"/>
      <c r="O242" s="580"/>
      <c r="P242" s="580"/>
      <c r="Q242" s="580"/>
      <c r="R242" s="580"/>
      <c r="S242" s="580"/>
      <c r="T242" s="580"/>
      <c r="U242" s="580"/>
      <c r="V242" s="580"/>
      <c r="W242" s="580"/>
      <c r="X242" s="580"/>
      <c r="Y242" s="580"/>
      <c r="Z242" s="580"/>
      <c r="AA242" s="580"/>
      <c r="AB242" s="580"/>
      <c r="AC242" s="580"/>
    </row>
    <row r="243" spans="2:29" s="574" customFormat="1" ht="15" customHeight="1" thickBot="1">
      <c r="B243" s="746"/>
      <c r="C243" s="748"/>
      <c r="D243" s="106" t="s">
        <v>676</v>
      </c>
      <c r="E243" s="160">
        <f ca="1">E239+E241</f>
        <v>164.2</v>
      </c>
      <c r="F243" s="160">
        <f t="shared" ref="F243:J243" ca="1" si="110">F239+F241</f>
        <v>222.3</v>
      </c>
      <c r="G243" s="160">
        <f t="shared" ca="1" si="110"/>
        <v>164.2</v>
      </c>
      <c r="H243" s="160">
        <f t="shared" ca="1" si="110"/>
        <v>164.2</v>
      </c>
      <c r="I243" s="160">
        <f t="shared" ca="1" si="110"/>
        <v>164.2</v>
      </c>
      <c r="J243" s="376">
        <f t="shared" ca="1" si="110"/>
        <v>164.2</v>
      </c>
      <c r="K243" s="580"/>
      <c r="L243" s="580"/>
      <c r="M243" s="580"/>
      <c r="N243" s="580"/>
      <c r="O243" s="580"/>
      <c r="P243" s="580"/>
      <c r="Q243" s="580"/>
      <c r="R243" s="580"/>
      <c r="S243" s="580"/>
      <c r="T243" s="580"/>
      <c r="U243" s="580"/>
      <c r="V243" s="580"/>
      <c r="W243" s="580"/>
      <c r="X243" s="580"/>
      <c r="Y243" s="580"/>
      <c r="Z243" s="580"/>
      <c r="AA243" s="580"/>
      <c r="AB243" s="580"/>
      <c r="AC243" s="580"/>
    </row>
    <row r="244" spans="2:29" s="574" customFormat="1" ht="15" customHeight="1">
      <c r="B244" s="701" t="s">
        <v>42</v>
      </c>
      <c r="C244" s="701" t="s">
        <v>120</v>
      </c>
      <c r="D244" s="25" t="s">
        <v>148</v>
      </c>
      <c r="E244" s="26" t="str">
        <f ca="1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$V$315</v>
      </c>
      <c r="F244" s="26" t="str">
        <f ca="1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$V$375</v>
      </c>
      <c r="G244" s="26" t="str">
        <f ca="1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$V$307</v>
      </c>
      <c r="H244" s="26" t="str">
        <f ca="1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$V$323</v>
      </c>
      <c r="I244" s="26" t="str">
        <f ca="1">IF(INDIRECT(CONCATENATE($E$253,ADDRESS(MATCH(I4,SL_CHARTS_2012!$V$1:$V$39999,1),$E$252,1)))=I4,ADDRESS(MATCH(I4,SL_CHARTS_2012!$V$1:$V$39999,1),$E$252,1), IF(INDIRECT(CONCATENATE($E$253,ADDRESS(MATCH(I4,SL_CHARTS_2012!$V$1:$V$39999,1),$E$252,1)))&lt;I4, ADDRESS(MATCH(I4,SL_CHARTS_2012!$V$1:$V$39999,1)+1,$E$252,1), ADDRESS(MATCH(I4,SL_CHARTS_2012!$V$1:$V$39999,1),$E$252,1)))</f>
        <v>$V$315</v>
      </c>
      <c r="J244" s="352" t="str">
        <f ca="1">IF(INDIRECT(CONCATENATE($E$253,ADDRESS(MATCH(J4,SL_CHARTS_2012!$V$1:$V$39999,1),$E$252,1)))=J4,ADDRESS(MATCH(J4,SL_CHARTS_2012!$V$1:$V$39999,1),$E$252,1), IF(INDIRECT(CONCATENATE($E$253,ADDRESS(MATCH(J4,SL_CHARTS_2012!$V$1:$V$39999,1),$E$252,1)))&lt;J4, ADDRESS(MATCH(J4,SL_CHARTS_2012!$V$1:$V$39999,1)+1,$E$252,1), ADDRESS(MATCH(J4,SL_CHARTS_2012!$V$1:$V$39999,1),$E$252,1)))</f>
        <v>$V$324</v>
      </c>
      <c r="K244" s="580"/>
      <c r="L244" s="580"/>
      <c r="M244" s="580"/>
      <c r="N244" s="580"/>
      <c r="O244" s="580"/>
      <c r="P244" s="580"/>
      <c r="Q244" s="580"/>
      <c r="R244" s="580"/>
      <c r="S244" s="580"/>
      <c r="T244" s="580"/>
      <c r="U244" s="580"/>
      <c r="V244" s="580"/>
      <c r="W244" s="580"/>
      <c r="X244" s="580"/>
      <c r="Y244" s="580"/>
      <c r="Z244" s="580"/>
      <c r="AA244" s="580"/>
      <c r="AB244" s="580"/>
      <c r="AC244" s="580"/>
    </row>
    <row r="245" spans="2:29" s="574" customFormat="1" ht="15" customHeight="1">
      <c r="B245" s="701"/>
      <c r="C245" s="701"/>
      <c r="D245" s="24" t="s">
        <v>129</v>
      </c>
      <c r="E245" s="119">
        <f ca="1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40.5</v>
      </c>
      <c r="F245" s="119">
        <f ca="1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46.2</v>
      </c>
      <c r="G245" s="119">
        <f ca="1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39.799999999999997</v>
      </c>
      <c r="H245" s="119">
        <f ca="1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41.2</v>
      </c>
      <c r="I245" s="119">
        <f ca="1">INDIRECT(CONCATENATE($E$253,IF(INDIRECT(CONCATENATE($E$253,ADDRESS(MATCH(I4,SL_CHARTS_2012!$V$1:$V$39999,1),$E$252,1)))=I4,ADDRESS(MATCH(I4,SL_CHARTS_2012!$V$1:$V$39999,1),$E$252,1),IF(INDIRECT(CONCATENATE($E$253,ADDRESS(MATCH(I4,SL_CHARTS_2012!$V$1:$V$39999,1),$E$252,1)))&lt;I4,ADDRESS(MATCH(I4,SL_CHARTS_2012!$V$1:$V$39999,1)+1,$E$252,1),ADDRESS(MATCH(I4,SL_CHARTS_2012!$V$1:$V$39999,1),$E$252,1)))))</f>
        <v>40.5</v>
      </c>
      <c r="J245" s="363">
        <f ca="1">INDIRECT(CONCATENATE($E$253,IF(INDIRECT(CONCATENATE($E$253,ADDRESS(MATCH(J4,SL_CHARTS_2012!$V$1:$V$39999,1),$E$252,1)))=J4,ADDRESS(MATCH(J4,SL_CHARTS_2012!$V$1:$V$39999,1),$E$252,1),IF(INDIRECT(CONCATENATE($E$253,ADDRESS(MATCH(J4,SL_CHARTS_2012!$V$1:$V$39999,1),$E$252,1)))&lt;J4,ADDRESS(MATCH(J4,SL_CHARTS_2012!$V$1:$V$39999,1)+1,$E$252,1),ADDRESS(MATCH(J4,SL_CHARTS_2012!$V$1:$V$39999,1),$E$252,1)))))</f>
        <v>41.3</v>
      </c>
      <c r="K245" s="580"/>
      <c r="L245" s="580"/>
      <c r="M245" s="580"/>
      <c r="N245" s="580"/>
      <c r="O245" s="580"/>
      <c r="P245" s="580"/>
      <c r="Q245" s="580"/>
      <c r="R245" s="580"/>
      <c r="S245" s="58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</row>
    <row r="246" spans="2:29" s="574" customFormat="1" ht="15" customHeight="1">
      <c r="B246" s="701"/>
      <c r="C246" s="701"/>
      <c r="D246" s="25" t="s">
        <v>149</v>
      </c>
      <c r="E246" s="26" t="str">
        <f ca="1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$V$288</v>
      </c>
      <c r="F246" s="26" t="str">
        <f ca="1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$V$260</v>
      </c>
      <c r="G246" s="26" t="str">
        <f ca="1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$V$273</v>
      </c>
      <c r="H246" s="26" t="str">
        <f ca="1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$V$276</v>
      </c>
      <c r="I246" s="26" t="str">
        <f ca="1">IF(INDIRECT(CONCATENATE($E$253,ADDRESS(MATCH(I8,SL_CHARTS_2012!$V$1:$V$39999,1),$E$252,1)))=I8,ADDRESS(MATCH(I8,SL_CHARTS_2012!$V$1:$V$39999,1),$E$252,1),IF(INDIRECT(CONCATENATE($E$253,ADDRESS(MATCH(I8,SL_CHARTS_2012!$V$1:$V$39999,1),$E$252,1)))&gt;I8, ADDRESS(MATCH(I8,SL_CHARTS_2012!$V$1:$V$39999,1)-1,$E$252,1), ADDRESS(MATCH(I8,SL_CHARTS_2012!$V$1:$V$39999,1),$E$252,1)))</f>
        <v>$V$282</v>
      </c>
      <c r="J246" s="352" t="str">
        <f ca="1">IF(INDIRECT(CONCATENATE($E$253,ADDRESS(MATCH(J8,SL_CHARTS_2012!$V$1:$V$39999,1),$E$252,1)))=J8,ADDRESS(MATCH(J8,SL_CHARTS_2012!$V$1:$V$39999,1),$E$252,1),IF(INDIRECT(CONCATENATE($E$253,ADDRESS(MATCH(J8,SL_CHARTS_2012!$V$1:$V$39999,1),$E$252,1)))&gt;J8, ADDRESS(MATCH(J8,SL_CHARTS_2012!$V$1:$V$39999,1)-1,$E$252,1), ADDRESS(MATCH(J8,SL_CHARTS_2012!$V$1:$V$39999,1),$E$252,1)))</f>
        <v>$V$288</v>
      </c>
      <c r="K246" s="580"/>
      <c r="L246" s="580"/>
      <c r="M246" s="580"/>
      <c r="N246" s="580"/>
      <c r="O246" s="580"/>
      <c r="P246" s="580"/>
      <c r="Q246" s="580"/>
      <c r="R246" s="580"/>
      <c r="S246" s="580"/>
      <c r="T246" s="580"/>
      <c r="U246" s="580"/>
      <c r="V246" s="580"/>
      <c r="W246" s="580"/>
      <c r="X246" s="580"/>
      <c r="Y246" s="580"/>
      <c r="Z246" s="580"/>
      <c r="AA246" s="580"/>
      <c r="AB246" s="580"/>
      <c r="AC246" s="580"/>
    </row>
    <row r="247" spans="2:29" s="574" customFormat="1" ht="15" customHeight="1">
      <c r="B247" s="701"/>
      <c r="C247" s="701"/>
      <c r="D247" s="24" t="s">
        <v>130</v>
      </c>
      <c r="E247" s="119">
        <f ca="1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38</v>
      </c>
      <c r="F247" s="119">
        <f ca="1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35.4</v>
      </c>
      <c r="G247" s="119">
        <f ca="1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36.6</v>
      </c>
      <c r="H247" s="119">
        <f ca="1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36.9</v>
      </c>
      <c r="I247" s="119">
        <f ca="1">INDIRECT(CONCATENATE($E$253,IF(INDIRECT(CONCATENATE($E$253,ADDRESS(MATCH(I8,SL_CHARTS_2012!$V$1:$V$39999,1),$E$252,1)))=I8,ADDRESS(MATCH(I8,SL_CHARTS_2012!$V$1:$V$39999,1),$E$252,1),IF(INDIRECT(CONCATENATE($E$253,ADDRESS(MATCH(I8,SL_CHARTS_2012!$V$1:$V$39999,1),$E$252,1)))&gt;I8,ADDRESS(MATCH(I8,SL_CHARTS_2012!$V$1:$V$39999,1)-1,$E$252,1),ADDRESS(MATCH(I8,SL_CHARTS_2012!$V$1:$V$39999,1),$E$252,1)))))</f>
        <v>37.4</v>
      </c>
      <c r="J247" s="363">
        <f ca="1">INDIRECT(CONCATENATE($E$253,IF(INDIRECT(CONCATENATE($E$253,ADDRESS(MATCH(J8,SL_CHARTS_2012!$V$1:$V$39999,1),$E$252,1)))=J8,ADDRESS(MATCH(J8,SL_CHARTS_2012!$V$1:$V$39999,1),$E$252,1),IF(INDIRECT(CONCATENATE($E$253,ADDRESS(MATCH(J8,SL_CHARTS_2012!$V$1:$V$39999,1),$E$252,1)))&gt;J8,ADDRESS(MATCH(J8,SL_CHARTS_2012!$V$1:$V$39999,1)-1,$E$252,1),ADDRESS(MATCH(J8,SL_CHARTS_2012!$V$1:$V$39999,1),$E$252,1)))))</f>
        <v>38</v>
      </c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</row>
    <row r="248" spans="2:29" s="574" customFormat="1" ht="15" customHeight="1">
      <c r="B248" s="701"/>
      <c r="C248" s="707" t="s">
        <v>121</v>
      </c>
      <c r="D248" s="60" t="s">
        <v>148</v>
      </c>
      <c r="E248" s="62" t="str">
        <f ca="1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$V$315</v>
      </c>
      <c r="F248" s="62" t="str">
        <f ca="1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$V$375</v>
      </c>
      <c r="G248" s="62" t="str">
        <f ca="1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$V$307</v>
      </c>
      <c r="H248" s="62" t="str">
        <f ca="1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$V$323</v>
      </c>
      <c r="I248" s="62" t="str">
        <f ca="1">IF(INDIRECT(CONCATENATE($E$253,ADDRESS(MATCH(I6,SL_CHARTS_2012!$V$1:$V$39999,1),$E$252,1)))=I6,ADDRESS(MATCH(I6,SL_CHARTS_2012!$V$1:$V$39999,1),$E$252,1), IF(INDIRECT(CONCATENATE($E$253,ADDRESS(MATCH(I6,SL_CHARTS_2012!$V$1:$V$39999,1),$E$252,1)))&lt;I6, ADDRESS(MATCH(I6,SL_CHARTS_2012!$V$1:$V$39999,1)+1,$E$252,1), ADDRESS(MATCH(I6,SL_CHARTS_2012!$V$1:$V$39999,1),$E$252,1)))</f>
        <v>$V$315</v>
      </c>
      <c r="J248" s="353" t="str">
        <f ca="1">IF(INDIRECT(CONCATENATE($E$253,ADDRESS(MATCH(J6,SL_CHARTS_2012!$V$1:$V$39999,1),$E$252,1)))=J6,ADDRESS(MATCH(J6,SL_CHARTS_2012!$V$1:$V$39999,1),$E$252,1), IF(INDIRECT(CONCATENATE($E$253,ADDRESS(MATCH(J6,SL_CHARTS_2012!$V$1:$V$39999,1),$E$252,1)))&lt;J6, ADDRESS(MATCH(J6,SL_CHARTS_2012!$V$1:$V$39999,1)+1,$E$252,1), ADDRESS(MATCH(J6,SL_CHARTS_2012!$V$1:$V$39999,1),$E$252,1)))</f>
        <v>$V$324</v>
      </c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80"/>
      <c r="AB248" s="580"/>
      <c r="AC248" s="580"/>
    </row>
    <row r="249" spans="2:29" s="574" customFormat="1" ht="15" customHeight="1">
      <c r="B249" s="701"/>
      <c r="C249" s="707"/>
      <c r="D249" s="85" t="s">
        <v>118</v>
      </c>
      <c r="E249" s="123">
        <f ca="1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40.5</v>
      </c>
      <c r="F249" s="123">
        <f ca="1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46.2</v>
      </c>
      <c r="G249" s="123">
        <f ca="1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39.799999999999997</v>
      </c>
      <c r="H249" s="123">
        <f ca="1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41.2</v>
      </c>
      <c r="I249" s="123">
        <f ca="1">INDIRECT(CONCATENATE($E$253,IF(INDIRECT(CONCATENATE($E$253,ADDRESS(MATCH(I6,SL_CHARTS_2012!$V$1:$V$39999,1),$E$252,1)))=I6,ADDRESS(MATCH(I6,SL_CHARTS_2012!$V$1:$V$39999,1),$E$252,1),IF(INDIRECT(CONCATENATE($E$253,ADDRESS(MATCH(I6,SL_CHARTS_2012!$V$1:$V$39999,1),$E$252,1)))&lt;I6,ADDRESS(MATCH(I6,SL_CHARTS_2012!$V$1:$V$39999,1)+1,$E$252,1),ADDRESS(MATCH(I6,SL_CHARTS_2012!$V$1:$V$39999,1),$E$252,1)))))</f>
        <v>40.5</v>
      </c>
      <c r="J249" s="364">
        <f ca="1">INDIRECT(CONCATENATE($E$253,IF(INDIRECT(CONCATENATE($E$253,ADDRESS(MATCH(J6,SL_CHARTS_2012!$V$1:$V$39999,1),$E$252,1)))=J6,ADDRESS(MATCH(J6,SL_CHARTS_2012!$V$1:$V$39999,1),$E$252,1),IF(INDIRECT(CONCATENATE($E$253,ADDRESS(MATCH(J6,SL_CHARTS_2012!$V$1:$V$39999,1),$E$252,1)))&lt;J6,ADDRESS(MATCH(J6,SL_CHARTS_2012!$V$1:$V$39999,1)+1,$E$252,1),ADDRESS(MATCH(J6,SL_CHARTS_2012!$V$1:$V$39999,1),$E$252,1)))))</f>
        <v>41.3</v>
      </c>
      <c r="K249" s="580"/>
      <c r="L249" s="580"/>
      <c r="M249" s="580"/>
      <c r="N249" s="580"/>
      <c r="O249" s="580"/>
      <c r="P249" s="580"/>
      <c r="Q249" s="580"/>
      <c r="R249" s="580"/>
      <c r="S249" s="580"/>
      <c r="T249" s="580"/>
      <c r="U249" s="580"/>
      <c r="V249" s="580"/>
      <c r="W249" s="580"/>
      <c r="X249" s="580"/>
      <c r="Y249" s="580"/>
      <c r="Z249" s="580"/>
      <c r="AA249" s="580"/>
      <c r="AB249" s="580"/>
      <c r="AC249" s="580"/>
    </row>
    <row r="250" spans="2:29" s="574" customFormat="1" ht="15" customHeight="1">
      <c r="B250" s="701"/>
      <c r="C250" s="707"/>
      <c r="D250" s="60" t="s">
        <v>149</v>
      </c>
      <c r="E250" s="62" t="str">
        <f ca="1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$V$288</v>
      </c>
      <c r="F250" s="62" t="str">
        <f ca="1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$V$260</v>
      </c>
      <c r="G250" s="62" t="str">
        <f ca="1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$V$273</v>
      </c>
      <c r="H250" s="62" t="str">
        <f ca="1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$V$276</v>
      </c>
      <c r="I250" s="62" t="str">
        <f ca="1">IF(INDIRECT(CONCATENATE($E$253,ADDRESS(MATCH(I10,SL_CHARTS_2012!$V$1:$V$39999,1),$E$252,1)))=I10,ADDRESS(MATCH(I10,SL_CHARTS_2012!$V$1:$V$39999,1),$E$252,1),IF(INDIRECT(CONCATENATE($E$253,ADDRESS(MATCH(I10,SL_CHARTS_2012!$V$1:$V$39999,1),$E$252,1)))&gt;I10, ADDRESS(MATCH(I10,SL_CHARTS_2012!$V$1:$V$39999,1)-1,$E$252,1), ADDRESS(MATCH(I10,SL_CHARTS_2012!$V$1:$V$39999,1),$E$252,1)))</f>
        <v>$V$282</v>
      </c>
      <c r="J250" s="353" t="str">
        <f ca="1">IF(INDIRECT(CONCATENATE($E$253,ADDRESS(MATCH(J10,SL_CHARTS_2012!$V$1:$V$39999,1),$E$252,1)))=J10,ADDRESS(MATCH(J10,SL_CHARTS_2012!$V$1:$V$39999,1),$E$252,1),IF(INDIRECT(CONCATENATE($E$253,ADDRESS(MATCH(J10,SL_CHARTS_2012!$V$1:$V$39999,1),$E$252,1)))&gt;J10, ADDRESS(MATCH(J10,SL_CHARTS_2012!$V$1:$V$39999,1)-1,$E$252,1), ADDRESS(MATCH(J10,SL_CHARTS_2012!$V$1:$V$39999,1),$E$252,1)))</f>
        <v>$V$288</v>
      </c>
      <c r="K250" s="580"/>
      <c r="L250" s="580"/>
      <c r="M250" s="580"/>
      <c r="N250" s="580"/>
      <c r="O250" s="580"/>
      <c r="P250" s="580"/>
      <c r="Q250" s="580"/>
      <c r="R250" s="580"/>
      <c r="S250" s="580"/>
      <c r="T250" s="580"/>
      <c r="U250" s="580"/>
      <c r="V250" s="580"/>
      <c r="W250" s="580"/>
      <c r="X250" s="580"/>
      <c r="Y250" s="580"/>
      <c r="Z250" s="580"/>
      <c r="AA250" s="580"/>
      <c r="AB250" s="580"/>
      <c r="AC250" s="580"/>
    </row>
    <row r="251" spans="2:29" s="574" customFormat="1" ht="15" customHeight="1">
      <c r="B251" s="701"/>
      <c r="C251" s="707"/>
      <c r="D251" s="85" t="s">
        <v>119</v>
      </c>
      <c r="E251" s="123">
        <f ca="1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38</v>
      </c>
      <c r="F251" s="123">
        <f ca="1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35.4</v>
      </c>
      <c r="G251" s="123">
        <f ca="1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36.6</v>
      </c>
      <c r="H251" s="123">
        <f ca="1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36.9</v>
      </c>
      <c r="I251" s="123">
        <f ca="1">INDIRECT(CONCATENATE($E$253,IF(INDIRECT(CONCATENATE($E$253,ADDRESS(MATCH(I10,SL_CHARTS_2012!$V$1:$V$39999,1),$E$252,1)))=I10,ADDRESS(MATCH(I10,SL_CHARTS_2012!$V$1:$V$39999,1),$E$252,1),IF(INDIRECT(CONCATENATE($E$253,ADDRESS(MATCH(I10,SL_CHARTS_2012!$V$1:$V$39999,1),$E$252,1)))&gt;I10,ADDRESS(MATCH(I10,SL_CHARTS_2012!$V$1:$V$39999,1)-1,$E$252),ADDRESS(MATCH(I10,SL_CHARTS_2012!$V$1:$V$39999,1),$E$252,1)))))</f>
        <v>37.4</v>
      </c>
      <c r="J251" s="364">
        <f ca="1">INDIRECT(CONCATENATE($E$253,IF(INDIRECT(CONCATENATE($E$253,ADDRESS(MATCH(J10,SL_CHARTS_2012!$V$1:$V$39999,1),$E$252,1)))=J10,ADDRESS(MATCH(J10,SL_CHARTS_2012!$V$1:$V$39999,1),$E$252,1),IF(INDIRECT(CONCATENATE($E$253,ADDRESS(MATCH(J10,SL_CHARTS_2012!$V$1:$V$39999,1),$E$252,1)))&gt;J10,ADDRESS(MATCH(J10,SL_CHARTS_2012!$V$1:$V$39999,1)-1,$E$252),ADDRESS(MATCH(J10,SL_CHARTS_2012!$V$1:$V$39999,1),$E$252,1)))))</f>
        <v>38</v>
      </c>
      <c r="K251" s="580"/>
      <c r="L251" s="580"/>
      <c r="M251" s="580"/>
      <c r="N251" s="580"/>
      <c r="O251" s="580"/>
      <c r="P251" s="580"/>
      <c r="Q251" s="580"/>
      <c r="R251" s="580"/>
      <c r="S251" s="580"/>
      <c r="T251" s="580"/>
      <c r="U251" s="580"/>
      <c r="V251" s="580"/>
      <c r="W251" s="580"/>
      <c r="X251" s="580"/>
      <c r="Y251" s="580"/>
      <c r="Z251" s="580"/>
      <c r="AA251" s="580"/>
      <c r="AB251" s="580"/>
      <c r="AC251" s="580"/>
    </row>
    <row r="252" spans="2:29" s="574" customFormat="1" ht="15" customHeight="1">
      <c r="B252" s="701"/>
      <c r="C252" s="712" t="s">
        <v>125</v>
      </c>
      <c r="D252" s="712"/>
      <c r="E252" s="704">
        <v>22</v>
      </c>
      <c r="F252" s="704"/>
      <c r="G252" s="704"/>
      <c r="H252" s="704"/>
      <c r="I252" s="704"/>
      <c r="J252" s="704"/>
      <c r="K252" s="580"/>
      <c r="L252" s="580"/>
      <c r="M252" s="580"/>
      <c r="N252" s="580"/>
      <c r="O252" s="580"/>
      <c r="P252" s="580"/>
      <c r="Q252" s="580"/>
      <c r="R252" s="580"/>
      <c r="S252" s="580"/>
      <c r="T252" s="580"/>
      <c r="U252" s="580"/>
      <c r="V252" s="580"/>
      <c r="W252" s="580"/>
      <c r="X252" s="580"/>
      <c r="Y252" s="580"/>
      <c r="Z252" s="580"/>
      <c r="AA252" s="580"/>
      <c r="AB252" s="580"/>
      <c r="AC252" s="580"/>
    </row>
    <row r="253" spans="2:29" s="574" customFormat="1" ht="15" customHeight="1">
      <c r="B253" s="701"/>
      <c r="C253" s="573"/>
      <c r="D253" s="713" t="s">
        <v>126</v>
      </c>
      <c r="E253" s="42" t="s">
        <v>147</v>
      </c>
      <c r="F253" s="24"/>
      <c r="G253" s="24"/>
      <c r="H253" s="24"/>
      <c r="I253" s="24"/>
      <c r="J253" s="326"/>
      <c r="K253" s="580"/>
      <c r="L253" s="580"/>
      <c r="M253" s="580"/>
      <c r="N253" s="580"/>
      <c r="O253" s="580"/>
      <c r="P253" s="580"/>
      <c r="Q253" s="580"/>
      <c r="R253" s="580"/>
      <c r="S253" s="580"/>
      <c r="T253" s="580"/>
      <c r="U253" s="580"/>
      <c r="V253" s="580"/>
      <c r="W253" s="580"/>
      <c r="X253" s="580"/>
      <c r="Y253" s="580"/>
      <c r="Z253" s="580"/>
      <c r="AA253" s="580"/>
      <c r="AB253" s="580"/>
      <c r="AC253" s="580"/>
    </row>
    <row r="254" spans="2:29" s="574" customFormat="1" ht="15" customHeight="1">
      <c r="B254" s="701"/>
      <c r="C254" s="573"/>
      <c r="D254" s="713"/>
      <c r="E254" s="42" t="s">
        <v>124</v>
      </c>
      <c r="F254" s="24"/>
      <c r="G254" s="24"/>
      <c r="H254" s="24"/>
      <c r="I254" s="24"/>
      <c r="J254" s="326"/>
      <c r="K254" s="580"/>
      <c r="L254" s="580"/>
      <c r="M254" s="580"/>
      <c r="N254" s="580"/>
      <c r="O254" s="580"/>
      <c r="P254" s="580"/>
      <c r="Q254" s="580"/>
      <c r="R254" s="580"/>
      <c r="S254" s="580"/>
      <c r="T254" s="580"/>
      <c r="U254" s="580"/>
      <c r="V254" s="580"/>
      <c r="W254" s="580"/>
      <c r="X254" s="580"/>
      <c r="Y254" s="580"/>
      <c r="Z254" s="580"/>
      <c r="AA254" s="580"/>
      <c r="AB254" s="580"/>
      <c r="AC254" s="580"/>
    </row>
    <row r="255" spans="2:29" s="574" customFormat="1" ht="15" customHeight="1">
      <c r="B255" s="701"/>
      <c r="C255" s="705" t="s">
        <v>120</v>
      </c>
      <c r="D255" s="44" t="s">
        <v>123</v>
      </c>
      <c r="E255" s="43" t="str">
        <f ca="1">ADDRESS(MATCH(E247,SL_CHARTS_2012!$V$1:$V$3999,1),$E$252+1,1)</f>
        <v>$W$288</v>
      </c>
      <c r="F255" s="43" t="str">
        <f ca="1">ADDRESS(MATCH(F247,SL_CHARTS_2012!$V$1:$V$3999,1),$E$252+1,1)</f>
        <v>$W$260</v>
      </c>
      <c r="G255" s="43" t="str">
        <f ca="1">ADDRESS(MATCH(G247,SL_CHARTS_2012!$V$1:$V$3999,1),$E$252+1,1)</f>
        <v>$W$273</v>
      </c>
      <c r="H255" s="43" t="str">
        <f ca="1">ADDRESS(MATCH(H247,SL_CHARTS_2012!$V$1:$V$3999,1),$E$252+1,1)</f>
        <v>$W$276</v>
      </c>
      <c r="I255" s="43" t="str">
        <f ca="1">ADDRESS(MATCH(I247,SL_CHARTS_2012!$V$1:$V$3999,1),$E$252+1,1)</f>
        <v>$W$282</v>
      </c>
      <c r="J255" s="328" t="str">
        <f ca="1">ADDRESS(MATCH(J247,SL_CHARTS_2012!$V$1:$V$3999,1),$E$252+1,1)</f>
        <v>$W$288</v>
      </c>
      <c r="K255" s="580"/>
      <c r="L255" s="580"/>
      <c r="M255" s="580"/>
      <c r="N255" s="580"/>
      <c r="O255" s="580"/>
      <c r="P255" s="580"/>
      <c r="Q255" s="580"/>
      <c r="R255" s="580"/>
      <c r="S255" s="580"/>
      <c r="T255" s="580"/>
      <c r="U255" s="580"/>
      <c r="V255" s="580"/>
      <c r="W255" s="580"/>
      <c r="X255" s="580"/>
      <c r="Y255" s="580"/>
      <c r="Z255" s="580"/>
      <c r="AA255" s="580"/>
      <c r="AB255" s="580"/>
      <c r="AC255" s="580"/>
    </row>
    <row r="256" spans="2:29" s="574" customFormat="1" ht="15" customHeight="1">
      <c r="B256" s="701"/>
      <c r="C256" s="706"/>
      <c r="D256" s="44" t="s">
        <v>122</v>
      </c>
      <c r="E256" s="43" t="str">
        <f ca="1">ADDRESS(MATCH(E245,SL_CHARTS_2012!$V$1:$V$3999,1),$E$252+1,1)</f>
        <v>$W$315</v>
      </c>
      <c r="F256" s="43" t="str">
        <f ca="1">ADDRESS(MATCH(F245,SL_CHARTS_2012!$V$1:$V$3999,1),$E$252+1,1)</f>
        <v>$W$375</v>
      </c>
      <c r="G256" s="43" t="str">
        <f ca="1">ADDRESS(MATCH(G245,SL_CHARTS_2012!$V$1:$V$3999,1),$E$252+1,1)</f>
        <v>$W$307</v>
      </c>
      <c r="H256" s="43" t="str">
        <f ca="1">ADDRESS(MATCH(H245,SL_CHARTS_2012!$V$1:$V$3999,1),$E$252+1,1)</f>
        <v>$W$323</v>
      </c>
      <c r="I256" s="43" t="str">
        <f ca="1">ADDRESS(MATCH(I245,SL_CHARTS_2012!$V$1:$V$3999,1),$E$252+1,1)</f>
        <v>$W$315</v>
      </c>
      <c r="J256" s="328" t="str">
        <f ca="1">ADDRESS(MATCH(J245,SL_CHARTS_2012!$V$1:$V$3999,1),$E$252+1,1)</f>
        <v>$W$324</v>
      </c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80"/>
      <c r="AB256" s="580"/>
      <c r="AC256" s="580"/>
    </row>
    <row r="257" spans="2:29" s="574" customFormat="1" ht="15" customHeight="1">
      <c r="B257" s="701"/>
      <c r="C257" s="707" t="s">
        <v>121</v>
      </c>
      <c r="D257" s="49" t="s">
        <v>123</v>
      </c>
      <c r="E257" s="48" t="str">
        <f ca="1">ADDRESS(MATCH(E251,SL_CHARTS_2012!$V$1:$V$3999,1),$E$252+1,1)</f>
        <v>$W$288</v>
      </c>
      <c r="F257" s="48" t="str">
        <f ca="1">ADDRESS(MATCH(F251,SL_CHARTS_2012!$V$1:$V$3999,1),$E$252+1,1)</f>
        <v>$W$260</v>
      </c>
      <c r="G257" s="48" t="str">
        <f ca="1">ADDRESS(MATCH(G251,SL_CHARTS_2012!$V$1:$V$3999,1),$E$252+1,1)</f>
        <v>$W$273</v>
      </c>
      <c r="H257" s="48" t="str">
        <f ca="1">ADDRESS(MATCH(H251,SL_CHARTS_2012!$V$1:$V$3999,1),$E$252+1,1)</f>
        <v>$W$276</v>
      </c>
      <c r="I257" s="48" t="str">
        <f ca="1">ADDRESS(MATCH(I251,SL_CHARTS_2012!$V$1:$V$3999,1),$E$252+1,1)</f>
        <v>$W$282</v>
      </c>
      <c r="J257" s="327" t="str">
        <f ca="1">ADDRESS(MATCH(J251,SL_CHARTS_2012!$V$1:$V$3999,1),$E$252+1,1)</f>
        <v>$W$288</v>
      </c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80"/>
      <c r="AB257" s="580"/>
      <c r="AC257" s="580"/>
    </row>
    <row r="258" spans="2:29" s="574" customFormat="1" ht="15" customHeight="1">
      <c r="B258" s="701"/>
      <c r="C258" s="708"/>
      <c r="D258" s="49" t="s">
        <v>122</v>
      </c>
      <c r="E258" s="48" t="str">
        <f ca="1">ADDRESS(MATCH(E249,SL_CHARTS_2012!$V$1:$V$3999,1),$E$252+1,1)</f>
        <v>$W$315</v>
      </c>
      <c r="F258" s="48" t="str">
        <f ca="1">ADDRESS(MATCH(F249,SL_CHARTS_2012!$V$1:$V$3999,1),$E$252+1,1)</f>
        <v>$W$375</v>
      </c>
      <c r="G258" s="48" t="str">
        <f ca="1">ADDRESS(MATCH(G249,SL_CHARTS_2012!$V$1:$V$3999,1),$E$252+1,1)</f>
        <v>$W$307</v>
      </c>
      <c r="H258" s="48" t="str">
        <f ca="1">ADDRESS(MATCH(H249,SL_CHARTS_2012!$V$1:$V$3999,1),$E$252+1,1)</f>
        <v>$W$323</v>
      </c>
      <c r="I258" s="48" t="str">
        <f ca="1">ADDRESS(MATCH(I249,SL_CHARTS_2012!$V$1:$V$3999,1),$E$252+1,1)</f>
        <v>$W$315</v>
      </c>
      <c r="J258" s="327" t="str">
        <f ca="1">ADDRESS(MATCH(J249,SL_CHARTS_2012!$V$1:$V$3999,1),$E$252+1,1)</f>
        <v>$W$324</v>
      </c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</row>
    <row r="259" spans="2:29" s="574" customFormat="1" ht="15" customHeight="1">
      <c r="B259" s="701"/>
      <c r="C259" s="714" t="s">
        <v>127</v>
      </c>
      <c r="D259" s="23" t="s">
        <v>106</v>
      </c>
      <c r="E259" s="19" t="str">
        <f ca="1">CONCATENATE(ROUND(E245,1),E$7,ROUND(E247,1))</f>
        <v>40,5-38</v>
      </c>
      <c r="F259" s="19" t="str">
        <f t="shared" ref="F259:J259" ca="1" si="111">CONCATENATE(ROUND(F245,1),F$7,ROUND(F247,1))</f>
        <v>46,2-35,4</v>
      </c>
      <c r="G259" s="19" t="str">
        <f t="shared" ca="1" si="111"/>
        <v>39,8-36,6</v>
      </c>
      <c r="H259" s="19" t="str">
        <f t="shared" ca="1" si="111"/>
        <v>41,2-36,9</v>
      </c>
      <c r="I259" s="19" t="str">
        <f t="shared" ca="1" si="111"/>
        <v>40,5-37,4</v>
      </c>
      <c r="J259" s="367" t="str">
        <f t="shared" ca="1" si="111"/>
        <v>41,3-38</v>
      </c>
      <c r="K259" s="580"/>
      <c r="L259" s="580"/>
      <c r="M259" s="580"/>
      <c r="N259" s="580"/>
      <c r="O259" s="580"/>
      <c r="P259" s="580"/>
      <c r="Q259" s="580"/>
      <c r="R259" s="580"/>
      <c r="S259" s="580"/>
      <c r="T259" s="580"/>
      <c r="U259" s="580"/>
      <c r="V259" s="580"/>
      <c r="W259" s="580"/>
      <c r="X259" s="580"/>
      <c r="Y259" s="580"/>
      <c r="Z259" s="580"/>
      <c r="AA259" s="580"/>
      <c r="AB259" s="580"/>
      <c r="AC259" s="580"/>
    </row>
    <row r="260" spans="2:29" s="574" customFormat="1" ht="15" customHeight="1">
      <c r="B260" s="701"/>
      <c r="C260" s="714"/>
      <c r="D260" s="15" t="s">
        <v>670</v>
      </c>
      <c r="E260" s="15">
        <f ca="1">AVERAGE(INDIRECT(CONCATENATE($E$253,E255,$E$254,E256),TRUE))</f>
        <v>16.725421428571426</v>
      </c>
      <c r="F260" s="15">
        <f t="shared" ref="F260:J260" ca="1" si="112">AVERAGE(INDIRECT(CONCATENATE($E$253,F255,$E$254,F256),TRUE))</f>
        <v>48.092481896551732</v>
      </c>
      <c r="G260" s="15">
        <f t="shared" ca="1" si="112"/>
        <v>18.102321428571429</v>
      </c>
      <c r="H260" s="15">
        <f t="shared" ca="1" si="112"/>
        <v>27.822003124999998</v>
      </c>
      <c r="I260" s="15">
        <f t="shared" ca="1" si="112"/>
        <v>19.773876470588238</v>
      </c>
      <c r="J260" s="365">
        <f t="shared" ca="1" si="112"/>
        <v>25.031993243243242</v>
      </c>
      <c r="K260" s="580"/>
      <c r="L260" s="580"/>
      <c r="M260" s="580"/>
      <c r="N260" s="580"/>
      <c r="O260" s="580"/>
      <c r="P260" s="580"/>
      <c r="Q260" s="580"/>
      <c r="R260" s="580"/>
      <c r="S260" s="580"/>
      <c r="T260" s="580"/>
      <c r="U260" s="580"/>
      <c r="V260" s="580"/>
      <c r="W260" s="580"/>
      <c r="X260" s="580"/>
      <c r="Y260" s="580"/>
      <c r="Z260" s="580"/>
      <c r="AA260" s="580"/>
      <c r="AB260" s="580"/>
      <c r="AC260" s="580"/>
    </row>
    <row r="261" spans="2:29" s="574" customFormat="1" ht="15" customHeight="1">
      <c r="B261" s="701"/>
      <c r="C261" s="714"/>
      <c r="D261" s="13" t="s">
        <v>671</v>
      </c>
      <c r="E261" s="13">
        <f ca="1">MIN(INDIRECT(CONCATENATE($E$253,E255,$E$254,E256),TRUE))</f>
        <v>-18</v>
      </c>
      <c r="F261" s="13">
        <f t="shared" ref="F261:J261" ca="1" si="113">MIN(INDIRECT(CONCATENATE($E$253,F255,$E$254,F256),TRUE))</f>
        <v>-18</v>
      </c>
      <c r="G261" s="13">
        <f t="shared" ca="1" si="113"/>
        <v>-18</v>
      </c>
      <c r="H261" s="13">
        <f t="shared" ca="1" si="113"/>
        <v>-18</v>
      </c>
      <c r="I261" s="13">
        <f t="shared" ca="1" si="113"/>
        <v>-18</v>
      </c>
      <c r="J261" s="366">
        <f t="shared" ca="1" si="113"/>
        <v>-18</v>
      </c>
      <c r="K261" s="580"/>
      <c r="L261" s="580"/>
      <c r="M261" s="580"/>
      <c r="N261" s="580"/>
      <c r="O261" s="580"/>
      <c r="P261" s="580"/>
      <c r="Q261" s="580"/>
      <c r="R261" s="580"/>
      <c r="S261" s="580"/>
      <c r="T261" s="580"/>
      <c r="U261" s="580"/>
      <c r="V261" s="580"/>
      <c r="W261" s="580"/>
      <c r="X261" s="580"/>
      <c r="Y261" s="580"/>
      <c r="Z261" s="580"/>
      <c r="AA261" s="580"/>
      <c r="AB261" s="580"/>
      <c r="AC261" s="580"/>
    </row>
    <row r="262" spans="2:29" s="574" customFormat="1" ht="15" customHeight="1">
      <c r="B262" s="701"/>
      <c r="C262" s="714"/>
      <c r="D262" s="13" t="s">
        <v>672</v>
      </c>
      <c r="E262" s="13">
        <f ca="1">MAX(INDIRECT(CONCATENATE($E$253,E255,$E$254,E256),TRUE))</f>
        <v>54.760249999999999</v>
      </c>
      <c r="F262" s="13">
        <f t="shared" ref="F262:J262" ca="1" si="114">MAX(INDIRECT(CONCATENATE($E$253,F255,$E$254,F256),TRUE))</f>
        <v>129.09710000000001</v>
      </c>
      <c r="G262" s="13">
        <f t="shared" ca="1" si="114"/>
        <v>59.853949999999998</v>
      </c>
      <c r="H262" s="13">
        <f t="shared" ca="1" si="114"/>
        <v>67.133399999999995</v>
      </c>
      <c r="I262" s="13">
        <f t="shared" ca="1" si="114"/>
        <v>56</v>
      </c>
      <c r="J262" s="366">
        <f t="shared" ca="1" si="114"/>
        <v>68.164450000000002</v>
      </c>
      <c r="K262" s="580"/>
      <c r="L262" s="580"/>
      <c r="M262" s="580"/>
      <c r="N262" s="580"/>
      <c r="O262" s="580"/>
      <c r="P262" s="580"/>
      <c r="Q262" s="580"/>
      <c r="R262" s="580"/>
      <c r="S262" s="580"/>
      <c r="T262" s="580"/>
      <c r="U262" s="580"/>
      <c r="V262" s="580"/>
      <c r="W262" s="580"/>
      <c r="X262" s="580"/>
      <c r="Y262" s="580"/>
      <c r="Z262" s="580"/>
      <c r="AA262" s="580"/>
      <c r="AB262" s="580"/>
      <c r="AC262" s="580"/>
    </row>
    <row r="263" spans="2:29" s="574" customFormat="1" ht="15" customHeight="1">
      <c r="B263" s="701"/>
      <c r="C263" s="714"/>
      <c r="D263" s="25" t="s">
        <v>673</v>
      </c>
      <c r="E263" s="16">
        <v>-15</v>
      </c>
      <c r="F263" s="16">
        <v>-15</v>
      </c>
      <c r="G263" s="16">
        <v>-15</v>
      </c>
      <c r="H263" s="16">
        <v>-15</v>
      </c>
      <c r="I263" s="16">
        <v>-15</v>
      </c>
      <c r="J263" s="367">
        <v>-15</v>
      </c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80"/>
      <c r="AB263" s="580"/>
      <c r="AC263" s="580"/>
    </row>
    <row r="264" spans="2:29" s="574" customFormat="1" ht="15" customHeight="1">
      <c r="B264" s="701"/>
      <c r="C264" s="714"/>
      <c r="D264" s="25" t="s">
        <v>674</v>
      </c>
      <c r="E264" s="16">
        <v>15</v>
      </c>
      <c r="F264" s="16">
        <v>15</v>
      </c>
      <c r="G264" s="16">
        <v>15</v>
      </c>
      <c r="H264" s="16">
        <v>15</v>
      </c>
      <c r="I264" s="16">
        <v>15</v>
      </c>
      <c r="J264" s="367">
        <v>15</v>
      </c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80"/>
      <c r="AB264" s="580"/>
      <c r="AC264" s="580"/>
    </row>
    <row r="265" spans="2:29" s="574" customFormat="1" ht="15" customHeight="1">
      <c r="B265" s="701"/>
      <c r="C265" s="714"/>
      <c r="D265" s="25" t="s">
        <v>675</v>
      </c>
      <c r="E265" s="26">
        <f ca="1">E261+E263</f>
        <v>-33</v>
      </c>
      <c r="F265" s="26">
        <f ca="1">F261+F263</f>
        <v>-33</v>
      </c>
      <c r="G265" s="26">
        <f t="shared" ref="G265:J265" ca="1" si="115">G261+G263</f>
        <v>-33</v>
      </c>
      <c r="H265" s="26">
        <f t="shared" ca="1" si="115"/>
        <v>-33</v>
      </c>
      <c r="I265" s="26">
        <f t="shared" ca="1" si="115"/>
        <v>-33</v>
      </c>
      <c r="J265" s="352">
        <f t="shared" ca="1" si="115"/>
        <v>-33</v>
      </c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80"/>
      <c r="AB265" s="580"/>
      <c r="AC265" s="580"/>
    </row>
    <row r="266" spans="2:29" s="574" customFormat="1" ht="15" customHeight="1">
      <c r="B266" s="701"/>
      <c r="C266" s="714"/>
      <c r="D266" s="25" t="s">
        <v>676</v>
      </c>
      <c r="E266" s="26">
        <f ca="1">E262+E264</f>
        <v>69.760249999999999</v>
      </c>
      <c r="F266" s="26">
        <f t="shared" ref="F266:J266" ca="1" si="116">F262+F264</f>
        <v>144.09710000000001</v>
      </c>
      <c r="G266" s="26">
        <f t="shared" ca="1" si="116"/>
        <v>74.853949999999998</v>
      </c>
      <c r="H266" s="26">
        <f t="shared" ca="1" si="116"/>
        <v>82.133399999999995</v>
      </c>
      <c r="I266" s="26">
        <f t="shared" ca="1" si="116"/>
        <v>71</v>
      </c>
      <c r="J266" s="352">
        <f t="shared" ca="1" si="116"/>
        <v>83.164450000000002</v>
      </c>
      <c r="K266" s="580"/>
      <c r="L266" s="580"/>
      <c r="M266" s="580"/>
      <c r="N266" s="580"/>
      <c r="O266" s="580"/>
      <c r="P266" s="580"/>
      <c r="Q266" s="580"/>
      <c r="R266" s="580"/>
      <c r="S266" s="580"/>
      <c r="T266" s="580"/>
      <c r="U266" s="580"/>
      <c r="V266" s="580"/>
      <c r="W266" s="580"/>
      <c r="X266" s="580"/>
      <c r="Y266" s="580"/>
      <c r="Z266" s="580"/>
      <c r="AA266" s="580"/>
      <c r="AB266" s="580"/>
      <c r="AC266" s="580"/>
    </row>
    <row r="267" spans="2:29" s="574" customFormat="1" ht="15" customHeight="1">
      <c r="B267" s="701"/>
      <c r="C267" s="722" t="s">
        <v>128</v>
      </c>
      <c r="D267" s="56" t="s">
        <v>106</v>
      </c>
      <c r="E267" s="57" t="str">
        <f ca="1">CONCATENATE(ROUND(E245,1),E$7,ROUND(E247,1))</f>
        <v>40,5-38</v>
      </c>
      <c r="F267" s="57" t="str">
        <f t="shared" ref="F267:J267" ca="1" si="117">CONCATENATE(ROUND(F245,1),F$7,ROUND(F247,1))</f>
        <v>46,2-35,4</v>
      </c>
      <c r="G267" s="57" t="str">
        <f t="shared" ca="1" si="117"/>
        <v>39,8-36,6</v>
      </c>
      <c r="H267" s="57" t="str">
        <f t="shared" ca="1" si="117"/>
        <v>41,2-36,9</v>
      </c>
      <c r="I267" s="57" t="str">
        <f t="shared" ca="1" si="117"/>
        <v>40,5-37,4</v>
      </c>
      <c r="J267" s="354" t="str">
        <f t="shared" ca="1" si="117"/>
        <v>41,3-38</v>
      </c>
      <c r="K267" s="580"/>
      <c r="L267" s="580"/>
      <c r="M267" s="580"/>
      <c r="N267" s="580"/>
      <c r="O267" s="580"/>
      <c r="P267" s="580"/>
      <c r="Q267" s="580"/>
      <c r="R267" s="580"/>
      <c r="S267" s="580"/>
      <c r="T267" s="580"/>
      <c r="U267" s="580"/>
      <c r="V267" s="580"/>
      <c r="W267" s="580"/>
      <c r="X267" s="580"/>
      <c r="Y267" s="580"/>
      <c r="Z267" s="580"/>
      <c r="AA267" s="580"/>
      <c r="AB267" s="580"/>
      <c r="AC267" s="580"/>
    </row>
    <row r="268" spans="2:29" s="574" customFormat="1" ht="15" customHeight="1">
      <c r="B268" s="701"/>
      <c r="C268" s="722"/>
      <c r="D268" s="58" t="s">
        <v>670</v>
      </c>
      <c r="E268" s="58">
        <f ca="1">AVERAGE(INDIRECT(CONCATENATE($E$253,E257,$E$254,E258),TRUE))</f>
        <v>16.725421428571426</v>
      </c>
      <c r="F268" s="58">
        <f t="shared" ref="F268:J268" ca="1" si="118">AVERAGE(INDIRECT(CONCATENATE($E$253,F257,$E$254,F258),TRUE))</f>
        <v>48.092481896551732</v>
      </c>
      <c r="G268" s="58">
        <f t="shared" ca="1" si="118"/>
        <v>18.102321428571429</v>
      </c>
      <c r="H268" s="58">
        <f t="shared" ca="1" si="118"/>
        <v>27.822003124999998</v>
      </c>
      <c r="I268" s="58">
        <f t="shared" ca="1" si="118"/>
        <v>19.773876470588238</v>
      </c>
      <c r="J268" s="355">
        <f t="shared" ca="1" si="118"/>
        <v>25.031993243243242</v>
      </c>
      <c r="K268" s="580"/>
      <c r="L268" s="580"/>
      <c r="M268" s="580"/>
      <c r="N268" s="580"/>
      <c r="O268" s="580"/>
      <c r="P268" s="580"/>
      <c r="Q268" s="580"/>
      <c r="R268" s="580"/>
      <c r="S268" s="580"/>
      <c r="T268" s="580"/>
      <c r="U268" s="580"/>
      <c r="V268" s="580"/>
      <c r="W268" s="580"/>
      <c r="X268" s="580"/>
      <c r="Y268" s="580"/>
      <c r="Z268" s="580"/>
      <c r="AA268" s="580"/>
      <c r="AB268" s="580"/>
      <c r="AC268" s="580"/>
    </row>
    <row r="269" spans="2:29" s="574" customFormat="1" ht="15" customHeight="1">
      <c r="B269" s="701"/>
      <c r="C269" s="722"/>
      <c r="D269" s="59" t="s">
        <v>671</v>
      </c>
      <c r="E269" s="59">
        <f ca="1">MIN(INDIRECT(CONCATENATE($E$253,E257,$E$254,E258),TRUE))</f>
        <v>-18</v>
      </c>
      <c r="F269" s="59">
        <f t="shared" ref="F269:J269" ca="1" si="119">MIN(INDIRECT(CONCATENATE($E$253,F257,$E$254,F258),TRUE))</f>
        <v>-18</v>
      </c>
      <c r="G269" s="59">
        <f t="shared" ca="1" si="119"/>
        <v>-18</v>
      </c>
      <c r="H269" s="59">
        <f t="shared" ca="1" si="119"/>
        <v>-18</v>
      </c>
      <c r="I269" s="59">
        <f t="shared" ca="1" si="119"/>
        <v>-18</v>
      </c>
      <c r="J269" s="356">
        <f t="shared" ca="1" si="119"/>
        <v>-18</v>
      </c>
      <c r="K269" s="580"/>
      <c r="L269" s="580"/>
      <c r="M269" s="580"/>
      <c r="N269" s="580"/>
      <c r="O269" s="580"/>
      <c r="P269" s="580"/>
      <c r="Q269" s="580"/>
      <c r="R269" s="580"/>
      <c r="S269" s="580"/>
      <c r="T269" s="580"/>
      <c r="U269" s="580"/>
      <c r="V269" s="580"/>
      <c r="W269" s="580"/>
      <c r="X269" s="580"/>
      <c r="Y269" s="580"/>
      <c r="Z269" s="580"/>
      <c r="AA269" s="580"/>
      <c r="AB269" s="580"/>
      <c r="AC269" s="580"/>
    </row>
    <row r="270" spans="2:29" s="574" customFormat="1" ht="15" customHeight="1">
      <c r="B270" s="701"/>
      <c r="C270" s="722"/>
      <c r="D270" s="59" t="s">
        <v>672</v>
      </c>
      <c r="E270" s="59">
        <f ca="1">MAX(INDIRECT(CONCATENATE($E$253,E257,$E$254,E258),TRUE))</f>
        <v>54.760249999999999</v>
      </c>
      <c r="F270" s="59">
        <f t="shared" ref="F270:J270" ca="1" si="120">MAX(INDIRECT(CONCATENATE($E$253,F257,$E$254,F258),TRUE))</f>
        <v>129.09710000000001</v>
      </c>
      <c r="G270" s="59">
        <f t="shared" ca="1" si="120"/>
        <v>59.853949999999998</v>
      </c>
      <c r="H270" s="59">
        <f t="shared" ca="1" si="120"/>
        <v>67.133399999999995</v>
      </c>
      <c r="I270" s="59">
        <f t="shared" ca="1" si="120"/>
        <v>56</v>
      </c>
      <c r="J270" s="356">
        <f t="shared" ca="1" si="120"/>
        <v>68.164450000000002</v>
      </c>
      <c r="K270" s="580"/>
      <c r="L270" s="580"/>
      <c r="M270" s="580"/>
      <c r="N270" s="580"/>
      <c r="O270" s="580"/>
      <c r="P270" s="580"/>
      <c r="Q270" s="580"/>
      <c r="R270" s="580"/>
      <c r="S270" s="580"/>
      <c r="T270" s="580"/>
      <c r="U270" s="580"/>
      <c r="V270" s="580"/>
      <c r="W270" s="580"/>
      <c r="X270" s="580"/>
      <c r="Y270" s="580"/>
      <c r="Z270" s="580"/>
      <c r="AA270" s="580"/>
      <c r="AB270" s="580"/>
      <c r="AC270" s="580"/>
    </row>
    <row r="271" spans="2:29" s="574" customFormat="1" ht="15" customHeight="1">
      <c r="B271" s="701"/>
      <c r="C271" s="722"/>
      <c r="D271" s="60" t="s">
        <v>673</v>
      </c>
      <c r="E271" s="61">
        <v>-15</v>
      </c>
      <c r="F271" s="61">
        <v>-15</v>
      </c>
      <c r="G271" s="61">
        <v>-15</v>
      </c>
      <c r="H271" s="61">
        <v>-15</v>
      </c>
      <c r="I271" s="61">
        <v>-15</v>
      </c>
      <c r="J271" s="354">
        <v>-15</v>
      </c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80"/>
      <c r="AB271" s="580"/>
      <c r="AC271" s="580"/>
    </row>
    <row r="272" spans="2:29" s="574" customFormat="1" ht="15" customHeight="1">
      <c r="B272" s="701"/>
      <c r="C272" s="722"/>
      <c r="D272" s="60" t="s">
        <v>674</v>
      </c>
      <c r="E272" s="61">
        <v>15</v>
      </c>
      <c r="F272" s="61">
        <v>15</v>
      </c>
      <c r="G272" s="61">
        <v>15</v>
      </c>
      <c r="H272" s="61">
        <v>15</v>
      </c>
      <c r="I272" s="61">
        <v>15</v>
      </c>
      <c r="J272" s="354">
        <v>15</v>
      </c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80"/>
      <c r="AB272" s="580"/>
      <c r="AC272" s="580"/>
    </row>
    <row r="273" spans="2:29" s="574" customFormat="1" ht="15" customHeight="1">
      <c r="B273" s="701"/>
      <c r="C273" s="722"/>
      <c r="D273" s="60" t="s">
        <v>675</v>
      </c>
      <c r="E273" s="62">
        <f ca="1">E269+E271</f>
        <v>-33</v>
      </c>
      <c r="F273" s="62">
        <f ca="1">F269+F271</f>
        <v>-33</v>
      </c>
      <c r="G273" s="62">
        <f t="shared" ref="G273:J273" ca="1" si="121">G269+G271</f>
        <v>-33</v>
      </c>
      <c r="H273" s="62">
        <f t="shared" ca="1" si="121"/>
        <v>-33</v>
      </c>
      <c r="I273" s="62">
        <f t="shared" ca="1" si="121"/>
        <v>-33</v>
      </c>
      <c r="J273" s="353">
        <f t="shared" ca="1" si="121"/>
        <v>-33</v>
      </c>
      <c r="K273" s="580"/>
      <c r="L273" s="580"/>
      <c r="M273" s="580"/>
      <c r="N273" s="580"/>
      <c r="O273" s="580"/>
      <c r="P273" s="580"/>
      <c r="Q273" s="580"/>
      <c r="R273" s="580"/>
      <c r="S273" s="580"/>
      <c r="T273" s="580"/>
      <c r="U273" s="580"/>
      <c r="V273" s="580"/>
      <c r="W273" s="580"/>
      <c r="X273" s="580"/>
      <c r="Y273" s="580"/>
      <c r="Z273" s="580"/>
      <c r="AA273" s="580"/>
      <c r="AB273" s="580"/>
      <c r="AC273" s="580"/>
    </row>
    <row r="274" spans="2:29" s="574" customFormat="1" ht="15" customHeight="1" thickBot="1">
      <c r="B274" s="733"/>
      <c r="C274" s="723"/>
      <c r="D274" s="148" t="s">
        <v>676</v>
      </c>
      <c r="E274" s="149">
        <f ca="1">E270+E272</f>
        <v>69.760249999999999</v>
      </c>
      <c r="F274" s="149">
        <f t="shared" ref="F274:J274" ca="1" si="122">F270+F272</f>
        <v>144.09710000000001</v>
      </c>
      <c r="G274" s="149">
        <f t="shared" ca="1" si="122"/>
        <v>74.853949999999998</v>
      </c>
      <c r="H274" s="149">
        <f t="shared" ca="1" si="122"/>
        <v>82.133399999999995</v>
      </c>
      <c r="I274" s="149">
        <f t="shared" ca="1" si="122"/>
        <v>71</v>
      </c>
      <c r="J274" s="338">
        <f t="shared" ca="1" si="122"/>
        <v>83.164450000000002</v>
      </c>
      <c r="K274" s="580"/>
      <c r="L274" s="580"/>
      <c r="M274" s="580"/>
      <c r="N274" s="580"/>
      <c r="O274" s="580"/>
      <c r="P274" s="580"/>
      <c r="Q274" s="580"/>
      <c r="R274" s="580"/>
      <c r="S274" s="580"/>
      <c r="T274" s="580"/>
      <c r="U274" s="580"/>
      <c r="V274" s="580"/>
      <c r="W274" s="580"/>
      <c r="X274" s="580"/>
      <c r="Y274" s="580"/>
      <c r="Z274" s="580"/>
      <c r="AA274" s="580"/>
      <c r="AB274" s="580"/>
      <c r="AC274" s="580"/>
    </row>
    <row r="275" spans="2:29" s="574" customFormat="1" ht="15" customHeight="1">
      <c r="B275" s="190"/>
      <c r="C275" s="190"/>
      <c r="D275" s="28"/>
      <c r="E275" s="29"/>
      <c r="F275" s="29"/>
      <c r="G275" s="29"/>
      <c r="H275" s="29"/>
      <c r="I275" s="29"/>
      <c r="J275" s="377"/>
      <c r="K275" s="580"/>
      <c r="L275" s="580"/>
      <c r="M275" s="580"/>
      <c r="N275" s="580"/>
      <c r="O275" s="580"/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  <c r="AA275" s="580"/>
      <c r="AB275" s="580"/>
      <c r="AC275" s="580"/>
    </row>
    <row r="276" spans="2:29" s="490" customFormat="1" ht="15" customHeight="1" thickBot="1">
      <c r="B276" s="690" t="s">
        <v>44</v>
      </c>
      <c r="C276" s="690"/>
      <c r="D276" s="690"/>
      <c r="E276" s="690"/>
      <c r="F276" s="690"/>
      <c r="G276" s="690"/>
      <c r="H276" s="690"/>
      <c r="I276" s="690"/>
      <c r="J276" s="690"/>
      <c r="K276" s="584"/>
      <c r="L276" s="584"/>
      <c r="M276" s="584"/>
      <c r="N276" s="584"/>
      <c r="O276" s="584"/>
      <c r="P276" s="584"/>
      <c r="Q276" s="584"/>
      <c r="R276" s="584"/>
      <c r="S276" s="584"/>
      <c r="T276" s="584"/>
      <c r="U276" s="584"/>
      <c r="V276" s="584"/>
      <c r="W276" s="584"/>
      <c r="X276" s="584"/>
      <c r="Y276" s="584"/>
      <c r="Z276" s="584"/>
      <c r="AA276" s="584"/>
      <c r="AB276" s="584"/>
      <c r="AC276" s="584"/>
    </row>
    <row r="277" spans="2:29" s="574" customFormat="1" ht="15" customHeight="1">
      <c r="B277" s="691" t="s">
        <v>132</v>
      </c>
      <c r="C277" s="691" t="s">
        <v>120</v>
      </c>
      <c r="D277" s="30" t="s">
        <v>148</v>
      </c>
      <c r="E277" s="96" t="str">
        <f>ADDRESS(MATCH(E278,SL_CHARTS_2012!$AC$1:$AC$39999,1),$E$285,1)</f>
        <v>$AC$45</v>
      </c>
      <c r="F277" s="96" t="str">
        <f>ADDRESS(MATCH(F278,SL_CHARTS_2012!$AC$1:$AC$39999,1),$E$285,1)</f>
        <v>$AC$51</v>
      </c>
      <c r="G277" s="96" t="str">
        <f>ADDRESS(MATCH(G278,SL_CHARTS_2012!$AC$1:$AC$39999,1),$E$285,1)</f>
        <v>$AC$44</v>
      </c>
      <c r="H277" s="96" t="str">
        <f>ADDRESS(MATCH(H278,SL_CHARTS_2012!$AC$1:$AC$39999,1),$E$285,1)</f>
        <v>$AC$46</v>
      </c>
      <c r="I277" s="96" t="str">
        <f>ADDRESS(MATCH(I278,SL_CHARTS_2012!$AC$1:$AC$39999,1),$E$285,1)</f>
        <v>$AC$45</v>
      </c>
      <c r="J277" s="346" t="str">
        <f>ADDRESS(MATCH(J278,SL_CHARTS_2012!$AC$1:$AC$39999,1),$E$285,1)</f>
        <v>$AC$46</v>
      </c>
      <c r="K277" s="580"/>
      <c r="L277" s="580"/>
      <c r="M277" s="580"/>
      <c r="N277" s="580"/>
      <c r="O277" s="580"/>
      <c r="P277" s="580"/>
      <c r="Q277" s="580"/>
      <c r="R277" s="580"/>
      <c r="S277" s="580"/>
      <c r="T277" s="580"/>
      <c r="U277" s="580"/>
      <c r="V277" s="580"/>
      <c r="W277" s="580"/>
      <c r="X277" s="580"/>
      <c r="Y277" s="580"/>
      <c r="Z277" s="580"/>
      <c r="AA277" s="580"/>
      <c r="AB277" s="580"/>
      <c r="AC277" s="580"/>
    </row>
    <row r="278" spans="2:29" s="574" customFormat="1" ht="15" customHeight="1">
      <c r="B278" s="692"/>
      <c r="C278" s="691"/>
      <c r="D278" s="66" t="s">
        <v>129</v>
      </c>
      <c r="E278" s="197">
        <f>ROUNDUP(E$4,0)</f>
        <v>41</v>
      </c>
      <c r="F278" s="197">
        <f t="shared" ref="F278:J278" si="123">ROUNDUP(F$4,0)</f>
        <v>47</v>
      </c>
      <c r="G278" s="197">
        <f t="shared" si="123"/>
        <v>40</v>
      </c>
      <c r="H278" s="197">
        <f t="shared" si="123"/>
        <v>42</v>
      </c>
      <c r="I278" s="197">
        <f t="shared" si="123"/>
        <v>41</v>
      </c>
      <c r="J278" s="378">
        <f t="shared" si="123"/>
        <v>42</v>
      </c>
      <c r="K278" s="580"/>
      <c r="L278" s="580"/>
      <c r="M278" s="580"/>
      <c r="N278" s="580"/>
      <c r="O278" s="580"/>
      <c r="P278" s="580"/>
      <c r="Q278" s="580"/>
      <c r="R278" s="580"/>
      <c r="S278" s="580"/>
      <c r="T278" s="580"/>
      <c r="U278" s="580"/>
      <c r="V278" s="580"/>
      <c r="W278" s="580"/>
      <c r="X278" s="580"/>
      <c r="Y278" s="580"/>
      <c r="Z278" s="580"/>
      <c r="AA278" s="580"/>
      <c r="AB278" s="580"/>
      <c r="AC278" s="580"/>
    </row>
    <row r="279" spans="2:29" s="574" customFormat="1" ht="15" customHeight="1">
      <c r="B279" s="692"/>
      <c r="C279" s="691"/>
      <c r="D279" s="30" t="s">
        <v>149</v>
      </c>
      <c r="E279" s="31" t="str">
        <f>ADDRESS(MATCH(E280,SL_CHARTS_2012!$AC$1:$AC$39999,1),$E$285,1)</f>
        <v>$AC$42</v>
      </c>
      <c r="F279" s="31" t="str">
        <f>ADDRESS(MATCH(F280,SL_CHARTS_2012!$AC$1:$AC$39999,1),$E$285,1)</f>
        <v>$AC$39</v>
      </c>
      <c r="G279" s="31" t="str">
        <f>ADDRESS(MATCH(G280,SL_CHARTS_2012!$AC$1:$AC$39999,1),$E$285,1)</f>
        <v>$AC$40</v>
      </c>
      <c r="H279" s="31" t="str">
        <f>ADDRESS(MATCH(H280,SL_CHARTS_2012!$AC$1:$AC$39999,1),$E$285,1)</f>
        <v>$AC$40</v>
      </c>
      <c r="I279" s="31" t="str">
        <f>ADDRESS(MATCH(I280,SL_CHARTS_2012!$AC$1:$AC$39999,1),$E$285,1)</f>
        <v>$AC$41</v>
      </c>
      <c r="J279" s="379" t="str">
        <f>ADDRESS(MATCH(J280,SL_CHARTS_2012!$AC$1:$AC$39999,1),$E$285,1)</f>
        <v>$AC$42</v>
      </c>
      <c r="K279" s="580"/>
      <c r="L279" s="580"/>
      <c r="M279" s="580"/>
      <c r="N279" s="580"/>
      <c r="O279" s="580"/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  <c r="AA279" s="580"/>
      <c r="AB279" s="580"/>
      <c r="AC279" s="580"/>
    </row>
    <row r="280" spans="2:29" s="574" customFormat="1" ht="15" customHeight="1">
      <c r="B280" s="692"/>
      <c r="C280" s="691"/>
      <c r="D280" s="66" t="s">
        <v>130</v>
      </c>
      <c r="E280" s="241">
        <f>ROUNDDOWN(E$8,0)</f>
        <v>38</v>
      </c>
      <c r="F280" s="241">
        <f t="shared" ref="F280:J280" si="124">ROUNDDOWN(F$8,0)</f>
        <v>35</v>
      </c>
      <c r="G280" s="241">
        <f t="shared" si="124"/>
        <v>36</v>
      </c>
      <c r="H280" s="241">
        <f t="shared" si="124"/>
        <v>36</v>
      </c>
      <c r="I280" s="241">
        <f t="shared" si="124"/>
        <v>37</v>
      </c>
      <c r="J280" s="591">
        <f t="shared" si="124"/>
        <v>38</v>
      </c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80"/>
      <c r="AB280" s="580"/>
      <c r="AC280" s="580"/>
    </row>
    <row r="281" spans="2:29" s="574" customFormat="1" ht="15" customHeight="1">
      <c r="B281" s="692"/>
      <c r="C281" s="693" t="s">
        <v>121</v>
      </c>
      <c r="D281" s="63" t="s">
        <v>148</v>
      </c>
      <c r="E281" s="64" t="str">
        <f>ADDRESS(MATCH(E282,SL_CHARTS_2012!$AC$1:$AC$39999,1),$E$285,1)</f>
        <v>$AC$45</v>
      </c>
      <c r="F281" s="64" t="str">
        <f>ADDRESS(MATCH(F282,SL_CHARTS_2012!$AC$1:$AC$39999,1),$E$285,1)</f>
        <v>$AC$51</v>
      </c>
      <c r="G281" s="64" t="str">
        <f>ADDRESS(MATCH(G282,SL_CHARTS_2012!$AC$1:$AC$39999,1),$E$285,1)</f>
        <v>$AC$44</v>
      </c>
      <c r="H281" s="64" t="str">
        <f>ADDRESS(MATCH(H282,SL_CHARTS_2012!$AC$1:$AC$39999,1),$E$285,1)</f>
        <v>$AC$46</v>
      </c>
      <c r="I281" s="64" t="str">
        <f>ADDRESS(MATCH(I282,SL_CHARTS_2012!$AC$1:$AC$39999,1),$E$285,1)</f>
        <v>$AC$45</v>
      </c>
      <c r="J281" s="350" t="str">
        <f>ADDRESS(MATCH(J282,SL_CHARTS_2012!$AC$1:$AC$39999,1),$E$285,1)</f>
        <v>$AC$46</v>
      </c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80"/>
      <c r="AB281" s="580"/>
      <c r="AC281" s="580"/>
    </row>
    <row r="282" spans="2:29" s="574" customFormat="1" ht="15" customHeight="1">
      <c r="B282" s="692"/>
      <c r="C282" s="693"/>
      <c r="D282" s="164" t="s">
        <v>118</v>
      </c>
      <c r="E282" s="196">
        <f>ROUNDUP(E$6,0)</f>
        <v>41</v>
      </c>
      <c r="F282" s="196">
        <f t="shared" ref="F282:J282" si="125">ROUNDUP(F$6,0)</f>
        <v>47</v>
      </c>
      <c r="G282" s="196">
        <f t="shared" si="125"/>
        <v>40</v>
      </c>
      <c r="H282" s="196">
        <f t="shared" si="125"/>
        <v>42</v>
      </c>
      <c r="I282" s="196">
        <f t="shared" si="125"/>
        <v>41</v>
      </c>
      <c r="J282" s="380">
        <f t="shared" si="125"/>
        <v>42</v>
      </c>
      <c r="K282" s="580"/>
      <c r="L282" s="580"/>
      <c r="M282" s="580"/>
      <c r="N282" s="580"/>
      <c r="O282" s="580"/>
      <c r="P282" s="580"/>
      <c r="Q282" s="580"/>
      <c r="R282" s="580"/>
      <c r="S282" s="580"/>
      <c r="T282" s="580"/>
      <c r="U282" s="580"/>
      <c r="V282" s="580"/>
      <c r="W282" s="580"/>
      <c r="X282" s="580"/>
      <c r="Y282" s="580"/>
      <c r="Z282" s="580"/>
      <c r="AA282" s="580"/>
      <c r="AB282" s="580"/>
      <c r="AC282" s="580"/>
    </row>
    <row r="283" spans="2:29" s="574" customFormat="1" ht="15" customHeight="1">
      <c r="B283" s="692"/>
      <c r="C283" s="693"/>
      <c r="D283" s="63" t="s">
        <v>149</v>
      </c>
      <c r="E283" s="64" t="str">
        <f>ADDRESS(MATCH(E284,SL_CHARTS_2012!$AC$1:$AC$39999,1),$E$285,1)</f>
        <v>$AC$42</v>
      </c>
      <c r="F283" s="64" t="str">
        <f>ADDRESS(MATCH(F284,SL_CHARTS_2012!$AC$1:$AC$39999,1),$E$285,1)</f>
        <v>$AC$39</v>
      </c>
      <c r="G283" s="64" t="str">
        <f>ADDRESS(MATCH(G284,SL_CHARTS_2012!$AC$1:$AC$39999,1),$E$285,1)</f>
        <v>$AC$40</v>
      </c>
      <c r="H283" s="64" t="str">
        <f>ADDRESS(MATCH(H284,SL_CHARTS_2012!$AC$1:$AC$39999,1),$E$285,1)</f>
        <v>$AC$40</v>
      </c>
      <c r="I283" s="64" t="str">
        <f>ADDRESS(MATCH(I284,SL_CHARTS_2012!$AC$1:$AC$39999,1),$E$285,1)</f>
        <v>$AC$41</v>
      </c>
      <c r="J283" s="350" t="str">
        <f>ADDRESS(MATCH(J284,SL_CHARTS_2012!$AC$1:$AC$39999,1),$E$285,1)</f>
        <v>$AC$42</v>
      </c>
      <c r="K283" s="580"/>
      <c r="L283" s="580"/>
      <c r="M283" s="580"/>
      <c r="N283" s="580"/>
      <c r="O283" s="580"/>
      <c r="P283" s="580"/>
      <c r="Q283" s="580"/>
      <c r="R283" s="580"/>
      <c r="S283" s="580"/>
      <c r="T283" s="580"/>
      <c r="U283" s="580"/>
      <c r="V283" s="580"/>
      <c r="W283" s="580"/>
      <c r="X283" s="580"/>
      <c r="Y283" s="580"/>
      <c r="Z283" s="580"/>
      <c r="AA283" s="580"/>
      <c r="AB283" s="580"/>
      <c r="AC283" s="580"/>
    </row>
    <row r="284" spans="2:29" s="574" customFormat="1" ht="15" customHeight="1">
      <c r="B284" s="692"/>
      <c r="C284" s="693"/>
      <c r="D284" s="164" t="s">
        <v>119</v>
      </c>
      <c r="E284" s="196">
        <f>ROUNDDOWN(E$10,0)</f>
        <v>38</v>
      </c>
      <c r="F284" s="196">
        <f t="shared" ref="F284:J284" si="126">ROUNDDOWN(F$10,0)</f>
        <v>35</v>
      </c>
      <c r="G284" s="196">
        <f t="shared" si="126"/>
        <v>36</v>
      </c>
      <c r="H284" s="196">
        <f t="shared" si="126"/>
        <v>36</v>
      </c>
      <c r="I284" s="196">
        <f t="shared" si="126"/>
        <v>37</v>
      </c>
      <c r="J284" s="380">
        <f t="shared" si="126"/>
        <v>38</v>
      </c>
      <c r="K284" s="580"/>
      <c r="L284" s="580"/>
      <c r="M284" s="580"/>
      <c r="N284" s="580"/>
      <c r="O284" s="580"/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  <c r="AA284" s="580"/>
      <c r="AB284" s="580"/>
      <c r="AC284" s="580"/>
    </row>
    <row r="285" spans="2:29" s="574" customFormat="1" ht="15" customHeight="1">
      <c r="B285" s="692"/>
      <c r="C285" s="694" t="s">
        <v>125</v>
      </c>
      <c r="D285" s="694"/>
      <c r="E285" s="695">
        <v>29</v>
      </c>
      <c r="F285" s="695"/>
      <c r="G285" s="695"/>
      <c r="H285" s="695"/>
      <c r="I285" s="695"/>
      <c r="J285" s="695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80"/>
      <c r="AB285" s="580"/>
      <c r="AC285" s="580"/>
    </row>
    <row r="286" spans="2:29" s="574" customFormat="1" ht="15" customHeight="1">
      <c r="B286" s="692"/>
      <c r="C286" s="696" t="s">
        <v>120</v>
      </c>
      <c r="D286" s="89" t="s">
        <v>123</v>
      </c>
      <c r="E286" s="69" t="str">
        <f>ADDRESS(MATCH(E280,SL_CHARTS_2012!$AC$1:$AC$3999,1),$E285+1,1)</f>
        <v>$AD$42</v>
      </c>
      <c r="F286" s="69" t="str">
        <f>ADDRESS(MATCH(F280,SL_CHARTS_2012!$AC$1:$AC$3999,1),$E285+1,1)</f>
        <v>$AD$39</v>
      </c>
      <c r="G286" s="69" t="str">
        <f>ADDRESS(MATCH(G280,SL_CHARTS_2012!$AC$1:$AC$3999,1),$E285+1,1)</f>
        <v>$AD$40</v>
      </c>
      <c r="H286" s="69" t="str">
        <f>ADDRESS(MATCH(H280,SL_CHARTS_2012!$AC$1:$AC$3999,1),$E285+1,1)</f>
        <v>$AD$40</v>
      </c>
      <c r="I286" s="69" t="str">
        <f>ADDRESS(MATCH(I280,SL_CHARTS_2012!$AC$1:$AC$3999,1),$E285+1,1)</f>
        <v>$AD$41</v>
      </c>
      <c r="J286" s="341" t="str">
        <f>ADDRESS(MATCH(J280,SL_CHARTS_2012!$AC$1:$AC$3999,1),$E285+1,1)</f>
        <v>$AD$42</v>
      </c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80"/>
      <c r="AB286" s="580"/>
      <c r="AC286" s="580"/>
    </row>
    <row r="287" spans="2:29" s="574" customFormat="1" ht="15" customHeight="1">
      <c r="B287" s="692"/>
      <c r="C287" s="696"/>
      <c r="D287" s="89" t="s">
        <v>122</v>
      </c>
      <c r="E287" s="69" t="str">
        <f>ADDRESS(MATCH(E278,SL_CHARTS_2012!$AC$1:$AC$3999,1),$E285+1,1)</f>
        <v>$AD$45</v>
      </c>
      <c r="F287" s="69" t="str">
        <f>ADDRESS(MATCH(F278,SL_CHARTS_2012!$AC$1:$AC$3999,1),$E285+1,1)</f>
        <v>$AD$51</v>
      </c>
      <c r="G287" s="69" t="str">
        <f>ADDRESS(MATCH(G278,SL_CHARTS_2012!$AC$1:$AC$3999,1),$E285+1,1)</f>
        <v>$AD$44</v>
      </c>
      <c r="H287" s="69" t="str">
        <f>ADDRESS(MATCH(H278,SL_CHARTS_2012!$AC$1:$AC$3999,1),$E285+1,1)</f>
        <v>$AD$46</v>
      </c>
      <c r="I287" s="69" t="str">
        <f>ADDRESS(MATCH(I278,SL_CHARTS_2012!$AC$1:$AC$3999,1),$E285+1,1)</f>
        <v>$AD$45</v>
      </c>
      <c r="J287" s="341" t="str">
        <f>ADDRESS(MATCH(J278,SL_CHARTS_2012!$AC$1:$AC$3999,1),$E285+1,1)</f>
        <v>$AD$46</v>
      </c>
      <c r="K287" s="580"/>
      <c r="L287" s="580"/>
      <c r="M287" s="580"/>
      <c r="N287" s="580"/>
      <c r="O287" s="580"/>
      <c r="P287" s="580"/>
      <c r="Q287" s="580"/>
      <c r="R287" s="580"/>
      <c r="S287" s="580"/>
      <c r="T287" s="580"/>
      <c r="U287" s="580"/>
      <c r="V287" s="580"/>
      <c r="W287" s="580"/>
      <c r="X287" s="580"/>
      <c r="Y287" s="580"/>
      <c r="Z287" s="580"/>
      <c r="AA287" s="580"/>
      <c r="AB287" s="580"/>
      <c r="AC287" s="580"/>
    </row>
    <row r="288" spans="2:29" s="574" customFormat="1" ht="15" customHeight="1">
      <c r="B288" s="692"/>
      <c r="C288" s="693" t="s">
        <v>121</v>
      </c>
      <c r="D288" s="90" t="s">
        <v>123</v>
      </c>
      <c r="E288" s="67" t="str">
        <f>ADDRESS(MATCH(E284,SL_CHARTS_2012!$AC$1:$AC$3999,1),$E285+1,1)</f>
        <v>$AD$42</v>
      </c>
      <c r="F288" s="67" t="str">
        <f>ADDRESS(MATCH(F284,SL_CHARTS_2012!$AC$1:$AC$3999,1),$E285+1,1)</f>
        <v>$AD$39</v>
      </c>
      <c r="G288" s="67" t="str">
        <f>ADDRESS(MATCH(G284,SL_CHARTS_2012!$AC$1:$AC$3999,1),$E285+1,1)</f>
        <v>$AD$40</v>
      </c>
      <c r="H288" s="67" t="str">
        <f>ADDRESS(MATCH(H284,SL_CHARTS_2012!$AC$1:$AC$3999,1),$E285+1,1)</f>
        <v>$AD$40</v>
      </c>
      <c r="I288" s="67" t="str">
        <f>ADDRESS(MATCH(I284,SL_CHARTS_2012!$AC$1:$AC$3999,1),$E285+1,1)</f>
        <v>$AD$41</v>
      </c>
      <c r="J288" s="340" t="str">
        <f>ADDRESS(MATCH(J284,SL_CHARTS_2012!$AC$1:$AC$3999,1),$E285+1,1)</f>
        <v>$AD$42</v>
      </c>
      <c r="K288" s="580"/>
      <c r="L288" s="580"/>
      <c r="M288" s="580"/>
      <c r="N288" s="580"/>
      <c r="O288" s="580"/>
      <c r="P288" s="580"/>
      <c r="Q288" s="580"/>
      <c r="R288" s="580"/>
      <c r="S288" s="580"/>
      <c r="T288" s="580"/>
      <c r="U288" s="580"/>
      <c r="V288" s="580"/>
      <c r="W288" s="580"/>
      <c r="X288" s="580"/>
      <c r="Y288" s="580"/>
      <c r="Z288" s="580"/>
      <c r="AA288" s="580"/>
      <c r="AB288" s="580"/>
      <c r="AC288" s="580"/>
    </row>
    <row r="289" spans="2:29" s="574" customFormat="1" ht="15" customHeight="1">
      <c r="B289" s="692"/>
      <c r="C289" s="693"/>
      <c r="D289" s="90" t="s">
        <v>122</v>
      </c>
      <c r="E289" s="67" t="str">
        <f>ADDRESS(MATCH(E282,SL_CHARTS_2012!$AC$1:$AC$3999,1),$E285+1,1)</f>
        <v>$AD$45</v>
      </c>
      <c r="F289" s="67" t="str">
        <f>ADDRESS(MATCH(F282,SL_CHARTS_2012!$AC$1:$AC$3999,1),$E285+1,1)</f>
        <v>$AD$51</v>
      </c>
      <c r="G289" s="67" t="str">
        <f>ADDRESS(MATCH(G282,SL_CHARTS_2012!$AC$1:$AC$3999,1),$E285+1,1)</f>
        <v>$AD$44</v>
      </c>
      <c r="H289" s="67" t="str">
        <f>ADDRESS(MATCH(H282,SL_CHARTS_2012!$AC$1:$AC$3999,1),$E285+1,1)</f>
        <v>$AD$46</v>
      </c>
      <c r="I289" s="67" t="str">
        <f>ADDRESS(MATCH(I282,SL_CHARTS_2012!$AC$1:$AC$3999,1),$E285+1,1)</f>
        <v>$AD$45</v>
      </c>
      <c r="J289" s="340" t="str">
        <f>ADDRESS(MATCH(J282,SL_CHARTS_2012!$AC$1:$AC$3999,1),$E285+1,1)</f>
        <v>$AD$46</v>
      </c>
      <c r="K289" s="580"/>
      <c r="L289" s="580"/>
      <c r="M289" s="580"/>
      <c r="N289" s="580"/>
      <c r="O289" s="580"/>
      <c r="P289" s="580"/>
      <c r="Q289" s="580"/>
      <c r="R289" s="580"/>
      <c r="S289" s="580"/>
      <c r="T289" s="580"/>
      <c r="U289" s="580"/>
      <c r="V289" s="580"/>
      <c r="W289" s="580"/>
      <c r="X289" s="580"/>
      <c r="Y289" s="580"/>
      <c r="Z289" s="580"/>
      <c r="AA289" s="580"/>
      <c r="AB289" s="580"/>
      <c r="AC289" s="580"/>
    </row>
    <row r="290" spans="2:29" s="574" customFormat="1" ht="15" customHeight="1">
      <c r="B290" s="692"/>
      <c r="C290" s="568"/>
      <c r="D290" s="697" t="s">
        <v>126</v>
      </c>
      <c r="E290" s="72" t="s">
        <v>147</v>
      </c>
      <c r="F290" s="569"/>
      <c r="G290" s="569"/>
      <c r="H290" s="569"/>
      <c r="I290" s="569"/>
      <c r="J290" s="342"/>
      <c r="K290" s="580"/>
      <c r="L290" s="580"/>
      <c r="M290" s="580"/>
      <c r="N290" s="580"/>
      <c r="O290" s="580"/>
      <c r="P290" s="580"/>
      <c r="Q290" s="580"/>
      <c r="R290" s="580"/>
      <c r="S290" s="580"/>
      <c r="T290" s="580"/>
      <c r="U290" s="580"/>
      <c r="V290" s="580"/>
      <c r="W290" s="580"/>
      <c r="X290" s="580"/>
      <c r="Y290" s="580"/>
      <c r="Z290" s="580"/>
      <c r="AA290" s="580"/>
      <c r="AB290" s="580"/>
      <c r="AC290" s="580"/>
    </row>
    <row r="291" spans="2:29" s="574" customFormat="1" ht="15" customHeight="1">
      <c r="B291" s="692"/>
      <c r="C291" s="568"/>
      <c r="D291" s="697"/>
      <c r="E291" s="72" t="s">
        <v>124</v>
      </c>
      <c r="F291" s="569"/>
      <c r="G291" s="569"/>
      <c r="H291" s="569"/>
      <c r="I291" s="569"/>
      <c r="J291" s="342"/>
      <c r="K291" s="580"/>
      <c r="L291" s="580"/>
      <c r="M291" s="580"/>
      <c r="N291" s="580"/>
      <c r="O291" s="580"/>
      <c r="P291" s="580"/>
      <c r="Q291" s="580"/>
      <c r="R291" s="580"/>
      <c r="S291" s="580"/>
      <c r="T291" s="580"/>
      <c r="U291" s="580"/>
      <c r="V291" s="580"/>
      <c r="W291" s="580"/>
      <c r="X291" s="580"/>
      <c r="Y291" s="580"/>
      <c r="Z291" s="580"/>
      <c r="AA291" s="580"/>
      <c r="AB291" s="580"/>
      <c r="AC291" s="580"/>
    </row>
    <row r="292" spans="2:29" s="580" customFormat="1" ht="15" customHeight="1">
      <c r="B292" s="692"/>
      <c r="C292" s="698" t="s">
        <v>127</v>
      </c>
      <c r="D292" s="91" t="s">
        <v>106</v>
      </c>
      <c r="E292" s="20" t="str">
        <f>CONCATENATE(E278,E$7,E280)</f>
        <v>41-38</v>
      </c>
      <c r="F292" s="20" t="str">
        <f t="shared" ref="F292:J292" si="127">CONCATENATE(F278,F$7,F280)</f>
        <v>47-35</v>
      </c>
      <c r="G292" s="20" t="str">
        <f t="shared" si="127"/>
        <v>40-36</v>
      </c>
      <c r="H292" s="20" t="str">
        <f t="shared" si="127"/>
        <v>42-36</v>
      </c>
      <c r="I292" s="20" t="str">
        <f t="shared" si="127"/>
        <v>41-37</v>
      </c>
      <c r="J292" s="343" t="str">
        <f t="shared" si="127"/>
        <v>42-38</v>
      </c>
    </row>
    <row r="293" spans="2:29" s="580" customFormat="1" ht="15" customHeight="1">
      <c r="B293" s="692"/>
      <c r="C293" s="698"/>
      <c r="D293" s="92" t="s">
        <v>670</v>
      </c>
      <c r="E293" s="92">
        <f ca="1">AVERAGE(INDIRECT(CONCATENATE($E$290,E286,$E$291,E287),TRUE))</f>
        <v>70.385449999999992</v>
      </c>
      <c r="F293" s="92">
        <f t="shared" ref="F293:J293" ca="1" si="128">AVERAGE(INDIRECT(CONCATENATE($E$290,F286,$E$291,F287),TRUE))</f>
        <v>68.539776923076928</v>
      </c>
      <c r="G293" s="92">
        <f t="shared" ca="1" si="128"/>
        <v>66.586699999999993</v>
      </c>
      <c r="H293" s="92">
        <f t="shared" ca="1" si="128"/>
        <v>66.688128571428578</v>
      </c>
      <c r="I293" s="92">
        <f t="shared" ca="1" si="128"/>
        <v>68.491699999999994</v>
      </c>
      <c r="J293" s="344">
        <f t="shared" ca="1" si="128"/>
        <v>69.586699999999993</v>
      </c>
    </row>
    <row r="294" spans="2:29" s="580" customFormat="1" ht="15" customHeight="1">
      <c r="B294" s="692"/>
      <c r="C294" s="698"/>
      <c r="D294" s="93" t="s">
        <v>671</v>
      </c>
      <c r="E294" s="93">
        <f ca="1">MIN(INDIRECT(CONCATENATE($E$290,E286,$E$291,E287),TRUE))</f>
        <v>67.216700000000003</v>
      </c>
      <c r="F294" s="93">
        <f t="shared" ref="F294:J294" ca="1" si="129">MIN(INDIRECT(CONCATENATE($E$290,F286,$E$291,F287),TRUE))</f>
        <v>56.7667</v>
      </c>
      <c r="G294" s="93">
        <f t="shared" ca="1" si="129"/>
        <v>57.966700000000003</v>
      </c>
      <c r="H294" s="93">
        <f t="shared" ca="1" si="129"/>
        <v>57.966700000000003</v>
      </c>
      <c r="I294" s="93">
        <f t="shared" ca="1" si="129"/>
        <v>60.916700000000006</v>
      </c>
      <c r="J294" s="345">
        <f t="shared" ca="1" si="129"/>
        <v>66.3917</v>
      </c>
    </row>
    <row r="295" spans="2:29" s="580" customFormat="1" ht="15" customHeight="1">
      <c r="B295" s="692"/>
      <c r="C295" s="698"/>
      <c r="D295" s="93" t="s">
        <v>672</v>
      </c>
      <c r="E295" s="93">
        <f ca="1">MAX(INDIRECT(CONCATENATE($E$290,E286,$E$291,E287),TRUE))</f>
        <v>73.566699999999997</v>
      </c>
      <c r="F295" s="93">
        <f t="shared" ref="F295:J295" ca="1" si="130">MAX(INDIRECT(CONCATENATE($E$290,F286,$E$291,F287),TRUE))</f>
        <v>75.841700000000003</v>
      </c>
      <c r="G295" s="93">
        <f t="shared" ca="1" si="130"/>
        <v>73.566699999999997</v>
      </c>
      <c r="H295" s="93">
        <f t="shared" ca="1" si="130"/>
        <v>73.566699999999997</v>
      </c>
      <c r="I295" s="93">
        <f t="shared" ca="1" si="130"/>
        <v>73.566699999999997</v>
      </c>
      <c r="J295" s="345">
        <f t="shared" ca="1" si="130"/>
        <v>73.566699999999997</v>
      </c>
    </row>
    <row r="296" spans="2:29" s="574" customFormat="1" ht="15" customHeight="1">
      <c r="B296" s="692"/>
      <c r="C296" s="698"/>
      <c r="D296" s="94" t="s">
        <v>131</v>
      </c>
      <c r="E296" s="94" t="str">
        <f>CONCATENATE($E290,E287,$E291,E286)</f>
        <v>SL_CHARTS_2012!$AD$45:$AD$42</v>
      </c>
      <c r="F296" s="94" t="str">
        <f t="shared" ref="F296:J296" si="131">CONCATENATE($E290,F287,$E291,F286)</f>
        <v>SL_CHARTS_2012!$AD$51:$AD$39</v>
      </c>
      <c r="G296" s="94" t="str">
        <f t="shared" si="131"/>
        <v>SL_CHARTS_2012!$AD$44:$AD$40</v>
      </c>
      <c r="H296" s="94" t="str">
        <f t="shared" si="131"/>
        <v>SL_CHARTS_2012!$AD$46:$AD$40</v>
      </c>
      <c r="I296" s="94" t="str">
        <f t="shared" si="131"/>
        <v>SL_CHARTS_2012!$AD$45:$AD$41</v>
      </c>
      <c r="J296" s="345" t="str">
        <f t="shared" si="131"/>
        <v>SL_CHARTS_2012!$AD$46:$AD$42</v>
      </c>
      <c r="K296" s="580"/>
      <c r="L296" s="580"/>
      <c r="M296" s="580"/>
      <c r="N296" s="580"/>
      <c r="O296" s="580"/>
      <c r="P296" s="580"/>
      <c r="Q296" s="580"/>
      <c r="R296" s="580"/>
      <c r="S296" s="580"/>
      <c r="T296" s="580"/>
      <c r="U296" s="580"/>
      <c r="V296" s="580"/>
      <c r="W296" s="580"/>
      <c r="X296" s="580"/>
      <c r="Y296" s="580"/>
      <c r="Z296" s="580"/>
      <c r="AA296" s="580"/>
      <c r="AB296" s="580"/>
      <c r="AC296" s="580"/>
    </row>
    <row r="297" spans="2:29" s="574" customFormat="1" ht="15" customHeight="1">
      <c r="B297" s="692"/>
      <c r="C297" s="698"/>
      <c r="D297" s="94" t="s">
        <v>677</v>
      </c>
      <c r="E297" s="94" t="str">
        <f ca="1">ADDRESS(MATCH(E294,INDIRECT(E296,TRUE),0)+MATCH(E280,SL_CHARTS_2012!$AC$1:$AC$3999,1)-1,$E285,1,1)</f>
        <v>$AC$42</v>
      </c>
      <c r="F297" s="94" t="str">
        <f ca="1">ADDRESS(MATCH(F294,INDIRECT(F296,TRUE),0)+MATCH(F280,SL_CHARTS_2012!$AC$1:$AC$3999,1)-1,$E285,1,1)</f>
        <v>$AC$39</v>
      </c>
      <c r="G297" s="94" t="str">
        <f ca="1">ADDRESS(MATCH(G294,INDIRECT(G296,TRUE),0)+MATCH(G280,SL_CHARTS_2012!$AC$1:$AC$3999,1)-1,$E285,1,1)</f>
        <v>$AC$40</v>
      </c>
      <c r="H297" s="94" t="str">
        <f ca="1">ADDRESS(MATCH(H294,INDIRECT(H296,TRUE),0)+MATCH(H280,SL_CHARTS_2012!$AC$1:$AC$3999,1)-1,$E285,1,1)</f>
        <v>$AC$40</v>
      </c>
      <c r="I297" s="94" t="str">
        <f ca="1">ADDRESS(MATCH(I294,INDIRECT(I296,TRUE),0)+MATCH(I280,SL_CHARTS_2012!$AC$1:$AC$3999,1)-1,$E285,1,1)</f>
        <v>$AC$41</v>
      </c>
      <c r="J297" s="345" t="str">
        <f ca="1">ADDRESS(MATCH(J294,INDIRECT(J296,TRUE),0)+MATCH(J280,SL_CHARTS_2012!$AC$1:$AC$3999,1)-1,$E285,1,1)</f>
        <v>$AC$46</v>
      </c>
      <c r="K297" s="580"/>
      <c r="L297" s="580"/>
      <c r="M297" s="580"/>
      <c r="N297" s="580"/>
      <c r="O297" s="580"/>
      <c r="P297" s="580"/>
      <c r="Q297" s="580"/>
      <c r="R297" s="580"/>
      <c r="S297" s="580"/>
      <c r="T297" s="580"/>
      <c r="U297" s="580"/>
      <c r="V297" s="580"/>
      <c r="W297" s="580"/>
      <c r="X297" s="580"/>
      <c r="Y297" s="580"/>
      <c r="Z297" s="580"/>
      <c r="AA297" s="580"/>
      <c r="AB297" s="580"/>
      <c r="AC297" s="580"/>
    </row>
    <row r="298" spans="2:29" s="574" customFormat="1" ht="15" customHeight="1">
      <c r="B298" s="692"/>
      <c r="C298" s="698"/>
      <c r="D298" s="94" t="s">
        <v>678</v>
      </c>
      <c r="E298" s="94" t="str">
        <f ca="1">ADDRESS(MATCH(E294,INDIRECT(E296,TRUE),0)+MATCH(E280,SL_CHARTS_2012!$AC$1:$AC$3999,1)-1,$E285+2,1,1)</f>
        <v>$AE$42</v>
      </c>
      <c r="F298" s="94" t="str">
        <f ca="1">ADDRESS(MATCH(F294,INDIRECT(F296,TRUE),0)+MATCH(F280,SL_CHARTS_2012!$AC$1:$AC$3999,1)-1,$E285+2,1,1)</f>
        <v>$AE$39</v>
      </c>
      <c r="G298" s="94" t="str">
        <f ca="1">ADDRESS(MATCH(G294,INDIRECT(G296,TRUE),0)+MATCH(G280,SL_CHARTS_2012!$AC$1:$AC$3999,1)-1,$E285+2,1,1)</f>
        <v>$AE$40</v>
      </c>
      <c r="H298" s="94" t="str">
        <f ca="1">ADDRESS(MATCH(H294,INDIRECT(H296,TRUE),0)+MATCH(H280,SL_CHARTS_2012!$AC$1:$AC$3999,1)-1,$E285+2,1,1)</f>
        <v>$AE$40</v>
      </c>
      <c r="I298" s="94" t="str">
        <f ca="1">ADDRESS(MATCH(I294,INDIRECT(I296,TRUE),0)+MATCH(I280,SL_CHARTS_2012!$AC$1:$AC$3999,1)-1,$E285+2,1,1)</f>
        <v>$AE$41</v>
      </c>
      <c r="J298" s="345" t="str">
        <f ca="1">ADDRESS(MATCH(J294,INDIRECT(J296,TRUE),0)+MATCH(J280,SL_CHARTS_2012!$AC$1:$AC$3999,1)-1,$E285+2,1,1)</f>
        <v>$AE$46</v>
      </c>
      <c r="K298" s="580"/>
      <c r="L298" s="580"/>
      <c r="M298" s="580"/>
      <c r="N298" s="580"/>
      <c r="O298" s="580"/>
      <c r="P298" s="580"/>
      <c r="Q298" s="580"/>
      <c r="R298" s="580"/>
      <c r="S298" s="580"/>
      <c r="T298" s="580"/>
      <c r="U298" s="580"/>
      <c r="V298" s="580"/>
      <c r="W298" s="580"/>
      <c r="X298" s="580"/>
      <c r="Y298" s="580"/>
      <c r="Z298" s="580"/>
      <c r="AA298" s="580"/>
      <c r="AB298" s="580"/>
      <c r="AC298" s="580"/>
    </row>
    <row r="299" spans="2:29" s="574" customFormat="1" ht="15" customHeight="1">
      <c r="B299" s="692"/>
      <c r="C299" s="698"/>
      <c r="D299" s="94" t="s">
        <v>679</v>
      </c>
      <c r="E299" s="94" t="str">
        <f ca="1">ADDRESS(MATCH(E295,INDIRECT(E296,TRUE),0)+MATCH(E280,SL_CHARTS_2012!$AC$1:$AC$3999,1)-1,$E285,1,1)</f>
        <v>$AC$43</v>
      </c>
      <c r="F299" s="94" t="str">
        <f ca="1">ADDRESS(MATCH(F295,INDIRECT(F296,TRUE),0)+MATCH(F280,SL_CHARTS_2012!$AC$1:$AC$3999,1)-1,$E285,1,1)</f>
        <v>$AC$50</v>
      </c>
      <c r="G299" s="94" t="str">
        <f ca="1">ADDRESS(MATCH(G295,INDIRECT(G296,TRUE),0)+MATCH(G280,SL_CHARTS_2012!$AC$1:$AC$3999,1)-1,$E285,1,1)</f>
        <v>$AC$43</v>
      </c>
      <c r="H299" s="94" t="str">
        <f ca="1">ADDRESS(MATCH(H295,INDIRECT(H296,TRUE),0)+MATCH(H280,SL_CHARTS_2012!$AC$1:$AC$3999,1)-1,$E285,1,1)</f>
        <v>$AC$43</v>
      </c>
      <c r="I299" s="94" t="str">
        <f ca="1">ADDRESS(MATCH(I295,INDIRECT(I296,TRUE),0)+MATCH(I280,SL_CHARTS_2012!$AC$1:$AC$3999,1)-1,$E285,1,1)</f>
        <v>$AC$43</v>
      </c>
      <c r="J299" s="345" t="str">
        <f ca="1">ADDRESS(MATCH(J295,INDIRECT(J296,TRUE),0)+MATCH(J280,SL_CHARTS_2012!$AC$1:$AC$3999,1)-1,$E285,1,1)</f>
        <v>$AC$43</v>
      </c>
      <c r="K299" s="580"/>
      <c r="L299" s="580"/>
      <c r="M299" s="580"/>
      <c r="N299" s="580"/>
      <c r="O299" s="580"/>
      <c r="P299" s="580"/>
      <c r="Q299" s="580"/>
      <c r="R299" s="580"/>
      <c r="S299" s="580"/>
      <c r="T299" s="580"/>
      <c r="U299" s="580"/>
      <c r="V299" s="580"/>
      <c r="W299" s="580"/>
      <c r="X299" s="580"/>
      <c r="Y299" s="580"/>
      <c r="Z299" s="580"/>
      <c r="AA299" s="580"/>
      <c r="AB299" s="580"/>
      <c r="AC299" s="580"/>
    </row>
    <row r="300" spans="2:29" s="574" customFormat="1" ht="15" customHeight="1">
      <c r="B300" s="692"/>
      <c r="C300" s="698"/>
      <c r="D300" s="94" t="s">
        <v>680</v>
      </c>
      <c r="E300" s="94" t="str">
        <f ca="1">ADDRESS(MATCH(E295,INDIRECT(E296,TRUE),0)+MATCH(E280,SL_CHARTS_2012!$AC$1:$AC$3999,1)-1,$E285+3,1)</f>
        <v>$AF$43</v>
      </c>
      <c r="F300" s="94" t="str">
        <f ca="1">ADDRESS(MATCH(F295,INDIRECT(F296,TRUE),0)+MATCH(F280,SL_CHARTS_2012!$AC$1:$AC$3999,1)-1,$E285+3,1)</f>
        <v>$AF$50</v>
      </c>
      <c r="G300" s="94" t="str">
        <f ca="1">ADDRESS(MATCH(G295,INDIRECT(G296,TRUE),0)+MATCH(G280,SL_CHARTS_2012!$AC$1:$AC$3999,1)-1,$E285+3,1)</f>
        <v>$AF$43</v>
      </c>
      <c r="H300" s="94" t="str">
        <f ca="1">ADDRESS(MATCH(H295,INDIRECT(H296,TRUE),0)+MATCH(H280,SL_CHARTS_2012!$AC$1:$AC$3999,1)-1,$E285+3,1)</f>
        <v>$AF$43</v>
      </c>
      <c r="I300" s="94" t="str">
        <f ca="1">ADDRESS(MATCH(I295,INDIRECT(I296,TRUE),0)+MATCH(I280,SL_CHARTS_2012!$AC$1:$AC$3999,1)-1,$E285+3,1)</f>
        <v>$AF$43</v>
      </c>
      <c r="J300" s="345" t="str">
        <f ca="1">ADDRESS(MATCH(J295,INDIRECT(J296,TRUE),0)+MATCH(J280,SL_CHARTS_2012!$AC$1:$AC$3999,1)-1,$E285+3,1)</f>
        <v>$AF$43</v>
      </c>
      <c r="K300" s="580"/>
      <c r="L300" s="580"/>
      <c r="M300" s="580"/>
      <c r="N300" s="580"/>
      <c r="O300" s="580"/>
      <c r="P300" s="580"/>
      <c r="Q300" s="580"/>
      <c r="R300" s="580"/>
      <c r="S300" s="580"/>
      <c r="T300" s="580"/>
      <c r="U300" s="580"/>
      <c r="V300" s="580"/>
      <c r="W300" s="580"/>
      <c r="X300" s="580"/>
      <c r="Y300" s="580"/>
      <c r="Z300" s="580"/>
      <c r="AA300" s="580"/>
      <c r="AB300" s="580"/>
      <c r="AC300" s="580"/>
    </row>
    <row r="301" spans="2:29" s="574" customFormat="1" ht="15" customHeight="1">
      <c r="B301" s="692"/>
      <c r="C301" s="698"/>
      <c r="D301" s="94" t="s">
        <v>673</v>
      </c>
      <c r="E301" s="94">
        <f ca="1">-INDIRECT(CONCATENATE($E290,E298),TRUE)</f>
        <v>-35.372297999999731</v>
      </c>
      <c r="F301" s="94">
        <f ca="1">-INDIRECT(CONCATENATE($E290,F298),TRUE)</f>
        <v>-33.302229000000224</v>
      </c>
      <c r="G301" s="94">
        <f t="shared" ref="G301:J301" ca="1" si="132">-INDIRECT(CONCATENATE($E290,G298),TRUE)</f>
        <v>-34.142579999999974</v>
      </c>
      <c r="H301" s="94">
        <f t="shared" ca="1" si="132"/>
        <v>-34.142579999999974</v>
      </c>
      <c r="I301" s="94">
        <f t="shared" ca="1" si="132"/>
        <v>-34.142579999999974</v>
      </c>
      <c r="J301" s="345">
        <f t="shared" ca="1" si="132"/>
        <v>-38.092899000000365</v>
      </c>
      <c r="K301" s="580"/>
      <c r="L301" s="580"/>
      <c r="M301" s="580"/>
      <c r="N301" s="580"/>
      <c r="O301" s="580"/>
      <c r="P301" s="580"/>
      <c r="Q301" s="580"/>
      <c r="R301" s="580"/>
      <c r="S301" s="580"/>
      <c r="T301" s="580"/>
      <c r="U301" s="580"/>
      <c r="V301" s="580"/>
      <c r="W301" s="580"/>
      <c r="X301" s="580"/>
      <c r="Y301" s="580"/>
      <c r="Z301" s="580"/>
      <c r="AA301" s="580"/>
      <c r="AB301" s="580"/>
      <c r="AC301" s="580"/>
    </row>
    <row r="302" spans="2:29" s="574" customFormat="1" ht="15" customHeight="1">
      <c r="B302" s="692"/>
      <c r="C302" s="698"/>
      <c r="D302" s="94" t="s">
        <v>674</v>
      </c>
      <c r="E302" s="94">
        <f ca="1">INDIRECT(CONCATENATE($E290,E300),TRUE)</f>
        <v>38.366070000000043</v>
      </c>
      <c r="F302" s="94">
        <f t="shared" ref="F302:J302" ca="1" si="133">INDIRECT(CONCATENATE($E290,F300),TRUE)</f>
        <v>45.538688999999856</v>
      </c>
      <c r="G302" s="94">
        <f t="shared" ca="1" si="133"/>
        <v>38.366070000000043</v>
      </c>
      <c r="H302" s="94">
        <f t="shared" ca="1" si="133"/>
        <v>38.366070000000043</v>
      </c>
      <c r="I302" s="94">
        <f t="shared" ca="1" si="133"/>
        <v>38.366070000000043</v>
      </c>
      <c r="J302" s="345">
        <f t="shared" ca="1" si="133"/>
        <v>38.366070000000043</v>
      </c>
      <c r="K302" s="580"/>
      <c r="L302" s="580"/>
      <c r="M302" s="580"/>
      <c r="N302" s="580"/>
      <c r="O302" s="580"/>
      <c r="P302" s="580"/>
      <c r="Q302" s="580"/>
      <c r="R302" s="580"/>
      <c r="S302" s="580"/>
      <c r="T302" s="580"/>
      <c r="U302" s="580"/>
      <c r="V302" s="580"/>
      <c r="W302" s="580"/>
      <c r="X302" s="580"/>
      <c r="Y302" s="580"/>
      <c r="Z302" s="580"/>
      <c r="AA302" s="580"/>
      <c r="AB302" s="580"/>
      <c r="AC302" s="580"/>
    </row>
    <row r="303" spans="2:29" s="574" customFormat="1" ht="15" customHeight="1">
      <c r="B303" s="692"/>
      <c r="C303" s="698"/>
      <c r="D303" s="94" t="s">
        <v>675</v>
      </c>
      <c r="E303" s="96">
        <f ca="1">E294+E301</f>
        <v>31.844402000000272</v>
      </c>
      <c r="F303" s="96">
        <f ca="1">F294+F301</f>
        <v>23.464470999999776</v>
      </c>
      <c r="G303" s="96">
        <f t="shared" ref="G303:J303" ca="1" si="134">G294+G301</f>
        <v>23.824120000000029</v>
      </c>
      <c r="H303" s="96">
        <f t="shared" ca="1" si="134"/>
        <v>23.824120000000029</v>
      </c>
      <c r="I303" s="96">
        <f t="shared" ca="1" si="134"/>
        <v>26.774120000000032</v>
      </c>
      <c r="J303" s="346">
        <f t="shared" ca="1" si="134"/>
        <v>28.298800999999635</v>
      </c>
      <c r="K303" s="580"/>
      <c r="L303" s="580"/>
      <c r="M303" s="580"/>
      <c r="N303" s="580"/>
      <c r="O303" s="580"/>
      <c r="P303" s="580"/>
      <c r="Q303" s="580"/>
      <c r="R303" s="580"/>
      <c r="S303" s="580"/>
      <c r="T303" s="580"/>
      <c r="U303" s="580"/>
      <c r="V303" s="580"/>
      <c r="W303" s="580"/>
      <c r="X303" s="580"/>
      <c r="Y303" s="580"/>
      <c r="Z303" s="580"/>
      <c r="AA303" s="580"/>
      <c r="AB303" s="580"/>
      <c r="AC303" s="580"/>
    </row>
    <row r="304" spans="2:29" s="574" customFormat="1" ht="15" customHeight="1">
      <c r="B304" s="692"/>
      <c r="C304" s="698"/>
      <c r="D304" s="94" t="s">
        <v>676</v>
      </c>
      <c r="E304" s="96">
        <f ca="1">E295+E302</f>
        <v>111.93277000000003</v>
      </c>
      <c r="F304" s="96">
        <f t="shared" ref="F304:J304" ca="1" si="135">F295+F302</f>
        <v>121.38038899999987</v>
      </c>
      <c r="G304" s="96">
        <f t="shared" ca="1" si="135"/>
        <v>111.93277000000003</v>
      </c>
      <c r="H304" s="96">
        <f t="shared" ca="1" si="135"/>
        <v>111.93277000000003</v>
      </c>
      <c r="I304" s="96">
        <f t="shared" ca="1" si="135"/>
        <v>111.93277000000003</v>
      </c>
      <c r="J304" s="346">
        <f t="shared" ca="1" si="135"/>
        <v>111.93277000000003</v>
      </c>
      <c r="K304" s="580"/>
      <c r="L304" s="580"/>
      <c r="M304" s="580"/>
      <c r="N304" s="580"/>
      <c r="O304" s="580"/>
      <c r="P304" s="580"/>
      <c r="Q304" s="580"/>
      <c r="R304" s="580"/>
      <c r="S304" s="580"/>
      <c r="T304" s="580"/>
      <c r="U304" s="580"/>
      <c r="V304" s="580"/>
      <c r="W304" s="580"/>
      <c r="X304" s="580"/>
      <c r="Y304" s="580"/>
      <c r="Z304" s="580"/>
      <c r="AA304" s="580"/>
      <c r="AB304" s="580"/>
      <c r="AC304" s="580"/>
    </row>
    <row r="305" spans="2:29" s="574" customFormat="1" ht="15" customHeight="1">
      <c r="B305" s="692"/>
      <c r="C305" s="699" t="s">
        <v>128</v>
      </c>
      <c r="D305" s="97" t="s">
        <v>106</v>
      </c>
      <c r="E305" s="98" t="str">
        <f t="shared" ref="E305:J305" si="136">CONCATENATE(E282,E$7,E284)</f>
        <v>41-38</v>
      </c>
      <c r="F305" s="98" t="str">
        <f t="shared" si="136"/>
        <v>47-35</v>
      </c>
      <c r="G305" s="98" t="str">
        <f t="shared" si="136"/>
        <v>40-36</v>
      </c>
      <c r="H305" s="98" t="str">
        <f t="shared" si="136"/>
        <v>42-36</v>
      </c>
      <c r="I305" s="98" t="str">
        <f t="shared" si="136"/>
        <v>41-37</v>
      </c>
      <c r="J305" s="358" t="str">
        <f t="shared" si="136"/>
        <v>42-38</v>
      </c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80"/>
      <c r="AB305" s="580"/>
      <c r="AC305" s="580"/>
    </row>
    <row r="306" spans="2:29" s="574" customFormat="1" ht="15" customHeight="1">
      <c r="B306" s="692"/>
      <c r="C306" s="699"/>
      <c r="D306" s="99" t="s">
        <v>670</v>
      </c>
      <c r="E306" s="99">
        <f ca="1">AVERAGE(INDIRECT(CONCATENATE($E$290,E288,$E$291,E289),TRUE))</f>
        <v>70.385449999999992</v>
      </c>
      <c r="F306" s="99">
        <f t="shared" ref="F306:J306" ca="1" si="137">AVERAGE(INDIRECT(CONCATENATE($E$290,F288,$E$291,F289),TRUE))</f>
        <v>68.539776923076928</v>
      </c>
      <c r="G306" s="99">
        <f t="shared" ca="1" si="137"/>
        <v>66.586699999999993</v>
      </c>
      <c r="H306" s="99">
        <f t="shared" ca="1" si="137"/>
        <v>66.688128571428578</v>
      </c>
      <c r="I306" s="99">
        <f t="shared" ca="1" si="137"/>
        <v>68.491699999999994</v>
      </c>
      <c r="J306" s="359">
        <f t="shared" ca="1" si="137"/>
        <v>69.586699999999993</v>
      </c>
      <c r="K306" s="580"/>
      <c r="L306" s="580"/>
      <c r="M306" s="580"/>
      <c r="N306" s="580"/>
      <c r="O306" s="580"/>
      <c r="P306" s="580"/>
      <c r="Q306" s="580"/>
      <c r="R306" s="580"/>
      <c r="S306" s="580"/>
      <c r="T306" s="580"/>
      <c r="U306" s="580"/>
      <c r="V306" s="580"/>
      <c r="W306" s="580"/>
      <c r="X306" s="580"/>
      <c r="Y306" s="580"/>
      <c r="Z306" s="580"/>
      <c r="AA306" s="580"/>
      <c r="AB306" s="580"/>
      <c r="AC306" s="580"/>
    </row>
    <row r="307" spans="2:29" s="574" customFormat="1" ht="15" customHeight="1">
      <c r="B307" s="692"/>
      <c r="C307" s="699"/>
      <c r="D307" s="100" t="s">
        <v>671</v>
      </c>
      <c r="E307" s="100">
        <f ca="1">MIN(INDIRECT(CONCATENATE($E$290,E288,$E$291,E289),TRUE))</f>
        <v>67.216700000000003</v>
      </c>
      <c r="F307" s="100">
        <f t="shared" ref="F307:J307" ca="1" si="138">MIN(INDIRECT(CONCATENATE($E$290,F288,$E$291,F289),TRUE))</f>
        <v>56.7667</v>
      </c>
      <c r="G307" s="100">
        <f t="shared" ca="1" si="138"/>
        <v>57.966700000000003</v>
      </c>
      <c r="H307" s="100">
        <f t="shared" ca="1" si="138"/>
        <v>57.966700000000003</v>
      </c>
      <c r="I307" s="100">
        <f t="shared" ca="1" si="138"/>
        <v>60.916700000000006</v>
      </c>
      <c r="J307" s="360">
        <f t="shared" ca="1" si="138"/>
        <v>66.3917</v>
      </c>
      <c r="K307" s="580"/>
      <c r="L307" s="580"/>
      <c r="M307" s="580"/>
      <c r="N307" s="580"/>
      <c r="O307" s="580"/>
      <c r="P307" s="580"/>
      <c r="Q307" s="580"/>
      <c r="R307" s="580"/>
      <c r="S307" s="580"/>
      <c r="T307" s="580"/>
      <c r="U307" s="580"/>
      <c r="V307" s="580"/>
      <c r="W307" s="580"/>
      <c r="X307" s="580"/>
      <c r="Y307" s="580"/>
      <c r="Z307" s="580"/>
      <c r="AA307" s="580"/>
      <c r="AB307" s="580"/>
      <c r="AC307" s="580"/>
    </row>
    <row r="308" spans="2:29" s="574" customFormat="1" ht="15" customHeight="1">
      <c r="B308" s="692"/>
      <c r="C308" s="699"/>
      <c r="D308" s="100" t="s">
        <v>672</v>
      </c>
      <c r="E308" s="100">
        <f ca="1">MAX(INDIRECT(CONCATENATE($E$290,E288,$E$291,E289),TRUE))</f>
        <v>73.566699999999997</v>
      </c>
      <c r="F308" s="100">
        <f t="shared" ref="F308:J308" ca="1" si="139">MAX(INDIRECT(CONCATENATE($E$290,F288,$E$291,F289),TRUE))</f>
        <v>75.841700000000003</v>
      </c>
      <c r="G308" s="100">
        <f t="shared" ca="1" si="139"/>
        <v>73.566699999999997</v>
      </c>
      <c r="H308" s="100">
        <f t="shared" ca="1" si="139"/>
        <v>73.566699999999997</v>
      </c>
      <c r="I308" s="100">
        <f t="shared" ca="1" si="139"/>
        <v>73.566699999999997</v>
      </c>
      <c r="J308" s="360">
        <f t="shared" ca="1" si="139"/>
        <v>73.566699999999997</v>
      </c>
      <c r="K308" s="580"/>
      <c r="L308" s="580"/>
      <c r="M308" s="580"/>
      <c r="N308" s="580"/>
      <c r="O308" s="580"/>
      <c r="P308" s="580"/>
      <c r="Q308" s="580"/>
      <c r="R308" s="580"/>
      <c r="S308" s="580"/>
      <c r="T308" s="580"/>
      <c r="U308" s="580"/>
      <c r="V308" s="580"/>
      <c r="W308" s="580"/>
      <c r="X308" s="580"/>
      <c r="Y308" s="580"/>
      <c r="Z308" s="580"/>
      <c r="AA308" s="580"/>
      <c r="AB308" s="580"/>
      <c r="AC308" s="580"/>
    </row>
    <row r="309" spans="2:29" s="574" customFormat="1" ht="15" hidden="1" customHeight="1">
      <c r="B309" s="692"/>
      <c r="C309" s="699"/>
      <c r="D309" s="101" t="s">
        <v>131</v>
      </c>
      <c r="E309" s="101" t="str">
        <f>CONCATENATE($E290,E289,$E291,E288)</f>
        <v>SL_CHARTS_2012!$AD$45:$AD$42</v>
      </c>
      <c r="F309" s="101" t="str">
        <f t="shared" ref="F309:J309" si="140">CONCATENATE($E290,F289,$E291,F288)</f>
        <v>SL_CHARTS_2012!$AD$51:$AD$39</v>
      </c>
      <c r="G309" s="101" t="str">
        <f t="shared" si="140"/>
        <v>SL_CHARTS_2012!$AD$44:$AD$40</v>
      </c>
      <c r="H309" s="101" t="str">
        <f t="shared" si="140"/>
        <v>SL_CHARTS_2012!$AD$46:$AD$40</v>
      </c>
      <c r="I309" s="101" t="str">
        <f t="shared" si="140"/>
        <v>SL_CHARTS_2012!$AD$45:$AD$41</v>
      </c>
      <c r="J309" s="360" t="str">
        <f t="shared" si="140"/>
        <v>SL_CHARTS_2012!$AD$46:$AD$42</v>
      </c>
      <c r="K309" s="580"/>
      <c r="L309" s="580"/>
      <c r="M309" s="580"/>
      <c r="N309" s="580"/>
      <c r="O309" s="580"/>
      <c r="P309" s="580"/>
      <c r="Q309" s="580"/>
      <c r="R309" s="580"/>
      <c r="S309" s="580"/>
      <c r="T309" s="580"/>
      <c r="U309" s="580"/>
      <c r="V309" s="580"/>
      <c r="W309" s="580"/>
      <c r="X309" s="580"/>
      <c r="Y309" s="580"/>
      <c r="Z309" s="580"/>
      <c r="AA309" s="580"/>
      <c r="AB309" s="580"/>
      <c r="AC309" s="580"/>
    </row>
    <row r="310" spans="2:29" s="574" customFormat="1" ht="15" hidden="1" customHeight="1">
      <c r="B310" s="692"/>
      <c r="C310" s="699"/>
      <c r="D310" s="101" t="s">
        <v>677</v>
      </c>
      <c r="E310" s="101" t="str">
        <f ca="1">ADDRESS(MATCH(E307,INDIRECT(E309,TRUE),0)+MATCH(E284,SL_CHARTS_2012!$AC$1:$AC$3999,1)-1,$E285,1,1)</f>
        <v>$AC$42</v>
      </c>
      <c r="F310" s="101" t="str">
        <f ca="1">ADDRESS(MATCH(F307,INDIRECT(F309,TRUE),0)+MATCH(F284,SL_CHARTS_2012!$AC$1:$AC$3999,1)-1,$E285,1,1)</f>
        <v>$AC$39</v>
      </c>
      <c r="G310" s="101" t="str">
        <f ca="1">ADDRESS(MATCH(G307,INDIRECT(G309,TRUE),0)+MATCH(G284,SL_CHARTS_2012!$AC$1:$AC$3999,1)-1,$E285,1,1)</f>
        <v>$AC$40</v>
      </c>
      <c r="H310" s="101" t="str">
        <f ca="1">ADDRESS(MATCH(H307,INDIRECT(H309,TRUE),0)+MATCH(H284,SL_CHARTS_2012!$AC$1:$AC$3999,1)-1,$E285,1,1)</f>
        <v>$AC$40</v>
      </c>
      <c r="I310" s="101" t="str">
        <f ca="1">ADDRESS(MATCH(I307,INDIRECT(I309,TRUE),0)+MATCH(I284,SL_CHARTS_2012!$AC$1:$AC$3999,1)-1,$E285,1,1)</f>
        <v>$AC$41</v>
      </c>
      <c r="J310" s="360" t="str">
        <f ca="1">ADDRESS(MATCH(J307,INDIRECT(J309,TRUE),0)+MATCH(J284,SL_CHARTS_2012!$AC$1:$AC$3999,1)-1,$E285,1,1)</f>
        <v>$AC$46</v>
      </c>
      <c r="K310" s="580"/>
      <c r="L310" s="580"/>
      <c r="M310" s="580"/>
      <c r="N310" s="580"/>
      <c r="O310" s="580"/>
      <c r="P310" s="580"/>
      <c r="Q310" s="580"/>
      <c r="R310" s="580"/>
      <c r="S310" s="580"/>
      <c r="T310" s="580"/>
      <c r="U310" s="580"/>
      <c r="V310" s="580"/>
      <c r="W310" s="580"/>
      <c r="X310" s="580"/>
      <c r="Y310" s="580"/>
      <c r="Z310" s="580"/>
      <c r="AA310" s="580"/>
      <c r="AB310" s="580"/>
      <c r="AC310" s="580"/>
    </row>
    <row r="311" spans="2:29" s="574" customFormat="1" ht="15" hidden="1" customHeight="1">
      <c r="B311" s="692"/>
      <c r="C311" s="699"/>
      <c r="D311" s="101" t="s">
        <v>678</v>
      </c>
      <c r="E311" s="101" t="str">
        <f ca="1">ADDRESS(MATCH(E307,INDIRECT(E309,TRUE),0)+MATCH(E284,SL_CHARTS_2012!$AC$1:$AC$3999,1)-1,$E285+2,1,1)</f>
        <v>$AE$42</v>
      </c>
      <c r="F311" s="101" t="str">
        <f ca="1">ADDRESS(MATCH(F307,INDIRECT(F309,TRUE),0)+MATCH(F284,SL_CHARTS_2012!$AC$1:$AC$3999,1)-1,$E285+2,1,1)</f>
        <v>$AE$39</v>
      </c>
      <c r="G311" s="101" t="str">
        <f ca="1">ADDRESS(MATCH(G307,INDIRECT(G309,TRUE),0)+MATCH(G284,SL_CHARTS_2012!$AC$1:$AC$3999,1)-1,$E285+2,1,1)</f>
        <v>$AE$40</v>
      </c>
      <c r="H311" s="101" t="str">
        <f ca="1">ADDRESS(MATCH(H307,INDIRECT(H309,TRUE),0)+MATCH(H284,SL_CHARTS_2012!$AC$1:$AC$3999,1)-1,$E285+2,1,1)</f>
        <v>$AE$40</v>
      </c>
      <c r="I311" s="101" t="str">
        <f ca="1">ADDRESS(MATCH(I307,INDIRECT(I309,TRUE),0)+MATCH(I284,SL_CHARTS_2012!$AC$1:$AC$3999,1)-1,$E285+2,1,1)</f>
        <v>$AE$41</v>
      </c>
      <c r="J311" s="360" t="str">
        <f ca="1">ADDRESS(MATCH(J307,INDIRECT(J309,TRUE),0)+MATCH(J284,SL_CHARTS_2012!$AC$1:$AC$3999,1)-1,$E285+2,1,1)</f>
        <v>$AE$46</v>
      </c>
      <c r="K311" s="580"/>
      <c r="L311" s="580"/>
      <c r="M311" s="580"/>
      <c r="N311" s="580"/>
      <c r="O311" s="580"/>
      <c r="P311" s="580"/>
      <c r="Q311" s="580"/>
      <c r="R311" s="580"/>
      <c r="S311" s="580"/>
      <c r="T311" s="580"/>
      <c r="U311" s="580"/>
      <c r="V311" s="580"/>
      <c r="W311" s="580"/>
      <c r="X311" s="580"/>
      <c r="Y311" s="580"/>
      <c r="Z311" s="580"/>
      <c r="AA311" s="580"/>
      <c r="AB311" s="580"/>
      <c r="AC311" s="580"/>
    </row>
    <row r="312" spans="2:29" s="574" customFormat="1" ht="15" hidden="1" customHeight="1">
      <c r="B312" s="692"/>
      <c r="C312" s="699"/>
      <c r="D312" s="101" t="s">
        <v>679</v>
      </c>
      <c r="E312" s="101" t="str">
        <f ca="1">ADDRESS(MATCH(E308,INDIRECT(E309,TRUE),0)+MATCH(E284,SL_CHARTS_2012!$AC$1:$AC$3999,1)-1,$E285,1,1)</f>
        <v>$AC$43</v>
      </c>
      <c r="F312" s="101" t="str">
        <f ca="1">ADDRESS(MATCH(F308,INDIRECT(F309,TRUE),0)+MATCH(F284,SL_CHARTS_2012!$AC$1:$AC$3999,1)-1,$E285,1,1)</f>
        <v>$AC$50</v>
      </c>
      <c r="G312" s="101" t="str">
        <f ca="1">ADDRESS(MATCH(G308,INDIRECT(G309,TRUE),0)+MATCH(G284,SL_CHARTS_2012!$AC$1:$AC$3999,1)-1,$E285,1,1)</f>
        <v>$AC$43</v>
      </c>
      <c r="H312" s="101" t="str">
        <f ca="1">ADDRESS(MATCH(H308,INDIRECT(H309,TRUE),0)+MATCH(H284,SL_CHARTS_2012!$AC$1:$AC$3999,1)-1,$E285,1,1)</f>
        <v>$AC$43</v>
      </c>
      <c r="I312" s="101" t="str">
        <f ca="1">ADDRESS(MATCH(I308,INDIRECT(I309,TRUE),0)+MATCH(I284,SL_CHARTS_2012!$AC$1:$AC$3999,1)-1,$E285,1,1)</f>
        <v>$AC$43</v>
      </c>
      <c r="J312" s="360" t="str">
        <f ca="1">ADDRESS(MATCH(J308,INDIRECT(J309,TRUE),0)+MATCH(J284,SL_CHARTS_2012!$AC$1:$AC$3999,1)-1,$E285,1,1)</f>
        <v>$AC$43</v>
      </c>
      <c r="K312" s="580"/>
      <c r="L312" s="580"/>
      <c r="M312" s="580"/>
      <c r="N312" s="580"/>
      <c r="O312" s="580"/>
      <c r="P312" s="580"/>
      <c r="Q312" s="580"/>
      <c r="R312" s="580"/>
      <c r="S312" s="580"/>
      <c r="T312" s="580"/>
      <c r="U312" s="580"/>
      <c r="V312" s="580"/>
      <c r="W312" s="580"/>
      <c r="X312" s="580"/>
      <c r="Y312" s="580"/>
      <c r="Z312" s="580"/>
      <c r="AA312" s="580"/>
      <c r="AB312" s="580"/>
      <c r="AC312" s="580"/>
    </row>
    <row r="313" spans="2:29" s="574" customFormat="1" ht="15" hidden="1" customHeight="1">
      <c r="B313" s="692"/>
      <c r="C313" s="699"/>
      <c r="D313" s="101" t="s">
        <v>680</v>
      </c>
      <c r="E313" s="101" t="str">
        <f ca="1">ADDRESS(MATCH(E308,INDIRECT(E309,TRUE),0)+MATCH(E284,SL_CHARTS_2012!$AC$1:$AC$3999,1)-1,$E285+3,1,1)</f>
        <v>$AF$43</v>
      </c>
      <c r="F313" s="101" t="str">
        <f ca="1">ADDRESS(MATCH(F308,INDIRECT(F309,TRUE),0)+MATCH(F284,SL_CHARTS_2012!$AC$1:$AC$3999,1)-1,$E285+3,1,1)</f>
        <v>$AF$50</v>
      </c>
      <c r="G313" s="101" t="str">
        <f ca="1">ADDRESS(MATCH(G308,INDIRECT(G309,TRUE),0)+MATCH(G284,SL_CHARTS_2012!$AC$1:$AC$3999,1)-1,$E285+3,1,1)</f>
        <v>$AF$43</v>
      </c>
      <c r="H313" s="101" t="str">
        <f ca="1">ADDRESS(MATCH(H308,INDIRECT(H309,TRUE),0)+MATCH(H284,SL_CHARTS_2012!$AC$1:$AC$3999,1)-1,$E285+3,1,1)</f>
        <v>$AF$43</v>
      </c>
      <c r="I313" s="101" t="str">
        <f ca="1">ADDRESS(MATCH(I308,INDIRECT(I309,TRUE),0)+MATCH(I284,SL_CHARTS_2012!$AC$1:$AC$3999,1)-1,$E285+3,1,1)</f>
        <v>$AF$43</v>
      </c>
      <c r="J313" s="360" t="str">
        <f ca="1">ADDRESS(MATCH(J308,INDIRECT(J309,TRUE),0)+MATCH(J284,SL_CHARTS_2012!$AC$1:$AC$3999,1)-1,$E285+3,1,1)</f>
        <v>$AF$43</v>
      </c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80"/>
      <c r="AB313" s="580"/>
      <c r="AC313" s="580"/>
    </row>
    <row r="314" spans="2:29" s="574" customFormat="1" ht="15" customHeight="1">
      <c r="B314" s="692"/>
      <c r="C314" s="699"/>
      <c r="D314" s="101" t="s">
        <v>673</v>
      </c>
      <c r="E314" s="102">
        <f ca="1">-INDIRECT(CONCATENATE($E290,E311),TRUE)</f>
        <v>-35.372297999999731</v>
      </c>
      <c r="F314" s="102">
        <f t="shared" ref="F314:J314" ca="1" si="141">-INDIRECT(CONCATENATE($E290,F311),TRUE)</f>
        <v>-33.302229000000224</v>
      </c>
      <c r="G314" s="102">
        <f t="shared" ca="1" si="141"/>
        <v>-34.142579999999974</v>
      </c>
      <c r="H314" s="102">
        <f t="shared" ca="1" si="141"/>
        <v>-34.142579999999974</v>
      </c>
      <c r="I314" s="102">
        <f t="shared" ca="1" si="141"/>
        <v>-34.142579999999974</v>
      </c>
      <c r="J314" s="358">
        <f t="shared" ca="1" si="141"/>
        <v>-38.092899000000365</v>
      </c>
      <c r="K314" s="580"/>
      <c r="L314" s="580"/>
      <c r="M314" s="580"/>
      <c r="N314" s="580"/>
      <c r="O314" s="580"/>
      <c r="P314" s="580"/>
      <c r="Q314" s="580"/>
      <c r="R314" s="580"/>
      <c r="S314" s="580"/>
      <c r="T314" s="580"/>
      <c r="U314" s="580"/>
      <c r="V314" s="580"/>
      <c r="W314" s="580"/>
      <c r="X314" s="580"/>
      <c r="Y314" s="580"/>
      <c r="Z314" s="580"/>
      <c r="AA314" s="580"/>
      <c r="AB314" s="580"/>
      <c r="AC314" s="580"/>
    </row>
    <row r="315" spans="2:29" s="574" customFormat="1" ht="15" customHeight="1">
      <c r="B315" s="692"/>
      <c r="C315" s="699"/>
      <c r="D315" s="101" t="s">
        <v>674</v>
      </c>
      <c r="E315" s="102">
        <f ca="1">INDIRECT(CONCATENATE($E290,E313),TRUE)</f>
        <v>38.366070000000043</v>
      </c>
      <c r="F315" s="102">
        <f t="shared" ref="F315:J315" ca="1" si="142">INDIRECT(CONCATENATE($E290,F313),TRUE)</f>
        <v>45.538688999999856</v>
      </c>
      <c r="G315" s="102">
        <f t="shared" ca="1" si="142"/>
        <v>38.366070000000043</v>
      </c>
      <c r="H315" s="102">
        <f t="shared" ca="1" si="142"/>
        <v>38.366070000000043</v>
      </c>
      <c r="I315" s="102">
        <f t="shared" ca="1" si="142"/>
        <v>38.366070000000043</v>
      </c>
      <c r="J315" s="358">
        <f t="shared" ca="1" si="142"/>
        <v>38.366070000000043</v>
      </c>
      <c r="K315" s="580"/>
      <c r="L315" s="580"/>
      <c r="M315" s="580"/>
      <c r="N315" s="580"/>
      <c r="O315" s="580"/>
      <c r="P315" s="580"/>
      <c r="Q315" s="580"/>
      <c r="R315" s="580"/>
      <c r="S315" s="580"/>
      <c r="T315" s="580"/>
      <c r="U315" s="580"/>
      <c r="V315" s="580"/>
      <c r="W315" s="580"/>
      <c r="X315" s="580"/>
      <c r="Y315" s="580"/>
      <c r="Z315" s="580"/>
      <c r="AA315" s="580"/>
      <c r="AB315" s="580"/>
      <c r="AC315" s="580"/>
    </row>
    <row r="316" spans="2:29" s="574" customFormat="1" ht="15" customHeight="1">
      <c r="B316" s="692"/>
      <c r="C316" s="699"/>
      <c r="D316" s="101" t="s">
        <v>675</v>
      </c>
      <c r="E316" s="103">
        <f ca="1">E307+E314</f>
        <v>31.844402000000272</v>
      </c>
      <c r="F316" s="103">
        <f t="shared" ref="F316:J317" ca="1" si="143">F307+F314</f>
        <v>23.464470999999776</v>
      </c>
      <c r="G316" s="103">
        <f t="shared" ca="1" si="143"/>
        <v>23.824120000000029</v>
      </c>
      <c r="H316" s="103">
        <f t="shared" ca="1" si="143"/>
        <v>23.824120000000029</v>
      </c>
      <c r="I316" s="103">
        <f t="shared" ca="1" si="143"/>
        <v>26.774120000000032</v>
      </c>
      <c r="J316" s="361">
        <f t="shared" ca="1" si="143"/>
        <v>28.298800999999635</v>
      </c>
      <c r="K316" s="580"/>
      <c r="L316" s="580"/>
      <c r="M316" s="580"/>
      <c r="N316" s="580"/>
      <c r="O316" s="580"/>
      <c r="P316" s="580"/>
      <c r="Q316" s="580"/>
      <c r="R316" s="580"/>
      <c r="S316" s="580"/>
      <c r="T316" s="580"/>
      <c r="U316" s="580"/>
      <c r="V316" s="580"/>
      <c r="W316" s="580"/>
      <c r="X316" s="580"/>
      <c r="Y316" s="580"/>
      <c r="Z316" s="580"/>
      <c r="AA316" s="580"/>
      <c r="AB316" s="580"/>
      <c r="AC316" s="580"/>
    </row>
    <row r="317" spans="2:29" s="574" customFormat="1" ht="15" customHeight="1" thickBot="1">
      <c r="B317" s="692"/>
      <c r="C317" s="700"/>
      <c r="D317" s="104" t="s">
        <v>676</v>
      </c>
      <c r="E317" s="105">
        <f ca="1">E308+E315</f>
        <v>111.93277000000003</v>
      </c>
      <c r="F317" s="105">
        <f t="shared" ca="1" si="143"/>
        <v>121.38038899999987</v>
      </c>
      <c r="G317" s="105">
        <f t="shared" ca="1" si="143"/>
        <v>111.93277000000003</v>
      </c>
      <c r="H317" s="105">
        <f t="shared" ca="1" si="143"/>
        <v>111.93277000000003</v>
      </c>
      <c r="I317" s="105">
        <f t="shared" ca="1" si="143"/>
        <v>111.93277000000003</v>
      </c>
      <c r="J317" s="351">
        <f t="shared" ca="1" si="143"/>
        <v>111.93277000000003</v>
      </c>
      <c r="K317" s="580"/>
      <c r="L317" s="580"/>
      <c r="M317" s="580"/>
      <c r="N317" s="580"/>
      <c r="O317" s="580"/>
      <c r="P317" s="580"/>
      <c r="Q317" s="580"/>
      <c r="R317" s="580"/>
      <c r="S317" s="580"/>
      <c r="T317" s="580"/>
      <c r="U317" s="580"/>
      <c r="V317" s="580"/>
      <c r="W317" s="580"/>
      <c r="X317" s="580"/>
      <c r="Y317" s="580"/>
      <c r="Z317" s="580"/>
      <c r="AA317" s="580"/>
      <c r="AB317" s="580"/>
      <c r="AC317" s="580"/>
    </row>
    <row r="318" spans="2:29" s="574" customFormat="1" ht="15" customHeight="1">
      <c r="B318" s="199"/>
      <c r="C318" s="191"/>
      <c r="D318" s="191"/>
      <c r="E318" s="191"/>
      <c r="F318" s="191"/>
      <c r="G318" s="191"/>
      <c r="H318" s="191"/>
      <c r="I318" s="191"/>
      <c r="J318" s="381"/>
      <c r="K318" s="580"/>
      <c r="L318" s="580"/>
      <c r="M318" s="580"/>
      <c r="N318" s="580"/>
      <c r="O318" s="580"/>
      <c r="P318" s="580"/>
      <c r="Q318" s="580"/>
      <c r="R318" s="580"/>
      <c r="S318" s="580"/>
      <c r="T318" s="580"/>
      <c r="U318" s="580"/>
      <c r="V318" s="580"/>
      <c r="W318" s="580"/>
      <c r="X318" s="580"/>
      <c r="Y318" s="580"/>
      <c r="Z318" s="580"/>
      <c r="AA318" s="580"/>
      <c r="AB318" s="580"/>
      <c r="AC318" s="580"/>
    </row>
    <row r="319" spans="2:29" s="490" customFormat="1" ht="15" hidden="1" customHeight="1" thickBot="1">
      <c r="B319" s="690" t="s">
        <v>45</v>
      </c>
      <c r="C319" s="690"/>
      <c r="D319" s="690"/>
      <c r="E319" s="690"/>
      <c r="F319" s="690"/>
      <c r="G319" s="690"/>
      <c r="H319" s="690"/>
      <c r="I319" s="690"/>
      <c r="J319" s="690"/>
      <c r="K319" s="584"/>
      <c r="L319" s="584"/>
      <c r="M319" s="584"/>
      <c r="N319" s="584"/>
      <c r="O319" s="584"/>
      <c r="P319" s="584"/>
      <c r="Q319" s="584"/>
      <c r="R319" s="584"/>
      <c r="S319" s="584"/>
      <c r="T319" s="584"/>
      <c r="U319" s="584"/>
      <c r="V319" s="584"/>
      <c r="W319" s="584"/>
      <c r="X319" s="584"/>
      <c r="Y319" s="584"/>
      <c r="Z319" s="584"/>
      <c r="AA319" s="584"/>
      <c r="AB319" s="584"/>
      <c r="AC319" s="584"/>
    </row>
    <row r="320" spans="2:29" s="574" customFormat="1" ht="15" hidden="1" customHeight="1">
      <c r="B320" s="741" t="s">
        <v>46</v>
      </c>
      <c r="C320" s="701" t="s">
        <v>120</v>
      </c>
      <c r="D320" s="25" t="s">
        <v>148</v>
      </c>
      <c r="E320" s="26" t="str">
        <f ca="1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$AH$317</v>
      </c>
      <c r="F320" s="26" t="str">
        <f ca="1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$AH$374</v>
      </c>
      <c r="G320" s="26" t="str">
        <f ca="1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$AH$310</v>
      </c>
      <c r="H320" s="26" t="str">
        <f ca="1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$AH$324</v>
      </c>
      <c r="I320" s="26" t="str">
        <f ca="1">IF(INDIRECT(CONCATENATE($E$333,ADDRESS(MATCH(I4,SL_CHARTS_2012!$AH$1:$AH$39999,1),$E$328,1)))=I4,ADDRESS(MATCH(I4,SL_CHARTS_2012!$AH$1:$AH$39999,1),$E$328,1), IF(INDIRECT(CONCATENATE($E$333,ADDRESS(MATCH(I4,SL_CHARTS_2012!$AH$1:$AH$39999,1),$E$328,1)))&lt;I4, ADDRESS(MATCH(I4,SL_CHARTS_2012!$AH$1:$AH$39999,1)+1,$E$328,1), ADDRESS(MATCH(I4,SL_CHARTS_2012!$AH$1:$AH$39999,1),$E$328,1)))</f>
        <v>$AH$317</v>
      </c>
      <c r="J320" s="352" t="str">
        <f ca="1">IF(INDIRECT(CONCATENATE($E$333,ADDRESS(MATCH(J4,SL_CHARTS_2012!$AH$1:$AH$39999,1),$E$328,1)))=J4,ADDRESS(MATCH(J4,SL_CHARTS_2012!$AH$1:$AH$39999,1),$E$328,1), IF(INDIRECT(CONCATENATE($E$333,ADDRESS(MATCH(J4,SL_CHARTS_2012!$AH$1:$AH$39999,1),$E$328,1)))&lt;J4, ADDRESS(MATCH(J4,SL_CHARTS_2012!$AH$1:$AH$39999,1)+1,$E$328,1), ADDRESS(MATCH(J4,SL_CHARTS_2012!$AH$1:$AH$39999,1),$E$328,1)))</f>
        <v>$AH$325</v>
      </c>
      <c r="K320" s="580"/>
      <c r="L320" s="580"/>
      <c r="M320" s="580"/>
      <c r="N320" s="580"/>
      <c r="O320" s="580"/>
      <c r="P320" s="580"/>
      <c r="Q320" s="580"/>
      <c r="R320" s="580"/>
      <c r="S320" s="580"/>
      <c r="T320" s="580"/>
      <c r="U320" s="580"/>
      <c r="V320" s="580"/>
      <c r="W320" s="580"/>
      <c r="X320" s="580"/>
      <c r="Y320" s="580"/>
      <c r="Z320" s="580"/>
      <c r="AA320" s="580"/>
      <c r="AB320" s="580"/>
      <c r="AC320" s="580"/>
    </row>
    <row r="321" spans="2:29" s="574" customFormat="1" ht="15" hidden="1" customHeight="1">
      <c r="B321" s="741"/>
      <c r="C321" s="701"/>
      <c r="D321" s="24" t="s">
        <v>129</v>
      </c>
      <c r="E321" s="119">
        <f ca="1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40.5</v>
      </c>
      <c r="F321" s="119">
        <f ca="1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46.2</v>
      </c>
      <c r="G321" s="119">
        <f ca="1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39.799999999999997</v>
      </c>
      <c r="H321" s="119">
        <f ca="1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41.2</v>
      </c>
      <c r="I321" s="119">
        <f ca="1">INDIRECT(CONCATENATE($E$333,IF(INDIRECT(CONCATENATE($E$333,ADDRESS(MATCH(I4,SL_CHARTS_2012!$AH$1:$AH$39999,1),$E$328,1)))=I4,ADDRESS(MATCH(I4,SL_CHARTS_2012!$AH$1:$AH$39999,1),$E$328,1),IF(INDIRECT(CONCATENATE($E$333,ADDRESS(MATCH(I4,SL_CHARTS_2012!$AH$1:$AH$39999,1),$E$328,1)))&lt;I4,ADDRESS(MATCH(I4,SL_CHARTS_2012!$AH$1:$AH$39999,1)+1,$E$328,1),ADDRESS(MATCH(I4,SL_CHARTS_2012!$AH$1:$AH$39999,1),$E$328,1)))))</f>
        <v>40.5</v>
      </c>
      <c r="J321" s="363">
        <f ca="1">INDIRECT(CONCATENATE($E$333,IF(INDIRECT(CONCATENATE($E$333,ADDRESS(MATCH(J4,SL_CHARTS_2012!$AH$1:$AH$39999,1),$E$328,1)))=J4,ADDRESS(MATCH(J4,SL_CHARTS_2012!$AH$1:$AH$39999,1),$E$328,1),IF(INDIRECT(CONCATENATE($E$333,ADDRESS(MATCH(J4,SL_CHARTS_2012!$AH$1:$AH$39999,1),$E$328,1)))&lt;J4,ADDRESS(MATCH(J4,SL_CHARTS_2012!$AH$1:$AH$39999,1)+1,$E$328,1),ADDRESS(MATCH(J4,SL_CHARTS_2012!$AH$1:$AH$39999,1),$E$328,1)))))</f>
        <v>41.3</v>
      </c>
      <c r="K321" s="580"/>
      <c r="L321" s="580"/>
      <c r="M321" s="580"/>
      <c r="N321" s="580"/>
      <c r="O321" s="580"/>
      <c r="P321" s="580"/>
      <c r="Q321" s="580"/>
      <c r="R321" s="580"/>
      <c r="S321" s="580"/>
      <c r="T321" s="580"/>
      <c r="U321" s="580"/>
      <c r="V321" s="580"/>
      <c r="W321" s="580"/>
      <c r="X321" s="580"/>
      <c r="Y321" s="580"/>
      <c r="Z321" s="580"/>
      <c r="AA321" s="580"/>
      <c r="AB321" s="580"/>
      <c r="AC321" s="580"/>
    </row>
    <row r="322" spans="2:29" s="574" customFormat="1" ht="15" hidden="1" customHeight="1">
      <c r="B322" s="741"/>
      <c r="C322" s="701"/>
      <c r="D322" s="25" t="s">
        <v>149</v>
      </c>
      <c r="E322" s="26" t="str">
        <f ca="1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$AH$292</v>
      </c>
      <c r="F322" s="26" t="str">
        <f ca="1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$AH$266</v>
      </c>
      <c r="G322" s="26" t="str">
        <f ca="1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$AH$278</v>
      </c>
      <c r="H322" s="26" t="str">
        <f ca="1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$AH$281</v>
      </c>
      <c r="I322" s="26" t="str">
        <f ca="1">IF(INDIRECT(CONCATENATE($E$333,ADDRESS(MATCH(I8,SL_CHARTS_2012!$AH$1:$AH$39999,1),$E$328,1)))=I8,ADDRESS(MATCH(I8,SL_CHARTS_2012!$AH$1:$AH$39999,1),$E$328,1), IF(INDIRECT(CONCATENATE($E$333,ADDRESS(MATCH(I8,SL_CHARTS_2012!$AH$1:$AH$39999,1),$E$328,1)))&gt;I8, ADDRESS(MATCH(I8,SL_CHARTS_2012!$AH$1:$AH$39999,1)+1,$E$328,1), ADDRESS(MATCH(I8,SL_CHARTS_2012!$AH$1:$AH$39999,1),$E$328,1)))</f>
        <v>$AH$286</v>
      </c>
      <c r="J322" s="352" t="str">
        <f ca="1">IF(INDIRECT(CONCATENATE($E$333,ADDRESS(MATCH(J8,SL_CHARTS_2012!$AH$1:$AH$39999,1),$E$328,1)))=J8,ADDRESS(MATCH(J8,SL_CHARTS_2012!$AH$1:$AH$39999,1),$E$328,1), IF(INDIRECT(CONCATENATE($E$333,ADDRESS(MATCH(J8,SL_CHARTS_2012!$AH$1:$AH$39999,1),$E$328,1)))&gt;J8, ADDRESS(MATCH(J8,SL_CHARTS_2012!$AH$1:$AH$39999,1)+1,$E$328,1), ADDRESS(MATCH(J8,SL_CHARTS_2012!$AH$1:$AH$39999,1),$E$328,1)))</f>
        <v>$AH$292</v>
      </c>
      <c r="K322" s="580"/>
      <c r="L322" s="580"/>
      <c r="M322" s="580"/>
      <c r="N322" s="580"/>
      <c r="O322" s="580"/>
      <c r="P322" s="580"/>
      <c r="Q322" s="580"/>
      <c r="R322" s="580"/>
      <c r="S322" s="580"/>
      <c r="T322" s="580"/>
      <c r="U322" s="580"/>
      <c r="V322" s="580"/>
      <c r="W322" s="580"/>
      <c r="X322" s="580"/>
      <c r="Y322" s="580"/>
      <c r="Z322" s="580"/>
      <c r="AA322" s="580"/>
      <c r="AB322" s="580"/>
      <c r="AC322" s="580"/>
    </row>
    <row r="323" spans="2:29" s="574" customFormat="1" ht="15" hidden="1" customHeight="1">
      <c r="B323" s="741"/>
      <c r="C323" s="701"/>
      <c r="D323" s="24" t="s">
        <v>130</v>
      </c>
      <c r="E323" s="119">
        <f ca="1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38</v>
      </c>
      <c r="F323" s="119">
        <f ca="1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35.4</v>
      </c>
      <c r="G323" s="119">
        <f ca="1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36.6</v>
      </c>
      <c r="H323" s="119">
        <f ca="1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36.9</v>
      </c>
      <c r="I323" s="119">
        <f ca="1">INDIRECT(CONCATENATE($E333,IF(INDIRECT(CONCATENATE($E$333,ADDRESS(MATCH(I8,SL_CHARTS_2012!$AH$1:$AH$39999,1),$E$328,1)))=I8,ADDRESS(MATCH(I8,SL_CHARTS_2012!$AH$1:$AH$39999,1),$E$328,1),IF(INDIRECT(CONCATENATE($E$333,ADDRESS(MATCH(I8,SL_CHARTS_2012!$AH$1:$AH$39999,1),$E$328,1)))&gt;I8,ADDRESS(MATCH(I8,SL_CHARTS_2012!$AH$1:$AH$39999,1)+1,$E$328,1),ADDRESS(MATCH(I8,SL_CHARTS_2012!$AH$1:$AH$39999,1),$E$328,1)))))</f>
        <v>37.4</v>
      </c>
      <c r="J323" s="363">
        <f ca="1">INDIRECT(CONCATENATE($E333,IF(INDIRECT(CONCATENATE($E$333,ADDRESS(MATCH(J8,SL_CHARTS_2012!$AH$1:$AH$39999,1),$E$328,1)))=J8,ADDRESS(MATCH(J8,SL_CHARTS_2012!$AH$1:$AH$39999,1),$E$328,1),IF(INDIRECT(CONCATENATE($E$333,ADDRESS(MATCH(J8,SL_CHARTS_2012!$AH$1:$AH$39999,1),$E$328,1)))&gt;J8,ADDRESS(MATCH(J8,SL_CHARTS_2012!$AH$1:$AH$39999,1)+1,$E$328,1),ADDRESS(MATCH(J8,SL_CHARTS_2012!$AH$1:$AH$39999,1),$E$328,1)))))</f>
        <v>38</v>
      </c>
      <c r="K323" s="580"/>
      <c r="L323" s="580"/>
      <c r="M323" s="580"/>
      <c r="N323" s="580"/>
      <c r="O323" s="580"/>
      <c r="P323" s="580"/>
      <c r="Q323" s="580"/>
      <c r="R323" s="580"/>
      <c r="S323" s="580"/>
      <c r="T323" s="580"/>
      <c r="U323" s="580"/>
      <c r="V323" s="580"/>
      <c r="W323" s="580"/>
      <c r="X323" s="580"/>
      <c r="Y323" s="580"/>
      <c r="Z323" s="580"/>
      <c r="AA323" s="580"/>
      <c r="AB323" s="580"/>
      <c r="AC323" s="580"/>
    </row>
    <row r="324" spans="2:29" s="574" customFormat="1" ht="15" hidden="1" customHeight="1">
      <c r="B324" s="741"/>
      <c r="C324" s="707" t="s">
        <v>121</v>
      </c>
      <c r="D324" s="60" t="s">
        <v>148</v>
      </c>
      <c r="E324" s="565" t="str">
        <f ca="1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$AH$317</v>
      </c>
      <c r="F324" s="565" t="str">
        <f ca="1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$AH$374</v>
      </c>
      <c r="G324" s="565" t="str">
        <f ca="1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$AH$310</v>
      </c>
      <c r="H324" s="565" t="str">
        <f ca="1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$AH$324</v>
      </c>
      <c r="I324" s="565" t="str">
        <f ca="1">IF(INDIRECT(CONCATENATE($E$333,ADDRESS(MATCH(I6,SL_CHARTS_2012!$AH$1:$AH$39999,1),$E$328,1)))=I6,ADDRESS(MATCH(I6,SL_CHARTS_2012!$AH$1:$AH$39999,1),$E$328,1), IF(INDIRECT(CONCATENATE($E$333,ADDRESS(MATCH(I6,SL_CHARTS_2012!$AH$1:$AH$39999,1),$E$328,1)))&lt;I6, ADDRESS(MATCH(I6,SL_CHARTS_2012!$AH$1:$AH$39999,1)+1,$E$328,1), ADDRESS(MATCH(I6,SL_CHARTS_2012!$AH$1:$AH$39999,1),$E$328,1)))</f>
        <v>$AH$317</v>
      </c>
      <c r="J324" s="369" t="str">
        <f ca="1">IF(INDIRECT(CONCATENATE($E$333,ADDRESS(MATCH(J6,SL_CHARTS_2012!$AH$1:$AH$39999,1),$E$328,1)))=J6,ADDRESS(MATCH(J6,SL_CHARTS_2012!$AH$1:$AH$39999,1),$E$328,1), IF(INDIRECT(CONCATENATE($E$333,ADDRESS(MATCH(J6,SL_CHARTS_2012!$AH$1:$AH$39999,1),$E$328,1)))&lt;J6, ADDRESS(MATCH(J6,SL_CHARTS_2012!$AH$1:$AH$39999,1)+1,$E$328,1), ADDRESS(MATCH(J6,SL_CHARTS_2012!$AH$1:$AH$39999,1),$E$328,1)))</f>
        <v>$AH$325</v>
      </c>
      <c r="K324" s="580"/>
      <c r="L324" s="580"/>
      <c r="M324" s="580"/>
      <c r="N324" s="580"/>
      <c r="O324" s="580"/>
      <c r="P324" s="580"/>
      <c r="Q324" s="580"/>
      <c r="R324" s="580"/>
      <c r="S324" s="580"/>
      <c r="T324" s="580"/>
      <c r="U324" s="580"/>
      <c r="V324" s="580"/>
      <c r="W324" s="580"/>
      <c r="X324" s="580"/>
      <c r="Y324" s="580"/>
      <c r="Z324" s="580"/>
      <c r="AA324" s="580"/>
      <c r="AB324" s="580"/>
      <c r="AC324" s="580"/>
    </row>
    <row r="325" spans="2:29" s="574" customFormat="1" ht="15" hidden="1" customHeight="1">
      <c r="B325" s="741"/>
      <c r="C325" s="707"/>
      <c r="D325" s="85" t="s">
        <v>118</v>
      </c>
      <c r="E325" s="162">
        <f ca="1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40.5</v>
      </c>
      <c r="F325" s="162">
        <f ca="1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46.2</v>
      </c>
      <c r="G325" s="162">
        <f ca="1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39.799999999999997</v>
      </c>
      <c r="H325" s="162">
        <f ca="1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41.2</v>
      </c>
      <c r="I325" s="162">
        <f ca="1">INDIRECT(CONCATENATE($E$333,IF(INDIRECT(CONCATENATE($E$333,ADDRESS(MATCH(I6,SL_CHARTS_2012!$AH$1:$AH$39999,1),$E$328,1)))=I6,ADDRESS(MATCH(I6,SL_CHARTS_2012!$AH$1:$AH$39999,1),$E$328,1),IF(INDIRECT(CONCATENATE($E$333,ADDRESS(MATCH(I6,SL_CHARTS_2012!$AH$1:$AH$39999,1),$E$328,1)))&lt;I6,ADDRESS(MATCH(I6,SL_CHARTS_2012!$AH$1:$AH$39999,1)+1,$E$328,1),ADDRESS(MATCH(I6,SL_CHARTS_2012!$AH$1:$AH$39999,1),$E$328,1)))))</f>
        <v>40.5</v>
      </c>
      <c r="J325" s="370">
        <f ca="1">INDIRECT(CONCATENATE($E$333,IF(INDIRECT(CONCATENATE($E$333,ADDRESS(MATCH(J6,SL_CHARTS_2012!$AH$1:$AH$39999,1),$E$328,1)))=J6,ADDRESS(MATCH(J6,SL_CHARTS_2012!$AH$1:$AH$39999,1),$E$328,1),IF(INDIRECT(CONCATENATE($E$333,ADDRESS(MATCH(J6,SL_CHARTS_2012!$AH$1:$AH$39999,1),$E$328,1)))&lt;J6,ADDRESS(MATCH(J6,SL_CHARTS_2012!$AH$1:$AH$39999,1)+1,$E$328,1),ADDRESS(MATCH(J6,SL_CHARTS_2012!$AH$1:$AH$39999,1),$E$328,1)))))</f>
        <v>41.3</v>
      </c>
      <c r="K325" s="580"/>
      <c r="L325" s="580"/>
      <c r="M325" s="580"/>
      <c r="N325" s="580"/>
      <c r="O325" s="580"/>
      <c r="P325" s="580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  <c r="AA325" s="580"/>
      <c r="AB325" s="580"/>
      <c r="AC325" s="580"/>
    </row>
    <row r="326" spans="2:29" s="574" customFormat="1" ht="15" hidden="1" customHeight="1">
      <c r="B326" s="741"/>
      <c r="C326" s="707"/>
      <c r="D326" s="60" t="s">
        <v>149</v>
      </c>
      <c r="E326" s="565" t="str">
        <f ca="1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$AH$292</v>
      </c>
      <c r="F326" s="565" t="str">
        <f ca="1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$AH$266</v>
      </c>
      <c r="G326" s="565" t="str">
        <f ca="1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$AH$278</v>
      </c>
      <c r="H326" s="565" t="str">
        <f ca="1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$AH$281</v>
      </c>
      <c r="I326" s="565" t="str">
        <f ca="1">IF(INDIRECT(CONCATENATE($E$333,ADDRESS(MATCH(I10,SL_CHARTS_2012!$AH$1:$AH$39999,1),$E$328,1)))=I10,ADDRESS(MATCH(I10,SL_CHARTS_2012!$AH$1:$AH$39999,1),$E$328,1), IF(INDIRECT(CONCATENATE($E$333,ADDRESS(MATCH(I10,SL_CHARTS_2012!$AH$1:$AH$39999,1),$E$328,1)))&gt;I10, ADDRESS(MATCH(I10,SL_CHARTS_2012!$AH$1:$AH$39999,1)+1,$E$328,1), ADDRESS(MATCH(I10,SL_CHARTS_2012!$AH$1:$AH$39999,1),$E$328,1)))</f>
        <v>$AH$286</v>
      </c>
      <c r="J326" s="369" t="str">
        <f ca="1">IF(INDIRECT(CONCATENATE($E$333,ADDRESS(MATCH(J10,SL_CHARTS_2012!$AH$1:$AH$39999,1),$E$328,1)))=J10,ADDRESS(MATCH(J10,SL_CHARTS_2012!$AH$1:$AH$39999,1),$E$328,1), IF(INDIRECT(CONCATENATE($E$333,ADDRESS(MATCH(J10,SL_CHARTS_2012!$AH$1:$AH$39999,1),$E$328,1)))&gt;J10, ADDRESS(MATCH(J10,SL_CHARTS_2012!$AH$1:$AH$39999,1)+1,$E$328,1), ADDRESS(MATCH(J10,SL_CHARTS_2012!$AH$1:$AH$39999,1),$E$328,1)))</f>
        <v>$AH$292</v>
      </c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80"/>
      <c r="AB326" s="580"/>
      <c r="AC326" s="580"/>
    </row>
    <row r="327" spans="2:29" s="574" customFormat="1" ht="15" hidden="1" customHeight="1">
      <c r="B327" s="741"/>
      <c r="C327" s="707"/>
      <c r="D327" s="85" t="s">
        <v>119</v>
      </c>
      <c r="E327" s="162">
        <f ca="1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38</v>
      </c>
      <c r="F327" s="162">
        <f ca="1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35.4</v>
      </c>
      <c r="G327" s="162">
        <f ca="1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36.6</v>
      </c>
      <c r="H327" s="162">
        <f ca="1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36.9</v>
      </c>
      <c r="I327" s="162">
        <f ca="1">INDIRECT(CONCATENATE($E$333,IF(INDIRECT(CONCATENATE($E$333,ADDRESS(MATCH(I10,SL_CHARTS_2012!$AH$1:$AH$39999,1),$E$328,1)))=I10,ADDRESS(MATCH(I10,SL_CHARTS_2012!$AH$1:$AH$39999,1),$E$328,1),IF(INDIRECT(CONCATENATE($E$333,ADDRESS(MATCH(I10,SL_CHARTS_2012!$AH$1:$AH$39999,1),$E$328,1)))&gt;I10,ADDRESS(MATCH(I10,SL_CHARTS_2012!$AH$1:$AH$39999,1)+1,$E$328,1),ADDRESS(MATCH(I10,SL_CHARTS_2012!$AH$1:$AH$39999,1),$E$328,1)))))</f>
        <v>37.4</v>
      </c>
      <c r="J327" s="370">
        <f ca="1">INDIRECT(CONCATENATE($E$333,IF(INDIRECT(CONCATENATE($E$333,ADDRESS(MATCH(J10,SL_CHARTS_2012!$AH$1:$AH$39999,1),$E$328,1)))=J10,ADDRESS(MATCH(J10,SL_CHARTS_2012!$AH$1:$AH$39999,1),$E$328,1),IF(INDIRECT(CONCATENATE($E$333,ADDRESS(MATCH(J10,SL_CHARTS_2012!$AH$1:$AH$39999,1),$E$328,1)))&gt;J10,ADDRESS(MATCH(J10,SL_CHARTS_2012!$AH$1:$AH$39999,1)+1,$E$328,1),ADDRESS(MATCH(J10,SL_CHARTS_2012!$AH$1:$AH$39999,1),$E$328,1)))))</f>
        <v>38</v>
      </c>
      <c r="K327" s="580"/>
      <c r="L327" s="580"/>
      <c r="M327" s="580"/>
      <c r="N327" s="580"/>
      <c r="O327" s="580"/>
      <c r="P327" s="580"/>
      <c r="Q327" s="580"/>
      <c r="R327" s="580"/>
      <c r="S327" s="580"/>
      <c r="T327" s="580"/>
      <c r="U327" s="580"/>
      <c r="V327" s="580"/>
      <c r="W327" s="580"/>
      <c r="X327" s="580"/>
      <c r="Y327" s="580"/>
      <c r="Z327" s="580"/>
      <c r="AA327" s="580"/>
      <c r="AB327" s="580"/>
      <c r="AC327" s="580"/>
    </row>
    <row r="328" spans="2:29" s="574" customFormat="1" ht="15" hidden="1" customHeight="1">
      <c r="B328" s="741"/>
      <c r="C328" s="712" t="s">
        <v>125</v>
      </c>
      <c r="D328" s="712"/>
      <c r="E328" s="704">
        <v>34</v>
      </c>
      <c r="F328" s="704"/>
      <c r="G328" s="704"/>
      <c r="H328" s="704"/>
      <c r="I328" s="704"/>
      <c r="J328" s="704"/>
      <c r="K328" s="580"/>
      <c r="L328" s="580"/>
      <c r="M328" s="580"/>
      <c r="N328" s="580"/>
      <c r="O328" s="580"/>
      <c r="P328" s="580"/>
      <c r="Q328" s="580"/>
      <c r="R328" s="580"/>
      <c r="S328" s="580"/>
      <c r="T328" s="580"/>
      <c r="U328" s="580"/>
      <c r="V328" s="580"/>
      <c r="W328" s="580"/>
      <c r="X328" s="580"/>
      <c r="Y328" s="580"/>
      <c r="Z328" s="580"/>
      <c r="AA328" s="580"/>
      <c r="AB328" s="580"/>
      <c r="AC328" s="580"/>
    </row>
    <row r="329" spans="2:29" s="574" customFormat="1" ht="15" hidden="1" customHeight="1">
      <c r="B329" s="741"/>
      <c r="C329" s="705" t="s">
        <v>120</v>
      </c>
      <c r="D329" s="133" t="s">
        <v>123</v>
      </c>
      <c r="E329" s="43" t="str">
        <f ca="1">ADDRESS(MATCH(E323,SL_CHARTS_2012!$AH$1:$AH$3999,1),$E328+4,1)</f>
        <v>$AL$292</v>
      </c>
      <c r="F329" s="43" t="str">
        <f ca="1">ADDRESS(MATCH(F323,SL_CHARTS_2012!$AH$1:$AH$3999,1),$E328+4,1)</f>
        <v>$AL$266</v>
      </c>
      <c r="G329" s="43" t="str">
        <f ca="1">ADDRESS(MATCH(G323,SL_CHARTS_2012!$AH$1:$AH$3999,1),$E328+4,1)</f>
        <v>$AL$278</v>
      </c>
      <c r="H329" s="43" t="str">
        <f ca="1">ADDRESS(MATCH(H323,SL_CHARTS_2012!$AH$1:$AH$3999,1),$E328+4,1)</f>
        <v>$AL$281</v>
      </c>
      <c r="I329" s="43" t="str">
        <f ca="1">ADDRESS(MATCH(I323,SL_CHARTS_2012!$AH$1:$AH$3999,1),$E328+4,1)</f>
        <v>$AL$286</v>
      </c>
      <c r="J329" s="328" t="str">
        <f ca="1">ADDRESS(MATCH(J323,SL_CHARTS_2012!$AH$1:$AH$3999,1),$E328+4,1)</f>
        <v>$AL$292</v>
      </c>
      <c r="K329" s="580"/>
      <c r="L329" s="580"/>
      <c r="M329" s="580"/>
      <c r="N329" s="580"/>
      <c r="O329" s="580"/>
      <c r="P329" s="580"/>
      <c r="Q329" s="580"/>
      <c r="R329" s="580"/>
      <c r="S329" s="580"/>
      <c r="T329" s="580"/>
      <c r="U329" s="580"/>
      <c r="V329" s="580"/>
      <c r="W329" s="580"/>
      <c r="X329" s="580"/>
      <c r="Y329" s="580"/>
      <c r="Z329" s="580"/>
      <c r="AA329" s="580"/>
      <c r="AB329" s="580"/>
      <c r="AC329" s="580"/>
    </row>
    <row r="330" spans="2:29" s="574" customFormat="1" ht="15" hidden="1" customHeight="1">
      <c r="B330" s="741"/>
      <c r="C330" s="706"/>
      <c r="D330" s="133" t="s">
        <v>122</v>
      </c>
      <c r="E330" s="43" t="str">
        <f ca="1">ADDRESS(MATCH(E321,SL_CHARTS_2012!$AH$1:$AH$3999,1),$E328+4,1)</f>
        <v>$AL$317</v>
      </c>
      <c r="F330" s="43" t="str">
        <f ca="1">ADDRESS(MATCH(F321,SL_CHARTS_2012!$AH$1:$AH$3999,1),$E328+4,1)</f>
        <v>$AL$374</v>
      </c>
      <c r="G330" s="43" t="str">
        <f ca="1">ADDRESS(MATCH(G321,SL_CHARTS_2012!$AH$1:$AH$3999,1),$E328+4,1)</f>
        <v>$AL$310</v>
      </c>
      <c r="H330" s="43" t="str">
        <f ca="1">ADDRESS(MATCH(H321,SL_CHARTS_2012!$AH$1:$AH$3999,1),$E328+4,1)</f>
        <v>$AL$324</v>
      </c>
      <c r="I330" s="43" t="str">
        <f ca="1">ADDRESS(MATCH(I321,SL_CHARTS_2012!$AH$1:$AH$3999,1),$E328+4,1)</f>
        <v>$AL$317</v>
      </c>
      <c r="J330" s="328" t="str">
        <f ca="1">ADDRESS(MATCH(J321,SL_CHARTS_2012!$AH$1:$AH$3999,1),$E328+4,1)</f>
        <v>$AL$325</v>
      </c>
      <c r="K330" s="580"/>
      <c r="L330" s="580"/>
      <c r="M330" s="580"/>
      <c r="N330" s="580"/>
      <c r="O330" s="580"/>
      <c r="P330" s="580"/>
      <c r="Q330" s="580"/>
      <c r="R330" s="580"/>
      <c r="S330" s="580"/>
      <c r="T330" s="580"/>
      <c r="U330" s="580"/>
      <c r="V330" s="580"/>
      <c r="W330" s="580"/>
      <c r="X330" s="580"/>
      <c r="Y330" s="580"/>
      <c r="Z330" s="580"/>
      <c r="AA330" s="580"/>
      <c r="AB330" s="580"/>
      <c r="AC330" s="580"/>
    </row>
    <row r="331" spans="2:29" s="574" customFormat="1" ht="15" hidden="1" customHeight="1">
      <c r="B331" s="741"/>
      <c r="C331" s="707" t="s">
        <v>121</v>
      </c>
      <c r="D331" s="134" t="s">
        <v>123</v>
      </c>
      <c r="E331" s="48" t="str">
        <f ca="1">ADDRESS(MATCH(E327,SL_CHARTS_2012!$AH$1:$AH$3999,1),$E328+4,1)</f>
        <v>$AL$292</v>
      </c>
      <c r="F331" s="48" t="str">
        <f ca="1">ADDRESS(MATCH(F327,SL_CHARTS_2012!$AH$1:$AH$3999,1),$E328+4,1)</f>
        <v>$AL$266</v>
      </c>
      <c r="G331" s="48" t="str">
        <f ca="1">ADDRESS(MATCH(G327,SL_CHARTS_2012!$AH$1:$AH$3999,1),$E328+4,1)</f>
        <v>$AL$278</v>
      </c>
      <c r="H331" s="48" t="str">
        <f ca="1">ADDRESS(MATCH(H327,SL_CHARTS_2012!$AH$1:$AH$3999,1),$E328+4,1)</f>
        <v>$AL$281</v>
      </c>
      <c r="I331" s="48" t="str">
        <f ca="1">ADDRESS(MATCH(I327,SL_CHARTS_2012!$AH$1:$AH$3999,1),$E328+4,1)</f>
        <v>$AL$286</v>
      </c>
      <c r="J331" s="327" t="str">
        <f ca="1">ADDRESS(MATCH(J327,SL_CHARTS_2012!$AH$1:$AH$3999,1),$E328+4,1)</f>
        <v>$AL$292</v>
      </c>
      <c r="K331" s="580"/>
      <c r="L331" s="580"/>
      <c r="M331" s="580"/>
      <c r="N331" s="580"/>
      <c r="O331" s="580"/>
      <c r="P331" s="580"/>
      <c r="Q331" s="580"/>
      <c r="R331" s="580"/>
      <c r="S331" s="580"/>
      <c r="T331" s="580"/>
      <c r="U331" s="580"/>
      <c r="V331" s="580"/>
      <c r="W331" s="580"/>
      <c r="X331" s="580"/>
      <c r="Y331" s="580"/>
      <c r="Z331" s="580"/>
      <c r="AA331" s="580"/>
      <c r="AB331" s="580"/>
      <c r="AC331" s="580"/>
    </row>
    <row r="332" spans="2:29" s="574" customFormat="1" ht="15" hidden="1" customHeight="1">
      <c r="B332" s="741"/>
      <c r="C332" s="708"/>
      <c r="D332" s="134" t="s">
        <v>122</v>
      </c>
      <c r="E332" s="48" t="str">
        <f ca="1">ADDRESS(MATCH(E325,SL_CHARTS_2012!$AH$1:$AH$3999,1),$E328+4,1)</f>
        <v>$AL$317</v>
      </c>
      <c r="F332" s="48" t="str">
        <f ca="1">ADDRESS(MATCH(F325,SL_CHARTS_2012!$AH$1:$AH$3999,1),$E328+4,1)</f>
        <v>$AL$374</v>
      </c>
      <c r="G332" s="48" t="str">
        <f ca="1">ADDRESS(MATCH(G325,SL_CHARTS_2012!$AH$1:$AH$3999,1),$E328+4,1)</f>
        <v>$AL$310</v>
      </c>
      <c r="H332" s="48" t="str">
        <f ca="1">ADDRESS(MATCH(H325,SL_CHARTS_2012!$AH$1:$AH$3999,1),$E328+4,1)</f>
        <v>$AL$324</v>
      </c>
      <c r="I332" s="48" t="str">
        <f ca="1">ADDRESS(MATCH(I325,SL_CHARTS_2012!$AH$1:$AH$3999,1),$E328+4,1)</f>
        <v>$AL$317</v>
      </c>
      <c r="J332" s="327" t="str">
        <f ca="1">ADDRESS(MATCH(J325,SL_CHARTS_2012!$AH$1:$AH$3999,1),$E328+4,1)</f>
        <v>$AL$325</v>
      </c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80"/>
      <c r="AB332" s="580"/>
      <c r="AC332" s="580"/>
    </row>
    <row r="333" spans="2:29" s="574" customFormat="1" ht="15" hidden="1" customHeight="1">
      <c r="B333" s="741"/>
      <c r="C333" s="571"/>
      <c r="D333" s="734" t="s">
        <v>126</v>
      </c>
      <c r="E333" s="42" t="s">
        <v>147</v>
      </c>
      <c r="F333" s="566"/>
      <c r="G333" s="566"/>
      <c r="H333" s="566"/>
      <c r="I333" s="566"/>
      <c r="J333" s="329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80"/>
      <c r="AB333" s="580"/>
      <c r="AC333" s="580"/>
    </row>
    <row r="334" spans="2:29" s="574" customFormat="1" ht="15" hidden="1" customHeight="1">
      <c r="B334" s="741"/>
      <c r="C334" s="571"/>
      <c r="D334" s="734"/>
      <c r="E334" s="42" t="s">
        <v>124</v>
      </c>
      <c r="F334" s="566"/>
      <c r="G334" s="566"/>
      <c r="H334" s="566"/>
      <c r="I334" s="566"/>
      <c r="J334" s="329"/>
      <c r="K334" s="580"/>
      <c r="L334" s="580"/>
      <c r="M334" s="580"/>
      <c r="N334" s="580"/>
      <c r="O334" s="580"/>
      <c r="P334" s="580"/>
      <c r="Q334" s="580"/>
      <c r="R334" s="580"/>
      <c r="S334" s="580"/>
      <c r="T334" s="580"/>
      <c r="U334" s="580"/>
      <c r="V334" s="580"/>
      <c r="W334" s="580"/>
      <c r="X334" s="580"/>
      <c r="Y334" s="580"/>
      <c r="Z334" s="580"/>
      <c r="AA334" s="580"/>
      <c r="AB334" s="580"/>
      <c r="AC334" s="580"/>
    </row>
    <row r="335" spans="2:29" s="574" customFormat="1" ht="15" hidden="1" customHeight="1">
      <c r="B335" s="741"/>
      <c r="C335" s="714" t="s">
        <v>127</v>
      </c>
      <c r="D335" s="135" t="s">
        <v>106</v>
      </c>
      <c r="E335" s="14" t="str">
        <f ca="1">CONCATENATE(E321,E$7,E323)</f>
        <v>40,5-38</v>
      </c>
      <c r="F335" s="14" t="str">
        <f t="shared" ref="F335:J335" ca="1" si="144">CONCATENATE(F321,F$7,F323)</f>
        <v>46,2-35,4</v>
      </c>
      <c r="G335" s="14" t="str">
        <f t="shared" ca="1" si="144"/>
        <v>39,8-36,6</v>
      </c>
      <c r="H335" s="14" t="str">
        <f t="shared" ca="1" si="144"/>
        <v>41,2-36,9</v>
      </c>
      <c r="I335" s="14" t="str">
        <f t="shared" ca="1" si="144"/>
        <v>40,5-37,4</v>
      </c>
      <c r="J335" s="330" t="str">
        <f t="shared" ca="1" si="144"/>
        <v>41,3-38</v>
      </c>
      <c r="K335" s="580"/>
      <c r="L335" s="580"/>
      <c r="M335" s="580"/>
      <c r="N335" s="580"/>
      <c r="O335" s="580"/>
      <c r="P335" s="580"/>
      <c r="Q335" s="580"/>
      <c r="R335" s="580"/>
      <c r="S335" s="580"/>
      <c r="T335" s="580"/>
      <c r="U335" s="580"/>
      <c r="V335" s="580"/>
      <c r="W335" s="580"/>
      <c r="X335" s="580"/>
      <c r="Y335" s="580"/>
      <c r="Z335" s="580"/>
      <c r="AA335" s="580"/>
      <c r="AB335" s="580"/>
      <c r="AC335" s="580"/>
    </row>
    <row r="336" spans="2:29" s="574" customFormat="1" ht="15" hidden="1" customHeight="1">
      <c r="B336" s="741"/>
      <c r="C336" s="714"/>
      <c r="D336" s="136" t="s">
        <v>670</v>
      </c>
      <c r="E336" s="136">
        <f ca="1">AVERAGE(INDIRECT(CONCATENATE($E$333,E329,$E$334,E330),TRUE))</f>
        <v>43.756923076923073</v>
      </c>
      <c r="F336" s="136">
        <f t="shared" ref="F336:J336" ca="1" si="145">AVERAGE(INDIRECT(CONCATENATE($E$333,F329,$E$334,F330),TRUE))</f>
        <v>44.552110091743131</v>
      </c>
      <c r="G336" s="136">
        <f t="shared" ca="1" si="145"/>
        <v>42.877272727272725</v>
      </c>
      <c r="H336" s="136">
        <f t="shared" ca="1" si="145"/>
        <v>43.318409090909093</v>
      </c>
      <c r="I336" s="136">
        <f t="shared" ca="1" si="145"/>
        <v>43.447187499999998</v>
      </c>
      <c r="J336" s="331">
        <f t="shared" ca="1" si="145"/>
        <v>43.640294117647052</v>
      </c>
      <c r="K336" s="580"/>
      <c r="L336" s="580"/>
      <c r="M336" s="580"/>
      <c r="N336" s="580"/>
      <c r="O336" s="580"/>
      <c r="P336" s="580"/>
      <c r="Q336" s="580"/>
      <c r="R336" s="580"/>
      <c r="S336" s="580"/>
      <c r="T336" s="580"/>
      <c r="U336" s="580"/>
      <c r="V336" s="580"/>
      <c r="W336" s="580"/>
      <c r="X336" s="580"/>
      <c r="Y336" s="580"/>
      <c r="Z336" s="580"/>
      <c r="AA336" s="580"/>
      <c r="AB336" s="580"/>
      <c r="AC336" s="580"/>
    </row>
    <row r="337" spans="2:29" s="574" customFormat="1" ht="15" hidden="1" customHeight="1">
      <c r="B337" s="741"/>
      <c r="C337" s="714"/>
      <c r="D337" s="137" t="s">
        <v>671</v>
      </c>
      <c r="E337" s="137">
        <f ca="1">MIN(INDIRECT(CONCATENATE($E$333,E329,$E$334,E330),TRUE))</f>
        <v>42.44</v>
      </c>
      <c r="F337" s="137">
        <f t="shared" ref="F337:J337" ca="1" si="146">MIN(INDIRECT(CONCATENATE($E$333,F329,$E$334,F330),TRUE))</f>
        <v>41.97</v>
      </c>
      <c r="G337" s="137">
        <f t="shared" ca="1" si="146"/>
        <v>41.97</v>
      </c>
      <c r="H337" s="137">
        <f t="shared" ca="1" si="146"/>
        <v>41.97</v>
      </c>
      <c r="I337" s="137">
        <f t="shared" ca="1" si="146"/>
        <v>41.97</v>
      </c>
      <c r="J337" s="332">
        <f t="shared" ca="1" si="146"/>
        <v>42.37</v>
      </c>
      <c r="K337" s="580"/>
      <c r="L337" s="580"/>
      <c r="M337" s="580"/>
      <c r="N337" s="580"/>
      <c r="O337" s="580"/>
      <c r="P337" s="580"/>
      <c r="Q337" s="580"/>
      <c r="R337" s="580"/>
      <c r="S337" s="580"/>
      <c r="T337" s="580"/>
      <c r="U337" s="580"/>
      <c r="V337" s="580"/>
      <c r="W337" s="580"/>
      <c r="X337" s="580"/>
      <c r="Y337" s="580"/>
      <c r="Z337" s="580"/>
      <c r="AA337" s="580"/>
      <c r="AB337" s="580"/>
      <c r="AC337" s="580"/>
    </row>
    <row r="338" spans="2:29" s="574" customFormat="1" ht="15" hidden="1" customHeight="1">
      <c r="B338" s="741"/>
      <c r="C338" s="714"/>
      <c r="D338" s="137" t="s">
        <v>672</v>
      </c>
      <c r="E338" s="137">
        <f ca="1">MAX(INDIRECT(CONCATENATE($E$333,E329,$E$334,E330),TRUE))</f>
        <v>45.66</v>
      </c>
      <c r="F338" s="137">
        <f t="shared" ref="F338:J338" ca="1" si="147">MAX(INDIRECT(CONCATENATE($E$333,F329,$E$334,F330),TRUE))</f>
        <v>48.35</v>
      </c>
      <c r="G338" s="137">
        <f t="shared" ca="1" si="147"/>
        <v>45.26</v>
      </c>
      <c r="H338" s="137">
        <f t="shared" ca="1" si="147"/>
        <v>45.66</v>
      </c>
      <c r="I338" s="137">
        <f t="shared" ca="1" si="147"/>
        <v>45.66</v>
      </c>
      <c r="J338" s="332">
        <f t="shared" ca="1" si="147"/>
        <v>45.66</v>
      </c>
      <c r="K338" s="580"/>
      <c r="L338" s="580"/>
      <c r="M338" s="580"/>
      <c r="N338" s="580"/>
      <c r="O338" s="580"/>
      <c r="P338" s="580"/>
      <c r="Q338" s="580"/>
      <c r="R338" s="580"/>
      <c r="S338" s="580"/>
      <c r="T338" s="580"/>
      <c r="U338" s="580"/>
      <c r="V338" s="580"/>
      <c r="W338" s="580"/>
      <c r="X338" s="580"/>
      <c r="Y338" s="580"/>
      <c r="Z338" s="580"/>
      <c r="AA338" s="580"/>
      <c r="AB338" s="580"/>
      <c r="AC338" s="580"/>
    </row>
    <row r="339" spans="2:29" s="574" customFormat="1" ht="15" hidden="1" customHeight="1">
      <c r="B339" s="741"/>
      <c r="C339" s="714"/>
      <c r="D339" s="138" t="s">
        <v>131</v>
      </c>
      <c r="E339" s="138" t="str">
        <f ca="1">CONCATENATE($E333,E330,$E334,E329)</f>
        <v>SL_CHARTS_2012!$AL$317:$AL$292</v>
      </c>
      <c r="F339" s="138" t="str">
        <f t="shared" ref="F339:J339" ca="1" si="148">CONCATENATE($E333,F330,$E334,F329)</f>
        <v>SL_CHARTS_2012!$AL$374:$AL$266</v>
      </c>
      <c r="G339" s="138" t="str">
        <f t="shared" ca="1" si="148"/>
        <v>SL_CHARTS_2012!$AL$310:$AL$278</v>
      </c>
      <c r="H339" s="138" t="str">
        <f t="shared" ca="1" si="148"/>
        <v>SL_CHARTS_2012!$AL$324:$AL$281</v>
      </c>
      <c r="I339" s="138" t="str">
        <f t="shared" ca="1" si="148"/>
        <v>SL_CHARTS_2012!$AL$317:$AL$286</v>
      </c>
      <c r="J339" s="332" t="str">
        <f t="shared" ca="1" si="148"/>
        <v>SL_CHARTS_2012!$AL$325:$AL$292</v>
      </c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80"/>
      <c r="AB339" s="580"/>
      <c r="AC339" s="580"/>
    </row>
    <row r="340" spans="2:29" s="574" customFormat="1" ht="15" hidden="1" customHeight="1">
      <c r="B340" s="741"/>
      <c r="C340" s="714"/>
      <c r="D340" s="138" t="s">
        <v>677</v>
      </c>
      <c r="E340" s="138" t="str">
        <f ca="1">ADDRESS(MATCH(E337,INDIRECT(E339,TRUE),0)+MATCH(E323,SL_CHARTS_2012!$AH$1:$AH$3999,1)-1,$E328+4,1,1)</f>
        <v>$AL$292</v>
      </c>
      <c r="F340" s="138" t="str">
        <f ca="1">ADDRESS(MATCH(F337,INDIRECT(F339,TRUE),0)+MATCH(F323,SL_CHARTS_2012!$AH$1:$AH$3999,1)-1,$E328+4,1,1)</f>
        <v>$AL$287</v>
      </c>
      <c r="G340" s="138" t="str">
        <f ca="1">ADDRESS(MATCH(G337,INDIRECT(G339,TRUE),0)+MATCH(G323,SL_CHARTS_2012!$AH$1:$AH$3999,1)-1,$E328+4,1,1)</f>
        <v>$AL$287</v>
      </c>
      <c r="H340" s="138" t="str">
        <f ca="1">ADDRESS(MATCH(H337,INDIRECT(H339,TRUE),0)+MATCH(H323,SL_CHARTS_2012!$AH$1:$AH$3999,1)-1,$E328+4,1,1)</f>
        <v>$AL$287</v>
      </c>
      <c r="I340" s="138" t="str">
        <f ca="1">ADDRESS(MATCH(I337,INDIRECT(I339,TRUE),0)+MATCH(I323,SL_CHARTS_2012!$AH$1:$AH$3999,1)-1,$E328+4,1,1)</f>
        <v>$AL$287</v>
      </c>
      <c r="J340" s="332" t="str">
        <f ca="1">ADDRESS(MATCH(J337,INDIRECT(J339,TRUE),0)+MATCH(J323,SL_CHARTS_2012!$AH$1:$AH$3999,1)-1,$E328+4,1,1)</f>
        <v>$AL$325</v>
      </c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80"/>
      <c r="AB340" s="580"/>
      <c r="AC340" s="580"/>
    </row>
    <row r="341" spans="2:29" s="574" customFormat="1" ht="15" hidden="1" customHeight="1">
      <c r="B341" s="741"/>
      <c r="C341" s="714"/>
      <c r="D341" s="138" t="s">
        <v>678</v>
      </c>
      <c r="E341" s="138" t="str">
        <f ca="1">ADDRESS(MATCH(E337,INDIRECT(E339,TRUE),0)+MATCH(E323,SL_CHARTS_2012!$AH$1:$AH$3999,1)-1,$E328+6,1,1)</f>
        <v>$AN$292</v>
      </c>
      <c r="F341" s="138" t="str">
        <f ca="1">ADDRESS(MATCH(F337,INDIRECT(F339,TRUE),0)+MATCH(F323,SL_CHARTS_2012!$AH$1:$AH$3999,1)-1,$E328+6,1,1)</f>
        <v>$AN$287</v>
      </c>
      <c r="G341" s="138" t="str">
        <f ca="1">ADDRESS(MATCH(G337,INDIRECT(G339,TRUE),0)+MATCH(G323,SL_CHARTS_2012!$AH$1:$AH$3999,1)-1,$E328+6,1,1)</f>
        <v>$AN$287</v>
      </c>
      <c r="H341" s="138" t="str">
        <f ca="1">ADDRESS(MATCH(H337,INDIRECT(H339,TRUE),0)+MATCH(H323,SL_CHARTS_2012!$AH$1:$AH$3999,1)-1,$E328+6,1,1)</f>
        <v>$AN$287</v>
      </c>
      <c r="I341" s="138" t="str">
        <f ca="1">ADDRESS(MATCH(I337,INDIRECT(I339,TRUE),0)+MATCH(I323,SL_CHARTS_2012!$AH$1:$AH$3999,1)-1,$E328+6,1,1)</f>
        <v>$AN$287</v>
      </c>
      <c r="J341" s="332" t="str">
        <f ca="1">ADDRESS(MATCH(J337,INDIRECT(J339,TRUE),0)+MATCH(J323,SL_CHARTS_2012!$AH$1:$AH$3999,1)-1,$E328+6,1,1)</f>
        <v>$AN$325</v>
      </c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80"/>
      <c r="AB341" s="580"/>
      <c r="AC341" s="580"/>
    </row>
    <row r="342" spans="2:29" s="574" customFormat="1" ht="15" hidden="1" customHeight="1">
      <c r="B342" s="741"/>
      <c r="C342" s="714"/>
      <c r="D342" s="138" t="s">
        <v>679</v>
      </c>
      <c r="E342" s="138" t="str">
        <f ca="1">ADDRESS(MATCH(E338,INDIRECT(E339,TRUE),0)+MATCH(E323,SL_CHARTS_2012!$AH$1:$AH$3999,1)-1,$E328+4,1,1)</f>
        <v>$AL$313</v>
      </c>
      <c r="F342" s="138" t="str">
        <f ca="1">ADDRESS(MATCH(F338,INDIRECT(F339,TRUE),0)+MATCH(F323,SL_CHARTS_2012!$AH$1:$AH$3999,1)-1,$E328+4,1,1)</f>
        <v>$AL$352</v>
      </c>
      <c r="G342" s="138" t="str">
        <f ca="1">ADDRESS(MATCH(G338,INDIRECT(G339,TRUE),0)+MATCH(G323,SL_CHARTS_2012!$AH$1:$AH$3999,1)-1,$E328+4,1,1)</f>
        <v>$AL$310</v>
      </c>
      <c r="H342" s="138" t="str">
        <f ca="1">ADDRESS(MATCH(H338,INDIRECT(H339,TRUE),0)+MATCH(H323,SL_CHARTS_2012!$AH$1:$AH$3999,1)-1,$E328+4,1,1)</f>
        <v>$AL$313</v>
      </c>
      <c r="I342" s="138" t="str">
        <f ca="1">ADDRESS(MATCH(I338,INDIRECT(I339,TRUE),0)+MATCH(I323,SL_CHARTS_2012!$AH$1:$AH$3999,1)-1,$E328+4,1,1)</f>
        <v>$AL$313</v>
      </c>
      <c r="J342" s="332" t="str">
        <f ca="1">ADDRESS(MATCH(J338,INDIRECT(J339,TRUE),0)+MATCH(J323,SL_CHARTS_2012!$AH$1:$AH$3999,1)-1,$E328+4,1,1)</f>
        <v>$AL$313</v>
      </c>
      <c r="K342" s="580"/>
      <c r="L342" s="580"/>
      <c r="M342" s="580"/>
      <c r="N342" s="580"/>
      <c r="O342" s="580"/>
      <c r="P342" s="580"/>
      <c r="Q342" s="580"/>
      <c r="R342" s="580"/>
      <c r="S342" s="580"/>
      <c r="T342" s="580"/>
      <c r="U342" s="580"/>
      <c r="V342" s="580"/>
      <c r="W342" s="580"/>
      <c r="X342" s="580"/>
      <c r="Y342" s="580"/>
      <c r="Z342" s="580"/>
      <c r="AA342" s="580"/>
      <c r="AB342" s="580"/>
      <c r="AC342" s="580"/>
    </row>
    <row r="343" spans="2:29" s="574" customFormat="1" ht="15" hidden="1" customHeight="1">
      <c r="B343" s="741"/>
      <c r="C343" s="714"/>
      <c r="D343" s="138" t="s">
        <v>680</v>
      </c>
      <c r="E343" s="138" t="str">
        <f ca="1">ADDRESS(MATCH(E338,INDIRECT(E339,TRUE),0)+MATCH(E323,SL_CHARTS_2012!$AH$1:$AH$3999,1)-1,$E328+5,1,1)</f>
        <v>$AM$313</v>
      </c>
      <c r="F343" s="138" t="str">
        <f ca="1">ADDRESS(MATCH(F338,INDIRECT(F339,TRUE),0)+MATCH(F323,SL_CHARTS_2012!$AH$1:$AH$3999,1)-1,$E328+5,1,1)</f>
        <v>$AM$352</v>
      </c>
      <c r="G343" s="138" t="str">
        <f ca="1">ADDRESS(MATCH(G338,INDIRECT(G339,TRUE),0)+MATCH(G323,SL_CHARTS_2012!$AH$1:$AH$3999,1)-1,$E328+5,1,1)</f>
        <v>$AM$310</v>
      </c>
      <c r="H343" s="138" t="str">
        <f ca="1">ADDRESS(MATCH(H338,INDIRECT(H339,TRUE),0)+MATCH(H323,SL_CHARTS_2012!$AH$1:$AH$3999,1)-1,$E328+5,1,1)</f>
        <v>$AM$313</v>
      </c>
      <c r="I343" s="138" t="str">
        <f ca="1">ADDRESS(MATCH(I338,INDIRECT(I339,TRUE),0)+MATCH(I323,SL_CHARTS_2012!$AH$1:$AH$3999,1)-1,$E328+5,1,1)</f>
        <v>$AM$313</v>
      </c>
      <c r="J343" s="332" t="str">
        <f ca="1">ADDRESS(MATCH(J338,INDIRECT(J339,TRUE),0)+MATCH(J323,SL_CHARTS_2012!$AH$1:$AH$3999,1)-1,$E328+5,1,1)</f>
        <v>$AM$313</v>
      </c>
      <c r="K343" s="580"/>
      <c r="L343" s="580"/>
      <c r="M343" s="580"/>
      <c r="N343" s="580"/>
      <c r="O343" s="580"/>
      <c r="P343" s="580"/>
      <c r="Q343" s="580"/>
      <c r="R343" s="580"/>
      <c r="S343" s="580"/>
      <c r="T343" s="580"/>
      <c r="U343" s="580"/>
      <c r="V343" s="580"/>
      <c r="W343" s="580"/>
      <c r="X343" s="580"/>
      <c r="Y343" s="580"/>
      <c r="Z343" s="580"/>
      <c r="AA343" s="580"/>
      <c r="AB343" s="580"/>
      <c r="AC343" s="580"/>
    </row>
    <row r="344" spans="2:29" s="574" customFormat="1" ht="15" hidden="1" customHeight="1">
      <c r="B344" s="741"/>
      <c r="C344" s="714"/>
      <c r="D344" s="138" t="s">
        <v>673</v>
      </c>
      <c r="E344" s="138">
        <f ca="1">IF((-(INDIRECT(CONCATENATE($E333,E340))-INDIRECT(CONCATENATE($E333,E341))))&lt;0, (-(INDIRECT(CONCATENATE($E333,E340))-INDIRECT(CONCATENATE($E333,E341)))), -15)</f>
        <v>-13.869999999999997</v>
      </c>
      <c r="F344" s="138">
        <f t="shared" ref="F344:J344" ca="1" si="149">IF((-(INDIRECT(CONCATENATE($E333,F340))-INDIRECT(CONCATENATE($E333,F341))))&lt;0, (-(INDIRECT(CONCATENATE($E333,F340))-INDIRECT(CONCATENATE($E333,F341)))), -15)</f>
        <v>-16.32</v>
      </c>
      <c r="G344" s="138">
        <f t="shared" ca="1" si="149"/>
        <v>-16.32</v>
      </c>
      <c r="H344" s="138">
        <f t="shared" ca="1" si="149"/>
        <v>-16.32</v>
      </c>
      <c r="I344" s="138">
        <f t="shared" ca="1" si="149"/>
        <v>-16.32</v>
      </c>
      <c r="J344" s="332">
        <f t="shared" ca="1" si="149"/>
        <v>-8.7199999999999989</v>
      </c>
      <c r="K344" s="580"/>
      <c r="L344" s="580"/>
      <c r="M344" s="580"/>
      <c r="N344" s="580"/>
      <c r="O344" s="580"/>
      <c r="P344" s="580"/>
      <c r="Q344" s="580"/>
      <c r="R344" s="580"/>
      <c r="S344" s="580"/>
      <c r="T344" s="580"/>
      <c r="U344" s="580"/>
      <c r="V344" s="580"/>
      <c r="W344" s="580"/>
      <c r="X344" s="580"/>
      <c r="Y344" s="580"/>
      <c r="Z344" s="580"/>
      <c r="AA344" s="580"/>
      <c r="AB344" s="580"/>
      <c r="AC344" s="580"/>
    </row>
    <row r="345" spans="2:29" s="574" customFormat="1" ht="15" hidden="1" customHeight="1">
      <c r="B345" s="741"/>
      <c r="C345" s="714"/>
      <c r="D345" s="138" t="s">
        <v>674</v>
      </c>
      <c r="E345" s="138">
        <f ca="1">IF(INDIRECT(CONCATENATE($E333,E342))-INDIRECT(CONCATENATE($E333,E343))&lt;0, ABS(INDIRECT(CONCATENATE($E333,E342))-INDIRECT(CONCATENATE($E333,E343))), 15)</f>
        <v>3.4400000000000048</v>
      </c>
      <c r="F345" s="138">
        <f t="shared" ref="F345:J345" ca="1" si="150">IF(INDIRECT(CONCATENATE($E333,F342))-INDIRECT(CONCATENATE($E333,F343))&lt;0, ABS(INDIRECT(CONCATENATE($E333,F342))-INDIRECT(CONCATENATE($E333,F343))), 15)</f>
        <v>0.86999999999999744</v>
      </c>
      <c r="G345" s="138">
        <f t="shared" ca="1" si="150"/>
        <v>5.32</v>
      </c>
      <c r="H345" s="138">
        <f t="shared" ca="1" si="150"/>
        <v>3.4400000000000048</v>
      </c>
      <c r="I345" s="138">
        <f t="shared" ca="1" si="150"/>
        <v>3.4400000000000048</v>
      </c>
      <c r="J345" s="332">
        <f t="shared" ca="1" si="150"/>
        <v>3.4400000000000048</v>
      </c>
      <c r="K345" s="580"/>
      <c r="L345" s="580"/>
      <c r="M345" s="580"/>
      <c r="N345" s="580"/>
      <c r="O345" s="580"/>
      <c r="P345" s="580"/>
      <c r="Q345" s="580"/>
      <c r="R345" s="580"/>
      <c r="S345" s="580"/>
      <c r="T345" s="580"/>
      <c r="U345" s="580"/>
      <c r="V345" s="580"/>
      <c r="W345" s="580"/>
      <c r="X345" s="580"/>
      <c r="Y345" s="580"/>
      <c r="Z345" s="580"/>
      <c r="AA345" s="580"/>
      <c r="AB345" s="580"/>
      <c r="AC345" s="580"/>
    </row>
    <row r="346" spans="2:29" s="574" customFormat="1" ht="15" hidden="1" customHeight="1">
      <c r="B346" s="741"/>
      <c r="C346" s="714"/>
      <c r="D346" s="138" t="s">
        <v>675</v>
      </c>
      <c r="E346" s="140">
        <f ca="1">E337+E344</f>
        <v>28.57</v>
      </c>
      <c r="F346" s="140">
        <f t="shared" ref="F346:J347" ca="1" si="151">F337+F344</f>
        <v>25.65</v>
      </c>
      <c r="G346" s="140">
        <f t="shared" ca="1" si="151"/>
        <v>25.65</v>
      </c>
      <c r="H346" s="140">
        <f t="shared" ca="1" si="151"/>
        <v>25.65</v>
      </c>
      <c r="I346" s="140">
        <f t="shared" ca="1" si="151"/>
        <v>25.65</v>
      </c>
      <c r="J346" s="333">
        <f t="shared" ca="1" si="151"/>
        <v>33.65</v>
      </c>
      <c r="K346" s="580"/>
      <c r="L346" s="580"/>
      <c r="M346" s="580"/>
      <c r="N346" s="580"/>
      <c r="O346" s="580"/>
      <c r="P346" s="580"/>
      <c r="Q346" s="580"/>
      <c r="R346" s="580"/>
      <c r="S346" s="580"/>
      <c r="T346" s="580"/>
      <c r="U346" s="580"/>
      <c r="V346" s="580"/>
      <c r="W346" s="580"/>
      <c r="X346" s="580"/>
      <c r="Y346" s="580"/>
      <c r="Z346" s="580"/>
      <c r="AA346" s="580"/>
      <c r="AB346" s="580"/>
      <c r="AC346" s="580"/>
    </row>
    <row r="347" spans="2:29" s="574" customFormat="1" ht="15" hidden="1" customHeight="1">
      <c r="B347" s="741"/>
      <c r="C347" s="714"/>
      <c r="D347" s="138" t="s">
        <v>676</v>
      </c>
      <c r="E347" s="140">
        <f ca="1">E338+E345</f>
        <v>49.1</v>
      </c>
      <c r="F347" s="140">
        <f t="shared" ca="1" si="151"/>
        <v>49.22</v>
      </c>
      <c r="G347" s="140">
        <f t="shared" ca="1" si="151"/>
        <v>50.58</v>
      </c>
      <c r="H347" s="140">
        <f t="shared" ca="1" si="151"/>
        <v>49.1</v>
      </c>
      <c r="I347" s="140">
        <f t="shared" ca="1" si="151"/>
        <v>49.1</v>
      </c>
      <c r="J347" s="333">
        <f t="shared" ca="1" si="151"/>
        <v>49.1</v>
      </c>
      <c r="K347" s="580"/>
      <c r="L347" s="580"/>
      <c r="M347" s="580"/>
      <c r="N347" s="580"/>
      <c r="O347" s="580"/>
      <c r="P347" s="580"/>
      <c r="Q347" s="580"/>
      <c r="R347" s="580"/>
      <c r="S347" s="580"/>
      <c r="T347" s="580"/>
      <c r="U347" s="580"/>
      <c r="V347" s="580"/>
      <c r="W347" s="580"/>
      <c r="X347" s="580"/>
      <c r="Y347" s="580"/>
      <c r="Z347" s="580"/>
      <c r="AA347" s="580"/>
      <c r="AB347" s="580"/>
      <c r="AC347" s="580"/>
    </row>
    <row r="348" spans="2:29" s="574" customFormat="1" ht="15" hidden="1" customHeight="1">
      <c r="B348" s="741"/>
      <c r="C348" s="722" t="s">
        <v>128</v>
      </c>
      <c r="D348" s="141" t="s">
        <v>106</v>
      </c>
      <c r="E348" s="142" t="str">
        <f t="shared" ref="E348:J348" ca="1" si="152">CONCATENATE(E325,E$7,E327)</f>
        <v>40,5-38</v>
      </c>
      <c r="F348" s="142" t="str">
        <f t="shared" ca="1" si="152"/>
        <v>46,2-35,4</v>
      </c>
      <c r="G348" s="142" t="str">
        <f t="shared" ca="1" si="152"/>
        <v>39,8-36,6</v>
      </c>
      <c r="H348" s="142" t="str">
        <f t="shared" ca="1" si="152"/>
        <v>41,2-36,9</v>
      </c>
      <c r="I348" s="142" t="str">
        <f t="shared" ca="1" si="152"/>
        <v>40,5-37,4</v>
      </c>
      <c r="J348" s="334" t="str">
        <f t="shared" ca="1" si="152"/>
        <v>41,3-38</v>
      </c>
      <c r="K348" s="580"/>
      <c r="L348" s="580"/>
      <c r="M348" s="580"/>
      <c r="N348" s="580"/>
      <c r="O348" s="580"/>
      <c r="P348" s="580"/>
      <c r="Q348" s="580"/>
      <c r="R348" s="580"/>
      <c r="S348" s="580"/>
      <c r="T348" s="580"/>
      <c r="U348" s="580"/>
      <c r="V348" s="580"/>
      <c r="W348" s="580"/>
      <c r="X348" s="580"/>
      <c r="Y348" s="580"/>
      <c r="Z348" s="580"/>
      <c r="AA348" s="580"/>
      <c r="AB348" s="580"/>
      <c r="AC348" s="580"/>
    </row>
    <row r="349" spans="2:29" s="574" customFormat="1" ht="15" hidden="1" customHeight="1">
      <c r="B349" s="741"/>
      <c r="C349" s="722"/>
      <c r="D349" s="143" t="s">
        <v>670</v>
      </c>
      <c r="E349" s="143">
        <f t="shared" ref="E349:J349" ca="1" si="153">AVERAGE(INDIRECT(CONCATENATE($E333,E331,$E334,E332),TRUE))</f>
        <v>43.756923076923073</v>
      </c>
      <c r="F349" s="143">
        <f t="shared" ca="1" si="153"/>
        <v>44.552110091743131</v>
      </c>
      <c r="G349" s="143">
        <f t="shared" ca="1" si="153"/>
        <v>42.877272727272725</v>
      </c>
      <c r="H349" s="143">
        <f t="shared" ca="1" si="153"/>
        <v>43.318409090909093</v>
      </c>
      <c r="I349" s="143">
        <f t="shared" ca="1" si="153"/>
        <v>43.447187499999998</v>
      </c>
      <c r="J349" s="335">
        <f t="shared" ca="1" si="153"/>
        <v>43.640294117647052</v>
      </c>
      <c r="K349" s="580"/>
      <c r="L349" s="580"/>
      <c r="M349" s="580"/>
      <c r="N349" s="580"/>
      <c r="O349" s="580"/>
      <c r="P349" s="580"/>
      <c r="Q349" s="580"/>
      <c r="R349" s="580"/>
      <c r="S349" s="580"/>
      <c r="T349" s="580"/>
      <c r="U349" s="580"/>
      <c r="V349" s="580"/>
      <c r="W349" s="580"/>
      <c r="X349" s="580"/>
      <c r="Y349" s="580"/>
      <c r="Z349" s="580"/>
      <c r="AA349" s="580"/>
      <c r="AB349" s="580"/>
      <c r="AC349" s="580"/>
    </row>
    <row r="350" spans="2:29" s="574" customFormat="1" ht="15" hidden="1" customHeight="1">
      <c r="B350" s="741"/>
      <c r="C350" s="722"/>
      <c r="D350" s="144" t="s">
        <v>671</v>
      </c>
      <c r="E350" s="144">
        <f t="shared" ref="E350:J350" ca="1" si="154">MIN(INDIRECT(CONCATENATE($E333,E331,$E334,E332),TRUE))</f>
        <v>42.44</v>
      </c>
      <c r="F350" s="144">
        <f t="shared" ca="1" si="154"/>
        <v>41.97</v>
      </c>
      <c r="G350" s="144">
        <f t="shared" ca="1" si="154"/>
        <v>41.97</v>
      </c>
      <c r="H350" s="144">
        <f t="shared" ca="1" si="154"/>
        <v>41.97</v>
      </c>
      <c r="I350" s="144">
        <f t="shared" ca="1" si="154"/>
        <v>41.97</v>
      </c>
      <c r="J350" s="336">
        <f t="shared" ca="1" si="154"/>
        <v>42.37</v>
      </c>
      <c r="K350" s="580"/>
      <c r="L350" s="580"/>
      <c r="M350" s="580"/>
      <c r="N350" s="580"/>
      <c r="O350" s="580"/>
      <c r="P350" s="580"/>
      <c r="Q350" s="580"/>
      <c r="R350" s="580"/>
      <c r="S350" s="580"/>
      <c r="T350" s="580"/>
      <c r="U350" s="580"/>
      <c r="V350" s="580"/>
      <c r="W350" s="580"/>
      <c r="X350" s="580"/>
      <c r="Y350" s="580"/>
      <c r="Z350" s="580"/>
      <c r="AA350" s="580"/>
      <c r="AB350" s="580"/>
      <c r="AC350" s="580"/>
    </row>
    <row r="351" spans="2:29" s="574" customFormat="1" ht="15" hidden="1" customHeight="1">
      <c r="B351" s="741"/>
      <c r="C351" s="722"/>
      <c r="D351" s="144" t="s">
        <v>672</v>
      </c>
      <c r="E351" s="144">
        <f t="shared" ref="E351:J351" ca="1" si="155">MAX(INDIRECT(CONCATENATE($E333,E331,$E334,E332),TRUE))</f>
        <v>45.66</v>
      </c>
      <c r="F351" s="144">
        <f t="shared" ca="1" si="155"/>
        <v>48.35</v>
      </c>
      <c r="G351" s="144">
        <f t="shared" ca="1" si="155"/>
        <v>45.26</v>
      </c>
      <c r="H351" s="144">
        <f t="shared" ca="1" si="155"/>
        <v>45.66</v>
      </c>
      <c r="I351" s="144">
        <f t="shared" ca="1" si="155"/>
        <v>45.66</v>
      </c>
      <c r="J351" s="336">
        <f t="shared" ca="1" si="155"/>
        <v>45.66</v>
      </c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80"/>
      <c r="AB351" s="580"/>
      <c r="AC351" s="580"/>
    </row>
    <row r="352" spans="2:29" s="574" customFormat="1" ht="15" hidden="1" customHeight="1">
      <c r="B352" s="741"/>
      <c r="C352" s="722"/>
      <c r="D352" s="145" t="s">
        <v>131</v>
      </c>
      <c r="E352" s="145" t="str">
        <f ca="1">CONCATENATE($E333,E332,$E334,E331)</f>
        <v>SL_CHARTS_2012!$AL$317:$AL$292</v>
      </c>
      <c r="F352" s="145" t="str">
        <f t="shared" ref="F352:J352" ca="1" si="156">CONCATENATE($E333,F332,$E334,F331)</f>
        <v>SL_CHARTS_2012!$AL$374:$AL$266</v>
      </c>
      <c r="G352" s="145" t="str">
        <f t="shared" ca="1" si="156"/>
        <v>SL_CHARTS_2012!$AL$310:$AL$278</v>
      </c>
      <c r="H352" s="145" t="str">
        <f t="shared" ca="1" si="156"/>
        <v>SL_CHARTS_2012!$AL$324:$AL$281</v>
      </c>
      <c r="I352" s="145" t="str">
        <f t="shared" ca="1" si="156"/>
        <v>SL_CHARTS_2012!$AL$317:$AL$286</v>
      </c>
      <c r="J352" s="336" t="str">
        <f t="shared" ca="1" si="156"/>
        <v>SL_CHARTS_2012!$AL$325:$AL$292</v>
      </c>
      <c r="K352" s="580"/>
      <c r="L352" s="580"/>
      <c r="M352" s="580"/>
      <c r="N352" s="580"/>
      <c r="O352" s="580"/>
      <c r="P352" s="580"/>
      <c r="Q352" s="580"/>
      <c r="R352" s="580"/>
      <c r="S352" s="580"/>
      <c r="T352" s="580"/>
      <c r="U352" s="580"/>
      <c r="V352" s="580"/>
      <c r="W352" s="580"/>
      <c r="X352" s="580"/>
      <c r="Y352" s="580"/>
      <c r="Z352" s="580"/>
      <c r="AA352" s="580"/>
      <c r="AB352" s="580"/>
      <c r="AC352" s="580"/>
    </row>
    <row r="353" spans="2:29" s="574" customFormat="1" ht="15" hidden="1" customHeight="1">
      <c r="B353" s="741"/>
      <c r="C353" s="722"/>
      <c r="D353" s="145" t="s">
        <v>677</v>
      </c>
      <c r="E353" s="145" t="str">
        <f ca="1">ADDRESS(MATCH(E350,INDIRECT(E352,TRUE),0)+MATCH(E323,SL_CHARTS_2012!$AH$1:$AH$3999,1)-1,$E328+4,1,1)</f>
        <v>$AL$292</v>
      </c>
      <c r="F353" s="145" t="str">
        <f ca="1">ADDRESS(MATCH(F350,INDIRECT(F352,TRUE),0)+MATCH(F323,SL_CHARTS_2012!$AH$1:$AH$3999,1)-1,$E328+4,1,1)</f>
        <v>$AL$287</v>
      </c>
      <c r="G353" s="145" t="str">
        <f ca="1">ADDRESS(MATCH(G350,INDIRECT(G352,TRUE),0)+MATCH(G323,SL_CHARTS_2012!$AH$1:$AH$3999,1)-1,$E328+4,1,1)</f>
        <v>$AL$287</v>
      </c>
      <c r="H353" s="145" t="str">
        <f ca="1">ADDRESS(MATCH(H350,INDIRECT(H352,TRUE),0)+MATCH(H323,SL_CHARTS_2012!$AH$1:$AH$3999,1)-1,$E328+4,1,1)</f>
        <v>$AL$287</v>
      </c>
      <c r="I353" s="145" t="str">
        <f ca="1">ADDRESS(MATCH(I350,INDIRECT(I352,TRUE),0)+MATCH(I323,SL_CHARTS_2012!$AH$1:$AH$3999,1)-1,$E328+4,1,1)</f>
        <v>$AL$287</v>
      </c>
      <c r="J353" s="336" t="str">
        <f ca="1">ADDRESS(MATCH(J350,INDIRECT(J352,TRUE),0)+MATCH(J323,SL_CHARTS_2012!$AH$1:$AH$3999,1)-1,$E328+4,1,1)</f>
        <v>$AL$325</v>
      </c>
      <c r="K353" s="580"/>
      <c r="L353" s="580"/>
      <c r="M353" s="580"/>
      <c r="N353" s="580"/>
      <c r="O353" s="580"/>
      <c r="P353" s="580"/>
      <c r="Q353" s="580"/>
      <c r="R353" s="580"/>
      <c r="S353" s="580"/>
      <c r="T353" s="580"/>
      <c r="U353" s="580"/>
      <c r="V353" s="580"/>
      <c r="W353" s="580"/>
      <c r="X353" s="580"/>
      <c r="Y353" s="580"/>
      <c r="Z353" s="580"/>
      <c r="AA353" s="580"/>
      <c r="AB353" s="580"/>
      <c r="AC353" s="580"/>
    </row>
    <row r="354" spans="2:29" s="574" customFormat="1" ht="15" hidden="1" customHeight="1">
      <c r="B354" s="741"/>
      <c r="C354" s="722"/>
      <c r="D354" s="145" t="s">
        <v>678</v>
      </c>
      <c r="E354" s="145" t="str">
        <f ca="1">ADDRESS(MATCH(E350,INDIRECT(E352,TRUE),0)+MATCH(E323,SL_CHARTS_2012!$AH$1:$AH$3999,1)-1,$E328+6,1,1)</f>
        <v>$AN$292</v>
      </c>
      <c r="F354" s="145" t="str">
        <f ca="1">ADDRESS(MATCH(F350,INDIRECT(F352,TRUE),0)+MATCH(F323,SL_CHARTS_2012!$AH$1:$AH$3999,1)-1,$E328+6,1,1)</f>
        <v>$AN$287</v>
      </c>
      <c r="G354" s="145" t="str">
        <f ca="1">ADDRESS(MATCH(G350,INDIRECT(G352,TRUE),0)+MATCH(G323,SL_CHARTS_2012!$AH$1:$AH$3999,1)-1,$E328+6,1,1)</f>
        <v>$AN$287</v>
      </c>
      <c r="H354" s="145" t="str">
        <f ca="1">ADDRESS(MATCH(H350,INDIRECT(H352,TRUE),0)+MATCH(H323,SL_CHARTS_2012!$AH$1:$AH$3999,1)-1,$E328+6,1,1)</f>
        <v>$AN$287</v>
      </c>
      <c r="I354" s="145" t="str">
        <f ca="1">ADDRESS(MATCH(I350,INDIRECT(I352,TRUE),0)+MATCH(I323,SL_CHARTS_2012!$AH$1:$AH$3999,1)-1,$E328+6,1,1)</f>
        <v>$AN$287</v>
      </c>
      <c r="J354" s="336" t="str">
        <f ca="1">ADDRESS(MATCH(J350,INDIRECT(J352,TRUE),0)+MATCH(J323,SL_CHARTS_2012!$AH$1:$AH$3999,1)-1,$E328+6,1,1)</f>
        <v>$AN$325</v>
      </c>
      <c r="K354" s="580"/>
      <c r="L354" s="580"/>
      <c r="M354" s="580"/>
      <c r="N354" s="580"/>
      <c r="O354" s="580"/>
      <c r="P354" s="580"/>
      <c r="Q354" s="580"/>
      <c r="R354" s="580"/>
      <c r="S354" s="580"/>
      <c r="T354" s="580"/>
      <c r="U354" s="580"/>
      <c r="V354" s="580"/>
      <c r="W354" s="580"/>
      <c r="X354" s="580"/>
      <c r="Y354" s="580"/>
      <c r="Z354" s="580"/>
      <c r="AA354" s="580"/>
      <c r="AB354" s="580"/>
      <c r="AC354" s="580"/>
    </row>
    <row r="355" spans="2:29" s="574" customFormat="1" ht="15" hidden="1" customHeight="1">
      <c r="B355" s="741"/>
      <c r="C355" s="722"/>
      <c r="D355" s="145" t="s">
        <v>679</v>
      </c>
      <c r="E355" s="145" t="str">
        <f ca="1">ADDRESS(MATCH(E351,INDIRECT(E352,TRUE),0)+MATCH(E327,SL_CHARTS_2012!$AH$1:$AH$3999,1)-1,$E328+4,1,1)</f>
        <v>$AL$313</v>
      </c>
      <c r="F355" s="145" t="str">
        <f ca="1">ADDRESS(MATCH(F351,INDIRECT(F352,TRUE),0)+MATCH(F327,SL_CHARTS_2012!$AH$1:$AH$3999,1)-1,$E328+4,1,1)</f>
        <v>$AL$352</v>
      </c>
      <c r="G355" s="145" t="str">
        <f ca="1">ADDRESS(MATCH(G351,INDIRECT(G352,TRUE),0)+MATCH(G327,SL_CHARTS_2012!$AH$1:$AH$3999,1)-1,$E328+4,1,1)</f>
        <v>$AL$310</v>
      </c>
      <c r="H355" s="145" t="str">
        <f ca="1">ADDRESS(MATCH(H351,INDIRECT(H352,TRUE),0)+MATCH(H327,SL_CHARTS_2012!$AH$1:$AH$3999,1)-1,$E328+4,1,1)</f>
        <v>$AL$313</v>
      </c>
      <c r="I355" s="145" t="str">
        <f ca="1">ADDRESS(MATCH(I351,INDIRECT(I352,TRUE),0)+MATCH(I327,SL_CHARTS_2012!$AH$1:$AH$3999,1)-1,$E328+4,1,1)</f>
        <v>$AL$313</v>
      </c>
      <c r="J355" s="336" t="str">
        <f ca="1">ADDRESS(MATCH(J351,INDIRECT(J352,TRUE),0)+MATCH(J327,SL_CHARTS_2012!$AH$1:$AH$3999,1)-1,$E328+4,1,1)</f>
        <v>$AL$313</v>
      </c>
      <c r="K355" s="580"/>
      <c r="L355" s="580"/>
      <c r="M355" s="580"/>
      <c r="N355" s="580"/>
      <c r="O355" s="580"/>
      <c r="P355" s="580"/>
      <c r="Q355" s="580"/>
      <c r="R355" s="580"/>
      <c r="S355" s="580"/>
      <c r="T355" s="580"/>
      <c r="U355" s="580"/>
      <c r="V355" s="580"/>
      <c r="W355" s="580"/>
      <c r="X355" s="580"/>
      <c r="Y355" s="580"/>
      <c r="Z355" s="580"/>
      <c r="AA355" s="580"/>
      <c r="AB355" s="580"/>
      <c r="AC355" s="580"/>
    </row>
    <row r="356" spans="2:29" s="574" customFormat="1" ht="15" hidden="1" customHeight="1">
      <c r="B356" s="741"/>
      <c r="C356" s="722"/>
      <c r="D356" s="145" t="s">
        <v>680</v>
      </c>
      <c r="E356" s="145" t="str">
        <f ca="1">ADDRESS(MATCH(E351,INDIRECT(E352,TRUE),0)+MATCH(E327,SL_CHARTS_2012!$AH$1:$AH$3999,1)-1,$E328+5,1,1)</f>
        <v>$AM$313</v>
      </c>
      <c r="F356" s="145" t="str">
        <f ca="1">ADDRESS(MATCH(F351,INDIRECT(F352,TRUE),0)+MATCH(F327,SL_CHARTS_2012!$AH$1:$AH$3999,1)-1,$E328+5,1,1)</f>
        <v>$AM$352</v>
      </c>
      <c r="G356" s="145" t="str">
        <f ca="1">ADDRESS(MATCH(G351,INDIRECT(G352,TRUE),0)+MATCH(G327,SL_CHARTS_2012!$AH$1:$AH$3999,1)-1,$E328+5,1,1)</f>
        <v>$AM$310</v>
      </c>
      <c r="H356" s="145" t="str">
        <f ca="1">ADDRESS(MATCH(H351,INDIRECT(H352,TRUE),0)+MATCH(H327,SL_CHARTS_2012!$AH$1:$AH$3999,1)-1,$E328+5,1,1)</f>
        <v>$AM$313</v>
      </c>
      <c r="I356" s="145" t="str">
        <f ca="1">ADDRESS(MATCH(I351,INDIRECT(I352,TRUE),0)+MATCH(I327,SL_CHARTS_2012!$AH$1:$AH$3999,1)-1,$E328+5,1,1)</f>
        <v>$AM$313</v>
      </c>
      <c r="J356" s="336" t="str">
        <f ca="1">ADDRESS(MATCH(J351,INDIRECT(J352,TRUE),0)+MATCH(J327,SL_CHARTS_2012!$AH$1:$AH$3999,1)-1,$E328+5,1,1)</f>
        <v>$AM$313</v>
      </c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80"/>
      <c r="AB356" s="580"/>
      <c r="AC356" s="580"/>
    </row>
    <row r="357" spans="2:29" s="574" customFormat="1" ht="15" hidden="1" customHeight="1">
      <c r="B357" s="741"/>
      <c r="C357" s="722"/>
      <c r="D357" s="145" t="s">
        <v>673</v>
      </c>
      <c r="E357" s="146">
        <f ca="1">IF((-(INDIRECT(CONCATENATE($E333,E353))-INDIRECT(CONCATENATE($E333,E354))))&lt;0, (-(INDIRECT(CONCATENATE($E333,E353))-INDIRECT(CONCATENATE($E333,E354)))), -15)</f>
        <v>-13.869999999999997</v>
      </c>
      <c r="F357" s="146">
        <f t="shared" ref="F357:J357" ca="1" si="157">IF((-(INDIRECT(CONCATENATE($E333,F353))-INDIRECT(CONCATENATE($E333,F354))))&lt;0, (-(INDIRECT(CONCATENATE($E333,F353))-INDIRECT(CONCATENATE($E333,F354)))), -15)</f>
        <v>-16.32</v>
      </c>
      <c r="G357" s="146">
        <f t="shared" ca="1" si="157"/>
        <v>-16.32</v>
      </c>
      <c r="H357" s="146">
        <f t="shared" ca="1" si="157"/>
        <v>-16.32</v>
      </c>
      <c r="I357" s="146">
        <f t="shared" ca="1" si="157"/>
        <v>-16.32</v>
      </c>
      <c r="J357" s="334">
        <f t="shared" ca="1" si="157"/>
        <v>-8.7199999999999989</v>
      </c>
      <c r="K357" s="580"/>
      <c r="L357" s="580"/>
      <c r="M357" s="580"/>
      <c r="N357" s="580"/>
      <c r="O357" s="580"/>
      <c r="P357" s="580"/>
      <c r="Q357" s="580"/>
      <c r="R357" s="580"/>
      <c r="S357" s="580"/>
      <c r="T357" s="580"/>
      <c r="U357" s="580"/>
      <c r="V357" s="580"/>
      <c r="W357" s="580"/>
      <c r="X357" s="580"/>
      <c r="Y357" s="580"/>
      <c r="Z357" s="580"/>
      <c r="AA357" s="580"/>
      <c r="AB357" s="580"/>
      <c r="AC357" s="580"/>
    </row>
    <row r="358" spans="2:29" s="574" customFormat="1" ht="15" hidden="1" customHeight="1">
      <c r="B358" s="741"/>
      <c r="C358" s="722"/>
      <c r="D358" s="145" t="s">
        <v>674</v>
      </c>
      <c r="E358" s="146">
        <f ca="1">IF(INDIRECT(CONCATENATE($E333,E355))-INDIRECT(CONCATENATE($E333,E356))&lt;0, ABS(INDIRECT(CONCATENATE($E333,E355))-INDIRECT(CONCATENATE($E333,E356))), 15)</f>
        <v>3.4400000000000048</v>
      </c>
      <c r="F358" s="146">
        <f t="shared" ref="F358:J358" ca="1" si="158">IF(INDIRECT(CONCATENATE($E333,F355))-INDIRECT(CONCATENATE($E333,F356))&lt;0, ABS(INDIRECT(CONCATENATE($E333,F355))-INDIRECT(CONCATENATE($E333,F356))), 15)</f>
        <v>0.86999999999999744</v>
      </c>
      <c r="G358" s="146">
        <f t="shared" ca="1" si="158"/>
        <v>5.32</v>
      </c>
      <c r="H358" s="146">
        <f t="shared" ca="1" si="158"/>
        <v>3.4400000000000048</v>
      </c>
      <c r="I358" s="146">
        <f t="shared" ca="1" si="158"/>
        <v>3.4400000000000048</v>
      </c>
      <c r="J358" s="334">
        <f t="shared" ca="1" si="158"/>
        <v>3.4400000000000048</v>
      </c>
      <c r="K358" s="580"/>
      <c r="L358" s="580"/>
      <c r="M358" s="580"/>
      <c r="N358" s="580"/>
      <c r="O358" s="580"/>
      <c r="P358" s="580"/>
      <c r="Q358" s="580"/>
      <c r="R358" s="580"/>
      <c r="S358" s="580"/>
      <c r="T358" s="580"/>
      <c r="U358" s="580"/>
      <c r="V358" s="580"/>
      <c r="W358" s="580"/>
      <c r="X358" s="580"/>
      <c r="Y358" s="580"/>
      <c r="Z358" s="580"/>
      <c r="AA358" s="580"/>
      <c r="AB358" s="580"/>
      <c r="AC358" s="580"/>
    </row>
    <row r="359" spans="2:29" s="574" customFormat="1" ht="15" hidden="1" customHeight="1">
      <c r="B359" s="741"/>
      <c r="C359" s="722"/>
      <c r="D359" s="145" t="s">
        <v>675</v>
      </c>
      <c r="E359" s="147">
        <f ca="1">E350+E357</f>
        <v>28.57</v>
      </c>
      <c r="F359" s="147">
        <f t="shared" ref="F359:J360" ca="1" si="159">F350+F357</f>
        <v>25.65</v>
      </c>
      <c r="G359" s="147">
        <f t="shared" ca="1" si="159"/>
        <v>25.65</v>
      </c>
      <c r="H359" s="147">
        <f t="shared" ca="1" si="159"/>
        <v>25.65</v>
      </c>
      <c r="I359" s="147">
        <f t="shared" ca="1" si="159"/>
        <v>25.65</v>
      </c>
      <c r="J359" s="337">
        <f t="shared" ca="1" si="159"/>
        <v>33.65</v>
      </c>
      <c r="K359" s="580"/>
      <c r="L359" s="580"/>
      <c r="M359" s="580"/>
      <c r="N359" s="580"/>
      <c r="O359" s="580"/>
      <c r="P359" s="580"/>
      <c r="Q359" s="580"/>
      <c r="R359" s="580"/>
      <c r="S359" s="580"/>
      <c r="T359" s="580"/>
      <c r="U359" s="580"/>
      <c r="V359" s="580"/>
      <c r="W359" s="580"/>
      <c r="X359" s="580"/>
      <c r="Y359" s="580"/>
      <c r="Z359" s="580"/>
      <c r="AA359" s="580"/>
      <c r="AB359" s="580"/>
      <c r="AC359" s="580"/>
    </row>
    <row r="360" spans="2:29" s="574" customFormat="1" ht="15" hidden="1" customHeight="1" thickBot="1">
      <c r="B360" s="741"/>
      <c r="C360" s="723"/>
      <c r="D360" s="148" t="s">
        <v>676</v>
      </c>
      <c r="E360" s="149">
        <f ca="1">E351+E358</f>
        <v>49.1</v>
      </c>
      <c r="F360" s="149">
        <f t="shared" ca="1" si="159"/>
        <v>49.22</v>
      </c>
      <c r="G360" s="149">
        <f t="shared" ca="1" si="159"/>
        <v>50.58</v>
      </c>
      <c r="H360" s="149">
        <f t="shared" ca="1" si="159"/>
        <v>49.1</v>
      </c>
      <c r="I360" s="149">
        <f t="shared" ca="1" si="159"/>
        <v>49.1</v>
      </c>
      <c r="J360" s="338">
        <f t="shared" ca="1" si="159"/>
        <v>49.1</v>
      </c>
      <c r="K360" s="580"/>
      <c r="L360" s="580"/>
      <c r="M360" s="580"/>
      <c r="N360" s="580"/>
      <c r="O360" s="580"/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  <c r="AA360" s="580"/>
      <c r="AB360" s="580"/>
      <c r="AC360" s="580"/>
    </row>
    <row r="361" spans="2:29" s="574" customFormat="1" ht="15" hidden="1" customHeight="1">
      <c r="B361" s="581"/>
      <c r="J361" s="377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80"/>
      <c r="AB361" s="580"/>
      <c r="AC361" s="580"/>
    </row>
    <row r="362" spans="2:29" s="574" customFormat="1" ht="15" customHeight="1" thickBot="1">
      <c r="B362" s="690" t="s">
        <v>47</v>
      </c>
      <c r="C362" s="690"/>
      <c r="D362" s="690"/>
      <c r="E362" s="690"/>
      <c r="F362" s="690"/>
      <c r="G362" s="690"/>
      <c r="H362" s="690"/>
      <c r="I362" s="690"/>
      <c r="J362" s="690"/>
      <c r="K362" s="580"/>
      <c r="L362" s="580"/>
      <c r="M362" s="580"/>
      <c r="N362" s="580"/>
      <c r="O362" s="580"/>
      <c r="P362" s="580"/>
      <c r="Q362" s="580"/>
      <c r="R362" s="580"/>
      <c r="S362" s="580"/>
      <c r="T362" s="580"/>
      <c r="U362" s="580"/>
      <c r="V362" s="580"/>
      <c r="W362" s="580"/>
      <c r="X362" s="580"/>
      <c r="Y362" s="580"/>
      <c r="Z362" s="580"/>
      <c r="AA362" s="580"/>
      <c r="AB362" s="580"/>
      <c r="AC362" s="580"/>
    </row>
    <row r="363" spans="2:29" s="574" customFormat="1" ht="15" customHeight="1">
      <c r="B363" s="740" t="s">
        <v>49</v>
      </c>
      <c r="C363" s="691" t="s">
        <v>120</v>
      </c>
      <c r="D363" s="30" t="s">
        <v>148</v>
      </c>
      <c r="E363" s="84" t="str">
        <f>ADDRESS(MATCH(E4,SL_CHARTS_2012!$AP$1:$AP$39999,1),$E$371,1)</f>
        <v>$AP$7</v>
      </c>
      <c r="F363" s="84" t="str">
        <f>ADDRESS(MATCH(F4,SL_CHARTS_2012!$AP$1:$AP$39999,1),$E$371,1)</f>
        <v>$AP$7</v>
      </c>
      <c r="G363" s="84" t="str">
        <f>ADDRESS(MATCH(G4,SL_CHARTS_2012!$AP$1:$AP$39999,1),$E$371,1)</f>
        <v>$AP$7</v>
      </c>
      <c r="H363" s="84" t="str">
        <f>ADDRESS(MATCH(H4,SL_CHARTS_2012!$AP$1:$AP$39999,1),$E$371,1)</f>
        <v>$AP$7</v>
      </c>
      <c r="I363" s="84" t="str">
        <f>ADDRESS(MATCH(I4,SL_CHARTS_2012!$AP$1:$AP$39999,1),$E$371,1)</f>
        <v>$AP$7</v>
      </c>
      <c r="J363" s="382" t="str">
        <f>ADDRESS(MATCH(J4,SL_CHARTS_2012!$AP$1:$AP$39999,1),$E$371,1)</f>
        <v>$AP$7</v>
      </c>
      <c r="K363" s="580"/>
      <c r="L363" s="580"/>
      <c r="M363" s="580"/>
      <c r="N363" s="580"/>
      <c r="O363" s="580"/>
      <c r="P363" s="580"/>
      <c r="Q363" s="580"/>
      <c r="R363" s="580"/>
      <c r="S363" s="580"/>
      <c r="T363" s="580"/>
      <c r="U363" s="580"/>
      <c r="V363" s="580"/>
      <c r="W363" s="580"/>
      <c r="X363" s="580"/>
      <c r="Y363" s="580"/>
      <c r="Z363" s="580"/>
      <c r="AA363" s="580"/>
      <c r="AB363" s="580"/>
      <c r="AC363" s="580"/>
    </row>
    <row r="364" spans="2:29" s="574" customFormat="1" ht="15" customHeight="1">
      <c r="B364" s="741"/>
      <c r="C364" s="691"/>
      <c r="D364" s="66" t="s">
        <v>129</v>
      </c>
      <c r="E364" s="249">
        <f ca="1">INDIRECT(CONCATENATE($E$372,ADDRESS(MATCH(E4,SL_CHARTS_2012!$AP$1:$AP$39999,1),$E$371,1)))</f>
        <v>27</v>
      </c>
      <c r="F364" s="249">
        <f ca="1">INDIRECT(CONCATENATE($E$372,ADDRESS(MATCH(F4,SL_CHARTS_2012!$AP$1:$AP$39999,1),$E$371,1)))</f>
        <v>27</v>
      </c>
      <c r="G364" s="249">
        <f ca="1">INDIRECT(CONCATENATE($E$372,ADDRESS(MATCH(G4,SL_CHARTS_2012!$AP$1:$AP$39999,1),$E$371,1)))</f>
        <v>27</v>
      </c>
      <c r="H364" s="249">
        <f ca="1">INDIRECT(CONCATENATE($E$372,ADDRESS(MATCH(H4,SL_CHARTS_2012!$AP$1:$AP$39999,1),$E$371,1)))</f>
        <v>27</v>
      </c>
      <c r="I364" s="249">
        <f ca="1">INDIRECT(CONCATENATE($E$372,ADDRESS(MATCH(I4,SL_CHARTS_2012!$AP$1:$AP$39999,1),$E$371,1)))</f>
        <v>27</v>
      </c>
      <c r="J364" s="592">
        <f ca="1">INDIRECT(CONCATENATE($E$372,ADDRESS(MATCH(J4,SL_CHARTS_2012!$AP$1:$AP$39999,1),$E$371,1)))</f>
        <v>27</v>
      </c>
      <c r="K364" s="580"/>
      <c r="L364" s="580"/>
      <c r="M364" s="580"/>
      <c r="N364" s="580"/>
      <c r="O364" s="580"/>
      <c r="P364" s="580"/>
      <c r="Q364" s="580"/>
      <c r="R364" s="580"/>
      <c r="S364" s="580"/>
      <c r="T364" s="580"/>
      <c r="U364" s="580"/>
      <c r="V364" s="580"/>
      <c r="W364" s="580"/>
      <c r="X364" s="580"/>
      <c r="Y364" s="580"/>
      <c r="Z364" s="580"/>
      <c r="AA364" s="580"/>
      <c r="AB364" s="580"/>
      <c r="AC364" s="580"/>
    </row>
    <row r="365" spans="2:29" s="574" customFormat="1" ht="15" customHeight="1">
      <c r="B365" s="741"/>
      <c r="C365" s="691"/>
      <c r="D365" s="30" t="s">
        <v>149</v>
      </c>
      <c r="E365" s="84" t="str">
        <f>ADDRESS(MATCH(E8,SL_CHARTS_2012!$AP$1:$AP$39999,1),$E$371,1)</f>
        <v>$AP$7</v>
      </c>
      <c r="F365" s="84" t="str">
        <f>ADDRESS(MATCH(F8,SL_CHARTS_2012!$AP$1:$AP$39999,1),$E$371,1)</f>
        <v>$AP$7</v>
      </c>
      <c r="G365" s="84" t="str">
        <f>ADDRESS(MATCH(G8,SL_CHARTS_2012!$AP$1:$AP$39999,1),$E$371,1)</f>
        <v>$AP$7</v>
      </c>
      <c r="H365" s="84" t="str">
        <f>ADDRESS(MATCH(H8,SL_CHARTS_2012!$AP$1:$AP$39999,1),$E$371,1)</f>
        <v>$AP$7</v>
      </c>
      <c r="I365" s="84" t="str">
        <f>ADDRESS(MATCH(I8,SL_CHARTS_2012!$AP$1:$AP$39999,1),$E$371,1)</f>
        <v>$AP$7</v>
      </c>
      <c r="J365" s="382" t="str">
        <f>ADDRESS(MATCH(J8,SL_CHARTS_2012!$AP$1:$AP$39999,1),$E$371,1)</f>
        <v>$AP$7</v>
      </c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80"/>
      <c r="AB365" s="580"/>
      <c r="AC365" s="580"/>
    </row>
    <row r="366" spans="2:29" s="574" customFormat="1" ht="15" customHeight="1">
      <c r="B366" s="741"/>
      <c r="C366" s="691"/>
      <c r="D366" s="66" t="s">
        <v>130</v>
      </c>
      <c r="E366" s="249">
        <f ca="1">INDIRECT(CONCATENATE($E$372,ADDRESS(MATCH(E8,SL_CHARTS_2012!$AP$1:$AP$39999,1),$E$371,1)))</f>
        <v>27</v>
      </c>
      <c r="F366" s="249">
        <f ca="1">INDIRECT(CONCATENATE($E$372,ADDRESS(MATCH(F8,SL_CHARTS_2012!$AP$1:$AP$39999,1),$E$371,1)))</f>
        <v>27</v>
      </c>
      <c r="G366" s="249">
        <f ca="1">INDIRECT(CONCATENATE($E$372,ADDRESS(MATCH(G8,SL_CHARTS_2012!$AP$1:$AP$39999,1),$E$371,1)))</f>
        <v>27</v>
      </c>
      <c r="H366" s="249">
        <f ca="1">INDIRECT(CONCATENATE($E$372,ADDRESS(MATCH(H8,SL_CHARTS_2012!$AP$1:$AP$39999,1),$E$371,1)))</f>
        <v>27</v>
      </c>
      <c r="I366" s="249">
        <f ca="1">INDIRECT(CONCATENATE($E$372,ADDRESS(MATCH(I8,SL_CHARTS_2012!$AP$1:$AP$39999,1),$E$371,1)))</f>
        <v>27</v>
      </c>
      <c r="J366" s="592">
        <f ca="1">INDIRECT(CONCATENATE($E$372,ADDRESS(MATCH(J8,SL_CHARTS_2012!$AP$1:$AP$39999,1),$E$371,1)))</f>
        <v>27</v>
      </c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80"/>
      <c r="AB366" s="580"/>
      <c r="AC366" s="580"/>
    </row>
    <row r="367" spans="2:29" s="574" customFormat="1" ht="15" customHeight="1">
      <c r="B367" s="741"/>
      <c r="C367" s="693" t="s">
        <v>121</v>
      </c>
      <c r="D367" s="63" t="s">
        <v>148</v>
      </c>
      <c r="E367" s="577" t="str">
        <f>ADDRESS(MATCH(E6,SL_CHARTS_2012!$AP$1:$AP$39999,1),$E$371,1)</f>
        <v>$AP$7</v>
      </c>
      <c r="F367" s="577" t="str">
        <f>ADDRESS(MATCH(F6,SL_CHARTS_2012!$AP$1:$AP$39999,1),$E$371,1)</f>
        <v>$AP$7</v>
      </c>
      <c r="G367" s="577" t="str">
        <f>ADDRESS(MATCH(G6,SL_CHARTS_2012!$AP$1:$AP$39999,1),$E$371,1)</f>
        <v>$AP$7</v>
      </c>
      <c r="H367" s="577" t="str">
        <f>ADDRESS(MATCH(H6,SL_CHARTS_2012!$AP$1:$AP$39999,1),$E$371,1)</f>
        <v>$AP$7</v>
      </c>
      <c r="I367" s="577" t="str">
        <f>ADDRESS(MATCH(I6,SL_CHARTS_2012!$AP$1:$AP$39999,1),$E$371,1)</f>
        <v>$AP$7</v>
      </c>
      <c r="J367" s="593" t="str">
        <f>ADDRESS(MATCH(J6,SL_CHARTS_2012!$AP$1:$AP$39999,1),$E$371,1)</f>
        <v>$AP$7</v>
      </c>
      <c r="K367" s="580"/>
      <c r="L367" s="580"/>
      <c r="M367" s="580"/>
      <c r="N367" s="580"/>
      <c r="O367" s="580"/>
      <c r="P367" s="580"/>
      <c r="Q367" s="580"/>
      <c r="R367" s="580"/>
      <c r="S367" s="580"/>
      <c r="T367" s="580"/>
      <c r="U367" s="580"/>
      <c r="V367" s="580"/>
      <c r="W367" s="580"/>
      <c r="X367" s="580"/>
      <c r="Y367" s="580"/>
      <c r="Z367" s="580"/>
      <c r="AA367" s="580"/>
      <c r="AB367" s="580"/>
      <c r="AC367" s="580"/>
    </row>
    <row r="368" spans="2:29" s="574" customFormat="1" ht="15" customHeight="1">
      <c r="B368" s="741"/>
      <c r="C368" s="693"/>
      <c r="D368" s="164" t="s">
        <v>118</v>
      </c>
      <c r="E368" s="577">
        <f ca="1">INDIRECT(CONCATENATE($E$372,ADDRESS(MATCH(E6,SL_CHARTS_2012!$AP$1:$AP$39999,1),$E$371,1)))</f>
        <v>27</v>
      </c>
      <c r="F368" s="577">
        <f ca="1">INDIRECT(CONCATENATE($E$372,ADDRESS(MATCH(F6,SL_CHARTS_2012!$AP$1:$AP$39999,1),$E$371,1)))</f>
        <v>27</v>
      </c>
      <c r="G368" s="577">
        <f ca="1">INDIRECT(CONCATENATE($E$372,ADDRESS(MATCH(G6,SL_CHARTS_2012!$AP$1:$AP$39999,1),$E$371,1)))</f>
        <v>27</v>
      </c>
      <c r="H368" s="577">
        <f ca="1">INDIRECT(CONCATENATE($E$372,ADDRESS(MATCH(H6,SL_CHARTS_2012!$AP$1:$AP$39999,1),$E$371,1)))</f>
        <v>27</v>
      </c>
      <c r="I368" s="577">
        <f ca="1">INDIRECT(CONCATENATE($E$372,ADDRESS(MATCH(I6,SL_CHARTS_2012!$AP$1:$AP$39999,1),$E$371,1)))</f>
        <v>27</v>
      </c>
      <c r="J368" s="593">
        <f ca="1">INDIRECT(CONCATENATE($E$372,ADDRESS(MATCH(J6,SL_CHARTS_2012!$AP$1:$AP$39999,1),$E$371,1)))</f>
        <v>27</v>
      </c>
      <c r="K368" s="580"/>
      <c r="L368" s="580"/>
      <c r="M368" s="580"/>
      <c r="N368" s="580"/>
      <c r="O368" s="580"/>
      <c r="P368" s="580"/>
      <c r="Q368" s="580"/>
      <c r="R368" s="580"/>
      <c r="S368" s="580"/>
      <c r="T368" s="580"/>
      <c r="U368" s="580"/>
      <c r="V368" s="580"/>
      <c r="W368" s="580"/>
      <c r="X368" s="580"/>
      <c r="Y368" s="580"/>
      <c r="Z368" s="580"/>
      <c r="AA368" s="580"/>
      <c r="AB368" s="580"/>
      <c r="AC368" s="580"/>
    </row>
    <row r="369" spans="2:29" s="574" customFormat="1" ht="15" customHeight="1">
      <c r="B369" s="741"/>
      <c r="C369" s="693"/>
      <c r="D369" s="63" t="s">
        <v>149</v>
      </c>
      <c r="E369" s="577" t="str">
        <f>ADDRESS(MATCH(E10,SL_CHARTS_2012!$AP$1:$AP$39999,1),$E$371,1)</f>
        <v>$AP$7</v>
      </c>
      <c r="F369" s="577" t="str">
        <f>ADDRESS(MATCH(F10,SL_CHARTS_2012!$AP$1:$AP$39999,1),$E$371,1)</f>
        <v>$AP$7</v>
      </c>
      <c r="G369" s="577" t="str">
        <f>ADDRESS(MATCH(G10,SL_CHARTS_2012!$AP$1:$AP$39999,1),$E$371,1)</f>
        <v>$AP$7</v>
      </c>
      <c r="H369" s="577" t="str">
        <f>ADDRESS(MATCH(H10,SL_CHARTS_2012!$AP$1:$AP$39999,1),$E$371,1)</f>
        <v>$AP$7</v>
      </c>
      <c r="I369" s="577" t="str">
        <f>ADDRESS(MATCH(I10,SL_CHARTS_2012!$AP$1:$AP$39999,1),$E$371,1)</f>
        <v>$AP$7</v>
      </c>
      <c r="J369" s="593" t="str">
        <f>ADDRESS(MATCH(J10,SL_CHARTS_2012!$AP$1:$AP$39999,1),$E$371,1)</f>
        <v>$AP$7</v>
      </c>
      <c r="K369" s="580"/>
      <c r="L369" s="580"/>
      <c r="M369" s="580"/>
      <c r="N369" s="580"/>
      <c r="O369" s="580"/>
      <c r="P369" s="580"/>
      <c r="Q369" s="580"/>
      <c r="R369" s="580"/>
      <c r="S369" s="580"/>
      <c r="T369" s="580"/>
      <c r="U369" s="580"/>
      <c r="V369" s="580"/>
      <c r="W369" s="580"/>
      <c r="X369" s="580"/>
      <c r="Y369" s="580"/>
      <c r="Z369" s="580"/>
      <c r="AA369" s="580"/>
      <c r="AB369" s="580"/>
      <c r="AC369" s="580"/>
    </row>
    <row r="370" spans="2:29" s="574" customFormat="1" ht="15" customHeight="1">
      <c r="B370" s="741"/>
      <c r="C370" s="693"/>
      <c r="D370" s="164" t="s">
        <v>119</v>
      </c>
      <c r="E370" s="577">
        <f ca="1">INDIRECT(CONCATENATE($E$372,ADDRESS(MATCH(E10,SL_CHARTS_2012!$AP$1:$AP$39999,1),$E$371,1)))</f>
        <v>27</v>
      </c>
      <c r="F370" s="577">
        <f ca="1">INDIRECT(CONCATENATE($E$372,ADDRESS(MATCH(F10,SL_CHARTS_2012!$AP$1:$AP$39999,1),$E$371,1)))</f>
        <v>27</v>
      </c>
      <c r="G370" s="577">
        <f ca="1">INDIRECT(CONCATENATE($E$372,ADDRESS(MATCH(G10,SL_CHARTS_2012!$AP$1:$AP$39999,1),$E$371,1)))</f>
        <v>27</v>
      </c>
      <c r="H370" s="577">
        <f ca="1">INDIRECT(CONCATENATE($E$372,ADDRESS(MATCH(H10,SL_CHARTS_2012!$AP$1:$AP$39999,1),$E$371,1)))</f>
        <v>27</v>
      </c>
      <c r="I370" s="577">
        <f ca="1">INDIRECT(CONCATENATE($E$372,ADDRESS(MATCH(I10,SL_CHARTS_2012!$AP$1:$AP$39999,1),$E$371,1)))</f>
        <v>27</v>
      </c>
      <c r="J370" s="593">
        <f ca="1">INDIRECT(CONCATENATE($E$372,ADDRESS(MATCH(J10,SL_CHARTS_2012!$AP$1:$AP$39999,1),$E$371,1)))</f>
        <v>27</v>
      </c>
      <c r="K370" s="580"/>
      <c r="L370" s="580"/>
      <c r="M370" s="580"/>
      <c r="N370" s="580"/>
      <c r="O370" s="580"/>
      <c r="P370" s="580"/>
      <c r="Q370" s="580"/>
      <c r="R370" s="580"/>
      <c r="S370" s="580"/>
      <c r="T370" s="580"/>
      <c r="U370" s="580"/>
      <c r="V370" s="580"/>
      <c r="W370" s="580"/>
      <c r="X370" s="580"/>
      <c r="Y370" s="580"/>
      <c r="Z370" s="580"/>
      <c r="AA370" s="580"/>
      <c r="AB370" s="580"/>
      <c r="AC370" s="580"/>
    </row>
    <row r="371" spans="2:29" s="574" customFormat="1" ht="15" customHeight="1">
      <c r="B371" s="741"/>
      <c r="C371" s="694" t="s">
        <v>125</v>
      </c>
      <c r="D371" s="694"/>
      <c r="E371" s="695">
        <v>42</v>
      </c>
      <c r="F371" s="695"/>
      <c r="G371" s="695"/>
      <c r="H371" s="695"/>
      <c r="I371" s="695"/>
      <c r="J371" s="695"/>
      <c r="K371" s="580"/>
      <c r="L371" s="580"/>
      <c r="M371" s="580"/>
      <c r="N371" s="580"/>
      <c r="O371" s="580"/>
      <c r="P371" s="580"/>
      <c r="Q371" s="580"/>
      <c r="R371" s="580"/>
      <c r="S371" s="580"/>
      <c r="T371" s="580"/>
      <c r="U371" s="580"/>
      <c r="V371" s="580"/>
      <c r="W371" s="580"/>
      <c r="X371" s="580"/>
      <c r="Y371" s="580"/>
      <c r="Z371" s="580"/>
      <c r="AA371" s="580"/>
      <c r="AB371" s="580"/>
      <c r="AC371" s="580"/>
    </row>
    <row r="372" spans="2:29" s="574" customFormat="1" ht="15" customHeight="1">
      <c r="B372" s="741"/>
      <c r="C372" s="572"/>
      <c r="D372" s="702" t="s">
        <v>126</v>
      </c>
      <c r="E372" s="72" t="s">
        <v>147</v>
      </c>
      <c r="F372" s="66"/>
      <c r="G372" s="66"/>
      <c r="H372" s="66"/>
      <c r="I372" s="66"/>
      <c r="J372" s="339"/>
      <c r="K372" s="580"/>
      <c r="L372" s="580"/>
      <c r="M372" s="580"/>
      <c r="N372" s="580"/>
      <c r="O372" s="580"/>
      <c r="P372" s="580"/>
      <c r="Q372" s="580"/>
      <c r="R372" s="580"/>
      <c r="S372" s="580"/>
      <c r="T372" s="580"/>
      <c r="U372" s="580"/>
      <c r="V372" s="580"/>
      <c r="W372" s="580"/>
      <c r="X372" s="580"/>
      <c r="Y372" s="580"/>
      <c r="Z372" s="580"/>
      <c r="AA372" s="580"/>
      <c r="AB372" s="580"/>
      <c r="AC372" s="580"/>
    </row>
    <row r="373" spans="2:29" s="574" customFormat="1" ht="15" customHeight="1">
      <c r="B373" s="741"/>
      <c r="C373" s="572"/>
      <c r="D373" s="702"/>
      <c r="E373" s="72" t="s">
        <v>124</v>
      </c>
      <c r="F373" s="66"/>
      <c r="G373" s="66"/>
      <c r="H373" s="66"/>
      <c r="I373" s="66"/>
      <c r="J373" s="339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80"/>
      <c r="AB373" s="580"/>
      <c r="AC373" s="580"/>
    </row>
    <row r="374" spans="2:29" s="574" customFormat="1" ht="15" customHeight="1">
      <c r="B374" s="741"/>
      <c r="C374" s="696" t="s">
        <v>120</v>
      </c>
      <c r="D374" s="68" t="s">
        <v>123</v>
      </c>
      <c r="E374" s="201" t="str">
        <f ca="1">IF(E364&gt;E4, ADDRESS(MATCH(E366,SL_CHARTS_2012!$AP$1:$AP$3999,1),$E$371+3,1),E375)</f>
        <v>$AS$7</v>
      </c>
      <c r="F374" s="201" t="str">
        <f ca="1">IF(F364&gt;F4, ADDRESS(MATCH(F366,SL_CHARTS_2012!$AP$1:$AP$3999,1),$E$371+3,1),F375)</f>
        <v>$AS$7</v>
      </c>
      <c r="G374" s="201" t="str">
        <f ca="1">IF(G364&gt;G4, ADDRESS(MATCH(G366,SL_CHARTS_2012!$AP$1:$AP$3999,1),$E$371+3,1),G375)</f>
        <v>$AS$7</v>
      </c>
      <c r="H374" s="201" t="str">
        <f ca="1">IF(H364&gt;H4, ADDRESS(MATCH(H366,SL_CHARTS_2012!$AP$1:$AP$3999,1),$E$371+3,1),H375)</f>
        <v>$AS$7</v>
      </c>
      <c r="I374" s="201" t="str">
        <f ca="1">IF(I364&gt;I4, ADDRESS(MATCH(I366,SL_CHARTS_2012!$AP$1:$AP$3999,1),$E$371+3,1),I375)</f>
        <v>$AS$7</v>
      </c>
      <c r="J374" s="383" t="str">
        <f ca="1">IF(J364&gt;J4, ADDRESS(MATCH(J366,SL_CHARTS_2012!$AP$1:$AP$3999,1),$E$371+3,1),J375)</f>
        <v>$AS$7</v>
      </c>
      <c r="K374" s="580"/>
      <c r="L374" s="580"/>
      <c r="M374" s="580"/>
      <c r="N374" s="580"/>
      <c r="O374" s="580"/>
      <c r="P374" s="580"/>
      <c r="Q374" s="580"/>
      <c r="R374" s="580"/>
      <c r="S374" s="580"/>
      <c r="T374" s="580"/>
      <c r="U374" s="580"/>
      <c r="V374" s="580"/>
      <c r="W374" s="580"/>
      <c r="X374" s="580"/>
      <c r="Y374" s="580"/>
      <c r="Z374" s="580"/>
      <c r="AA374" s="580"/>
      <c r="AB374" s="580"/>
      <c r="AC374" s="580"/>
    </row>
    <row r="375" spans="2:29" s="574" customFormat="1" ht="15" customHeight="1">
      <c r="B375" s="741"/>
      <c r="C375" s="703"/>
      <c r="D375" s="68" t="s">
        <v>122</v>
      </c>
      <c r="E375" s="201" t="str">
        <f ca="1">IF(E366&lt;E8,ADDRESS(MATCH(E364,SL_CHARTS_2012!$AP$1:$AP$3999,1),$E$371+3,1),E374)</f>
        <v>$AS$7</v>
      </c>
      <c r="F375" s="201" t="str">
        <f ca="1">IF(F366&lt;F8,ADDRESS(MATCH(F364,SL_CHARTS_2012!$AP$1:$AP$3999,1),$E$371+3,1),F374)</f>
        <v>$AS$7</v>
      </c>
      <c r="G375" s="201" t="str">
        <f ca="1">IF(G366&lt;G8,ADDRESS(MATCH(G364,SL_CHARTS_2012!$AP$1:$AP$3999,1),$E$371+3,1),G374)</f>
        <v>$AS$7</v>
      </c>
      <c r="H375" s="201" t="str">
        <f ca="1">IF(H366&lt;H8,ADDRESS(MATCH(H364,SL_CHARTS_2012!$AP$1:$AP$3999,1),$E$371+3,1),H374)</f>
        <v>$AS$7</v>
      </c>
      <c r="I375" s="201" t="str">
        <f ca="1">IF(I366&lt;I8,ADDRESS(MATCH(I364,SL_CHARTS_2012!$AP$1:$AP$3999,1),$E$371+3,1),I374)</f>
        <v>$AS$7</v>
      </c>
      <c r="J375" s="383" t="str">
        <f ca="1">IF(J366&lt;J8,ADDRESS(MATCH(J364,SL_CHARTS_2012!$AP$1:$AP$3999,1),$E$371+3,1),J374)</f>
        <v>$AS$7</v>
      </c>
      <c r="K375" s="580"/>
      <c r="L375" s="580"/>
      <c r="M375" s="580"/>
      <c r="N375" s="580"/>
      <c r="O375" s="580"/>
      <c r="P375" s="580"/>
      <c r="Q375" s="580"/>
      <c r="R375" s="580"/>
      <c r="S375" s="580"/>
      <c r="T375" s="580"/>
      <c r="U375" s="580"/>
      <c r="V375" s="580"/>
      <c r="W375" s="580"/>
      <c r="X375" s="580"/>
      <c r="Y375" s="580"/>
      <c r="Z375" s="580"/>
      <c r="AA375" s="580"/>
      <c r="AB375" s="580"/>
      <c r="AC375" s="580"/>
    </row>
    <row r="376" spans="2:29" s="574" customFormat="1" ht="15" customHeight="1">
      <c r="B376" s="741"/>
      <c r="C376" s="693" t="s">
        <v>121</v>
      </c>
      <c r="D376" s="90" t="s">
        <v>123</v>
      </c>
      <c r="E376" s="213" t="str">
        <f ca="1">IF(E368&gt;E6, ADDRESS(MATCH(E370,SL_CHARTS_2012!$AP$1:$AP$3999,1),$E$371+3,1),E377)</f>
        <v>$AS$7</v>
      </c>
      <c r="F376" s="213" t="str">
        <f ca="1">IF(F368&gt;F6, ADDRESS(MATCH(F370,SL_CHARTS_2012!$AP$1:$AP$3999,1),$E$371+3,1),F377)</f>
        <v>$AS$7</v>
      </c>
      <c r="G376" s="213" t="str">
        <f ca="1">IF(G368&gt;G6, ADDRESS(MATCH(G370,SL_CHARTS_2012!$AP$1:$AP$3999,1),$E$371+3,1),G377)</f>
        <v>$AS$7</v>
      </c>
      <c r="H376" s="213" t="str">
        <f ca="1">IF(H368&gt;H6, ADDRESS(MATCH(H370,SL_CHARTS_2012!$AP$1:$AP$3999,1),$E$371+3,1),H377)</f>
        <v>$AS$7</v>
      </c>
      <c r="I376" s="213" t="str">
        <f ca="1">IF(I368&gt;I6, ADDRESS(MATCH(I370,SL_CHARTS_2012!$AP$1:$AP$3999,1),$E$371+3,1),I377)</f>
        <v>$AS$7</v>
      </c>
      <c r="J376" s="384" t="str">
        <f ca="1">IF(J368&gt;J6, ADDRESS(MATCH(J370,SL_CHARTS_2012!$AP$1:$AP$3999,1),$E$371+3,1),J377)</f>
        <v>$AS$7</v>
      </c>
      <c r="K376" s="580"/>
      <c r="L376" s="580"/>
      <c r="M376" s="580"/>
      <c r="N376" s="580"/>
      <c r="O376" s="580"/>
      <c r="P376" s="580"/>
      <c r="Q376" s="580"/>
      <c r="R376" s="580"/>
      <c r="S376" s="580"/>
      <c r="T376" s="580"/>
      <c r="U376" s="580"/>
      <c r="V376" s="580"/>
      <c r="W376" s="580"/>
      <c r="X376" s="580"/>
      <c r="Y376" s="580"/>
      <c r="Z376" s="580"/>
      <c r="AA376" s="580"/>
      <c r="AB376" s="580"/>
      <c r="AC376" s="580"/>
    </row>
    <row r="377" spans="2:29" s="574" customFormat="1" ht="15" customHeight="1">
      <c r="B377" s="741"/>
      <c r="C377" s="715"/>
      <c r="D377" s="90" t="s">
        <v>122</v>
      </c>
      <c r="E377" s="213" t="str">
        <f ca="1">IF(E370&lt;E10,ADDRESS(MATCH(E368,SL_CHARTS_2012!$AP$1:$AP$3999,1),$E$371+3,1),E376)</f>
        <v>$AS$7</v>
      </c>
      <c r="F377" s="213" t="str">
        <f ca="1">IF(F370&lt;F10,ADDRESS(MATCH(F368,SL_CHARTS_2012!$AP$1:$AP$3999,1),$E$371+3,1),F376)</f>
        <v>$AS$7</v>
      </c>
      <c r="G377" s="213" t="str">
        <f ca="1">IF(G370&lt;G10,ADDRESS(MATCH(G368,SL_CHARTS_2012!$AP$1:$AP$3999,1),$E$371+3,1),G376)</f>
        <v>$AS$7</v>
      </c>
      <c r="H377" s="213" t="str">
        <f ca="1">IF(H370&lt;H10,ADDRESS(MATCH(H368,SL_CHARTS_2012!$AP$1:$AP$3999,1),$E$371+3,1),H376)</f>
        <v>$AS$7</v>
      </c>
      <c r="I377" s="213" t="str">
        <f ca="1">IF(I370&lt;I10,ADDRESS(MATCH(I368,SL_CHARTS_2012!$AP$1:$AP$3999,1),$E$371+3,1),I376)</f>
        <v>$AS$7</v>
      </c>
      <c r="J377" s="384" t="str">
        <f ca="1">IF(J370&lt;J10,ADDRESS(MATCH(J368,SL_CHARTS_2012!$AP$1:$AP$3999,1),$E$371+3,1),J376)</f>
        <v>$AS$7</v>
      </c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80"/>
      <c r="AB377" s="580"/>
      <c r="AC377" s="580"/>
    </row>
    <row r="378" spans="2:29" s="574" customFormat="1" ht="15" customHeight="1">
      <c r="B378" s="741"/>
      <c r="C378" s="698" t="s">
        <v>127</v>
      </c>
      <c r="D378" s="27" t="s">
        <v>106</v>
      </c>
      <c r="E378" s="202" t="str">
        <f ca="1">CONCATENATE(ROUND(E364,1),E$7,ROUND(E366,1))</f>
        <v>27-27</v>
      </c>
      <c r="F378" s="202" t="str">
        <f t="shared" ref="F378:J378" ca="1" si="160">CONCATENATE(ROUND(F364,1),F$7,ROUND(F366,1))</f>
        <v>27-27</v>
      </c>
      <c r="G378" s="202" t="str">
        <f t="shared" ca="1" si="160"/>
        <v>27-27</v>
      </c>
      <c r="H378" s="202" t="str">
        <f t="shared" ca="1" si="160"/>
        <v>27-27</v>
      </c>
      <c r="I378" s="202" t="str">
        <f t="shared" ca="1" si="160"/>
        <v>27-27</v>
      </c>
      <c r="J378" s="385" t="str">
        <f t="shared" ca="1" si="160"/>
        <v>27-27</v>
      </c>
      <c r="K378" s="580"/>
      <c r="L378" s="580"/>
      <c r="M378" s="580"/>
      <c r="N378" s="580"/>
      <c r="O378" s="580"/>
      <c r="P378" s="580"/>
      <c r="Q378" s="580"/>
      <c r="R378" s="580"/>
      <c r="S378" s="580"/>
      <c r="T378" s="580"/>
      <c r="U378" s="580"/>
      <c r="V378" s="580"/>
      <c r="W378" s="580"/>
      <c r="X378" s="580"/>
      <c r="Y378" s="580"/>
      <c r="Z378" s="580"/>
      <c r="AA378" s="580"/>
      <c r="AB378" s="580"/>
      <c r="AC378" s="580"/>
    </row>
    <row r="379" spans="2:29" s="574" customFormat="1" ht="15" customHeight="1">
      <c r="B379" s="741"/>
      <c r="C379" s="698"/>
      <c r="D379" s="28" t="s">
        <v>670</v>
      </c>
      <c r="E379" s="203">
        <f ca="1">AVERAGE(INDIRECT(CONCATENATE($E$232,E374,$E$233,E375),TRUE))</f>
        <v>21</v>
      </c>
      <c r="F379" s="203">
        <f t="shared" ref="F379:J379" ca="1" si="161">AVERAGE(INDIRECT(CONCATENATE($E$232,F374,$E$233,F375),TRUE))</f>
        <v>21</v>
      </c>
      <c r="G379" s="203">
        <f t="shared" ca="1" si="161"/>
        <v>21</v>
      </c>
      <c r="H379" s="203">
        <f t="shared" ca="1" si="161"/>
        <v>21</v>
      </c>
      <c r="I379" s="203">
        <f t="shared" ca="1" si="161"/>
        <v>21</v>
      </c>
      <c r="J379" s="386">
        <f t="shared" ca="1" si="161"/>
        <v>21</v>
      </c>
      <c r="K379" s="580"/>
      <c r="L379" s="580"/>
      <c r="M379" s="580"/>
      <c r="N379" s="580"/>
      <c r="O379" s="580"/>
      <c r="P379" s="580"/>
      <c r="Q379" s="580"/>
      <c r="R379" s="580"/>
      <c r="S379" s="580"/>
      <c r="T379" s="580"/>
      <c r="U379" s="580"/>
      <c r="V379" s="580"/>
      <c r="W379" s="580"/>
      <c r="X379" s="580"/>
      <c r="Y379" s="580"/>
      <c r="Z379" s="580"/>
      <c r="AA379" s="580"/>
      <c r="AB379" s="580"/>
      <c r="AC379" s="580"/>
    </row>
    <row r="380" spans="2:29" s="574" customFormat="1" ht="15" customHeight="1">
      <c r="B380" s="741"/>
      <c r="C380" s="698"/>
      <c r="D380" s="29" t="s">
        <v>671</v>
      </c>
      <c r="E380" s="204">
        <f ca="1">MIN(INDIRECT(CONCATENATE($E$232,E374,$E$233,E375),TRUE))</f>
        <v>21</v>
      </c>
      <c r="F380" s="204">
        <f t="shared" ref="F380:J380" ca="1" si="162">MIN(INDIRECT(CONCATENATE($E$232,F374,$E$233,F375),TRUE))</f>
        <v>21</v>
      </c>
      <c r="G380" s="204">
        <f t="shared" ca="1" si="162"/>
        <v>21</v>
      </c>
      <c r="H380" s="204">
        <f t="shared" ca="1" si="162"/>
        <v>21</v>
      </c>
      <c r="I380" s="204">
        <f t="shared" ca="1" si="162"/>
        <v>21</v>
      </c>
      <c r="J380" s="387">
        <f t="shared" ca="1" si="162"/>
        <v>21</v>
      </c>
      <c r="K380" s="580"/>
      <c r="L380" s="580"/>
      <c r="M380" s="580"/>
      <c r="N380" s="580"/>
      <c r="O380" s="580"/>
      <c r="P380" s="580"/>
      <c r="Q380" s="580"/>
      <c r="R380" s="580"/>
      <c r="S380" s="580"/>
      <c r="T380" s="580"/>
      <c r="U380" s="580"/>
      <c r="V380" s="580"/>
      <c r="W380" s="580"/>
      <c r="X380" s="580"/>
      <c r="Y380" s="580"/>
      <c r="Z380" s="580"/>
      <c r="AA380" s="580"/>
      <c r="AB380" s="580"/>
      <c r="AC380" s="580"/>
    </row>
    <row r="381" spans="2:29" s="574" customFormat="1" ht="15" customHeight="1">
      <c r="B381" s="741"/>
      <c r="C381" s="698"/>
      <c r="D381" s="93" t="s">
        <v>672</v>
      </c>
      <c r="E381" s="212">
        <f ca="1">MAX(INDIRECT(CONCATENATE($E$232,E374,$E$233,E375),TRUE))</f>
        <v>21</v>
      </c>
      <c r="F381" s="212">
        <f t="shared" ref="F381:J381" ca="1" si="163">MAX(INDIRECT(CONCATENATE($E$232,F374,$E$233,F375),TRUE))</f>
        <v>21</v>
      </c>
      <c r="G381" s="212">
        <f t="shared" ca="1" si="163"/>
        <v>21</v>
      </c>
      <c r="H381" s="212">
        <f t="shared" ca="1" si="163"/>
        <v>21</v>
      </c>
      <c r="I381" s="212">
        <f t="shared" ca="1" si="163"/>
        <v>21</v>
      </c>
      <c r="J381" s="388">
        <f t="shared" ca="1" si="163"/>
        <v>21</v>
      </c>
      <c r="K381" s="580"/>
      <c r="L381" s="580"/>
      <c r="M381" s="580"/>
      <c r="N381" s="580"/>
      <c r="O381" s="580"/>
      <c r="P381" s="580"/>
      <c r="Q381" s="580"/>
      <c r="R381" s="580"/>
      <c r="S381" s="580"/>
      <c r="T381" s="580"/>
      <c r="U381" s="580"/>
      <c r="V381" s="580"/>
      <c r="W381" s="580"/>
      <c r="X381" s="580"/>
      <c r="Y381" s="580"/>
      <c r="Z381" s="580"/>
      <c r="AA381" s="580"/>
      <c r="AB381" s="580"/>
      <c r="AC381" s="580"/>
    </row>
    <row r="382" spans="2:29" s="574" customFormat="1" ht="15" customHeight="1">
      <c r="B382" s="741"/>
      <c r="C382" s="693" t="s">
        <v>121</v>
      </c>
      <c r="D382" s="97" t="s">
        <v>106</v>
      </c>
      <c r="E382" s="214" t="str">
        <f ca="1">CONCATENATE(ROUND(E368,1),E$7,ROUND(E370,1))</f>
        <v>27-27</v>
      </c>
      <c r="F382" s="214" t="str">
        <f t="shared" ref="F382:J382" ca="1" si="164">CONCATENATE(ROUND(F368,1),F$7,ROUND(F370,1))</f>
        <v>27-27</v>
      </c>
      <c r="G382" s="214" t="str">
        <f t="shared" ca="1" si="164"/>
        <v>27-27</v>
      </c>
      <c r="H382" s="214" t="str">
        <f t="shared" ca="1" si="164"/>
        <v>27-27</v>
      </c>
      <c r="I382" s="214" t="str">
        <f t="shared" ca="1" si="164"/>
        <v>27-27</v>
      </c>
      <c r="J382" s="389" t="str">
        <f t="shared" ca="1" si="164"/>
        <v>27-27</v>
      </c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80"/>
      <c r="AB382" s="580"/>
      <c r="AC382" s="580"/>
    </row>
    <row r="383" spans="2:29" s="574" customFormat="1" ht="15" customHeight="1">
      <c r="B383" s="741"/>
      <c r="C383" s="693"/>
      <c r="D383" s="76" t="s">
        <v>670</v>
      </c>
      <c r="E383" s="215">
        <f ca="1">AVERAGE(INDIRECT(CONCATENATE($E$232,E376,$E$233,E377),TRUE))</f>
        <v>21</v>
      </c>
      <c r="F383" s="215">
        <f t="shared" ref="F383:J383" ca="1" si="165">AVERAGE(INDIRECT(CONCATENATE($E$232,F376,$E$233,F377),TRUE))</f>
        <v>21</v>
      </c>
      <c r="G383" s="215">
        <f t="shared" ca="1" si="165"/>
        <v>21</v>
      </c>
      <c r="H383" s="215">
        <f t="shared" ca="1" si="165"/>
        <v>21</v>
      </c>
      <c r="I383" s="215">
        <f t="shared" ca="1" si="165"/>
        <v>21</v>
      </c>
      <c r="J383" s="390">
        <f t="shared" ca="1" si="165"/>
        <v>21</v>
      </c>
      <c r="K383" s="580"/>
      <c r="L383" s="580"/>
      <c r="M383" s="580"/>
      <c r="N383" s="580"/>
      <c r="O383" s="580"/>
      <c r="P383" s="580"/>
      <c r="Q383" s="580"/>
      <c r="R383" s="580"/>
      <c r="S383" s="580"/>
      <c r="T383" s="580"/>
      <c r="U383" s="580"/>
      <c r="V383" s="580"/>
      <c r="W383" s="580"/>
      <c r="X383" s="580"/>
      <c r="Y383" s="580"/>
      <c r="Z383" s="580"/>
      <c r="AA383" s="580"/>
      <c r="AB383" s="580"/>
      <c r="AC383" s="580"/>
    </row>
    <row r="384" spans="2:29" s="574" customFormat="1" ht="15" customHeight="1">
      <c r="B384" s="741"/>
      <c r="C384" s="693"/>
      <c r="D384" s="77" t="s">
        <v>671</v>
      </c>
      <c r="E384" s="216">
        <f ca="1">MIN(INDIRECT(CONCATENATE($E$232,E376,$E$233,E377),TRUE))</f>
        <v>21</v>
      </c>
      <c r="F384" s="216">
        <f t="shared" ref="F384:J384" ca="1" si="166">MIN(INDIRECT(CONCATENATE($E$232,F376,$E$233,F377),TRUE))</f>
        <v>21</v>
      </c>
      <c r="G384" s="216">
        <f t="shared" ca="1" si="166"/>
        <v>21</v>
      </c>
      <c r="H384" s="216">
        <f t="shared" ca="1" si="166"/>
        <v>21</v>
      </c>
      <c r="I384" s="216">
        <f t="shared" ca="1" si="166"/>
        <v>21</v>
      </c>
      <c r="J384" s="391">
        <f t="shared" ca="1" si="166"/>
        <v>21</v>
      </c>
      <c r="K384" s="580"/>
      <c r="L384" s="580"/>
      <c r="M384" s="580"/>
      <c r="N384" s="580"/>
      <c r="O384" s="580"/>
      <c r="P384" s="580"/>
      <c r="Q384" s="580"/>
      <c r="R384" s="580"/>
      <c r="S384" s="580"/>
      <c r="T384" s="580"/>
      <c r="U384" s="580"/>
      <c r="V384" s="580"/>
      <c r="W384" s="580"/>
      <c r="X384" s="580"/>
      <c r="Y384" s="580"/>
      <c r="Z384" s="580"/>
      <c r="AA384" s="580"/>
      <c r="AB384" s="580"/>
      <c r="AC384" s="580"/>
    </row>
    <row r="385" spans="2:29" s="574" customFormat="1" ht="15" customHeight="1">
      <c r="B385" s="742"/>
      <c r="C385" s="716"/>
      <c r="D385" s="217" t="s">
        <v>672</v>
      </c>
      <c r="E385" s="218">
        <f ca="1">MAX(INDIRECT(CONCATENATE($E$232,E376,$E$233,E377),TRUE))</f>
        <v>21</v>
      </c>
      <c r="F385" s="218">
        <f t="shared" ref="F385:J385" ca="1" si="167">MAX(INDIRECT(CONCATENATE($E$232,F376,$E$233,F377),TRUE))</f>
        <v>21</v>
      </c>
      <c r="G385" s="218">
        <f t="shared" ca="1" si="167"/>
        <v>21</v>
      </c>
      <c r="H385" s="218">
        <f t="shared" ca="1" si="167"/>
        <v>21</v>
      </c>
      <c r="I385" s="218">
        <f t="shared" ca="1" si="167"/>
        <v>21</v>
      </c>
      <c r="J385" s="392">
        <f t="shared" ca="1" si="167"/>
        <v>21</v>
      </c>
      <c r="K385" s="580"/>
      <c r="L385" s="580"/>
      <c r="M385" s="580"/>
      <c r="N385" s="580"/>
      <c r="O385" s="580"/>
      <c r="P385" s="580"/>
      <c r="Q385" s="580"/>
      <c r="R385" s="580"/>
      <c r="S385" s="580"/>
      <c r="T385" s="580"/>
      <c r="U385" s="580"/>
      <c r="V385" s="580"/>
      <c r="W385" s="580"/>
      <c r="X385" s="580"/>
      <c r="Y385" s="580"/>
      <c r="Z385" s="580"/>
      <c r="AA385" s="580"/>
      <c r="AB385" s="580"/>
      <c r="AC385" s="580"/>
    </row>
    <row r="386" spans="2:29" s="574" customFormat="1" ht="15" customHeight="1">
      <c r="B386" s="743" t="s">
        <v>48</v>
      </c>
      <c r="C386" s="701" t="s">
        <v>120</v>
      </c>
      <c r="D386" s="25" t="s">
        <v>148</v>
      </c>
      <c r="E386" s="116" t="str">
        <f>ADDRESS(MATCH(E4,SL_CHARTS_2012!$AV$1:$AV$39999,1),$E$394,1)</f>
        <v>$AV$11</v>
      </c>
      <c r="F386" s="116" t="str">
        <f>ADDRESS(MATCH(F4,SL_CHARTS_2012!$AV$1:$AV$39999,1),$E$394,1)</f>
        <v>$AV$12</v>
      </c>
      <c r="G386" s="116" t="str">
        <f>ADDRESS(MATCH(G4,SL_CHARTS_2012!$AV$1:$AV$39999,1),$E$394,1)</f>
        <v>$AV$11</v>
      </c>
      <c r="H386" s="116" t="str">
        <f>ADDRESS(MATCH(H4,SL_CHARTS_2012!$AV$1:$AV$39999,1),$E$394,1)</f>
        <v>$AV$11</v>
      </c>
      <c r="I386" s="116" t="str">
        <f>ADDRESS(MATCH(I4,SL_CHARTS_2012!$AV$1:$AV$39999,1),$E$394,1)</f>
        <v>$AV$11</v>
      </c>
      <c r="J386" s="393" t="str">
        <f>ADDRESS(MATCH(J4,SL_CHARTS_2012!$AV$1:$AV$39999,1),$E$394,1)</f>
        <v>$AV$11</v>
      </c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80"/>
      <c r="AB386" s="580"/>
      <c r="AC386" s="580"/>
    </row>
    <row r="387" spans="2:29" s="574" customFormat="1" ht="15" customHeight="1">
      <c r="B387" s="724"/>
      <c r="C387" s="701"/>
      <c r="D387" s="24" t="s">
        <v>129</v>
      </c>
      <c r="E387" s="118">
        <f ca="1">INDIRECT(CONCATENATE($E$372,ADDRESS(MATCH(E4,SL_CHARTS_2012!$AV$1:$AV$39999,1),$E$394,1)))</f>
        <v>37</v>
      </c>
      <c r="F387" s="118">
        <f ca="1">INDIRECT(CONCATENATE($E$372,ADDRESS(MATCH(F4,SL_CHARTS_2012!$AV$1:$AV$39999,1),$E$394,1)))</f>
        <v>45</v>
      </c>
      <c r="G387" s="118">
        <f ca="1">INDIRECT(CONCATENATE($E$372,ADDRESS(MATCH(G4,SL_CHARTS_2012!$AV$1:$AV$39999,1),$E$394,1)))</f>
        <v>37</v>
      </c>
      <c r="H387" s="118">
        <f ca="1">INDIRECT(CONCATENATE($E$372,ADDRESS(MATCH(H4,SL_CHARTS_2012!$AV$1:$AV$39999,1),$E$394,1)))</f>
        <v>37</v>
      </c>
      <c r="I387" s="118">
        <f ca="1">INDIRECT(CONCATENATE($E$372,ADDRESS(MATCH(I4,SL_CHARTS_2012!$AV$1:$AV$39999,1),$E$394,1)))</f>
        <v>37</v>
      </c>
      <c r="J387" s="594">
        <f ca="1">INDIRECT(CONCATENATE($E$372,ADDRESS(MATCH(J4,SL_CHARTS_2012!$AV$1:$AV$39999,1),$E$394,1)))</f>
        <v>37</v>
      </c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80"/>
      <c r="AB387" s="580"/>
      <c r="AC387" s="580"/>
    </row>
    <row r="388" spans="2:29" s="574" customFormat="1" ht="15" customHeight="1">
      <c r="B388" s="724"/>
      <c r="C388" s="701"/>
      <c r="D388" s="25" t="s">
        <v>149</v>
      </c>
      <c r="E388" s="116" t="str">
        <f>ADDRESS(MATCH(E8,SL_CHARTS_2012!$AV$1:$AV$39999,1),$E$394,1)</f>
        <v>$AV$11</v>
      </c>
      <c r="F388" s="116" t="str">
        <f>ADDRESS(MATCH(F8,SL_CHARTS_2012!$AV$1:$AV$39999,1),$E$394,1)</f>
        <v>$AV$10</v>
      </c>
      <c r="G388" s="116" t="str">
        <f>ADDRESS(MATCH(G8,SL_CHARTS_2012!$AV$1:$AV$39999,1),$E$394,1)</f>
        <v>$AV$10</v>
      </c>
      <c r="H388" s="116" t="str">
        <f>ADDRESS(MATCH(H8,SL_CHARTS_2012!$AV$1:$AV$39999,1),$E$394,1)</f>
        <v>$AV$10</v>
      </c>
      <c r="I388" s="116" t="str">
        <f>ADDRESS(MATCH(I8,SL_CHARTS_2012!$AV$1:$AV$39999,1),$E$394,1)</f>
        <v>$AV$11</v>
      </c>
      <c r="J388" s="393" t="str">
        <f>ADDRESS(MATCH(J8,SL_CHARTS_2012!$AV$1:$AV$39999,1),$E$394,1)</f>
        <v>$AV$11</v>
      </c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80"/>
      <c r="AB388" s="580"/>
      <c r="AC388" s="580"/>
    </row>
    <row r="389" spans="2:29" s="574" customFormat="1" ht="15" customHeight="1">
      <c r="B389" s="724"/>
      <c r="C389" s="701"/>
      <c r="D389" s="24" t="s">
        <v>130</v>
      </c>
      <c r="E389" s="118">
        <f ca="1">INDIRECT(CONCATENATE($E$395,ADDRESS(MATCH(E8,SL_CHARTS_2012!$AV$1:$AV$39999,1),$E$394,1)))</f>
        <v>37</v>
      </c>
      <c r="F389" s="118">
        <f ca="1">INDIRECT(CONCATENATE($E$395,ADDRESS(MATCH(F8,SL_CHARTS_2012!$AV$1:$AV$39999,1),$E$394,1)))</f>
        <v>30</v>
      </c>
      <c r="G389" s="118">
        <f ca="1">INDIRECT(CONCATENATE($E$395,ADDRESS(MATCH(G8,SL_CHARTS_2012!$AV$1:$AV$39999,1),$E$394,1)))</f>
        <v>30</v>
      </c>
      <c r="H389" s="118">
        <f ca="1">INDIRECT(CONCATENATE($E$395,ADDRESS(MATCH(H8,SL_CHARTS_2012!$AV$1:$AV$39999,1),$E$394,1)))</f>
        <v>30</v>
      </c>
      <c r="I389" s="118">
        <f ca="1">INDIRECT(CONCATENATE($E$395,ADDRESS(MATCH(I8,SL_CHARTS_2012!$AV$1:$AV$39999,1),$E$394,1)))</f>
        <v>37</v>
      </c>
      <c r="J389" s="594">
        <f ca="1">INDIRECT(CONCATENATE($E$395,ADDRESS(MATCH(J8,SL_CHARTS_2012!$AV$1:$AV$39999,1),$E$394,1)))</f>
        <v>37</v>
      </c>
      <c r="K389" s="580"/>
      <c r="L389" s="580"/>
      <c r="M389" s="580"/>
      <c r="N389" s="580"/>
      <c r="O389" s="580"/>
      <c r="P389" s="580"/>
      <c r="Q389" s="580"/>
      <c r="R389" s="580"/>
      <c r="S389" s="580"/>
      <c r="T389" s="580"/>
      <c r="U389" s="580"/>
      <c r="V389" s="580"/>
      <c r="W389" s="580"/>
      <c r="X389" s="580"/>
      <c r="Y389" s="580"/>
      <c r="Z389" s="580"/>
      <c r="AA389" s="580"/>
      <c r="AB389" s="580"/>
      <c r="AC389" s="580"/>
    </row>
    <row r="390" spans="2:29" s="574" customFormat="1" ht="15" customHeight="1">
      <c r="B390" s="724"/>
      <c r="C390" s="707" t="s">
        <v>121</v>
      </c>
      <c r="D390" s="60" t="s">
        <v>148</v>
      </c>
      <c r="E390" s="579" t="str">
        <f>ADDRESS(MATCH(E6,SL_CHARTS_2012!$AV$1:$AV$39999,1),$E$394,1)</f>
        <v>$AV$11</v>
      </c>
      <c r="F390" s="579" t="str">
        <f>ADDRESS(MATCH(F6,SL_CHARTS_2012!$AV$1:$AV$39999,1),$E$394,1)</f>
        <v>$AV$12</v>
      </c>
      <c r="G390" s="579" t="str">
        <f>ADDRESS(MATCH(G6,SL_CHARTS_2012!$AV$1:$AV$39999,1),$E$394,1)</f>
        <v>$AV$11</v>
      </c>
      <c r="H390" s="579" t="str">
        <f>ADDRESS(MATCH(H6,SL_CHARTS_2012!$AV$1:$AV$39999,1),$E$394,1)</f>
        <v>$AV$11</v>
      </c>
      <c r="I390" s="579" t="str">
        <f>ADDRESS(MATCH(I6,SL_CHARTS_2012!$AV$1:$AV$39999,1),$E$394,1)</f>
        <v>$AV$11</v>
      </c>
      <c r="J390" s="595" t="str">
        <f>ADDRESS(MATCH(J6,SL_CHARTS_2012!$AV$1:$AV$39999,1),$E$394,1)</f>
        <v>$AV$11</v>
      </c>
      <c r="K390" s="580"/>
      <c r="L390" s="580"/>
      <c r="M390" s="580"/>
      <c r="N390" s="580"/>
      <c r="O390" s="580"/>
      <c r="P390" s="580"/>
      <c r="Q390" s="580"/>
      <c r="R390" s="580"/>
      <c r="S390" s="580"/>
      <c r="T390" s="580"/>
      <c r="U390" s="580"/>
      <c r="V390" s="580"/>
      <c r="W390" s="580"/>
      <c r="X390" s="580"/>
      <c r="Y390" s="580"/>
      <c r="Z390" s="580"/>
      <c r="AA390" s="580"/>
      <c r="AB390" s="580"/>
      <c r="AC390" s="580"/>
    </row>
    <row r="391" spans="2:29" s="574" customFormat="1" ht="15" customHeight="1">
      <c r="B391" s="724"/>
      <c r="C391" s="707"/>
      <c r="D391" s="85" t="s">
        <v>118</v>
      </c>
      <c r="E391" s="579">
        <f ca="1">INDIRECT(CONCATENATE($E$372,ADDRESS(MATCH(E6,SL_CHARTS_2012!$AV$1:$AV$39999,1),$E$394,1)))</f>
        <v>37</v>
      </c>
      <c r="F391" s="579">
        <f ca="1">INDIRECT(CONCATENATE($E$372,ADDRESS(MATCH(F6,SL_CHARTS_2012!$AV$1:$AV$39999,1),$E$394,1)))</f>
        <v>45</v>
      </c>
      <c r="G391" s="579">
        <f ca="1">INDIRECT(CONCATENATE($E$372,ADDRESS(MATCH(G6,SL_CHARTS_2012!$AV$1:$AV$39999,1),$E$394,1)))</f>
        <v>37</v>
      </c>
      <c r="H391" s="579">
        <f ca="1">INDIRECT(CONCATENATE($E$372,ADDRESS(MATCH(H6,SL_CHARTS_2012!$AV$1:$AV$39999,1),$E$394,1)))</f>
        <v>37</v>
      </c>
      <c r="I391" s="579">
        <f ca="1">INDIRECT(CONCATENATE($E$372,ADDRESS(MATCH(I6,SL_CHARTS_2012!$AV$1:$AV$39999,1),$E$394,1)))</f>
        <v>37</v>
      </c>
      <c r="J391" s="595">
        <f ca="1">INDIRECT(CONCATENATE($E$372,ADDRESS(MATCH(J6,SL_CHARTS_2012!$AV$1:$AV$39999,1),$E$394,1)))</f>
        <v>37</v>
      </c>
      <c r="K391" s="580"/>
      <c r="L391" s="580"/>
      <c r="M391" s="580"/>
      <c r="N391" s="580"/>
      <c r="O391" s="580"/>
      <c r="P391" s="580"/>
      <c r="Q391" s="580"/>
      <c r="R391" s="580"/>
      <c r="S391" s="580"/>
      <c r="T391" s="580"/>
      <c r="U391" s="580"/>
      <c r="V391" s="580"/>
      <c r="W391" s="580"/>
      <c r="X391" s="580"/>
      <c r="Y391" s="580"/>
      <c r="Z391" s="580"/>
      <c r="AA391" s="580"/>
      <c r="AB391" s="580"/>
      <c r="AC391" s="580"/>
    </row>
    <row r="392" spans="2:29" s="574" customFormat="1" ht="15" customHeight="1">
      <c r="B392" s="724"/>
      <c r="C392" s="707"/>
      <c r="D392" s="60" t="s">
        <v>149</v>
      </c>
      <c r="E392" s="579" t="str">
        <f>ADDRESS(MATCH(E8,SL_CHARTS_2012!$AV$1:$AV$39999,1),$E$394,1)</f>
        <v>$AV$11</v>
      </c>
      <c r="F392" s="579" t="str">
        <f>ADDRESS(MATCH(F8,SL_CHARTS_2012!$AV$1:$AV$39999,1),$E$394,1)</f>
        <v>$AV$10</v>
      </c>
      <c r="G392" s="579" t="str">
        <f>ADDRESS(MATCH(G8,SL_CHARTS_2012!$AV$1:$AV$39999,1),$E$394,1)</f>
        <v>$AV$10</v>
      </c>
      <c r="H392" s="579" t="str">
        <f>ADDRESS(MATCH(H8,SL_CHARTS_2012!$AV$1:$AV$39999,1),$E$394,1)</f>
        <v>$AV$10</v>
      </c>
      <c r="I392" s="579" t="str">
        <f>ADDRESS(MATCH(I8,SL_CHARTS_2012!$AV$1:$AV$39999,1),$E$394,1)</f>
        <v>$AV$11</v>
      </c>
      <c r="J392" s="595" t="str">
        <f>ADDRESS(MATCH(J8,SL_CHARTS_2012!$AV$1:$AV$39999,1),$E$394,1)</f>
        <v>$AV$11</v>
      </c>
      <c r="K392" s="580"/>
      <c r="L392" s="580"/>
      <c r="M392" s="580"/>
      <c r="N392" s="580"/>
      <c r="O392" s="580"/>
      <c r="P392" s="580"/>
      <c r="Q392" s="580"/>
      <c r="R392" s="580"/>
      <c r="S392" s="580"/>
      <c r="T392" s="580"/>
      <c r="U392" s="580"/>
      <c r="V392" s="580"/>
      <c r="W392" s="580"/>
      <c r="X392" s="580"/>
      <c r="Y392" s="580"/>
      <c r="Z392" s="580"/>
      <c r="AA392" s="580"/>
      <c r="AB392" s="580"/>
      <c r="AC392" s="580"/>
    </row>
    <row r="393" spans="2:29" s="574" customFormat="1" ht="15" customHeight="1">
      <c r="B393" s="724"/>
      <c r="C393" s="707"/>
      <c r="D393" s="85" t="s">
        <v>119</v>
      </c>
      <c r="E393" s="579">
        <f ca="1">INDIRECT(CONCATENATE($E$395,ADDRESS(MATCH(E8,SL_CHARTS_2012!$AV$1:$AV$39999,1),$E$394,1)))</f>
        <v>37</v>
      </c>
      <c r="F393" s="579">
        <f ca="1">INDIRECT(CONCATENATE($E$395,ADDRESS(MATCH(F8,SL_CHARTS_2012!$AV$1:$AV$39999,1),$E$394,1)))</f>
        <v>30</v>
      </c>
      <c r="G393" s="579">
        <f ca="1">INDIRECT(CONCATENATE($E$395,ADDRESS(MATCH(G8,SL_CHARTS_2012!$AV$1:$AV$39999,1),$E$394,1)))</f>
        <v>30</v>
      </c>
      <c r="H393" s="579">
        <f ca="1">INDIRECT(CONCATENATE($E$395,ADDRESS(MATCH(H8,SL_CHARTS_2012!$AV$1:$AV$39999,1),$E$394,1)))</f>
        <v>30</v>
      </c>
      <c r="I393" s="579">
        <f ca="1">INDIRECT(CONCATENATE($E$395,ADDRESS(MATCH(I8,SL_CHARTS_2012!$AV$1:$AV$39999,1),$E$394,1)))</f>
        <v>37</v>
      </c>
      <c r="J393" s="595">
        <f ca="1">INDIRECT(CONCATENATE($E$395,ADDRESS(MATCH(J8,SL_CHARTS_2012!$AV$1:$AV$39999,1),$E$394,1)))</f>
        <v>37</v>
      </c>
      <c r="K393" s="580"/>
      <c r="L393" s="580"/>
      <c r="M393" s="580"/>
      <c r="N393" s="580"/>
      <c r="O393" s="580"/>
      <c r="P393" s="580"/>
      <c r="Q393" s="580"/>
      <c r="R393" s="580"/>
      <c r="S393" s="580"/>
      <c r="T393" s="580"/>
      <c r="U393" s="580"/>
      <c r="V393" s="580"/>
      <c r="W393" s="580"/>
      <c r="X393" s="580"/>
      <c r="Y393" s="580"/>
      <c r="Z393" s="580"/>
      <c r="AA393" s="580"/>
      <c r="AB393" s="580"/>
      <c r="AC393" s="580"/>
    </row>
    <row r="394" spans="2:29" s="574" customFormat="1" ht="15" customHeight="1">
      <c r="B394" s="724"/>
      <c r="C394" s="712" t="s">
        <v>125</v>
      </c>
      <c r="D394" s="712"/>
      <c r="E394" s="704">
        <v>48</v>
      </c>
      <c r="F394" s="704"/>
      <c r="G394" s="704"/>
      <c r="H394" s="704"/>
      <c r="I394" s="704"/>
      <c r="J394" s="704"/>
      <c r="K394" s="580"/>
      <c r="L394" s="580"/>
      <c r="M394" s="580"/>
      <c r="N394" s="580"/>
      <c r="O394" s="580"/>
      <c r="P394" s="580"/>
      <c r="Q394" s="580"/>
      <c r="R394" s="580"/>
      <c r="S394" s="580"/>
      <c r="T394" s="580"/>
      <c r="U394" s="580"/>
      <c r="V394" s="580"/>
      <c r="W394" s="580"/>
      <c r="X394" s="580"/>
      <c r="Y394" s="580"/>
      <c r="Z394" s="580"/>
      <c r="AA394" s="580"/>
      <c r="AB394" s="580"/>
      <c r="AC394" s="580"/>
    </row>
    <row r="395" spans="2:29" s="574" customFormat="1" ht="15" customHeight="1">
      <c r="B395" s="724"/>
      <c r="C395" s="573"/>
      <c r="D395" s="713" t="s">
        <v>126</v>
      </c>
      <c r="E395" s="42" t="s">
        <v>147</v>
      </c>
      <c r="F395" s="24"/>
      <c r="G395" s="24"/>
      <c r="H395" s="24"/>
      <c r="I395" s="24"/>
      <c r="J395" s="326"/>
      <c r="K395" s="580"/>
      <c r="L395" s="580"/>
      <c r="M395" s="580"/>
      <c r="N395" s="580"/>
      <c r="O395" s="580"/>
      <c r="P395" s="580"/>
      <c r="Q395" s="580"/>
      <c r="R395" s="580"/>
      <c r="S395" s="580"/>
      <c r="T395" s="580"/>
      <c r="U395" s="580"/>
      <c r="V395" s="580"/>
      <c r="W395" s="580"/>
      <c r="X395" s="580"/>
      <c r="Y395" s="580"/>
      <c r="Z395" s="580"/>
      <c r="AA395" s="580"/>
      <c r="AB395" s="580"/>
      <c r="AC395" s="580"/>
    </row>
    <row r="396" spans="2:29" s="574" customFormat="1" ht="15" customHeight="1">
      <c r="B396" s="724"/>
      <c r="C396" s="573"/>
      <c r="D396" s="713"/>
      <c r="E396" s="42" t="s">
        <v>124</v>
      </c>
      <c r="F396" s="24"/>
      <c r="G396" s="24"/>
      <c r="H396" s="24"/>
      <c r="I396" s="24"/>
      <c r="J396" s="326"/>
      <c r="K396" s="580"/>
      <c r="L396" s="580"/>
      <c r="M396" s="580"/>
      <c r="N396" s="580"/>
      <c r="O396" s="580"/>
      <c r="P396" s="580"/>
      <c r="Q396" s="580"/>
      <c r="R396" s="580"/>
      <c r="S396" s="580"/>
      <c r="T396" s="580"/>
      <c r="U396" s="580"/>
      <c r="V396" s="580"/>
      <c r="W396" s="580"/>
      <c r="X396" s="580"/>
      <c r="Y396" s="580"/>
      <c r="Z396" s="580"/>
      <c r="AA396" s="580"/>
      <c r="AB396" s="580"/>
      <c r="AC396" s="580"/>
    </row>
    <row r="397" spans="2:29" s="574" customFormat="1" ht="15" customHeight="1">
      <c r="B397" s="724"/>
      <c r="C397" s="705" t="s">
        <v>120</v>
      </c>
      <c r="D397" s="44" t="s">
        <v>123</v>
      </c>
      <c r="E397" s="124" t="str">
        <f ca="1">IF(E387&gt;E4, ADDRESS(MATCH(E389,SL_CHARTS_2012!$AV$1:$AV$3999,1),$E$394+3,1),E398)</f>
        <v>$AY$11</v>
      </c>
      <c r="F397" s="124" t="str">
        <f ca="1">IF(F387&gt;F4, ADDRESS(MATCH(F389,SL_CHARTS_2012!$AV$1:$AV$3999,1),$E$394+3,1),F398)</f>
        <v>$AY$12</v>
      </c>
      <c r="G397" s="124" t="str">
        <f ca="1">IF(G387&gt;G4, ADDRESS(MATCH(G389,SL_CHARTS_2012!$AV$1:$AV$3999,1),$E$394+3,1),G398)</f>
        <v>$AY$11</v>
      </c>
      <c r="H397" s="124" t="str">
        <f ca="1">IF(H387&gt;H4, ADDRESS(MATCH(H389,SL_CHARTS_2012!$AV$1:$AV$3999,1),$E$394+3,1),H398)</f>
        <v>$AY$11</v>
      </c>
      <c r="I397" s="124" t="str">
        <f ca="1">IF(I387&gt;I4, ADDRESS(MATCH(I389,SL_CHARTS_2012!$AV$1:$AV$3999,1),$E$394+3,1),I398)</f>
        <v>$AY$11</v>
      </c>
      <c r="J397" s="394" t="str">
        <f ca="1">IF(J387&gt;J4, ADDRESS(MATCH(J389,SL_CHARTS_2012!$AV$1:$AV$3999,1),$E$394+3,1),J398)</f>
        <v>$AY$11</v>
      </c>
      <c r="K397" s="580"/>
      <c r="L397" s="580"/>
      <c r="M397" s="580"/>
      <c r="N397" s="580"/>
      <c r="O397" s="580"/>
      <c r="P397" s="580"/>
      <c r="Q397" s="580"/>
      <c r="R397" s="580"/>
      <c r="S397" s="580"/>
      <c r="T397" s="580"/>
      <c r="U397" s="580"/>
      <c r="V397" s="580"/>
      <c r="W397" s="580"/>
      <c r="X397" s="580"/>
      <c r="Y397" s="580"/>
      <c r="Z397" s="580"/>
      <c r="AA397" s="580"/>
      <c r="AB397" s="580"/>
      <c r="AC397" s="580"/>
    </row>
    <row r="398" spans="2:29" s="574" customFormat="1" ht="15" customHeight="1">
      <c r="B398" s="724"/>
      <c r="C398" s="706"/>
      <c r="D398" s="44" t="s">
        <v>122</v>
      </c>
      <c r="E398" s="124" t="str">
        <f ca="1">IF(E389&lt;E8,ADDRESS(MATCH(E387,SL_CHARTS_2012!$AV$1:$AV$3999,1),$E$394+3,1),E397)</f>
        <v>$AY$11</v>
      </c>
      <c r="F398" s="124" t="str">
        <f ca="1">IF(F389&lt;F8,ADDRESS(MATCH(F387,SL_CHARTS_2012!$AV$1:$AV$3999,1),$E$394+3,1),F397)</f>
        <v>$AY$12</v>
      </c>
      <c r="G398" s="124" t="str">
        <f ca="1">IF(G389&lt;G8,ADDRESS(MATCH(G387,SL_CHARTS_2012!$AV$1:$AV$3999,1),$E$394+3,1),G397)</f>
        <v>$AY$11</v>
      </c>
      <c r="H398" s="124" t="str">
        <f ca="1">IF(H389&lt;H8,ADDRESS(MATCH(H387,SL_CHARTS_2012!$AV$1:$AV$3999,1),$E$394+3,1),H397)</f>
        <v>$AY$11</v>
      </c>
      <c r="I398" s="124" t="str">
        <f ca="1">IF(I389&lt;I8,ADDRESS(MATCH(I387,SL_CHARTS_2012!$AV$1:$AV$3999,1),$E$394+3,1),I397)</f>
        <v>$AY$11</v>
      </c>
      <c r="J398" s="394" t="str">
        <f ca="1">IF(J389&lt;J8,ADDRESS(MATCH(J387,SL_CHARTS_2012!$AV$1:$AV$3999,1),$E$394+3,1),J397)</f>
        <v>$AY$11</v>
      </c>
      <c r="K398" s="580"/>
      <c r="L398" s="580"/>
      <c r="M398" s="580"/>
      <c r="N398" s="580"/>
      <c r="O398" s="580"/>
      <c r="P398" s="580"/>
      <c r="Q398" s="580"/>
      <c r="R398" s="580"/>
      <c r="S398" s="580"/>
      <c r="T398" s="580"/>
      <c r="U398" s="580"/>
      <c r="V398" s="580"/>
      <c r="W398" s="580"/>
      <c r="X398" s="580"/>
      <c r="Y398" s="580"/>
      <c r="Z398" s="580"/>
      <c r="AA398" s="580"/>
      <c r="AB398" s="580"/>
      <c r="AC398" s="580"/>
    </row>
    <row r="399" spans="2:29" s="574" customFormat="1" ht="15" customHeight="1">
      <c r="B399" s="724"/>
      <c r="C399" s="707" t="s">
        <v>121</v>
      </c>
      <c r="D399" s="134" t="s">
        <v>123</v>
      </c>
      <c r="E399" s="125" t="str">
        <f ca="1">IF(E391&gt;E4, ADDRESS(MATCH(E393,SL_CHARTS_2012!$AV$1:$AV$3999,1),$E$394+3,1),E400)</f>
        <v>$AY$11</v>
      </c>
      <c r="F399" s="125" t="str">
        <f ca="1">IF(F391&gt;F4, ADDRESS(MATCH(F393,SL_CHARTS_2012!$AV$1:$AV$3999,1),$E$394+3,1),F400)</f>
        <v>$AY$12</v>
      </c>
      <c r="G399" s="125" t="str">
        <f ca="1">IF(G391&gt;G4, ADDRESS(MATCH(G393,SL_CHARTS_2012!$AV$1:$AV$3999,1),$E$394+3,1),G400)</f>
        <v>$AY$11</v>
      </c>
      <c r="H399" s="125" t="str">
        <f ca="1">IF(H391&gt;H4, ADDRESS(MATCH(H393,SL_CHARTS_2012!$AV$1:$AV$3999,1),$E$394+3,1),H400)</f>
        <v>$AY$11</v>
      </c>
      <c r="I399" s="125" t="str">
        <f ca="1">IF(I391&gt;I4, ADDRESS(MATCH(I393,SL_CHARTS_2012!$AV$1:$AV$3999,1),$E$394+3,1),I400)</f>
        <v>$AY$11</v>
      </c>
      <c r="J399" s="395" t="str">
        <f ca="1">IF(J391&gt;J4, ADDRESS(MATCH(J393,SL_CHARTS_2012!$AV$1:$AV$3999,1),$E$394+3,1),J400)</f>
        <v>$AY$11</v>
      </c>
      <c r="K399" s="580"/>
      <c r="L399" s="580"/>
      <c r="M399" s="580"/>
      <c r="N399" s="580"/>
      <c r="O399" s="580"/>
      <c r="P399" s="580"/>
      <c r="Q399" s="580"/>
      <c r="R399" s="580"/>
      <c r="S399" s="580"/>
      <c r="T399" s="580"/>
      <c r="U399" s="580"/>
      <c r="V399" s="580"/>
      <c r="W399" s="580"/>
      <c r="X399" s="580"/>
      <c r="Y399" s="580"/>
      <c r="Z399" s="580"/>
      <c r="AA399" s="580"/>
      <c r="AB399" s="580"/>
      <c r="AC399" s="580"/>
    </row>
    <row r="400" spans="2:29" s="574" customFormat="1" ht="15" customHeight="1">
      <c r="B400" s="724"/>
      <c r="C400" s="708"/>
      <c r="D400" s="134" t="s">
        <v>122</v>
      </c>
      <c r="E400" s="125" t="str">
        <f ca="1">IF(E393&lt;E8,ADDRESS(MATCH(E391,SL_CHARTS_2012!$AV$1:$AV$3999,1),$E$394+3,1),E399)</f>
        <v>$AY$11</v>
      </c>
      <c r="F400" s="125" t="str">
        <f ca="1">IF(F393&lt;F8,ADDRESS(MATCH(F391,SL_CHARTS_2012!$AV$1:$AV$3999,1),$E$394+3,1),F399)</f>
        <v>$AY$12</v>
      </c>
      <c r="G400" s="125" t="str">
        <f ca="1">IF(G393&lt;G8,ADDRESS(MATCH(G391,SL_CHARTS_2012!$AV$1:$AV$3999,1),$E$394+3,1),G399)</f>
        <v>$AY$11</v>
      </c>
      <c r="H400" s="125" t="str">
        <f ca="1">IF(H393&lt;H8,ADDRESS(MATCH(H391,SL_CHARTS_2012!$AV$1:$AV$3999,1),$E$394+3,1),H399)</f>
        <v>$AY$11</v>
      </c>
      <c r="I400" s="125" t="str">
        <f ca="1">IF(I393&lt;I8,ADDRESS(MATCH(I391,SL_CHARTS_2012!$AV$1:$AV$3999,1),$E$394+3,1),I399)</f>
        <v>$AY$11</v>
      </c>
      <c r="J400" s="395" t="str">
        <f ca="1">IF(J393&lt;J8,ADDRESS(MATCH(J391,SL_CHARTS_2012!$AV$1:$AV$3999,1),$E$394+3,1),J399)</f>
        <v>$AY$11</v>
      </c>
      <c r="K400" s="580"/>
      <c r="L400" s="580"/>
      <c r="M400" s="580"/>
      <c r="N400" s="580"/>
      <c r="O400" s="580"/>
      <c r="P400" s="580"/>
      <c r="Q400" s="580"/>
      <c r="R400" s="580"/>
      <c r="S400" s="580"/>
      <c r="T400" s="580"/>
      <c r="U400" s="580"/>
      <c r="V400" s="580"/>
      <c r="W400" s="580"/>
      <c r="X400" s="580"/>
      <c r="Y400" s="580"/>
      <c r="Z400" s="580"/>
      <c r="AA400" s="580"/>
      <c r="AB400" s="580"/>
      <c r="AC400" s="580"/>
    </row>
    <row r="401" spans="2:29" s="574" customFormat="1" ht="15" customHeight="1">
      <c r="B401" s="724"/>
      <c r="C401" s="714" t="s">
        <v>127</v>
      </c>
      <c r="D401" s="135" t="s">
        <v>106</v>
      </c>
      <c r="E401" s="317" t="str">
        <f ca="1">CONCATENATE(ROUND(E387,1),E$7,ROUND(E389,1))</f>
        <v>37-37</v>
      </c>
      <c r="F401" s="317" t="str">
        <f t="shared" ref="F401:I401" ca="1" si="168">CONCATENATE(ROUND(F387,1),F$7,ROUND(F389,1))</f>
        <v>45-30</v>
      </c>
      <c r="G401" s="317" t="str">
        <f t="shared" ca="1" si="168"/>
        <v>37-30</v>
      </c>
      <c r="H401" s="317" t="str">
        <f t="shared" ca="1" si="168"/>
        <v>37-30</v>
      </c>
      <c r="I401" s="317" t="str">
        <f t="shared" ca="1" si="168"/>
        <v>37-37</v>
      </c>
      <c r="J401" s="396" t="str">
        <f t="shared" ref="J401" ca="1" si="169">CONCATENATE(ROUND(J387,1),J$7,ROUND(J389,1))</f>
        <v>37-37</v>
      </c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80"/>
      <c r="AB401" s="580"/>
      <c r="AC401" s="580"/>
    </row>
    <row r="402" spans="2:29" s="574" customFormat="1" ht="15" customHeight="1">
      <c r="B402" s="724"/>
      <c r="C402" s="714"/>
      <c r="D402" s="136" t="s">
        <v>670</v>
      </c>
      <c r="E402" s="318">
        <f ca="1">AVERAGE(INDIRECT(CONCATENATE($E$232,E397,$E$233,E398),TRUE))</f>
        <v>33</v>
      </c>
      <c r="F402" s="318">
        <f t="shared" ref="F402:J402" ca="1" si="170">AVERAGE(INDIRECT(CONCATENATE($E$232,F397,$E$233,F398),TRUE))</f>
        <v>62</v>
      </c>
      <c r="G402" s="318">
        <f t="shared" ca="1" si="170"/>
        <v>33</v>
      </c>
      <c r="H402" s="318">
        <f t="shared" ca="1" si="170"/>
        <v>33</v>
      </c>
      <c r="I402" s="318">
        <f t="shared" ca="1" si="170"/>
        <v>33</v>
      </c>
      <c r="J402" s="397">
        <f t="shared" ca="1" si="170"/>
        <v>33</v>
      </c>
      <c r="K402" s="580"/>
      <c r="L402" s="580"/>
      <c r="M402" s="580"/>
      <c r="N402" s="580"/>
      <c r="O402" s="580"/>
      <c r="P402" s="580"/>
      <c r="Q402" s="580"/>
      <c r="R402" s="580"/>
      <c r="S402" s="580"/>
      <c r="T402" s="580"/>
      <c r="U402" s="580"/>
      <c r="V402" s="580"/>
      <c r="W402" s="580"/>
      <c r="X402" s="580"/>
      <c r="Y402" s="580"/>
      <c r="Z402" s="580"/>
      <c r="AA402" s="580"/>
      <c r="AB402" s="580"/>
      <c r="AC402" s="580"/>
    </row>
    <row r="403" spans="2:29" s="574" customFormat="1" ht="15" customHeight="1">
      <c r="B403" s="724"/>
      <c r="C403" s="714"/>
      <c r="D403" s="137" t="s">
        <v>671</v>
      </c>
      <c r="E403" s="319">
        <f ca="1">MIN(INDIRECT(CONCATENATE($E$232,E397,$E$233,E398),TRUE))</f>
        <v>33</v>
      </c>
      <c r="F403" s="319">
        <f t="shared" ref="F403:J403" ca="1" si="171">MIN(INDIRECT(CONCATENATE($E$232,F397,$E$233,F398),TRUE))</f>
        <v>62</v>
      </c>
      <c r="G403" s="319">
        <f t="shared" ca="1" si="171"/>
        <v>33</v>
      </c>
      <c r="H403" s="319">
        <f t="shared" ca="1" si="171"/>
        <v>33</v>
      </c>
      <c r="I403" s="319">
        <f t="shared" ca="1" si="171"/>
        <v>33</v>
      </c>
      <c r="J403" s="398">
        <f t="shared" ca="1" si="171"/>
        <v>33</v>
      </c>
      <c r="K403" s="580"/>
      <c r="L403" s="580"/>
      <c r="M403" s="580"/>
      <c r="N403" s="580"/>
      <c r="O403" s="580"/>
      <c r="P403" s="580"/>
      <c r="Q403" s="580"/>
      <c r="R403" s="580"/>
      <c r="S403" s="580"/>
      <c r="T403" s="580"/>
      <c r="U403" s="580"/>
      <c r="V403" s="580"/>
      <c r="W403" s="580"/>
      <c r="X403" s="580"/>
      <c r="Y403" s="580"/>
      <c r="Z403" s="580"/>
      <c r="AA403" s="580"/>
      <c r="AB403" s="580"/>
      <c r="AC403" s="580"/>
    </row>
    <row r="404" spans="2:29" s="574" customFormat="1" ht="15" customHeight="1">
      <c r="B404" s="724"/>
      <c r="C404" s="714"/>
      <c r="D404" s="137" t="s">
        <v>672</v>
      </c>
      <c r="E404" s="319">
        <f ca="1">MAX(INDIRECT(CONCATENATE($E$232,E397,$E$233,E398),TRUE))</f>
        <v>33</v>
      </c>
      <c r="F404" s="319">
        <f t="shared" ref="F404:J404" ca="1" si="172">MAX(INDIRECT(CONCATENATE($E$232,F397,$E$233,F398),TRUE))</f>
        <v>62</v>
      </c>
      <c r="G404" s="319">
        <f t="shared" ca="1" si="172"/>
        <v>33</v>
      </c>
      <c r="H404" s="319">
        <f t="shared" ca="1" si="172"/>
        <v>33</v>
      </c>
      <c r="I404" s="319">
        <f t="shared" ca="1" si="172"/>
        <v>33</v>
      </c>
      <c r="J404" s="398">
        <f t="shared" ca="1" si="172"/>
        <v>33</v>
      </c>
      <c r="K404" s="580"/>
      <c r="L404" s="580"/>
      <c r="M404" s="580"/>
      <c r="N404" s="580"/>
      <c r="O404" s="580"/>
      <c r="P404" s="580"/>
      <c r="Q404" s="580"/>
      <c r="R404" s="580"/>
      <c r="S404" s="580"/>
      <c r="T404" s="580"/>
      <c r="U404" s="580"/>
      <c r="V404" s="580"/>
      <c r="W404" s="580"/>
      <c r="X404" s="580"/>
      <c r="Y404" s="580"/>
      <c r="Z404" s="580"/>
      <c r="AA404" s="580"/>
      <c r="AB404" s="580"/>
      <c r="AC404" s="580"/>
    </row>
    <row r="405" spans="2:29" s="574" customFormat="1" ht="15" customHeight="1">
      <c r="B405" s="724"/>
      <c r="C405" s="707" t="s">
        <v>121</v>
      </c>
      <c r="D405" s="141" t="s">
        <v>106</v>
      </c>
      <c r="E405" s="220" t="str">
        <f ca="1">CONCATENATE(ROUND(E391,1),E$7,ROUND(E393,1))</f>
        <v>37-37</v>
      </c>
      <c r="F405" s="220" t="str">
        <f t="shared" ref="F405:J405" ca="1" si="173">CONCATENATE(ROUND(F391,1),F$7,ROUND(F393,1))</f>
        <v>45-30</v>
      </c>
      <c r="G405" s="220" t="str">
        <f t="shared" ca="1" si="173"/>
        <v>37-30</v>
      </c>
      <c r="H405" s="220" t="str">
        <f t="shared" ca="1" si="173"/>
        <v>37-30</v>
      </c>
      <c r="I405" s="220" t="str">
        <f t="shared" ca="1" si="173"/>
        <v>37-37</v>
      </c>
      <c r="J405" s="399" t="str">
        <f t="shared" ca="1" si="173"/>
        <v>37-37</v>
      </c>
      <c r="K405" s="580"/>
      <c r="L405" s="580"/>
      <c r="M405" s="580"/>
      <c r="N405" s="580"/>
      <c r="O405" s="580"/>
      <c r="P405" s="580"/>
      <c r="Q405" s="580"/>
      <c r="R405" s="580"/>
      <c r="S405" s="580"/>
      <c r="T405" s="580"/>
      <c r="U405" s="580"/>
      <c r="V405" s="580"/>
      <c r="W405" s="580"/>
      <c r="X405" s="580"/>
      <c r="Y405" s="580"/>
      <c r="Z405" s="580"/>
      <c r="AA405" s="580"/>
      <c r="AB405" s="580"/>
      <c r="AC405" s="580"/>
    </row>
    <row r="406" spans="2:29" s="574" customFormat="1" ht="15" customHeight="1">
      <c r="B406" s="724"/>
      <c r="C406" s="707"/>
      <c r="D406" s="58" t="s">
        <v>670</v>
      </c>
      <c r="E406" s="130">
        <f ca="1">AVERAGE(INDIRECT(CONCATENATE($E$232,E399,$E$233,E400),TRUE))</f>
        <v>33</v>
      </c>
      <c r="F406" s="130">
        <f t="shared" ref="F406:J406" ca="1" si="174">AVERAGE(INDIRECT(CONCATENATE($E$232,F399,$E$233,F400),TRUE))</f>
        <v>62</v>
      </c>
      <c r="G406" s="130">
        <f t="shared" ca="1" si="174"/>
        <v>33</v>
      </c>
      <c r="H406" s="130">
        <f t="shared" ca="1" si="174"/>
        <v>33</v>
      </c>
      <c r="I406" s="130">
        <f t="shared" ca="1" si="174"/>
        <v>33</v>
      </c>
      <c r="J406" s="400">
        <f t="shared" ca="1" si="174"/>
        <v>33</v>
      </c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80"/>
      <c r="AB406" s="580"/>
      <c r="AC406" s="580"/>
    </row>
    <row r="407" spans="2:29" s="574" customFormat="1" ht="15" customHeight="1">
      <c r="B407" s="724"/>
      <c r="C407" s="707"/>
      <c r="D407" s="59" t="s">
        <v>671</v>
      </c>
      <c r="E407" s="131">
        <f ca="1">MIN(INDIRECT(CONCATENATE($E$232,E399,$E$233,E400),TRUE))</f>
        <v>33</v>
      </c>
      <c r="F407" s="131">
        <f t="shared" ref="F407:J407" ca="1" si="175">MIN(INDIRECT(CONCATENATE($E$232,F399,$E$233,F400),TRUE))</f>
        <v>62</v>
      </c>
      <c r="G407" s="131">
        <f t="shared" ca="1" si="175"/>
        <v>33</v>
      </c>
      <c r="H407" s="131">
        <f t="shared" ca="1" si="175"/>
        <v>33</v>
      </c>
      <c r="I407" s="131">
        <f t="shared" ca="1" si="175"/>
        <v>33</v>
      </c>
      <c r="J407" s="401">
        <f t="shared" ca="1" si="175"/>
        <v>33</v>
      </c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80"/>
      <c r="AB407" s="580"/>
      <c r="AC407" s="580"/>
    </row>
    <row r="408" spans="2:29" s="574" customFormat="1" ht="15" customHeight="1">
      <c r="B408" s="744"/>
      <c r="C408" s="709"/>
      <c r="D408" s="219" t="s">
        <v>672</v>
      </c>
      <c r="E408" s="221">
        <f ca="1">MAX(INDIRECT(CONCATENATE($E$232,E399,$E$233,E400),TRUE))</f>
        <v>33</v>
      </c>
      <c r="F408" s="221">
        <f t="shared" ref="F408:J408" ca="1" si="176">MAX(INDIRECT(CONCATENATE($E$232,F399,$E$233,F400),TRUE))</f>
        <v>62</v>
      </c>
      <c r="G408" s="221">
        <f t="shared" ca="1" si="176"/>
        <v>33</v>
      </c>
      <c r="H408" s="221">
        <f t="shared" ca="1" si="176"/>
        <v>33</v>
      </c>
      <c r="I408" s="221">
        <f t="shared" ca="1" si="176"/>
        <v>33</v>
      </c>
      <c r="J408" s="402">
        <f t="shared" ca="1" si="176"/>
        <v>33</v>
      </c>
      <c r="K408" s="580"/>
      <c r="L408" s="580"/>
      <c r="M408" s="580"/>
      <c r="N408" s="580"/>
      <c r="O408" s="580"/>
      <c r="P408" s="580"/>
      <c r="Q408" s="580"/>
      <c r="R408" s="580"/>
      <c r="S408" s="580"/>
      <c r="T408" s="580"/>
      <c r="U408" s="580"/>
      <c r="V408" s="580"/>
      <c r="W408" s="580"/>
      <c r="X408" s="580"/>
      <c r="Y408" s="580"/>
      <c r="Z408" s="580"/>
      <c r="AA408" s="580"/>
      <c r="AB408" s="580"/>
      <c r="AC408" s="580"/>
    </row>
    <row r="409" spans="2:29" s="574" customFormat="1" ht="15" customHeight="1">
      <c r="B409" s="737" t="s">
        <v>134</v>
      </c>
      <c r="C409" s="691" t="s">
        <v>120</v>
      </c>
      <c r="D409" s="30" t="s">
        <v>148</v>
      </c>
      <c r="E409" s="31" t="str">
        <f>ADDRESS(MATCH(E4,SL_CHARTS_2012!$BB$1:$BB$39999,1),$E$417,1)</f>
        <v>$BB$13</v>
      </c>
      <c r="F409" s="31" t="str">
        <f>ADDRESS(MATCH(F4,SL_CHARTS_2012!$BB$1:$BB$39999,1),$E$417,1)</f>
        <v>$BB$14</v>
      </c>
      <c r="G409" s="31" t="str">
        <f>ADDRESS(MATCH(G4,SL_CHARTS_2012!$BB$1:$BB$39999,1),$E$417,1)</f>
        <v>$BB$13</v>
      </c>
      <c r="H409" s="31" t="str">
        <f>ADDRESS(MATCH(H4,SL_CHARTS_2012!$BB$1:$BB$39999,1),$E$417,1)</f>
        <v>$BB$13</v>
      </c>
      <c r="I409" s="31" t="str">
        <f>ADDRESS(MATCH(I4,SL_CHARTS_2012!$BB$1:$BB$39999,1),$E$417,1)</f>
        <v>$BB$13</v>
      </c>
      <c r="J409" s="379" t="str">
        <f>ADDRESS(MATCH(J4,SL_CHARTS_2012!$BB$1:$BB$39999,1),$E$417,1)</f>
        <v>$BB$13</v>
      </c>
      <c r="K409" s="580"/>
      <c r="L409" s="580"/>
      <c r="M409" s="580"/>
      <c r="N409" s="580"/>
      <c r="O409" s="580"/>
      <c r="P409" s="580"/>
      <c r="Q409" s="580"/>
      <c r="R409" s="580"/>
      <c r="S409" s="580"/>
      <c r="T409" s="580"/>
      <c r="U409" s="580"/>
      <c r="V409" s="580"/>
      <c r="W409" s="580"/>
      <c r="X409" s="580"/>
      <c r="Y409" s="580"/>
      <c r="Z409" s="580"/>
      <c r="AA409" s="580"/>
      <c r="AB409" s="580"/>
      <c r="AC409" s="580"/>
    </row>
    <row r="410" spans="2:29" s="574" customFormat="1" ht="15" customHeight="1">
      <c r="B410" s="738"/>
      <c r="C410" s="691"/>
      <c r="D410" s="66" t="s">
        <v>129</v>
      </c>
      <c r="E410" s="241">
        <f ca="1">INDIRECT(CONCATENATE($E$418,ADDRESS(MATCH(E4,SL_CHARTS_2012!$BB$1:$BB$39999,1),$E$417,1)))</f>
        <v>38</v>
      </c>
      <c r="F410" s="241">
        <f ca="1">INDIRECT(CONCATENATE($E$418,ADDRESS(MATCH(F4,SL_CHARTS_2012!$BB$1:$BB$39999,1),$E$417,1)))</f>
        <v>46</v>
      </c>
      <c r="G410" s="241">
        <f ca="1">INDIRECT(CONCATENATE($E$418,ADDRESS(MATCH(G4,SL_CHARTS_2012!$BB$1:$BB$39999,1),$E$417,1)))</f>
        <v>38</v>
      </c>
      <c r="H410" s="241">
        <f ca="1">INDIRECT(CONCATENATE($E$418,ADDRESS(MATCH(H4,SL_CHARTS_2012!$BB$1:$BB$39999,1),$E$417,1)))</f>
        <v>38</v>
      </c>
      <c r="I410" s="241">
        <f ca="1">INDIRECT(CONCATENATE($E$418,ADDRESS(MATCH(I4,SL_CHARTS_2012!$BB$1:$BB$39999,1),$E$417,1)))</f>
        <v>38</v>
      </c>
      <c r="J410" s="591">
        <f ca="1">INDIRECT(CONCATENATE($E$418,ADDRESS(MATCH(J4,SL_CHARTS_2012!$BB$1:$BB$39999,1),$E$417,1)))</f>
        <v>38</v>
      </c>
      <c r="K410" s="580"/>
      <c r="L410" s="580"/>
      <c r="M410" s="580"/>
      <c r="N410" s="580"/>
      <c r="O410" s="580"/>
      <c r="P410" s="580"/>
      <c r="Q410" s="580"/>
      <c r="R410" s="580"/>
      <c r="S410" s="580"/>
      <c r="T410" s="580"/>
      <c r="U410" s="580"/>
      <c r="V410" s="580"/>
      <c r="W410" s="580"/>
      <c r="X410" s="580"/>
      <c r="Y410" s="580"/>
      <c r="Z410" s="580"/>
      <c r="AA410" s="580"/>
      <c r="AB410" s="580"/>
      <c r="AC410" s="580"/>
    </row>
    <row r="411" spans="2:29" s="574" customFormat="1" ht="15" customHeight="1">
      <c r="B411" s="738"/>
      <c r="C411" s="691"/>
      <c r="D411" s="30" t="s">
        <v>149</v>
      </c>
      <c r="E411" s="31" t="str">
        <f>ADDRESS(MATCH(E8,SL_CHARTS_2012!$BB$1:$BB$39999,1),$E$417,1)</f>
        <v>$BB$13</v>
      </c>
      <c r="F411" s="31" t="str">
        <f>ADDRESS(MATCH(F8,SL_CHARTS_2012!$BB$1:$BB$39999,1),$E$417,1)</f>
        <v>$BB$12</v>
      </c>
      <c r="G411" s="31" t="str">
        <f>ADDRESS(MATCH(G8,SL_CHARTS_2012!$BB$1:$BB$39999,1),$E$417,1)</f>
        <v>$BB$12</v>
      </c>
      <c r="H411" s="31" t="str">
        <f>ADDRESS(MATCH(H8,SL_CHARTS_2012!$BB$1:$BB$39999,1),$E$417,1)</f>
        <v>$BB$12</v>
      </c>
      <c r="I411" s="31" t="str">
        <f>ADDRESS(MATCH(I8,SL_CHARTS_2012!$BB$1:$BB$39999,1),$E$417,1)</f>
        <v>$BB$12</v>
      </c>
      <c r="J411" s="379" t="str">
        <f>ADDRESS(MATCH(J8,SL_CHARTS_2012!$BB$1:$BB$39999,1),$E$417,1)</f>
        <v>$BB$13</v>
      </c>
      <c r="K411" s="580"/>
      <c r="L411" s="580"/>
      <c r="M411" s="580"/>
      <c r="N411" s="580"/>
      <c r="O411" s="580"/>
      <c r="P411" s="580"/>
      <c r="Q411" s="580"/>
      <c r="R411" s="580"/>
      <c r="S411" s="580"/>
      <c r="T411" s="580"/>
      <c r="U411" s="580"/>
      <c r="V411" s="580"/>
      <c r="W411" s="580"/>
      <c r="X411" s="580"/>
      <c r="Y411" s="580"/>
      <c r="Z411" s="580"/>
      <c r="AA411" s="580"/>
      <c r="AB411" s="580"/>
      <c r="AC411" s="580"/>
    </row>
    <row r="412" spans="2:29" s="574" customFormat="1" ht="15" customHeight="1">
      <c r="B412" s="738"/>
      <c r="C412" s="691"/>
      <c r="D412" s="66" t="s">
        <v>130</v>
      </c>
      <c r="E412" s="241">
        <f ca="1">INDIRECT(CONCATENATE($E$395,ADDRESS(MATCH(E8,SL_CHARTS_2012!$BB$1:$BB$39999,1),$E$417,1)))</f>
        <v>38</v>
      </c>
      <c r="F412" s="241">
        <f ca="1">INDIRECT(CONCATENATE($E$395,ADDRESS(MATCH(F8,SL_CHARTS_2012!$BB$1:$BB$39999,1),$E$417,1)))</f>
        <v>33</v>
      </c>
      <c r="G412" s="241">
        <f ca="1">INDIRECT(CONCATENATE($E$395,ADDRESS(MATCH(G8,SL_CHARTS_2012!$BB$1:$BB$39999,1),$E$417,1)))</f>
        <v>33</v>
      </c>
      <c r="H412" s="241">
        <f ca="1">INDIRECT(CONCATENATE($E$395,ADDRESS(MATCH(H8,SL_CHARTS_2012!$BB$1:$BB$39999,1),$E$417,1)))</f>
        <v>33</v>
      </c>
      <c r="I412" s="241">
        <f ca="1">INDIRECT(CONCATENATE($E$395,ADDRESS(MATCH(I8,SL_CHARTS_2012!$BB$1:$BB$39999,1),$E$417,1)))</f>
        <v>33</v>
      </c>
      <c r="J412" s="591">
        <f ca="1">INDIRECT(CONCATENATE($E$395,ADDRESS(MATCH(J8,SL_CHARTS_2012!$BB$1:$BB$39999,1),$E$417,1)))</f>
        <v>38</v>
      </c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80"/>
      <c r="AB412" s="580"/>
      <c r="AC412" s="580"/>
    </row>
    <row r="413" spans="2:29" s="574" customFormat="1" ht="15" customHeight="1">
      <c r="B413" s="738"/>
      <c r="C413" s="693" t="s">
        <v>121</v>
      </c>
      <c r="D413" s="63" t="s">
        <v>148</v>
      </c>
      <c r="E413" s="575" t="str">
        <f>ADDRESS(MATCH(E6,SL_CHARTS_2012!$BB$1:$BB$39999,1),$E$417,1)</f>
        <v>$BB$13</v>
      </c>
      <c r="F413" s="575" t="str">
        <f>ADDRESS(MATCH(F6,SL_CHARTS_2012!$BB$1:$BB$39999,1),$E$417,1)</f>
        <v>$BB$14</v>
      </c>
      <c r="G413" s="575" t="str">
        <f>ADDRESS(MATCH(G6,SL_CHARTS_2012!$BB$1:$BB$39999,1),$E$417,1)</f>
        <v>$BB$13</v>
      </c>
      <c r="H413" s="575" t="str">
        <f>ADDRESS(MATCH(H6,SL_CHARTS_2012!$BB$1:$BB$39999,1),$E$417,1)</f>
        <v>$BB$13</v>
      </c>
      <c r="I413" s="575" t="str">
        <f>ADDRESS(MATCH(I6,SL_CHARTS_2012!$BB$1:$BB$39999,1),$E$417,1)</f>
        <v>$BB$13</v>
      </c>
      <c r="J413" s="380" t="str">
        <f>ADDRESS(MATCH(J6,SL_CHARTS_2012!$BB$1:$BB$39999,1),$E$417,1)</f>
        <v>$BB$13</v>
      </c>
      <c r="K413" s="580"/>
      <c r="L413" s="580"/>
      <c r="M413" s="580"/>
      <c r="N413" s="580"/>
      <c r="O413" s="580"/>
      <c r="P413" s="580"/>
      <c r="Q413" s="580"/>
      <c r="R413" s="580"/>
      <c r="S413" s="580"/>
      <c r="T413" s="580"/>
      <c r="U413" s="580"/>
      <c r="V413" s="580"/>
      <c r="W413" s="580"/>
      <c r="X413" s="580"/>
      <c r="Y413" s="580"/>
      <c r="Z413" s="580"/>
      <c r="AA413" s="580"/>
      <c r="AB413" s="580"/>
      <c r="AC413" s="580"/>
    </row>
    <row r="414" spans="2:29" s="574" customFormat="1" ht="15" customHeight="1">
      <c r="B414" s="738"/>
      <c r="C414" s="693"/>
      <c r="D414" s="164" t="s">
        <v>118</v>
      </c>
      <c r="E414" s="575">
        <f ca="1">INDIRECT(CONCATENATE($E$418,ADDRESS(MATCH(E6,SL_CHARTS_2012!$BB$1:$BB$39999,1),$E$417,1)))</f>
        <v>38</v>
      </c>
      <c r="F414" s="575">
        <f ca="1">INDIRECT(CONCATENATE($E$418,ADDRESS(MATCH(F6,SL_CHARTS_2012!$BB$1:$BB$39999,1),$E$417,1)))</f>
        <v>46</v>
      </c>
      <c r="G414" s="575">
        <f ca="1">INDIRECT(CONCATENATE($E$418,ADDRESS(MATCH(G6,SL_CHARTS_2012!$BB$1:$BB$39999,1),$E$417,1)))</f>
        <v>38</v>
      </c>
      <c r="H414" s="575">
        <f ca="1">INDIRECT(CONCATENATE($E$418,ADDRESS(MATCH(H6,SL_CHARTS_2012!$BB$1:$BB$39999,1),$E$417,1)))</f>
        <v>38</v>
      </c>
      <c r="I414" s="575">
        <f ca="1">INDIRECT(CONCATENATE($E$418,ADDRESS(MATCH(I6,SL_CHARTS_2012!$BB$1:$BB$39999,1),$E$417,1)))</f>
        <v>38</v>
      </c>
      <c r="J414" s="380">
        <f ca="1">INDIRECT(CONCATENATE($E$418,ADDRESS(MATCH(J6,SL_CHARTS_2012!$BB$1:$BB$39999,1),$E$417,1)))</f>
        <v>38</v>
      </c>
      <c r="K414" s="580"/>
      <c r="L414" s="580"/>
      <c r="M414" s="580"/>
      <c r="N414" s="580"/>
      <c r="O414" s="580"/>
      <c r="P414" s="580"/>
      <c r="Q414" s="580"/>
      <c r="R414" s="580"/>
      <c r="S414" s="580"/>
      <c r="T414" s="580"/>
      <c r="U414" s="580"/>
      <c r="V414" s="580"/>
      <c r="W414" s="580"/>
      <c r="X414" s="580"/>
      <c r="Y414" s="580"/>
      <c r="Z414" s="580"/>
      <c r="AA414" s="580"/>
      <c r="AB414" s="580"/>
      <c r="AC414" s="580"/>
    </row>
    <row r="415" spans="2:29" s="574" customFormat="1" ht="15" customHeight="1">
      <c r="B415" s="738"/>
      <c r="C415" s="693"/>
      <c r="D415" s="63" t="s">
        <v>149</v>
      </c>
      <c r="E415" s="575" t="str">
        <f>ADDRESS(MATCH(E10,SL_CHARTS_2012!$BB$1:$BB$39999,1),$E$417,1)</f>
        <v>$BB$13</v>
      </c>
      <c r="F415" s="575" t="str">
        <f>ADDRESS(MATCH(F10,SL_CHARTS_2012!$BB$1:$BB$39999,1),$E$417,1)</f>
        <v>$BB$12</v>
      </c>
      <c r="G415" s="575" t="str">
        <f>ADDRESS(MATCH(G10,SL_CHARTS_2012!$BB$1:$BB$39999,1),$E$417,1)</f>
        <v>$BB$12</v>
      </c>
      <c r="H415" s="575" t="str">
        <f>ADDRESS(MATCH(H10,SL_CHARTS_2012!$BB$1:$BB$39999,1),$E$417,1)</f>
        <v>$BB$12</v>
      </c>
      <c r="I415" s="575" t="str">
        <f>ADDRESS(MATCH(I10,SL_CHARTS_2012!$BB$1:$BB$39999,1),$E$417,1)</f>
        <v>$BB$12</v>
      </c>
      <c r="J415" s="380" t="str">
        <f>ADDRESS(MATCH(J10,SL_CHARTS_2012!$BB$1:$BB$39999,1),$E$417,1)</f>
        <v>$BB$13</v>
      </c>
      <c r="K415" s="580"/>
      <c r="L415" s="580"/>
      <c r="M415" s="580"/>
      <c r="N415" s="580"/>
      <c r="O415" s="580"/>
      <c r="P415" s="580"/>
      <c r="Q415" s="580"/>
      <c r="R415" s="580"/>
      <c r="S415" s="580"/>
      <c r="T415" s="580"/>
      <c r="U415" s="580"/>
      <c r="V415" s="580"/>
      <c r="W415" s="580"/>
      <c r="X415" s="580"/>
      <c r="Y415" s="580"/>
      <c r="Z415" s="580"/>
      <c r="AA415" s="580"/>
      <c r="AB415" s="580"/>
      <c r="AC415" s="580"/>
    </row>
    <row r="416" spans="2:29" s="574" customFormat="1" ht="15" customHeight="1">
      <c r="B416" s="738"/>
      <c r="C416" s="693"/>
      <c r="D416" s="164" t="s">
        <v>119</v>
      </c>
      <c r="E416" s="575">
        <f ca="1">INDIRECT(CONCATENATE($E$395,ADDRESS(MATCH(E10,SL_CHARTS_2012!$BB$1:$BB$39999,1),$E$417,1)))</f>
        <v>38</v>
      </c>
      <c r="F416" s="575">
        <f ca="1">INDIRECT(CONCATENATE($E$395,ADDRESS(MATCH(F10,SL_CHARTS_2012!$BB$1:$BB$39999,1),$E$417,1)))</f>
        <v>33</v>
      </c>
      <c r="G416" s="575">
        <f ca="1">INDIRECT(CONCATENATE($E$395,ADDRESS(MATCH(G10,SL_CHARTS_2012!$BB$1:$BB$39999,1),$E$417,1)))</f>
        <v>33</v>
      </c>
      <c r="H416" s="575">
        <f ca="1">INDIRECT(CONCATENATE($E$395,ADDRESS(MATCH(H10,SL_CHARTS_2012!$BB$1:$BB$39999,1),$E$417,1)))</f>
        <v>33</v>
      </c>
      <c r="I416" s="575">
        <f ca="1">INDIRECT(CONCATENATE($E$395,ADDRESS(MATCH(I10,SL_CHARTS_2012!$BB$1:$BB$39999,1),$E$417,1)))</f>
        <v>33</v>
      </c>
      <c r="J416" s="380">
        <f ca="1">INDIRECT(CONCATENATE($E$395,ADDRESS(MATCH(J10,SL_CHARTS_2012!$BB$1:$BB$39999,1),$E$417,1)))</f>
        <v>38</v>
      </c>
      <c r="K416" s="580"/>
      <c r="L416" s="580"/>
      <c r="M416" s="580"/>
      <c r="N416" s="580"/>
      <c r="O416" s="580"/>
      <c r="P416" s="580"/>
      <c r="Q416" s="580"/>
      <c r="R416" s="580"/>
      <c r="S416" s="580"/>
      <c r="T416" s="580"/>
      <c r="U416" s="580"/>
      <c r="V416" s="580"/>
      <c r="W416" s="580"/>
      <c r="X416" s="580"/>
      <c r="Y416" s="580"/>
      <c r="Z416" s="580"/>
      <c r="AA416" s="580"/>
      <c r="AB416" s="580"/>
      <c r="AC416" s="580"/>
    </row>
    <row r="417" spans="2:29" s="574" customFormat="1" ht="15" customHeight="1">
      <c r="B417" s="738"/>
      <c r="C417" s="694" t="s">
        <v>125</v>
      </c>
      <c r="D417" s="694"/>
      <c r="E417" s="695">
        <v>54</v>
      </c>
      <c r="F417" s="695"/>
      <c r="G417" s="695"/>
      <c r="H417" s="695"/>
      <c r="I417" s="695"/>
      <c r="J417" s="695"/>
      <c r="K417" s="580"/>
      <c r="L417" s="580"/>
      <c r="M417" s="580"/>
      <c r="N417" s="580"/>
      <c r="O417" s="580"/>
      <c r="P417" s="580"/>
      <c r="Q417" s="580"/>
      <c r="R417" s="580"/>
      <c r="S417" s="580"/>
      <c r="T417" s="580"/>
      <c r="U417" s="580"/>
      <c r="V417" s="580"/>
      <c r="W417" s="580"/>
      <c r="X417" s="580"/>
      <c r="Y417" s="580"/>
      <c r="Z417" s="580"/>
      <c r="AA417" s="580"/>
      <c r="AB417" s="580"/>
      <c r="AC417" s="580"/>
    </row>
    <row r="418" spans="2:29" s="574" customFormat="1" ht="15" customHeight="1">
      <c r="B418" s="738"/>
      <c r="C418" s="572"/>
      <c r="D418" s="702" t="s">
        <v>126</v>
      </c>
      <c r="E418" s="72" t="s">
        <v>147</v>
      </c>
      <c r="F418" s="66"/>
      <c r="G418" s="66"/>
      <c r="H418" s="66"/>
      <c r="I418" s="66"/>
      <c r="J418" s="339"/>
      <c r="K418" s="580"/>
      <c r="L418" s="580"/>
      <c r="M418" s="580"/>
      <c r="N418" s="580"/>
      <c r="O418" s="580"/>
      <c r="P418" s="580"/>
      <c r="Q418" s="580"/>
      <c r="R418" s="580"/>
      <c r="S418" s="580"/>
      <c r="T418" s="580"/>
      <c r="U418" s="580"/>
      <c r="V418" s="580"/>
      <c r="W418" s="580"/>
      <c r="X418" s="580"/>
      <c r="Y418" s="580"/>
      <c r="Z418" s="580"/>
      <c r="AA418" s="580"/>
      <c r="AB418" s="580"/>
      <c r="AC418" s="580"/>
    </row>
    <row r="419" spans="2:29" s="574" customFormat="1" ht="15" customHeight="1">
      <c r="B419" s="738"/>
      <c r="C419" s="572"/>
      <c r="D419" s="702"/>
      <c r="E419" s="72" t="s">
        <v>124</v>
      </c>
      <c r="F419" s="66"/>
      <c r="G419" s="66"/>
      <c r="H419" s="66"/>
      <c r="I419" s="66"/>
      <c r="J419" s="339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80"/>
      <c r="AB419" s="580"/>
      <c r="AC419" s="580"/>
    </row>
    <row r="420" spans="2:29" s="574" customFormat="1" ht="15" customHeight="1">
      <c r="B420" s="738"/>
      <c r="C420" s="696" t="s">
        <v>120</v>
      </c>
      <c r="D420" s="68" t="s">
        <v>123</v>
      </c>
      <c r="E420" s="69" t="s">
        <v>248</v>
      </c>
      <c r="F420" s="69" t="str">
        <f ca="1">IF(F410&gt;F4, ADDRESS(MATCH(F412,SL_CHARTS_2012!$BB$1:$BB$3999,1),$E$417+3,1),F421)</f>
        <v>$BE$14</v>
      </c>
      <c r="G420" s="69" t="str">
        <f ca="1">IF(G410&gt;G4, ADDRESS(MATCH(G412,SL_CHARTS_2012!$BB$1:$BB$3999,1),$E$417+3,1),G421)</f>
        <v>$BE$13</v>
      </c>
      <c r="H420" s="69" t="str">
        <f ca="1">IF(H410&gt;H4, ADDRESS(MATCH(H412,SL_CHARTS_2012!$BB$1:$BB$3999,1),$E$417+3,1),H421)</f>
        <v>$BE$13</v>
      </c>
      <c r="I420" s="69" t="str">
        <f ca="1">IF(I410&gt;I4, ADDRESS(MATCH(I412,SL_CHARTS_2012!$BB$1:$BB$3999,1),$E$417+3,1),I421)</f>
        <v>$BE$13</v>
      </c>
      <c r="J420" s="69" t="str">
        <f ca="1">IF(J410&gt;J4, ADDRESS(MATCH(J412,SL_CHARTS_2012!$BB$1:$BB$3999,1),$E$417+3,1),J421)</f>
        <v>$BE$13</v>
      </c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80"/>
      <c r="AB420" s="580"/>
      <c r="AC420" s="580"/>
    </row>
    <row r="421" spans="2:29" s="574" customFormat="1" ht="15" customHeight="1">
      <c r="B421" s="738"/>
      <c r="C421" s="703"/>
      <c r="D421" s="68" t="s">
        <v>122</v>
      </c>
      <c r="E421" s="69" t="s">
        <v>248</v>
      </c>
      <c r="F421" s="69" t="str">
        <f ca="1">IF(F412&lt;F8,ADDRESS(MATCH(F410,SL_CHARTS_2012!$BB$1:$BB$3999,1),$E$417+3,1),F420)</f>
        <v>$BE$14</v>
      </c>
      <c r="G421" s="69" t="str">
        <f ca="1">IF(G412&lt;G8,ADDRESS(MATCH(G410,SL_CHARTS_2012!$BB$1:$BB$3999,1),$E$417+3,1),G420)</f>
        <v>$BE$13</v>
      </c>
      <c r="H421" s="69" t="str">
        <f ca="1">IF(H412&lt;H8,ADDRESS(MATCH(H410,SL_CHARTS_2012!$BB$1:$BB$3999,1),$E$417+3,1),H420)</f>
        <v>$BE$13</v>
      </c>
      <c r="I421" s="69" t="str">
        <f ca="1">IF(I412&lt;I8,ADDRESS(MATCH(I410,SL_CHARTS_2012!$BB$1:$BB$3999,1),$E$417+3,1),I420)</f>
        <v>$BE$13</v>
      </c>
      <c r="J421" s="69" t="s">
        <v>248</v>
      </c>
      <c r="K421" s="580"/>
      <c r="L421" s="580"/>
      <c r="M421" s="580"/>
      <c r="N421" s="580"/>
      <c r="O421" s="580"/>
      <c r="P421" s="580"/>
      <c r="Q421" s="580"/>
      <c r="R421" s="580"/>
      <c r="S421" s="580"/>
      <c r="T421" s="580"/>
      <c r="U421" s="580"/>
      <c r="V421" s="580"/>
      <c r="W421" s="580"/>
      <c r="X421" s="580"/>
      <c r="Y421" s="580"/>
      <c r="Z421" s="580"/>
      <c r="AA421" s="580"/>
      <c r="AB421" s="580"/>
      <c r="AC421" s="580"/>
    </row>
    <row r="422" spans="2:29" s="574" customFormat="1" ht="15" customHeight="1">
      <c r="B422" s="738"/>
      <c r="C422" s="693" t="s">
        <v>121</v>
      </c>
      <c r="D422" s="90" t="s">
        <v>123</v>
      </c>
      <c r="E422" s="67" t="s">
        <v>248</v>
      </c>
      <c r="F422" s="67" t="str">
        <f ca="1">IF(F414&gt;F4, ADDRESS(MATCH(F416,SL_CHARTS_2012!$BB$1:$BB$3999,1),$E$417+3,1),F423)</f>
        <v>$BE$14</v>
      </c>
      <c r="G422" s="67" t="str">
        <f ca="1">IF(G414&gt;G4, ADDRESS(MATCH(G416,SL_CHARTS_2012!$BB$1:$BB$3999,1),$E$417+3,1),G423)</f>
        <v>$BE$13</v>
      </c>
      <c r="H422" s="67" t="str">
        <f ca="1">IF(H414&gt;H4, ADDRESS(MATCH(H416,SL_CHARTS_2012!$BB$1:$BB$3999,1),$E$417+3,1),H423)</f>
        <v>$BE$13</v>
      </c>
      <c r="I422" s="67" t="str">
        <f ca="1">IF(I414&gt;I4, ADDRESS(MATCH(I416,SL_CHARTS_2012!$BB$1:$BB$3999,1),$E$417+3,1),I423)</f>
        <v>$BE$13</v>
      </c>
      <c r="J422" s="67" t="s">
        <v>248</v>
      </c>
      <c r="K422" s="580"/>
      <c r="L422" s="580"/>
      <c r="M422" s="580"/>
      <c r="N422" s="580"/>
      <c r="O422" s="580"/>
      <c r="P422" s="580"/>
      <c r="Q422" s="580"/>
      <c r="R422" s="580"/>
      <c r="S422" s="580"/>
      <c r="T422" s="580"/>
      <c r="U422" s="580"/>
      <c r="V422" s="580"/>
      <c r="W422" s="580"/>
      <c r="X422" s="580"/>
      <c r="Y422" s="580"/>
      <c r="Z422" s="580"/>
      <c r="AA422" s="580"/>
      <c r="AB422" s="580"/>
      <c r="AC422" s="580"/>
    </row>
    <row r="423" spans="2:29" s="574" customFormat="1" ht="15" customHeight="1">
      <c r="B423" s="738"/>
      <c r="C423" s="715"/>
      <c r="D423" s="90" t="s">
        <v>122</v>
      </c>
      <c r="E423" s="67" t="s">
        <v>248</v>
      </c>
      <c r="F423" s="67" t="str">
        <f ca="1">IF(F416&lt;F8,ADDRESS(MATCH(F414,SL_CHARTS_2012!$BB$1:$BB$3999,1),$E$417+3,1),F422)</f>
        <v>$BE$14</v>
      </c>
      <c r="G423" s="67" t="str">
        <f ca="1">IF(G416&lt;G8,ADDRESS(MATCH(G414,SL_CHARTS_2012!$BB$1:$BB$3999,1),$E$417+3,1),G422)</f>
        <v>$BE$13</v>
      </c>
      <c r="H423" s="67" t="str">
        <f ca="1">IF(H416&lt;H8,ADDRESS(MATCH(H414,SL_CHARTS_2012!$BB$1:$BB$3999,1),$E$417+3,1),H422)</f>
        <v>$BE$13</v>
      </c>
      <c r="I423" s="67" t="str">
        <f ca="1">IF(I416&lt;I8,ADDRESS(MATCH(I414,SL_CHARTS_2012!$BB$1:$BB$3999,1),$E$417+3,1),I422)</f>
        <v>$BE$13</v>
      </c>
      <c r="J423" s="67" t="str">
        <f ca="1">IF(J416&lt;J8,ADDRESS(MATCH(J414,SL_CHARTS_2012!$BB$1:$BB$3999,1),$E$417+3,1),J422)</f>
        <v>$BE$13</v>
      </c>
      <c r="K423" s="580"/>
      <c r="L423" s="580"/>
      <c r="M423" s="580"/>
      <c r="N423" s="580"/>
      <c r="O423" s="580"/>
      <c r="P423" s="580"/>
      <c r="Q423" s="580"/>
      <c r="R423" s="580"/>
      <c r="S423" s="580"/>
      <c r="T423" s="580"/>
      <c r="U423" s="580"/>
      <c r="V423" s="580"/>
      <c r="W423" s="580"/>
      <c r="X423" s="580"/>
      <c r="Y423" s="580"/>
      <c r="Z423" s="580"/>
      <c r="AA423" s="580"/>
      <c r="AB423" s="580"/>
      <c r="AC423" s="580"/>
    </row>
    <row r="424" spans="2:29" s="574" customFormat="1" ht="15" customHeight="1">
      <c r="B424" s="738"/>
      <c r="C424" s="698" t="s">
        <v>127</v>
      </c>
      <c r="D424" s="91" t="s">
        <v>106</v>
      </c>
      <c r="E424" s="206" t="str">
        <f ca="1">CONCATENATE(ROUND(E410,1),E$7,ROUND(E412,1))</f>
        <v>38-38</v>
      </c>
      <c r="F424" s="206" t="str">
        <f t="shared" ref="F424:J424" ca="1" si="177">CONCATENATE(ROUND(F410,1),F$7,ROUND(F412,1))</f>
        <v>46-33</v>
      </c>
      <c r="G424" s="206" t="str">
        <f t="shared" ca="1" si="177"/>
        <v>38-33</v>
      </c>
      <c r="H424" s="206" t="str">
        <f t="shared" ca="1" si="177"/>
        <v>38-33</v>
      </c>
      <c r="I424" s="206" t="str">
        <f t="shared" ca="1" si="177"/>
        <v>38-33</v>
      </c>
      <c r="J424" s="460" t="str">
        <f t="shared" ca="1" si="177"/>
        <v>38-38</v>
      </c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80"/>
      <c r="AB424" s="580"/>
      <c r="AC424" s="580"/>
    </row>
    <row r="425" spans="2:29" s="574" customFormat="1" ht="15" customHeight="1">
      <c r="B425" s="738"/>
      <c r="C425" s="698"/>
      <c r="D425" s="92" t="s">
        <v>670</v>
      </c>
      <c r="E425" s="28">
        <f t="shared" ref="E425:I425" ca="1" si="178">AVERAGE(INDIRECT(CONCATENATE($E$418,E420,$E$419,E421),TRUE))</f>
        <v>24</v>
      </c>
      <c r="F425" s="28">
        <f t="shared" ca="1" si="178"/>
        <v>62</v>
      </c>
      <c r="G425" s="28">
        <f t="shared" ca="1" si="178"/>
        <v>24</v>
      </c>
      <c r="H425" s="28">
        <f t="shared" ca="1" si="178"/>
        <v>24</v>
      </c>
      <c r="I425" s="28">
        <f t="shared" ca="1" si="178"/>
        <v>24</v>
      </c>
      <c r="J425" s="28">
        <f t="shared" ref="J425" ca="1" si="179">AVERAGE(INDIRECT(CONCATENATE($E$418,J420,$E$419,J421),TRUE))</f>
        <v>24</v>
      </c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80"/>
      <c r="AB425" s="580"/>
      <c r="AC425" s="580"/>
    </row>
    <row r="426" spans="2:29" s="574" customFormat="1" ht="15" customHeight="1">
      <c r="B426" s="738"/>
      <c r="C426" s="698"/>
      <c r="D426" s="93" t="s">
        <v>671</v>
      </c>
      <c r="E426" s="29">
        <f ca="1">MIN(INDIRECT(CONCATENATE($E$418,E420,$E$419,E421),TRUE))</f>
        <v>24</v>
      </c>
      <c r="F426" s="29">
        <f t="shared" ref="F426:I426" ca="1" si="180">MIN(INDIRECT(CONCATENATE($E$418,F420,$E$419,F421),TRUE))</f>
        <v>62</v>
      </c>
      <c r="G426" s="29">
        <f t="shared" ca="1" si="180"/>
        <v>24</v>
      </c>
      <c r="H426" s="29">
        <f t="shared" ca="1" si="180"/>
        <v>24</v>
      </c>
      <c r="I426" s="29">
        <f t="shared" ca="1" si="180"/>
        <v>24</v>
      </c>
      <c r="J426" s="29">
        <f t="shared" ref="J426" ca="1" si="181">MIN(INDIRECT(CONCATENATE($E$418,J420,$E$419,J421),TRUE))</f>
        <v>24</v>
      </c>
      <c r="K426" s="580"/>
      <c r="L426" s="580"/>
      <c r="M426" s="580"/>
      <c r="N426" s="580"/>
      <c r="O426" s="580"/>
      <c r="P426" s="580"/>
      <c r="Q426" s="580"/>
      <c r="R426" s="580"/>
      <c r="S426" s="580"/>
      <c r="T426" s="580"/>
      <c r="U426" s="580"/>
      <c r="V426" s="580"/>
      <c r="W426" s="580"/>
      <c r="X426" s="580"/>
      <c r="Y426" s="580"/>
      <c r="Z426" s="580"/>
      <c r="AA426" s="580"/>
      <c r="AB426" s="580"/>
      <c r="AC426" s="580"/>
    </row>
    <row r="427" spans="2:29" s="574" customFormat="1" ht="15" customHeight="1">
      <c r="B427" s="738"/>
      <c r="C427" s="698"/>
      <c r="D427" s="93" t="s">
        <v>672</v>
      </c>
      <c r="E427" s="93">
        <f ca="1">MAX(INDIRECT(CONCATENATE($E$418,E420,$E$419,E421),TRUE))</f>
        <v>24</v>
      </c>
      <c r="F427" s="93">
        <f t="shared" ref="F427:I427" ca="1" si="182">MAX(INDIRECT(CONCATENATE($E$418,F420,$E$419,F421),TRUE))</f>
        <v>62</v>
      </c>
      <c r="G427" s="93">
        <f t="shared" ca="1" si="182"/>
        <v>24</v>
      </c>
      <c r="H427" s="93">
        <f t="shared" ca="1" si="182"/>
        <v>24</v>
      </c>
      <c r="I427" s="93">
        <f t="shared" ca="1" si="182"/>
        <v>24</v>
      </c>
      <c r="J427" s="93">
        <f t="shared" ref="J427" ca="1" si="183">MAX(INDIRECT(CONCATENATE($E$418,J420,$E$419,J421),TRUE))</f>
        <v>24</v>
      </c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80"/>
      <c r="AB427" s="580"/>
      <c r="AC427" s="580"/>
    </row>
    <row r="428" spans="2:29" s="574" customFormat="1" ht="15" customHeight="1">
      <c r="B428" s="738"/>
      <c r="C428" s="693" t="s">
        <v>121</v>
      </c>
      <c r="D428" s="97" t="s">
        <v>106</v>
      </c>
      <c r="E428" s="98" t="str">
        <f t="shared" ref="E428:I428" ca="1" si="184">CONCATENATE(ROUND(E414,1),E$7,ROUND(E416,1))</f>
        <v>38-38</v>
      </c>
      <c r="F428" s="98" t="str">
        <f t="shared" ca="1" si="184"/>
        <v>46-33</v>
      </c>
      <c r="G428" s="98" t="str">
        <f t="shared" ca="1" si="184"/>
        <v>38-33</v>
      </c>
      <c r="H428" s="98" t="str">
        <f t="shared" ca="1" si="184"/>
        <v>38-33</v>
      </c>
      <c r="I428" s="98" t="str">
        <f t="shared" ca="1" si="184"/>
        <v>38-33</v>
      </c>
      <c r="J428" s="98" t="str">
        <f t="shared" ref="J428" ca="1" si="185">CONCATENATE(ROUND(J414,1),J$7,ROUND(J416,1))</f>
        <v>38-38</v>
      </c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580"/>
      <c r="AB428" s="580"/>
      <c r="AC428" s="580"/>
    </row>
    <row r="429" spans="2:29" s="574" customFormat="1" ht="15" customHeight="1">
      <c r="B429" s="738"/>
      <c r="C429" s="693"/>
      <c r="D429" s="76" t="s">
        <v>670</v>
      </c>
      <c r="E429" s="99">
        <f ca="1">AVERAGE(INDIRECT(CONCATENATE($E$232,E422,$E$233,E423),TRUE))</f>
        <v>24</v>
      </c>
      <c r="F429" s="99">
        <f t="shared" ref="F429:I429" ca="1" si="186">AVERAGE(INDIRECT(CONCATENATE($E$232,F422,$E$233,F423),TRUE))</f>
        <v>62</v>
      </c>
      <c r="G429" s="99">
        <f t="shared" ca="1" si="186"/>
        <v>24</v>
      </c>
      <c r="H429" s="99">
        <f t="shared" ca="1" si="186"/>
        <v>24</v>
      </c>
      <c r="I429" s="99">
        <f t="shared" ca="1" si="186"/>
        <v>24</v>
      </c>
      <c r="J429" s="99">
        <f t="shared" ref="J429" ca="1" si="187">AVERAGE(INDIRECT(CONCATENATE($E$232,J422,$E$233,J423),TRUE))</f>
        <v>24</v>
      </c>
      <c r="K429" s="580"/>
      <c r="L429" s="580"/>
      <c r="M429" s="580"/>
      <c r="N429" s="580"/>
      <c r="O429" s="580"/>
      <c r="P429" s="580"/>
      <c r="Q429" s="580"/>
      <c r="R429" s="580"/>
      <c r="S429" s="580"/>
      <c r="T429" s="580"/>
      <c r="U429" s="580"/>
      <c r="V429" s="580"/>
      <c r="W429" s="580"/>
      <c r="X429" s="580"/>
      <c r="Y429" s="580"/>
      <c r="Z429" s="580"/>
      <c r="AA429" s="580"/>
      <c r="AB429" s="580"/>
      <c r="AC429" s="580"/>
    </row>
    <row r="430" spans="2:29" s="574" customFormat="1" ht="15" customHeight="1">
      <c r="B430" s="738"/>
      <c r="C430" s="693"/>
      <c r="D430" s="77" t="s">
        <v>671</v>
      </c>
      <c r="E430" s="100">
        <f ca="1">MIN(INDIRECT(CONCATENATE($E$232,E422,$E$233,E423),TRUE))</f>
        <v>24</v>
      </c>
      <c r="F430" s="100">
        <f t="shared" ref="F430:I430" ca="1" si="188">MIN(INDIRECT(CONCATENATE($E$232,F422,$E$233,F423),TRUE))</f>
        <v>62</v>
      </c>
      <c r="G430" s="100">
        <f t="shared" ca="1" si="188"/>
        <v>24</v>
      </c>
      <c r="H430" s="100">
        <f t="shared" ca="1" si="188"/>
        <v>24</v>
      </c>
      <c r="I430" s="100">
        <f t="shared" ca="1" si="188"/>
        <v>24</v>
      </c>
      <c r="J430" s="100">
        <f t="shared" ref="J430" ca="1" si="189">MIN(INDIRECT(CONCATENATE($E$232,J422,$E$233,J423),TRUE))</f>
        <v>24</v>
      </c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80"/>
      <c r="AB430" s="580"/>
      <c r="AC430" s="580"/>
    </row>
    <row r="431" spans="2:29" s="574" customFormat="1" ht="15" customHeight="1">
      <c r="B431" s="739"/>
      <c r="C431" s="716"/>
      <c r="D431" s="217" t="s">
        <v>672</v>
      </c>
      <c r="E431" s="217">
        <f ca="1">MAX(INDIRECT(CONCATENATE($E$232,E422,$E$233,E423),TRUE))</f>
        <v>24</v>
      </c>
      <c r="F431" s="217">
        <f t="shared" ref="F431:I431" ca="1" si="190">MAX(INDIRECT(CONCATENATE($E$232,F422,$E$233,F423),TRUE))</f>
        <v>62</v>
      </c>
      <c r="G431" s="217">
        <f t="shared" ca="1" si="190"/>
        <v>24</v>
      </c>
      <c r="H431" s="217">
        <f t="shared" ca="1" si="190"/>
        <v>24</v>
      </c>
      <c r="I431" s="217">
        <f t="shared" ca="1" si="190"/>
        <v>24</v>
      </c>
      <c r="J431" s="217">
        <f t="shared" ref="J431" ca="1" si="191">MAX(INDIRECT(CONCATENATE($E$232,J422,$E$233,J423),TRUE))</f>
        <v>24</v>
      </c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80"/>
      <c r="AB431" s="580"/>
      <c r="AC431" s="580"/>
    </row>
    <row r="432" spans="2:29" s="574" customFormat="1" ht="15" customHeight="1">
      <c r="B432" s="710" t="s">
        <v>139</v>
      </c>
      <c r="C432" s="701" t="s">
        <v>120</v>
      </c>
      <c r="D432" s="25" t="s">
        <v>148</v>
      </c>
      <c r="E432" s="177" t="str">
        <f>ADDRESS(MATCH(E4,SL_CHARTS_2012!$BH$1:$BH$39999,1),$E$440,1)</f>
        <v>$BH$7</v>
      </c>
      <c r="F432" s="177" t="str">
        <f>ADDRESS(MATCH(F4,SL_CHARTS_2012!$BH$1:$BH$39999,1),$E$440,1)</f>
        <v>$BH$7</v>
      </c>
      <c r="G432" s="177" t="str">
        <f>ADDRESS(MATCH(G4,SL_CHARTS_2012!$BH$1:$BH$39999,1),$E$440,1)</f>
        <v>$BH$7</v>
      </c>
      <c r="H432" s="177" t="str">
        <f>ADDRESS(MATCH(H4,SL_CHARTS_2012!$BH$1:$BH$39999,1),$E$440,1)</f>
        <v>$BH$7</v>
      </c>
      <c r="I432" s="177" t="str">
        <f>ADDRESS(MATCH(I4,SL_CHARTS_2012!$BH$1:$BH$39999,1),$E$440,1)</f>
        <v>$BH$7</v>
      </c>
      <c r="J432" s="393" t="str">
        <f>ADDRESS(MATCH(J4,SL_CHARTS_2012!$BH$1:$BH$39999,1),$E$440,1)</f>
        <v>$BH$7</v>
      </c>
      <c r="K432" s="580"/>
      <c r="L432" s="580"/>
      <c r="M432" s="580"/>
      <c r="N432" s="580"/>
      <c r="O432" s="580"/>
      <c r="P432" s="580"/>
      <c r="Q432" s="580"/>
      <c r="R432" s="580"/>
      <c r="S432" s="580"/>
      <c r="T432" s="580"/>
      <c r="U432" s="580"/>
      <c r="V432" s="580"/>
      <c r="W432" s="580"/>
      <c r="X432" s="580"/>
      <c r="Y432" s="580"/>
      <c r="Z432" s="580"/>
      <c r="AA432" s="580"/>
      <c r="AB432" s="580"/>
      <c r="AC432" s="580"/>
    </row>
    <row r="433" spans="2:29" s="574" customFormat="1" ht="15" customHeight="1">
      <c r="B433" s="701"/>
      <c r="C433" s="701"/>
      <c r="D433" s="24" t="s">
        <v>129</v>
      </c>
      <c r="E433" s="578">
        <f ca="1">INDIRECT(CONCATENATE($E$372,ADDRESS(MATCH(E4,SL_CHARTS_2012!$BH$1:$BH$39999,1),$E$440,1)))</f>
        <v>35</v>
      </c>
      <c r="F433" s="578">
        <f ca="1">INDIRECT(CONCATENATE($E$372,ADDRESS(MATCH(F4,SL_CHARTS_2012!$BH$1:$BH$39999,1),$E$440,1)))</f>
        <v>35</v>
      </c>
      <c r="G433" s="578">
        <f ca="1">INDIRECT(CONCATENATE($E$372,ADDRESS(MATCH(G4,SL_CHARTS_2012!$BH$1:$BH$39999,1),$E$440,1)))</f>
        <v>35</v>
      </c>
      <c r="H433" s="578">
        <f ca="1">INDIRECT(CONCATENATE($E$372,ADDRESS(MATCH(H4,SL_CHARTS_2012!$BH$1:$BH$39999,1),$E$440,1)))</f>
        <v>35</v>
      </c>
      <c r="I433" s="578">
        <f ca="1">INDIRECT(CONCATENATE($E$372,ADDRESS(MATCH(I4,SL_CHARTS_2012!$BH$1:$BH$39999,1),$E$440,1)))</f>
        <v>35</v>
      </c>
      <c r="J433" s="594">
        <f ca="1">INDIRECT(CONCATENATE($E$372,ADDRESS(MATCH(J4,SL_CHARTS_2012!$BH$1:$BH$39999,1),$E$440,1)))</f>
        <v>35</v>
      </c>
      <c r="K433" s="580"/>
      <c r="L433" s="580"/>
      <c r="M433" s="580"/>
      <c r="N433" s="580"/>
      <c r="O433" s="580"/>
      <c r="P433" s="580"/>
      <c r="Q433" s="580"/>
      <c r="R433" s="580"/>
      <c r="S433" s="580"/>
      <c r="T433" s="580"/>
      <c r="U433" s="580"/>
      <c r="V433" s="580"/>
      <c r="W433" s="580"/>
      <c r="X433" s="580"/>
      <c r="Y433" s="580"/>
      <c r="Z433" s="580"/>
      <c r="AA433" s="580"/>
      <c r="AB433" s="580"/>
      <c r="AC433" s="580"/>
    </row>
    <row r="434" spans="2:29" s="574" customFormat="1" ht="15" customHeight="1">
      <c r="B434" s="701"/>
      <c r="C434" s="701"/>
      <c r="D434" s="25" t="s">
        <v>149</v>
      </c>
      <c r="E434" s="177" t="str">
        <f>ADDRESS(MATCH(E8,SL_CHARTS_2012!$BH$1:$BH$39999,1),$E$440,1)</f>
        <v>$BH$7</v>
      </c>
      <c r="F434" s="177" t="str">
        <f>ADDRESS(MATCH(F8,SL_CHARTS_2012!$BH$1:$BH$39999,1),$E$440,1)</f>
        <v>$BH$7</v>
      </c>
      <c r="G434" s="177" t="str">
        <f>ADDRESS(MATCH(G8,SL_CHARTS_2012!$BH$1:$BH$39999,1),$E$440,1)</f>
        <v>$BH$7</v>
      </c>
      <c r="H434" s="177" t="str">
        <f>ADDRESS(MATCH(H8,SL_CHARTS_2012!$BH$1:$BH$39999,1),$E$440,1)</f>
        <v>$BH$7</v>
      </c>
      <c r="I434" s="177" t="str">
        <f>ADDRESS(MATCH(I8,SL_CHARTS_2012!$BH$1:$BH$39999,1),$E$440,1)</f>
        <v>$BH$7</v>
      </c>
      <c r="J434" s="393" t="str">
        <f>ADDRESS(MATCH(J8,SL_CHARTS_2012!$BH$1:$BH$39999,1),$E$440,1)</f>
        <v>$BH$7</v>
      </c>
      <c r="K434" s="580"/>
      <c r="L434" s="580"/>
      <c r="M434" s="580"/>
      <c r="N434" s="580"/>
      <c r="O434" s="580"/>
      <c r="P434" s="580"/>
      <c r="Q434" s="580"/>
      <c r="R434" s="580"/>
      <c r="S434" s="580"/>
      <c r="T434" s="580"/>
      <c r="U434" s="580"/>
      <c r="V434" s="580"/>
      <c r="W434" s="580"/>
      <c r="X434" s="580"/>
      <c r="Y434" s="580"/>
      <c r="Z434" s="580"/>
      <c r="AA434" s="580"/>
      <c r="AB434" s="580"/>
      <c r="AC434" s="580"/>
    </row>
    <row r="435" spans="2:29" s="574" customFormat="1" ht="15" customHeight="1">
      <c r="B435" s="701"/>
      <c r="C435" s="701"/>
      <c r="D435" s="24" t="s">
        <v>130</v>
      </c>
      <c r="E435" s="578">
        <f ca="1">INDIRECT(CONCATENATE($E$395,ADDRESS(MATCH(E8,SL_CHARTS_2012!$BH$1:$BH$39999,1),$E$440,1)))</f>
        <v>35</v>
      </c>
      <c r="F435" s="578">
        <f ca="1">INDIRECT(CONCATENATE($E$395,ADDRESS(MATCH(F8,SL_CHARTS_2012!$BH$1:$BH$39999,1),$E$440,1)))</f>
        <v>35</v>
      </c>
      <c r="G435" s="578">
        <f ca="1">INDIRECT(CONCATENATE($E$395,ADDRESS(MATCH(G8,SL_CHARTS_2012!$BH$1:$BH$39999,1),$E$440,1)))</f>
        <v>35</v>
      </c>
      <c r="H435" s="578">
        <f ca="1">INDIRECT(CONCATENATE($E$395,ADDRESS(MATCH(H8,SL_CHARTS_2012!$BH$1:$BH$39999,1),$E$440,1)))</f>
        <v>35</v>
      </c>
      <c r="I435" s="578">
        <f ca="1">INDIRECT(CONCATENATE($E$395,ADDRESS(MATCH(I8,SL_CHARTS_2012!$BH$1:$BH$39999,1),$E$440,1)))</f>
        <v>35</v>
      </c>
      <c r="J435" s="594">
        <f ca="1">INDIRECT(CONCATENATE($E$395,ADDRESS(MATCH(J8,SL_CHARTS_2012!$BH$1:$BH$39999,1),$E$440,1)))</f>
        <v>35</v>
      </c>
      <c r="K435" s="580"/>
      <c r="L435" s="580"/>
      <c r="M435" s="580"/>
      <c r="N435" s="580"/>
      <c r="O435" s="580"/>
      <c r="P435" s="580"/>
      <c r="Q435" s="580"/>
      <c r="R435" s="580"/>
      <c r="S435" s="580"/>
      <c r="T435" s="580"/>
      <c r="U435" s="580"/>
      <c r="V435" s="580"/>
      <c r="W435" s="580"/>
      <c r="X435" s="580"/>
      <c r="Y435" s="580"/>
      <c r="Z435" s="580"/>
      <c r="AA435" s="580"/>
      <c r="AB435" s="580"/>
      <c r="AC435" s="580"/>
    </row>
    <row r="436" spans="2:29" s="574" customFormat="1" ht="15" customHeight="1">
      <c r="B436" s="701"/>
      <c r="C436" s="707" t="s">
        <v>121</v>
      </c>
      <c r="D436" s="60" t="s">
        <v>148</v>
      </c>
      <c r="E436" s="579" t="str">
        <f>ADDRESS(MATCH(E6,SL_CHARTS_2012!$BH$1:$BH$39999,1),$E$440,1)</f>
        <v>$BH$7</v>
      </c>
      <c r="F436" s="582" t="str">
        <f>ADDRESS(MATCH(F6,SL_CHARTS_2012!$BH$1:$BH$39999,1),$E$440,1)</f>
        <v>$BH$7</v>
      </c>
      <c r="G436" s="579" t="str">
        <f>ADDRESS(MATCH(G6,SL_CHARTS_2012!$BH$1:$BH$39999,1),$E$440,1)</f>
        <v>$BH$7</v>
      </c>
      <c r="H436" s="579" t="str">
        <f>ADDRESS(MATCH(H6,SL_CHARTS_2012!$BH$1:$BH$39999,1),$E$440,1)</f>
        <v>$BH$7</v>
      </c>
      <c r="I436" s="579" t="str">
        <f>ADDRESS(MATCH(I6,SL_CHARTS_2012!$BH$1:$BH$39999,1),$E$440,1)</f>
        <v>$BH$7</v>
      </c>
      <c r="J436" s="596" t="str">
        <f>ADDRESS(MATCH(J6,SL_CHARTS_2012!$BH$1:$BH$39999,1),$E$440,1)</f>
        <v>$BH$7</v>
      </c>
      <c r="K436" s="580"/>
      <c r="L436" s="580"/>
      <c r="M436" s="580"/>
      <c r="N436" s="580"/>
      <c r="O436" s="580"/>
      <c r="P436" s="580"/>
      <c r="Q436" s="580"/>
      <c r="R436" s="580"/>
      <c r="S436" s="580"/>
      <c r="T436" s="580"/>
      <c r="U436" s="580"/>
      <c r="V436" s="580"/>
      <c r="W436" s="580"/>
      <c r="X436" s="580"/>
      <c r="Y436" s="580"/>
      <c r="Z436" s="580"/>
      <c r="AA436" s="580"/>
      <c r="AB436" s="580"/>
      <c r="AC436" s="580"/>
    </row>
    <row r="437" spans="2:29" s="574" customFormat="1" ht="15" customHeight="1">
      <c r="B437" s="701"/>
      <c r="C437" s="707"/>
      <c r="D437" s="85" t="s">
        <v>118</v>
      </c>
      <c r="E437" s="579">
        <f ca="1">INDIRECT(CONCATENATE($E$372,ADDRESS(MATCH(E6,SL_CHARTS_2012!$BH$1:$BH$39999,1),$E$440,1)))</f>
        <v>35</v>
      </c>
      <c r="F437" s="582">
        <f ca="1">INDIRECT(CONCATENATE($E$372,ADDRESS(MATCH(F6,SL_CHARTS_2012!$BH$1:$BH$39999,1),$E$440,1)))</f>
        <v>35</v>
      </c>
      <c r="G437" s="579">
        <f ca="1">INDIRECT(CONCATENATE($E$372,ADDRESS(MATCH(G6,SL_CHARTS_2012!$BH$1:$BH$39999,1),$E$440,1)))</f>
        <v>35</v>
      </c>
      <c r="H437" s="579">
        <f ca="1">INDIRECT(CONCATENATE($E$372,ADDRESS(MATCH(H6,SL_CHARTS_2012!$BH$1:$BH$39999,1),$E$440,1)))</f>
        <v>35</v>
      </c>
      <c r="I437" s="579">
        <f ca="1">INDIRECT(CONCATENATE($E$372,ADDRESS(MATCH(I6,SL_CHARTS_2012!$BH$1:$BH$39999,1),$E$440,1)))</f>
        <v>35</v>
      </c>
      <c r="J437" s="596">
        <f ca="1">INDIRECT(CONCATENATE($E$372,ADDRESS(MATCH(J6,SL_CHARTS_2012!$BH$1:$BH$39999,1),$E$440,1)))</f>
        <v>35</v>
      </c>
      <c r="K437" s="580"/>
      <c r="L437" s="580"/>
      <c r="M437" s="580"/>
      <c r="N437" s="580"/>
      <c r="O437" s="580"/>
      <c r="P437" s="580"/>
      <c r="Q437" s="580"/>
      <c r="R437" s="580"/>
      <c r="S437" s="580"/>
      <c r="T437" s="580"/>
      <c r="U437" s="580"/>
      <c r="V437" s="580"/>
      <c r="W437" s="580"/>
      <c r="X437" s="580"/>
      <c r="Y437" s="580"/>
      <c r="Z437" s="580"/>
      <c r="AA437" s="580"/>
      <c r="AB437" s="580"/>
      <c r="AC437" s="580"/>
    </row>
    <row r="438" spans="2:29" s="574" customFormat="1" ht="15" customHeight="1">
      <c r="B438" s="701"/>
      <c r="C438" s="707"/>
      <c r="D438" s="60" t="s">
        <v>149</v>
      </c>
      <c r="E438" s="579" t="str">
        <f>ADDRESS(MATCH(E10,SL_CHARTS_2012!$BH$1:$BH$39999,1),$E$440,1)</f>
        <v>$BH$7</v>
      </c>
      <c r="F438" s="582" t="str">
        <f>ADDRESS(MATCH(F10,SL_CHARTS_2012!$BH$1:$BH$39999,1),$E$440,1)</f>
        <v>$BH$7</v>
      </c>
      <c r="G438" s="579" t="str">
        <f>ADDRESS(MATCH(G10,SL_CHARTS_2012!$BH$1:$BH$39999,1),$E$440,1)</f>
        <v>$BH$7</v>
      </c>
      <c r="H438" s="579" t="str">
        <f>ADDRESS(MATCH(H10,SL_CHARTS_2012!$BH$1:$BH$39999,1),$E$440,1)</f>
        <v>$BH$7</v>
      </c>
      <c r="I438" s="579" t="str">
        <f>ADDRESS(MATCH(I10,SL_CHARTS_2012!$BH$1:$BH$39999,1),$E$440,1)</f>
        <v>$BH$7</v>
      </c>
      <c r="J438" s="596" t="str">
        <f>ADDRESS(MATCH(J10,SL_CHARTS_2012!$BH$1:$BH$39999,1),$E$440,1)</f>
        <v>$BH$7</v>
      </c>
      <c r="K438" s="580"/>
      <c r="L438" s="580"/>
      <c r="M438" s="580"/>
      <c r="N438" s="580"/>
      <c r="O438" s="580"/>
      <c r="P438" s="580"/>
      <c r="Q438" s="580"/>
      <c r="R438" s="580"/>
      <c r="S438" s="580"/>
      <c r="T438" s="580"/>
      <c r="U438" s="580"/>
      <c r="V438" s="580"/>
      <c r="W438" s="580"/>
      <c r="X438" s="580"/>
      <c r="Y438" s="580"/>
      <c r="Z438" s="580"/>
      <c r="AA438" s="580"/>
      <c r="AB438" s="580"/>
      <c r="AC438" s="580"/>
    </row>
    <row r="439" spans="2:29" s="574" customFormat="1" ht="15" customHeight="1">
      <c r="B439" s="701"/>
      <c r="C439" s="707"/>
      <c r="D439" s="85" t="s">
        <v>119</v>
      </c>
      <c r="E439" s="579">
        <f ca="1">INDIRECT(CONCATENATE($E$395,ADDRESS(MATCH(E10,SL_CHARTS_2012!$BH$1:$BH$39999,1),$E$440,1)))</f>
        <v>35</v>
      </c>
      <c r="F439" s="582">
        <f ca="1">INDIRECT(CONCATENATE($E$395,ADDRESS(MATCH(F10,SL_CHARTS_2012!$BH$1:$BH$39999,1),$E$440,1)))</f>
        <v>35</v>
      </c>
      <c r="G439" s="579">
        <f ca="1">INDIRECT(CONCATENATE($E$395,ADDRESS(MATCH(G10,SL_CHARTS_2012!$BH$1:$BH$39999,1),$E$440,1)))</f>
        <v>35</v>
      </c>
      <c r="H439" s="579">
        <f ca="1">INDIRECT(CONCATENATE($E$395,ADDRESS(MATCH(H10,SL_CHARTS_2012!$BH$1:$BH$39999,1),$E$440,1)))</f>
        <v>35</v>
      </c>
      <c r="I439" s="579">
        <f ca="1">INDIRECT(CONCATENATE($E$395,ADDRESS(MATCH(I10,SL_CHARTS_2012!$BH$1:$BH$39999,1),$E$440,1)))</f>
        <v>35</v>
      </c>
      <c r="J439" s="596">
        <f ca="1">INDIRECT(CONCATENATE($E$395,ADDRESS(MATCH(J10,SL_CHARTS_2012!$BH$1:$BH$39999,1),$E$440,1)))</f>
        <v>35</v>
      </c>
      <c r="K439" s="580"/>
      <c r="L439" s="580"/>
      <c r="M439" s="580"/>
      <c r="N439" s="580"/>
      <c r="O439" s="580"/>
      <c r="P439" s="580"/>
      <c r="Q439" s="580"/>
      <c r="R439" s="580"/>
      <c r="S439" s="580"/>
      <c r="T439" s="580"/>
      <c r="U439" s="580"/>
      <c r="V439" s="580"/>
      <c r="W439" s="580"/>
      <c r="X439" s="580"/>
      <c r="Y439" s="580"/>
      <c r="Z439" s="580"/>
      <c r="AA439" s="580"/>
      <c r="AB439" s="580"/>
      <c r="AC439" s="580"/>
    </row>
    <row r="440" spans="2:29" s="574" customFormat="1" ht="15" customHeight="1">
      <c r="B440" s="701"/>
      <c r="C440" s="712" t="s">
        <v>125</v>
      </c>
      <c r="D440" s="712"/>
      <c r="E440" s="704">
        <v>60</v>
      </c>
      <c r="F440" s="704"/>
      <c r="G440" s="704"/>
      <c r="H440" s="704"/>
      <c r="I440" s="704"/>
      <c r="J440" s="704"/>
      <c r="K440" s="580"/>
      <c r="L440" s="580"/>
      <c r="M440" s="580"/>
      <c r="N440" s="580"/>
      <c r="O440" s="580"/>
      <c r="P440" s="580"/>
      <c r="Q440" s="580"/>
      <c r="R440" s="580"/>
      <c r="S440" s="580"/>
      <c r="T440" s="580"/>
      <c r="U440" s="580"/>
      <c r="V440" s="580"/>
      <c r="W440" s="580"/>
      <c r="X440" s="580"/>
      <c r="Y440" s="580"/>
      <c r="Z440" s="580"/>
      <c r="AA440" s="580"/>
      <c r="AB440" s="580"/>
      <c r="AC440" s="580"/>
    </row>
    <row r="441" spans="2:29" s="574" customFormat="1" ht="15" customHeight="1">
      <c r="B441" s="701"/>
      <c r="C441" s="573"/>
      <c r="D441" s="713" t="s">
        <v>126</v>
      </c>
      <c r="E441" s="42" t="s">
        <v>147</v>
      </c>
      <c r="F441" s="24"/>
      <c r="G441" s="24"/>
      <c r="H441" s="24"/>
      <c r="I441" s="24"/>
      <c r="J441" s="326"/>
      <c r="K441" s="580"/>
      <c r="L441" s="580"/>
      <c r="M441" s="580"/>
      <c r="N441" s="580"/>
      <c r="O441" s="580"/>
      <c r="P441" s="580"/>
      <c r="Q441" s="580"/>
      <c r="R441" s="580"/>
      <c r="S441" s="580"/>
      <c r="T441" s="580"/>
      <c r="U441" s="580"/>
      <c r="V441" s="580"/>
      <c r="W441" s="580"/>
      <c r="X441" s="580"/>
      <c r="Y441" s="580"/>
      <c r="Z441" s="580"/>
      <c r="AA441" s="580"/>
      <c r="AB441" s="580"/>
      <c r="AC441" s="580"/>
    </row>
    <row r="442" spans="2:29" s="574" customFormat="1" ht="15" customHeight="1">
      <c r="B442" s="701"/>
      <c r="C442" s="573"/>
      <c r="D442" s="713"/>
      <c r="E442" s="42" t="s">
        <v>124</v>
      </c>
      <c r="F442" s="24"/>
      <c r="G442" s="24"/>
      <c r="H442" s="24"/>
      <c r="I442" s="24"/>
      <c r="J442" s="326"/>
      <c r="K442" s="580"/>
      <c r="L442" s="580"/>
      <c r="M442" s="580"/>
      <c r="N442" s="580"/>
      <c r="O442" s="580"/>
      <c r="P442" s="580"/>
      <c r="Q442" s="580"/>
      <c r="R442" s="580"/>
      <c r="S442" s="580"/>
      <c r="T442" s="580"/>
      <c r="U442" s="580"/>
      <c r="V442" s="580"/>
      <c r="W442" s="580"/>
      <c r="X442" s="580"/>
      <c r="Y442" s="580"/>
      <c r="Z442" s="580"/>
      <c r="AA442" s="580"/>
      <c r="AB442" s="580"/>
      <c r="AC442" s="580"/>
    </row>
    <row r="443" spans="2:29" s="574" customFormat="1" ht="15" customHeight="1">
      <c r="B443" s="701"/>
      <c r="C443" s="705" t="s">
        <v>120</v>
      </c>
      <c r="D443" s="44" t="s">
        <v>123</v>
      </c>
      <c r="E443" s="181" t="str">
        <f ca="1">IF(E433&gt;E4, ADDRESS(MATCH(E435,SL_CHARTS_2012!$BH$1:$BH$3999,1),$E$440+3,1),E444)</f>
        <v>$BK$7</v>
      </c>
      <c r="F443" s="181" t="str">
        <f ca="1">IF(F433&gt;F4, ADDRESS(MATCH(F435,SL_CHARTS_2012!$BH$1:$BH$3999,1),$E$440+3,1),F444)</f>
        <v>$BK$7</v>
      </c>
      <c r="G443" s="181" t="str">
        <f ca="1">IF(G433&gt;G4, ADDRESS(MATCH(G435,SL_CHARTS_2012!$BH$1:$BH$3999,1),$E$440+3,1),G444)</f>
        <v>$BK$7</v>
      </c>
      <c r="H443" s="181" t="str">
        <f ca="1">IF(H433&gt;H4, ADDRESS(MATCH(H435,SL_CHARTS_2012!$BH$1:$BH$3999,1),$E$440+3,1),H444)</f>
        <v>$BK$7</v>
      </c>
      <c r="I443" s="181" t="str">
        <f ca="1">IF(I433&gt;I4, ADDRESS(MATCH(I435,SL_CHARTS_2012!$BH$1:$BH$3999,1),$E$440+3,1),I444)</f>
        <v>$BK$7</v>
      </c>
      <c r="J443" s="394" t="str">
        <f ca="1">IF(J433&gt;J4, ADDRESS(MATCH(J435,SL_CHARTS_2012!$BH$1:$BH$3999,1),$E$440+3,1),J444)</f>
        <v>$BK$7</v>
      </c>
      <c r="K443" s="580"/>
      <c r="L443" s="580"/>
      <c r="M443" s="580"/>
      <c r="N443" s="580"/>
      <c r="O443" s="580"/>
      <c r="P443" s="580"/>
      <c r="Q443" s="580"/>
      <c r="R443" s="580"/>
      <c r="S443" s="580"/>
      <c r="T443" s="580"/>
      <c r="U443" s="580"/>
      <c r="V443" s="580"/>
      <c r="W443" s="580"/>
      <c r="X443" s="580"/>
      <c r="Y443" s="580"/>
      <c r="Z443" s="580"/>
      <c r="AA443" s="580"/>
      <c r="AB443" s="580"/>
      <c r="AC443" s="580"/>
    </row>
    <row r="444" spans="2:29" s="574" customFormat="1" ht="15" customHeight="1">
      <c r="B444" s="701"/>
      <c r="C444" s="706"/>
      <c r="D444" s="44" t="s">
        <v>122</v>
      </c>
      <c r="E444" s="181" t="str">
        <f ca="1">IF(E435&lt;E8,ADDRESS(MATCH(E433,SL_CHARTS_2012!$BH$1:$BH$3999,1),$E$440+3,1),E443)</f>
        <v>$BK$7</v>
      </c>
      <c r="F444" s="181" t="str">
        <f ca="1">IF(F435&lt;F8,ADDRESS(MATCH(F433,SL_CHARTS_2012!$BH$1:$BH$3999,1),$E$440+3,1),F443)</f>
        <v>$BK$7</v>
      </c>
      <c r="G444" s="181" t="str">
        <f ca="1">IF(G435&lt;G8,ADDRESS(MATCH(G433,SL_CHARTS_2012!$BH$1:$BH$3999,1),$E$440+3,1),G443)</f>
        <v>$BK$7</v>
      </c>
      <c r="H444" s="181" t="str">
        <f ca="1">IF(H435&lt;H8,ADDRESS(MATCH(H433,SL_CHARTS_2012!$BH$1:$BH$3999,1),$E$440+3,1),H443)</f>
        <v>$BK$7</v>
      </c>
      <c r="I444" s="181" t="str">
        <f ca="1">IF(I435&lt;I8,ADDRESS(MATCH(I433,SL_CHARTS_2012!$BH$1:$BH$3999,1),$E$440+3,1),I443)</f>
        <v>$BK$7</v>
      </c>
      <c r="J444" s="394" t="str">
        <f ca="1">IF(J435&lt;J8,ADDRESS(MATCH(J433,SL_CHARTS_2012!$BH$1:$BH$3999,1),$E$440+3,1),J443)</f>
        <v>$BK$7</v>
      </c>
      <c r="K444" s="580"/>
      <c r="L444" s="580"/>
      <c r="M444" s="580"/>
      <c r="N444" s="580"/>
      <c r="O444" s="580"/>
      <c r="P444" s="580"/>
      <c r="Q444" s="580"/>
      <c r="R444" s="580"/>
      <c r="S444" s="580"/>
      <c r="T444" s="580"/>
      <c r="U444" s="580"/>
      <c r="V444" s="580"/>
      <c r="W444" s="580"/>
      <c r="X444" s="580"/>
      <c r="Y444" s="580"/>
      <c r="Z444" s="580"/>
      <c r="AA444" s="580"/>
      <c r="AB444" s="580"/>
      <c r="AC444" s="580"/>
    </row>
    <row r="445" spans="2:29" s="574" customFormat="1" ht="15" customHeight="1">
      <c r="B445" s="701"/>
      <c r="C445" s="707" t="s">
        <v>121</v>
      </c>
      <c r="D445" s="134" t="s">
        <v>123</v>
      </c>
      <c r="E445" s="125" t="str">
        <f ca="1">IF(E437&gt;E4, ADDRESS(MATCH(E439,SL_CHARTS_2012!$BH$1:$BH$3999,1),$E$440+3,1),E446)</f>
        <v>$BK$7</v>
      </c>
      <c r="F445" s="182" t="str">
        <f ca="1">IF(F437&gt;F4, ADDRESS(MATCH(F439,SL_CHARTS_2012!$BH$1:$BH$3999,1),$E$440+3,1),F446)</f>
        <v>$BK$7</v>
      </c>
      <c r="G445" s="125" t="str">
        <f ca="1">IF(G437&gt;G4, ADDRESS(MATCH(G439,SL_CHARTS_2012!$BH$1:$BH$3999,1),$E$440+3,1),G446)</f>
        <v>$BK$7</v>
      </c>
      <c r="H445" s="125" t="str">
        <f ca="1">IF(H437&gt;H4, ADDRESS(MATCH(H439,SL_CHARTS_2012!$BH$1:$BH$3999,1),$E$440+3,1),H446)</f>
        <v>$BK$7</v>
      </c>
      <c r="I445" s="125" t="str">
        <f ca="1">IF(I437&gt;I4, ADDRESS(MATCH(I439,SL_CHARTS_2012!$BH$1:$BH$3999,1),$E$440+3,1),I446)</f>
        <v>$BK$7</v>
      </c>
      <c r="J445" s="395" t="str">
        <f ca="1">IF(J437&gt;J4, ADDRESS(MATCH(J439,SL_CHARTS_2012!$BH$1:$BH$3999,1),$E$440+3,1),J446)</f>
        <v>$BK$7</v>
      </c>
      <c r="K445" s="580"/>
      <c r="L445" s="580"/>
      <c r="M445" s="580"/>
      <c r="N445" s="580"/>
      <c r="O445" s="580"/>
      <c r="P445" s="580"/>
      <c r="Q445" s="580"/>
      <c r="R445" s="580"/>
      <c r="S445" s="580"/>
      <c r="T445" s="580"/>
      <c r="U445" s="580"/>
      <c r="V445" s="580"/>
      <c r="W445" s="580"/>
      <c r="X445" s="580"/>
      <c r="Y445" s="580"/>
      <c r="Z445" s="580"/>
      <c r="AA445" s="580"/>
      <c r="AB445" s="580"/>
      <c r="AC445" s="580"/>
    </row>
    <row r="446" spans="2:29" s="574" customFormat="1" ht="15" customHeight="1">
      <c r="B446" s="701"/>
      <c r="C446" s="708"/>
      <c r="D446" s="134" t="s">
        <v>122</v>
      </c>
      <c r="E446" s="125" t="str">
        <f ca="1">IF(E439&lt;E8,ADDRESS(MATCH(E437,SL_CHARTS_2012!$BH$1:$BH$3999,1),$E$440+3,1),E445)</f>
        <v>$BK$7</v>
      </c>
      <c r="F446" s="182" t="str">
        <f ca="1">IF(F439&lt;F8,ADDRESS(MATCH(F437,SL_CHARTS_2012!$BH$1:$BH$3999,1),$E$440+3,1),F445)</f>
        <v>$BK$7</v>
      </c>
      <c r="G446" s="125" t="str">
        <f ca="1">IF(G439&lt;G8,ADDRESS(MATCH(G437,SL_CHARTS_2012!$BH$1:$BH$3999,1),$E$440+3,1),G445)</f>
        <v>$BK$7</v>
      </c>
      <c r="H446" s="125" t="str">
        <f ca="1">IF(H439&lt;H8,ADDRESS(MATCH(H437,SL_CHARTS_2012!$BH$1:$BH$3999,1),$E$440+3,1),H445)</f>
        <v>$BK$7</v>
      </c>
      <c r="I446" s="125" t="str">
        <f ca="1">IF(I439&lt;I8,ADDRESS(MATCH(I437,SL_CHARTS_2012!$BH$1:$BH$3999,1),$E$440+3,1),I445)</f>
        <v>$BK$7</v>
      </c>
      <c r="J446" s="395" t="str">
        <f ca="1">IF(J439&lt;J8,ADDRESS(MATCH(J437,SL_CHARTS_2012!$BH$1:$BH$3999,1),$E$440+3,1),J445)</f>
        <v>$BK$7</v>
      </c>
      <c r="K446" s="580"/>
      <c r="L446" s="580"/>
      <c r="M446" s="580"/>
      <c r="N446" s="580"/>
      <c r="O446" s="580"/>
      <c r="P446" s="580"/>
      <c r="Q446" s="580"/>
      <c r="R446" s="580"/>
      <c r="S446" s="580"/>
      <c r="T446" s="580"/>
      <c r="U446" s="580"/>
      <c r="V446" s="580"/>
      <c r="W446" s="580"/>
      <c r="X446" s="580"/>
      <c r="Y446" s="580"/>
      <c r="Z446" s="580"/>
      <c r="AA446" s="580"/>
      <c r="AB446" s="580"/>
      <c r="AC446" s="580"/>
    </row>
    <row r="447" spans="2:29" s="574" customFormat="1" ht="15" customHeight="1">
      <c r="B447" s="701"/>
      <c r="C447" s="714" t="s">
        <v>127</v>
      </c>
      <c r="D447" s="23" t="s">
        <v>106</v>
      </c>
      <c r="E447" s="208" t="str">
        <f ca="1">CONCATENATE(ROUND(E433,1),E$7,ROUND(E435,1))</f>
        <v>35-35</v>
      </c>
      <c r="F447" s="208" t="str">
        <f t="shared" ref="F447:I447" ca="1" si="192">CONCATENATE(ROUND(F433,1),F$7,ROUND(F435,1))</f>
        <v>35-35</v>
      </c>
      <c r="G447" s="208" t="str">
        <f t="shared" ca="1" si="192"/>
        <v>35-35</v>
      </c>
      <c r="H447" s="208" t="str">
        <f t="shared" ca="1" si="192"/>
        <v>35-35</v>
      </c>
      <c r="I447" s="208" t="str">
        <f t="shared" ca="1" si="192"/>
        <v>35-35</v>
      </c>
      <c r="J447" s="403" t="str">
        <f t="shared" ref="J447" ca="1" si="193">CONCATENATE(ROUND(J433,1),J$7,ROUND(J435,1))</f>
        <v>35-35</v>
      </c>
      <c r="K447" s="580"/>
      <c r="L447" s="580"/>
      <c r="M447" s="580"/>
      <c r="N447" s="580"/>
      <c r="O447" s="580"/>
      <c r="P447" s="580"/>
      <c r="Q447" s="580"/>
      <c r="R447" s="580"/>
      <c r="S447" s="580"/>
      <c r="T447" s="580"/>
      <c r="U447" s="580"/>
      <c r="V447" s="580"/>
      <c r="W447" s="580"/>
      <c r="X447" s="580"/>
      <c r="Y447" s="580"/>
      <c r="Z447" s="580"/>
      <c r="AA447" s="580"/>
      <c r="AB447" s="580"/>
      <c r="AC447" s="580"/>
    </row>
    <row r="448" spans="2:29" s="574" customFormat="1" ht="15" customHeight="1">
      <c r="B448" s="701"/>
      <c r="C448" s="714"/>
      <c r="D448" s="15" t="s">
        <v>670</v>
      </c>
      <c r="E448" s="209">
        <f ca="1">AVERAGE(INDIRECT(CONCATENATE($E$232,E443,$E$233,E444),TRUE))</f>
        <v>12</v>
      </c>
      <c r="F448" s="209">
        <f t="shared" ref="F448:J448" ca="1" si="194">AVERAGE(INDIRECT(CONCATENATE($E$232,F443,$E$233,F444),TRUE))</f>
        <v>12</v>
      </c>
      <c r="G448" s="209">
        <f t="shared" ca="1" si="194"/>
        <v>12</v>
      </c>
      <c r="H448" s="209">
        <f t="shared" ca="1" si="194"/>
        <v>12</v>
      </c>
      <c r="I448" s="209">
        <f t="shared" ca="1" si="194"/>
        <v>12</v>
      </c>
      <c r="J448" s="404">
        <f t="shared" ca="1" si="194"/>
        <v>12</v>
      </c>
      <c r="K448" s="580"/>
      <c r="L448" s="580"/>
      <c r="M448" s="580"/>
      <c r="N448" s="580"/>
      <c r="O448" s="580"/>
      <c r="P448" s="580"/>
      <c r="Q448" s="580"/>
      <c r="R448" s="580"/>
      <c r="S448" s="580"/>
      <c r="T448" s="580"/>
      <c r="U448" s="580"/>
      <c r="V448" s="580"/>
      <c r="W448" s="580"/>
      <c r="X448" s="580"/>
      <c r="Y448" s="580"/>
      <c r="Z448" s="580"/>
      <c r="AA448" s="580"/>
      <c r="AB448" s="580"/>
      <c r="AC448" s="580"/>
    </row>
    <row r="449" spans="2:29" s="574" customFormat="1" ht="15" customHeight="1">
      <c r="B449" s="701"/>
      <c r="C449" s="714"/>
      <c r="D449" s="13" t="s">
        <v>671</v>
      </c>
      <c r="E449" s="210">
        <f ca="1">MIN(INDIRECT(CONCATENATE($E$232,E443,$E$233,E444),TRUE))</f>
        <v>12</v>
      </c>
      <c r="F449" s="210">
        <f t="shared" ref="F449:J449" ca="1" si="195">MIN(INDIRECT(CONCATENATE($E$232,F443,$E$233,F444),TRUE))</f>
        <v>12</v>
      </c>
      <c r="G449" s="210">
        <f t="shared" ca="1" si="195"/>
        <v>12</v>
      </c>
      <c r="H449" s="210">
        <f t="shared" ca="1" si="195"/>
        <v>12</v>
      </c>
      <c r="I449" s="210">
        <f t="shared" ca="1" si="195"/>
        <v>12</v>
      </c>
      <c r="J449" s="405">
        <f t="shared" ca="1" si="195"/>
        <v>12</v>
      </c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80"/>
      <c r="AB449" s="580"/>
      <c r="AC449" s="580"/>
    </row>
    <row r="450" spans="2:29" s="574" customFormat="1" ht="15" customHeight="1">
      <c r="B450" s="701"/>
      <c r="C450" s="714"/>
      <c r="D450" s="13" t="s">
        <v>672</v>
      </c>
      <c r="E450" s="210">
        <f ca="1">MAX(INDIRECT(CONCATENATE($E$232,E443,$E$233,E444),TRUE))</f>
        <v>12</v>
      </c>
      <c r="F450" s="210">
        <f t="shared" ref="F450:J450" ca="1" si="196">MAX(INDIRECT(CONCATENATE($E$232,F443,$E$233,F444),TRUE))</f>
        <v>12</v>
      </c>
      <c r="G450" s="210">
        <f t="shared" ca="1" si="196"/>
        <v>12</v>
      </c>
      <c r="H450" s="210">
        <f t="shared" ca="1" si="196"/>
        <v>12</v>
      </c>
      <c r="I450" s="210">
        <f t="shared" ca="1" si="196"/>
        <v>12</v>
      </c>
      <c r="J450" s="405">
        <f t="shared" ca="1" si="196"/>
        <v>12</v>
      </c>
      <c r="K450" s="580"/>
      <c r="L450" s="580"/>
      <c r="M450" s="580"/>
      <c r="N450" s="580"/>
      <c r="O450" s="580"/>
      <c r="P450" s="580"/>
      <c r="Q450" s="580"/>
      <c r="R450" s="580"/>
      <c r="S450" s="580"/>
      <c r="T450" s="580"/>
      <c r="U450" s="580"/>
      <c r="V450" s="580"/>
      <c r="W450" s="580"/>
      <c r="X450" s="580"/>
      <c r="Y450" s="580"/>
      <c r="Z450" s="580"/>
      <c r="AA450" s="580"/>
      <c r="AB450" s="580"/>
      <c r="AC450" s="580"/>
    </row>
    <row r="451" spans="2:29" s="574" customFormat="1" ht="15" customHeight="1">
      <c r="B451" s="701"/>
      <c r="C451" s="707" t="s">
        <v>121</v>
      </c>
      <c r="D451" s="141" t="s">
        <v>106</v>
      </c>
      <c r="E451" s="220" t="str">
        <f ca="1">CONCATENATE(ROUND(E437,1),E$7,ROUND(E439,1))</f>
        <v>35-35</v>
      </c>
      <c r="F451" s="170" t="str">
        <f t="shared" ref="F451:J451" ca="1" si="197">CONCATENATE(ROUND(F437,1),F$7,ROUND(F439,1))</f>
        <v>35-35</v>
      </c>
      <c r="G451" s="220" t="str">
        <f t="shared" ca="1" si="197"/>
        <v>35-35</v>
      </c>
      <c r="H451" s="220" t="str">
        <f t="shared" ca="1" si="197"/>
        <v>35-35</v>
      </c>
      <c r="I451" s="220" t="str">
        <f t="shared" ca="1" si="197"/>
        <v>35-35</v>
      </c>
      <c r="J451" s="399" t="str">
        <f t="shared" ca="1" si="197"/>
        <v>35-35</v>
      </c>
      <c r="K451" s="580"/>
      <c r="L451" s="580"/>
      <c r="M451" s="580"/>
      <c r="N451" s="580"/>
      <c r="O451" s="580"/>
      <c r="P451" s="580"/>
      <c r="Q451" s="580"/>
      <c r="R451" s="580"/>
      <c r="S451" s="580"/>
      <c r="T451" s="580"/>
      <c r="U451" s="580"/>
      <c r="V451" s="580"/>
      <c r="W451" s="580"/>
      <c r="X451" s="580"/>
      <c r="Y451" s="580"/>
      <c r="Z451" s="580"/>
      <c r="AA451" s="580"/>
      <c r="AB451" s="580"/>
      <c r="AC451" s="580"/>
    </row>
    <row r="452" spans="2:29" s="574" customFormat="1" ht="15" customHeight="1">
      <c r="B452" s="701"/>
      <c r="C452" s="707"/>
      <c r="D452" s="58" t="s">
        <v>670</v>
      </c>
      <c r="E452" s="130">
        <f ca="1">AVERAGE(INDIRECT(CONCATENATE($E$232,E445,$E$233,E446),TRUE))</f>
        <v>12</v>
      </c>
      <c r="F452" s="314">
        <f t="shared" ref="F452:J452" ca="1" si="198">AVERAGE(INDIRECT(CONCATENATE($E$232,F445,$E$233,F446),TRUE))</f>
        <v>12</v>
      </c>
      <c r="G452" s="130">
        <f t="shared" ca="1" si="198"/>
        <v>12</v>
      </c>
      <c r="H452" s="130">
        <f t="shared" ca="1" si="198"/>
        <v>12</v>
      </c>
      <c r="I452" s="130">
        <f t="shared" ca="1" si="198"/>
        <v>12</v>
      </c>
      <c r="J452" s="400">
        <f t="shared" ca="1" si="198"/>
        <v>12</v>
      </c>
      <c r="K452" s="580"/>
      <c r="L452" s="580"/>
      <c r="M452" s="580"/>
      <c r="N452" s="580"/>
      <c r="O452" s="580"/>
      <c r="P452" s="580"/>
      <c r="Q452" s="580"/>
      <c r="R452" s="580"/>
      <c r="S452" s="580"/>
      <c r="T452" s="580"/>
      <c r="U452" s="580"/>
      <c r="V452" s="580"/>
      <c r="W452" s="580"/>
      <c r="X452" s="580"/>
      <c r="Y452" s="580"/>
      <c r="Z452" s="580"/>
      <c r="AA452" s="580"/>
      <c r="AB452" s="580"/>
      <c r="AC452" s="580"/>
    </row>
    <row r="453" spans="2:29" s="574" customFormat="1" ht="15" customHeight="1">
      <c r="B453" s="701"/>
      <c r="C453" s="707"/>
      <c r="D453" s="59" t="s">
        <v>671</v>
      </c>
      <c r="E453" s="131">
        <f ca="1">MIN(INDIRECT(CONCATENATE($E$232,E445,$E$233,E446),TRUE))</f>
        <v>12</v>
      </c>
      <c r="F453" s="315">
        <f t="shared" ref="F453:J453" ca="1" si="199">MIN(INDIRECT(CONCATENATE($E$232,F445,$E$233,F446),TRUE))</f>
        <v>12</v>
      </c>
      <c r="G453" s="131">
        <f t="shared" ca="1" si="199"/>
        <v>12</v>
      </c>
      <c r="H453" s="131">
        <f t="shared" ca="1" si="199"/>
        <v>12</v>
      </c>
      <c r="I453" s="131">
        <f t="shared" ca="1" si="199"/>
        <v>12</v>
      </c>
      <c r="J453" s="401">
        <f t="shared" ca="1" si="199"/>
        <v>12</v>
      </c>
      <c r="K453" s="580"/>
      <c r="L453" s="580"/>
      <c r="M453" s="580"/>
      <c r="N453" s="580"/>
      <c r="O453" s="580"/>
      <c r="P453" s="580"/>
      <c r="Q453" s="580"/>
      <c r="R453" s="580"/>
      <c r="S453" s="580"/>
      <c r="T453" s="580"/>
      <c r="U453" s="580"/>
      <c r="V453" s="580"/>
      <c r="W453" s="580"/>
      <c r="X453" s="580"/>
      <c r="Y453" s="580"/>
      <c r="Z453" s="580"/>
      <c r="AA453" s="580"/>
      <c r="AB453" s="580"/>
      <c r="AC453" s="580"/>
    </row>
    <row r="454" spans="2:29" s="574" customFormat="1" ht="15" customHeight="1">
      <c r="B454" s="711"/>
      <c r="C454" s="709"/>
      <c r="D454" s="219" t="s">
        <v>672</v>
      </c>
      <c r="E454" s="221">
        <f ca="1">MAX(INDIRECT(CONCATENATE($E$232,E445,$E$233,E446),TRUE))</f>
        <v>12</v>
      </c>
      <c r="F454" s="316">
        <f t="shared" ref="F454:J454" ca="1" si="200">MAX(INDIRECT(CONCATENATE($E$232,F445,$E$233,F446),TRUE))</f>
        <v>12</v>
      </c>
      <c r="G454" s="221">
        <f t="shared" ca="1" si="200"/>
        <v>12</v>
      </c>
      <c r="H454" s="221">
        <f t="shared" ca="1" si="200"/>
        <v>12</v>
      </c>
      <c r="I454" s="221">
        <f t="shared" ca="1" si="200"/>
        <v>12</v>
      </c>
      <c r="J454" s="402">
        <f t="shared" ca="1" si="200"/>
        <v>12</v>
      </c>
      <c r="K454" s="580"/>
      <c r="L454" s="580"/>
      <c r="M454" s="580"/>
      <c r="N454" s="580"/>
      <c r="O454" s="580"/>
      <c r="P454" s="580"/>
      <c r="Q454" s="580"/>
      <c r="R454" s="580"/>
      <c r="S454" s="580"/>
      <c r="T454" s="580"/>
      <c r="U454" s="580"/>
      <c r="V454" s="580"/>
      <c r="W454" s="580"/>
      <c r="X454" s="580"/>
      <c r="Y454" s="580"/>
      <c r="Z454" s="580"/>
      <c r="AA454" s="580"/>
      <c r="AB454" s="580"/>
      <c r="AC454" s="580"/>
    </row>
    <row r="455" spans="2:29" s="574" customFormat="1" ht="15" customHeight="1">
      <c r="B455" s="191"/>
      <c r="C455" s="191"/>
      <c r="D455" s="191"/>
      <c r="E455" s="191"/>
      <c r="F455" s="191"/>
      <c r="G455" s="191"/>
      <c r="H455" s="191"/>
      <c r="I455" s="191"/>
      <c r="J455" s="381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80"/>
      <c r="AB455" s="580"/>
      <c r="AC455" s="580"/>
    </row>
    <row r="456" spans="2:29" s="574" customFormat="1" ht="15" customHeight="1" thickBot="1">
      <c r="B456" s="515" t="s">
        <v>47</v>
      </c>
      <c r="C456" s="515"/>
      <c r="D456" s="515"/>
      <c r="E456" s="515"/>
      <c r="F456" s="515"/>
      <c r="G456" s="515"/>
      <c r="H456" s="515"/>
      <c r="I456" s="515"/>
      <c r="J456" s="515"/>
      <c r="K456" s="518"/>
      <c r="L456" s="518"/>
      <c r="M456" s="518"/>
      <c r="N456" s="518"/>
      <c r="O456" s="518"/>
      <c r="P456" s="518"/>
      <c r="Q456" s="518"/>
      <c r="R456" s="518"/>
      <c r="S456" s="518"/>
      <c r="T456" s="518"/>
      <c r="U456" s="518"/>
      <c r="V456" s="518"/>
      <c r="W456" s="518"/>
      <c r="X456" s="518"/>
      <c r="Y456" s="518"/>
      <c r="Z456" s="518"/>
      <c r="AA456" s="518"/>
      <c r="AB456" s="518"/>
      <c r="AC456" s="518"/>
    </row>
    <row r="457" spans="2:29" s="490" customFormat="1" ht="15" hidden="1" customHeight="1">
      <c r="B457" s="691" t="s">
        <v>135</v>
      </c>
      <c r="C457" s="691" t="s">
        <v>120</v>
      </c>
      <c r="D457" s="30" t="s">
        <v>148</v>
      </c>
      <c r="E457" s="96" t="str">
        <f>ADDRESS(MATCH(E458,SL_CHARTS_2012!$CG$1:$CG$39999,1),$E$465,1)</f>
        <v>$CG$46</v>
      </c>
      <c r="F457" s="96" t="str">
        <f>ADDRESS(MATCH(F458,SL_CHARTS_2012!$CG$1:$CG$39999,1),$E$465,1)</f>
        <v>$CG$52</v>
      </c>
      <c r="G457" s="96" t="str">
        <f>ADDRESS(MATCH(G458,SL_CHARTS_2012!$CG$1:$CG$39999,1),$E$465,1)</f>
        <v>$CG$45</v>
      </c>
      <c r="H457" s="96" t="str">
        <f>ADDRESS(MATCH(H458,SL_CHARTS_2012!$CG$1:$CG$39999,1),$E$465,1)</f>
        <v>$CG$47</v>
      </c>
      <c r="I457" s="96" t="str">
        <f>ADDRESS(MATCH(I458,SL_CHARTS_2012!$CG$1:$CG$39999,1),$E$465,1)</f>
        <v>$CG$46</v>
      </c>
      <c r="J457" s="96" t="str">
        <f>ADDRESS(MATCH(J458,SL_CHARTS_2012!$CG$1:$CG$39999,1),$E$465,1)</f>
        <v>$CG$47</v>
      </c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</row>
    <row r="458" spans="2:29" s="490" customFormat="1" ht="15" customHeight="1">
      <c r="B458" s="692"/>
      <c r="C458" s="691"/>
      <c r="D458" s="66" t="s">
        <v>129</v>
      </c>
      <c r="E458" s="197">
        <f>ROUNDUP(E$4,0)</f>
        <v>41</v>
      </c>
      <c r="F458" s="197">
        <f t="shared" ref="F458:J458" si="201">ROUNDUP(F$4,0)</f>
        <v>47</v>
      </c>
      <c r="G458" s="197">
        <f t="shared" si="201"/>
        <v>40</v>
      </c>
      <c r="H458" s="197">
        <f t="shared" si="201"/>
        <v>42</v>
      </c>
      <c r="I458" s="197">
        <f t="shared" si="201"/>
        <v>41</v>
      </c>
      <c r="J458" s="197">
        <f t="shared" si="201"/>
        <v>42</v>
      </c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  <c r="AA458" s="197"/>
      <c r="AB458" s="197"/>
      <c r="AC458" s="197"/>
    </row>
    <row r="459" spans="2:29" s="490" customFormat="1" ht="15" hidden="1" customHeight="1">
      <c r="B459" s="692"/>
      <c r="C459" s="691"/>
      <c r="D459" s="30" t="s">
        <v>149</v>
      </c>
      <c r="E459" s="31" t="str">
        <f>ADDRESS(MATCH(E460,SL_CHARTS_2012!$CG$1:$CG$39999,1),$E$465,1)</f>
        <v>$CG$43</v>
      </c>
      <c r="F459" s="31" t="str">
        <f>ADDRESS(MATCH(F460,SL_CHARTS_2012!$CG$1:$CG$39999,1),$E$465,1)</f>
        <v>$CG$40</v>
      </c>
      <c r="G459" s="31" t="str">
        <f>ADDRESS(MATCH(G460,SL_CHARTS_2012!$CG$1:$CG$39999,1),$E$465,1)</f>
        <v>$CG$41</v>
      </c>
      <c r="H459" s="31" t="str">
        <f>ADDRESS(MATCH(H460,SL_CHARTS_2012!$CG$1:$CG$39999,1),$E$465,1)</f>
        <v>$CG$41</v>
      </c>
      <c r="I459" s="31" t="str">
        <f>ADDRESS(MATCH(I460,SL_CHARTS_2012!$CG$1:$CG$39999,1),$E$465,1)</f>
        <v>$CG$42</v>
      </c>
      <c r="J459" s="31" t="str">
        <f>ADDRESS(MATCH(J460,SL_CHARTS_2012!$CG$1:$CG$39999,1),$E$465,1)</f>
        <v>$CG$43</v>
      </c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</row>
    <row r="460" spans="2:29" s="490" customFormat="1" ht="15" customHeight="1">
      <c r="B460" s="692"/>
      <c r="C460" s="691"/>
      <c r="D460" s="66" t="s">
        <v>130</v>
      </c>
      <c r="E460" s="241">
        <f>ROUNDDOWN(E$8,0)</f>
        <v>38</v>
      </c>
      <c r="F460" s="241">
        <f t="shared" ref="F460:J460" si="202">ROUNDDOWN(F$8,0)</f>
        <v>35</v>
      </c>
      <c r="G460" s="241">
        <f t="shared" si="202"/>
        <v>36</v>
      </c>
      <c r="H460" s="241">
        <f t="shared" si="202"/>
        <v>36</v>
      </c>
      <c r="I460" s="241">
        <f t="shared" si="202"/>
        <v>37</v>
      </c>
      <c r="J460" s="241">
        <f t="shared" si="202"/>
        <v>38</v>
      </c>
      <c r="K460" s="597"/>
      <c r="L460" s="597"/>
      <c r="M460" s="597"/>
      <c r="N460" s="597"/>
      <c r="O460" s="597"/>
      <c r="P460" s="597"/>
      <c r="Q460" s="597"/>
      <c r="R460" s="597"/>
      <c r="S460" s="597"/>
      <c r="T460" s="597"/>
      <c r="U460" s="597"/>
      <c r="V460" s="597"/>
      <c r="W460" s="597"/>
      <c r="X460" s="597"/>
      <c r="Y460" s="597"/>
      <c r="Z460" s="597"/>
      <c r="AA460" s="597"/>
      <c r="AB460" s="597"/>
      <c r="AC460" s="597"/>
    </row>
    <row r="461" spans="2:29" s="490" customFormat="1" ht="15" hidden="1" customHeight="1">
      <c r="B461" s="692"/>
      <c r="C461" s="693" t="s">
        <v>121</v>
      </c>
      <c r="D461" s="63" t="s">
        <v>148</v>
      </c>
      <c r="E461" s="64" t="str">
        <f>ADDRESS(MATCH(E462,SL_CHARTS_2012!$CG$1:$CG$39999,1),$E$465,1)</f>
        <v>$CG$46</v>
      </c>
      <c r="F461" s="64" t="str">
        <f>ADDRESS(MATCH(F462,SL_CHARTS_2012!$CG$1:$CG$39999,1),$E$465,1)</f>
        <v>$CG$52</v>
      </c>
      <c r="G461" s="64" t="str">
        <f>ADDRESS(MATCH(G462,SL_CHARTS_2012!$CG$1:$CG$39999,1),$E$465,1)</f>
        <v>$CG$45</v>
      </c>
      <c r="H461" s="64" t="str">
        <f>ADDRESS(MATCH(H462,SL_CHARTS_2012!$CG$1:$CG$39999,1),$E$465,1)</f>
        <v>$CG$47</v>
      </c>
      <c r="I461" s="64" t="str">
        <f>ADDRESS(MATCH(I462,SL_CHARTS_2012!$CG$1:$CG$39999,1),$E$465,1)</f>
        <v>$CG$46</v>
      </c>
      <c r="J461" s="64" t="str">
        <f>ADDRESS(MATCH(J462,SL_CHARTS_2012!$CG$1:$CG$39999,1),$E$465,1)</f>
        <v>$CG$47</v>
      </c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</row>
    <row r="462" spans="2:29" s="490" customFormat="1" ht="15" customHeight="1">
      <c r="B462" s="692"/>
      <c r="C462" s="693"/>
      <c r="D462" s="164" t="s">
        <v>118</v>
      </c>
      <c r="E462" s="196">
        <f>ROUNDUP(E$6,0)</f>
        <v>41</v>
      </c>
      <c r="F462" s="196">
        <f t="shared" ref="F462:J462" si="203">ROUNDUP(F$6,0)</f>
        <v>47</v>
      </c>
      <c r="G462" s="196">
        <f t="shared" si="203"/>
        <v>40</v>
      </c>
      <c r="H462" s="196">
        <f t="shared" si="203"/>
        <v>42</v>
      </c>
      <c r="I462" s="196">
        <f t="shared" si="203"/>
        <v>41</v>
      </c>
      <c r="J462" s="196">
        <f t="shared" si="203"/>
        <v>42</v>
      </c>
      <c r="K462" s="517"/>
      <c r="L462" s="517"/>
      <c r="M462" s="517"/>
      <c r="N462" s="517"/>
      <c r="O462" s="517"/>
      <c r="P462" s="517"/>
      <c r="Q462" s="517"/>
      <c r="R462" s="517"/>
      <c r="S462" s="517"/>
      <c r="T462" s="517"/>
      <c r="U462" s="517"/>
      <c r="V462" s="517"/>
      <c r="W462" s="517"/>
      <c r="X462" s="517"/>
      <c r="Y462" s="517"/>
      <c r="Z462" s="517"/>
      <c r="AA462" s="517"/>
      <c r="AB462" s="517"/>
      <c r="AC462" s="517"/>
    </row>
    <row r="463" spans="2:29" s="490" customFormat="1" ht="15" hidden="1" customHeight="1">
      <c r="B463" s="692"/>
      <c r="C463" s="693"/>
      <c r="D463" s="63" t="s">
        <v>149</v>
      </c>
      <c r="E463" s="64" t="str">
        <f>ADDRESS(MATCH(E464,SL_CHARTS_2012!$CG$1:$CG$39999,1),$E$465,1)</f>
        <v>$CG$43</v>
      </c>
      <c r="F463" s="64" t="str">
        <f>ADDRESS(MATCH(F464,SL_CHARTS_2012!$CG$1:$CG$39999,1),$E$465,1)</f>
        <v>$CG$40</v>
      </c>
      <c r="G463" s="64" t="str">
        <f>ADDRESS(MATCH(G464,SL_CHARTS_2012!$CG$1:$CG$39999,1),$E$465,1)</f>
        <v>$CG$41</v>
      </c>
      <c r="H463" s="64" t="str">
        <f>ADDRESS(MATCH(H464,SL_CHARTS_2012!$CG$1:$CG$39999,1),$E$465,1)</f>
        <v>$CG$41</v>
      </c>
      <c r="I463" s="64" t="str">
        <f>ADDRESS(MATCH(I464,SL_CHARTS_2012!$CG$1:$CG$39999,1),$E$465,1)</f>
        <v>$CG$42</v>
      </c>
      <c r="J463" s="64" t="str">
        <f>ADDRESS(MATCH(J464,SL_CHARTS_2012!$CG$1:$CG$39999,1),$E$465,1)</f>
        <v>$CG$43</v>
      </c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</row>
    <row r="464" spans="2:29" s="490" customFormat="1" ht="15" customHeight="1">
      <c r="B464" s="692"/>
      <c r="C464" s="693"/>
      <c r="D464" s="164" t="s">
        <v>119</v>
      </c>
      <c r="E464" s="196">
        <f>ROUNDDOWN(E$10,0)</f>
        <v>38</v>
      </c>
      <c r="F464" s="196">
        <f t="shared" ref="F464:J464" si="204">ROUNDDOWN(F$10,0)</f>
        <v>35</v>
      </c>
      <c r="G464" s="196">
        <f t="shared" si="204"/>
        <v>36</v>
      </c>
      <c r="H464" s="196">
        <f t="shared" si="204"/>
        <v>36</v>
      </c>
      <c r="I464" s="196">
        <f t="shared" si="204"/>
        <v>37</v>
      </c>
      <c r="J464" s="196">
        <f t="shared" si="204"/>
        <v>38</v>
      </c>
      <c r="K464" s="517"/>
      <c r="L464" s="517"/>
      <c r="M464" s="517"/>
      <c r="N464" s="517"/>
      <c r="O464" s="517"/>
      <c r="P464" s="517"/>
      <c r="Q464" s="517"/>
      <c r="R464" s="517"/>
      <c r="S464" s="517"/>
      <c r="T464" s="517"/>
      <c r="U464" s="517"/>
      <c r="V464" s="517"/>
      <c r="W464" s="517"/>
      <c r="X464" s="517"/>
      <c r="Y464" s="517"/>
      <c r="Z464" s="517"/>
      <c r="AA464" s="517"/>
      <c r="AB464" s="517"/>
      <c r="AC464" s="517"/>
    </row>
    <row r="465" spans="2:29" s="490" customFormat="1" ht="15" hidden="1" customHeight="1">
      <c r="B465" s="692"/>
      <c r="C465" s="694" t="s">
        <v>125</v>
      </c>
      <c r="D465" s="694"/>
      <c r="E465" s="695">
        <v>85</v>
      </c>
      <c r="F465" s="695"/>
      <c r="G465" s="695"/>
      <c r="H465" s="695"/>
      <c r="I465" s="695"/>
      <c r="J465" s="695"/>
      <c r="K465" s="516"/>
      <c r="L465" s="516"/>
      <c r="M465" s="516"/>
      <c r="N465" s="516"/>
      <c r="O465" s="516"/>
      <c r="P465" s="516"/>
      <c r="Q465" s="516"/>
      <c r="R465" s="516"/>
      <c r="S465" s="516"/>
      <c r="T465" s="516"/>
      <c r="U465" s="516"/>
      <c r="V465" s="516"/>
      <c r="W465" s="516"/>
      <c r="X465" s="516"/>
      <c r="Y465" s="516"/>
      <c r="Z465" s="516"/>
      <c r="AA465" s="516"/>
      <c r="AB465" s="516"/>
      <c r="AC465" s="516"/>
    </row>
    <row r="466" spans="2:29" s="490" customFormat="1" ht="15" hidden="1" customHeight="1">
      <c r="B466" s="692"/>
      <c r="C466" s="696" t="s">
        <v>120</v>
      </c>
      <c r="D466" s="89" t="s">
        <v>552</v>
      </c>
      <c r="E466" s="69" t="str">
        <f>ADDRESS(MATCH(E460,SL_CHARTS_2012!$CG$1:$CG$39999,1),$E465+2,1)</f>
        <v>$CI$43</v>
      </c>
      <c r="F466" s="69" t="str">
        <f>ADDRESS(MATCH(F460,SL_CHARTS_2012!$CG$1:$CG$39999,1),$E465+2,1)</f>
        <v>$CI$40</v>
      </c>
      <c r="G466" s="69" t="str">
        <f>ADDRESS(MATCH(G460,SL_CHARTS_2012!$CG$1:$CG$39999,1),$E465+2,1)</f>
        <v>$CI$41</v>
      </c>
      <c r="H466" s="69" t="str">
        <f>ADDRESS(MATCH(H460,SL_CHARTS_2012!$CG$1:$CG$39999,1),$E465+2,1)</f>
        <v>$CI$41</v>
      </c>
      <c r="I466" s="69" t="str">
        <f>ADDRESS(MATCH(I460,SL_CHARTS_2012!$CG$1:$CG$39999,1),$E465+2,1)</f>
        <v>$CI$42</v>
      </c>
      <c r="J466" s="69" t="str">
        <f>ADDRESS(MATCH(J460,SL_CHARTS_2012!$CG$1:$CG$39999,1),$E465+2,1)</f>
        <v>$CI$43</v>
      </c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</row>
    <row r="467" spans="2:29" s="490" customFormat="1" ht="15" hidden="1" customHeight="1">
      <c r="B467" s="692"/>
      <c r="C467" s="696"/>
      <c r="D467" s="89" t="s">
        <v>557</v>
      </c>
      <c r="E467" s="69" t="str">
        <f>ADDRESS(MATCH(E458,SL_CHARTS_2012!$CG$1:$CG$39999,1),$E465+2,1)</f>
        <v>$CI$46</v>
      </c>
      <c r="F467" s="69" t="str">
        <f>ADDRESS(MATCH(F458,SL_CHARTS_2012!$CG$1:$CG$39999,1),$E465+2,1)</f>
        <v>$CI$52</v>
      </c>
      <c r="G467" s="69" t="str">
        <f>ADDRESS(MATCH(G458,SL_CHARTS_2012!$CG$1:$CG$39999,1),$E465+2,1)</f>
        <v>$CI$45</v>
      </c>
      <c r="H467" s="69" t="str">
        <f>ADDRESS(MATCH(H458,SL_CHARTS_2012!$CG$1:$CG$39999,1),$E465+2,1)</f>
        <v>$CI$47</v>
      </c>
      <c r="I467" s="69" t="str">
        <f>ADDRESS(MATCH(I458,SL_CHARTS_2012!$CG$1:$CG$39999,1),$E465+2,1)</f>
        <v>$CI$46</v>
      </c>
      <c r="J467" s="69" t="str">
        <f>ADDRESS(MATCH(J458,SL_CHARTS_2012!$CG$1:$CG$39999,1),$E465+2,1)</f>
        <v>$CI$47</v>
      </c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</row>
    <row r="468" spans="2:29" s="490" customFormat="1" ht="15" hidden="1" customHeight="1">
      <c r="B468" s="692"/>
      <c r="C468" s="696"/>
      <c r="D468" s="89" t="s">
        <v>553</v>
      </c>
      <c r="E468" s="69" t="str">
        <f>ADDRESS(MATCH(E460,SL_CHARTS_2012!$CG$1:$CG$39999,1),$E465+1,1)</f>
        <v>$CH$43</v>
      </c>
      <c r="F468" s="69" t="str">
        <f>ADDRESS(MATCH(F460,SL_CHARTS_2012!$CG$1:$CG$39999,1),$E465+1,1)</f>
        <v>$CH$40</v>
      </c>
      <c r="G468" s="69" t="str">
        <f>ADDRESS(MATCH(G460,SL_CHARTS_2012!$CG$1:$CG$39999,1),$E465+1,1)</f>
        <v>$CH$41</v>
      </c>
      <c r="H468" s="69" t="str">
        <f>ADDRESS(MATCH(H460,SL_CHARTS_2012!$CG$1:$CG$39999,1),$E465+1,1)</f>
        <v>$CH$41</v>
      </c>
      <c r="I468" s="69" t="str">
        <f>ADDRESS(MATCH(I460,SL_CHARTS_2012!$CG$1:$CG$39999,1),$E465+1,1)</f>
        <v>$CH$42</v>
      </c>
      <c r="J468" s="69" t="str">
        <f>ADDRESS(MATCH(J460,SL_CHARTS_2012!$CG$1:$CG$39999,1),$E465+1,1)</f>
        <v>$CH$43</v>
      </c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</row>
    <row r="469" spans="2:29" s="490" customFormat="1" ht="15" hidden="1" customHeight="1">
      <c r="B469" s="692"/>
      <c r="C469" s="696"/>
      <c r="D469" s="89" t="s">
        <v>554</v>
      </c>
      <c r="E469" s="69" t="str">
        <f>ADDRESS(MATCH(E458,SL_CHARTS_2012!$CG$1:$CG$39999,1),$E465+1,1)</f>
        <v>$CH$46</v>
      </c>
      <c r="F469" s="69" t="str">
        <f>ADDRESS(MATCH(F458,SL_CHARTS_2012!$CG$1:$CG$39999,1),$E465+1,1)</f>
        <v>$CH$52</v>
      </c>
      <c r="G469" s="69" t="str">
        <f>ADDRESS(MATCH(G458,SL_CHARTS_2012!$CG$1:$CG$39999,1),$E465+1,1)</f>
        <v>$CH$45</v>
      </c>
      <c r="H469" s="69" t="str">
        <f>ADDRESS(MATCH(H458,SL_CHARTS_2012!$CG$1:$CG$39999,1),$E465+1,1)</f>
        <v>$CH$47</v>
      </c>
      <c r="I469" s="69" t="str">
        <f>ADDRESS(MATCH(I458,SL_CHARTS_2012!$CG$1:$CG$39999,1),$E465+1,1)</f>
        <v>$CH$46</v>
      </c>
      <c r="J469" s="69" t="str">
        <f>ADDRESS(MATCH(J458,SL_CHARTS_2012!$CG$1:$CG$39999,1),$E465+1,1)</f>
        <v>$CH$47</v>
      </c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</row>
    <row r="470" spans="2:29" s="490" customFormat="1" ht="15" hidden="1" customHeight="1">
      <c r="B470" s="692"/>
      <c r="C470" s="696"/>
      <c r="D470" s="89" t="s">
        <v>555</v>
      </c>
      <c r="E470" s="69" t="str">
        <f>ADDRESS(MATCH(E460,SL_CHARTS_2012!$CG$1:$CG$39999,1),$E465+3,1)</f>
        <v>$CJ$43</v>
      </c>
      <c r="F470" s="69" t="str">
        <f>ADDRESS(MATCH(F460,SL_CHARTS_2012!$CG$1:$CG$39999,1),$E465+3,1)</f>
        <v>$CJ$40</v>
      </c>
      <c r="G470" s="69" t="str">
        <f>ADDRESS(MATCH(G460,SL_CHARTS_2012!$CG$1:$CG$39999,1),$E465+3,1)</f>
        <v>$CJ$41</v>
      </c>
      <c r="H470" s="69" t="str">
        <f>ADDRESS(MATCH(H460,SL_CHARTS_2012!$CG$1:$CG$39999,1),$E465+3,1)</f>
        <v>$CJ$41</v>
      </c>
      <c r="I470" s="69" t="str">
        <f>ADDRESS(MATCH(I460,SL_CHARTS_2012!$CG$1:$CG$39999,1),$E465+3,1)</f>
        <v>$CJ$42</v>
      </c>
      <c r="J470" s="69" t="str">
        <f>ADDRESS(MATCH(J460,SL_CHARTS_2012!$CG$1:$CG$39999,1),$E465+3,1)</f>
        <v>$CJ$43</v>
      </c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</row>
    <row r="471" spans="2:29" s="490" customFormat="1" ht="15" hidden="1" customHeight="1">
      <c r="B471" s="692"/>
      <c r="C471" s="696"/>
      <c r="D471" s="89" t="s">
        <v>556</v>
      </c>
      <c r="E471" s="69" t="str">
        <f>ADDRESS(MATCH(E458,SL_CHARTS_2012!$CG$1:$CG$39999,1),$E465+3,1)</f>
        <v>$CJ$46</v>
      </c>
      <c r="F471" s="69" t="str">
        <f>ADDRESS(MATCH(F458,SL_CHARTS_2012!$CG$1:$CG$39999,1),$E465+3,1)</f>
        <v>$CJ$52</v>
      </c>
      <c r="G471" s="69" t="str">
        <f>ADDRESS(MATCH(G458,SL_CHARTS_2012!$CG$1:$CG$39999,1),$E465+3,1)</f>
        <v>$CJ$45</v>
      </c>
      <c r="H471" s="69" t="str">
        <f>ADDRESS(MATCH(H458,SL_CHARTS_2012!$CG$1:$CG$39999,1),$E465+3,1)</f>
        <v>$CJ$47</v>
      </c>
      <c r="I471" s="69" t="str">
        <f>ADDRESS(MATCH(I458,SL_CHARTS_2012!$CG$1:$CG$39999,1),$E465+3,1)</f>
        <v>$CJ$46</v>
      </c>
      <c r="J471" s="69" t="str">
        <f>ADDRESS(MATCH(J458,SL_CHARTS_2012!$CG$1:$CG$39999,1),$E465+3,1)</f>
        <v>$CJ$47</v>
      </c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</row>
    <row r="472" spans="2:29" s="490" customFormat="1" ht="15" hidden="1" customHeight="1">
      <c r="B472" s="692"/>
      <c r="C472" s="693" t="s">
        <v>121</v>
      </c>
      <c r="D472" s="90" t="s">
        <v>123</v>
      </c>
      <c r="E472" s="67" t="str">
        <f>ADDRESS(MATCH(E464,SL_CHARTS_2012!$CG$1:$CG$39999,1),$E465+2,1)</f>
        <v>$CI$43</v>
      </c>
      <c r="F472" s="67" t="str">
        <f>ADDRESS(MATCH(F464,SL_CHARTS_2012!$CG$1:$CG$39999,1),$E465+2,1)</f>
        <v>$CI$40</v>
      </c>
      <c r="G472" s="67" t="str">
        <f>ADDRESS(MATCH(G464,SL_CHARTS_2012!$CG$1:$CG$39999,1),$E465+2,1)</f>
        <v>$CI$41</v>
      </c>
      <c r="H472" s="67" t="str">
        <f>ADDRESS(MATCH(H464,SL_CHARTS_2012!$CG$1:$CG$39999,1),$E465+2,1)</f>
        <v>$CI$41</v>
      </c>
      <c r="I472" s="67" t="str">
        <f>ADDRESS(MATCH(I464,SL_CHARTS_2012!$CG$1:$CG$39999,1),$E465+2,1)</f>
        <v>$CI$42</v>
      </c>
      <c r="J472" s="67" t="str">
        <f>ADDRESS(MATCH(J464,SL_CHARTS_2012!$CG$1:$CG$39999,1),$E465+2,1)</f>
        <v>$CI$43</v>
      </c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</row>
    <row r="473" spans="2:29" s="490" customFormat="1" ht="15" hidden="1" customHeight="1">
      <c r="B473" s="692"/>
      <c r="C473" s="693"/>
      <c r="D473" s="90" t="s">
        <v>122</v>
      </c>
      <c r="E473" s="67" t="str">
        <f>ADDRESS(MATCH(E462,SL_CHARTS_2012!$CG$1:$CG$39999,1),$E465+2,1)</f>
        <v>$CI$46</v>
      </c>
      <c r="F473" s="67" t="str">
        <f>ADDRESS(MATCH(F462,SL_CHARTS_2012!$CG$1:$CG$39999,1),$E465+2,1)</f>
        <v>$CI$52</v>
      </c>
      <c r="G473" s="67" t="str">
        <f>ADDRESS(MATCH(G462,SL_CHARTS_2012!$CG$1:$CG$39999,1),$E465+2,1)</f>
        <v>$CI$45</v>
      </c>
      <c r="H473" s="67" t="str">
        <f>ADDRESS(MATCH(H462,SL_CHARTS_2012!$CG$1:$CG$39999,1),$E465+2,1)</f>
        <v>$CI$47</v>
      </c>
      <c r="I473" s="67" t="str">
        <f>ADDRESS(MATCH(I462,SL_CHARTS_2012!$CG$1:$CG$39999,1),$E465+2,1)</f>
        <v>$CI$46</v>
      </c>
      <c r="J473" s="67" t="str">
        <f>ADDRESS(MATCH(J462,SL_CHARTS_2012!$CG$1:$CG$39999,1),$E465+2,1)</f>
        <v>$CI$47</v>
      </c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</row>
    <row r="474" spans="2:29" s="490" customFormat="1" ht="15" hidden="1" customHeight="1">
      <c r="B474" s="692"/>
      <c r="C474" s="693"/>
      <c r="D474" s="90" t="s">
        <v>553</v>
      </c>
      <c r="E474" s="67" t="str">
        <f>ADDRESS(MATCH(E464,SL_CHARTS_2012!$CG$1:$CG$39999,1),$E465+1,1)</f>
        <v>$CH$43</v>
      </c>
      <c r="F474" s="67" t="str">
        <f>ADDRESS(MATCH(F464,SL_CHARTS_2012!$CG$1:$CG$39999,1),$E465+1,1)</f>
        <v>$CH$40</v>
      </c>
      <c r="G474" s="67" t="str">
        <f>ADDRESS(MATCH(G464,SL_CHARTS_2012!$CG$1:$CG$39999,1),$E465+1,1)</f>
        <v>$CH$41</v>
      </c>
      <c r="H474" s="67" t="str">
        <f>ADDRESS(MATCH(H464,SL_CHARTS_2012!$CG$1:$CG$39999,1),$E465+1,1)</f>
        <v>$CH$41</v>
      </c>
      <c r="I474" s="67" t="str">
        <f>ADDRESS(MATCH(I464,SL_CHARTS_2012!$CG$1:$CG$39999,1),$E465+1,1)</f>
        <v>$CH$42</v>
      </c>
      <c r="J474" s="67" t="str">
        <f>ADDRESS(MATCH(J464,SL_CHARTS_2012!$CG$1:$CG$39999,1),$E465+1,1)</f>
        <v>$CH$43</v>
      </c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</row>
    <row r="475" spans="2:29" s="490" customFormat="1" ht="15" hidden="1" customHeight="1">
      <c r="B475" s="692"/>
      <c r="C475" s="693"/>
      <c r="D475" s="90" t="s">
        <v>554</v>
      </c>
      <c r="E475" s="67" t="str">
        <f>ADDRESS(MATCH(E462,SL_CHARTS_2012!$CG$1:$CG$39999,1),$E465+1,1)</f>
        <v>$CH$46</v>
      </c>
      <c r="F475" s="67" t="str">
        <f>ADDRESS(MATCH(F462,SL_CHARTS_2012!$CG$1:$CG$39999,1),$E465+1,1)</f>
        <v>$CH$52</v>
      </c>
      <c r="G475" s="67" t="str">
        <f>ADDRESS(MATCH(G462,SL_CHARTS_2012!$CG$1:$CG$39999,1),$E465+1,1)</f>
        <v>$CH$45</v>
      </c>
      <c r="H475" s="67" t="str">
        <f>ADDRESS(MATCH(H462,SL_CHARTS_2012!$CG$1:$CG$39999,1),$E465+1,1)</f>
        <v>$CH$47</v>
      </c>
      <c r="I475" s="67" t="str">
        <f>ADDRESS(MATCH(I462,SL_CHARTS_2012!$CG$1:$CG$39999,1),$E465+1,1)</f>
        <v>$CH$46</v>
      </c>
      <c r="J475" s="67" t="str">
        <f>ADDRESS(MATCH(J462,SL_CHARTS_2012!$CG$1:$CG$39999,1),$E465+1,1)</f>
        <v>$CH$47</v>
      </c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</row>
    <row r="476" spans="2:29" s="490" customFormat="1" ht="15" hidden="1" customHeight="1">
      <c r="B476" s="692"/>
      <c r="C476" s="693"/>
      <c r="D476" s="90" t="s">
        <v>555</v>
      </c>
      <c r="E476" s="67" t="str">
        <f>ADDRESS(MATCH(E464,SL_CHARTS_2012!$CG$1:$CG$39999,1),$E465+3,1)</f>
        <v>$CJ$43</v>
      </c>
      <c r="F476" s="67" t="str">
        <f>ADDRESS(MATCH(F464,SL_CHARTS_2012!$CG$1:$CG$39999,1),$E465+3,1)</f>
        <v>$CJ$40</v>
      </c>
      <c r="G476" s="67" t="str">
        <f>ADDRESS(MATCH(G464,SL_CHARTS_2012!$CG$1:$CG$39999,1),$E465+3,1)</f>
        <v>$CJ$41</v>
      </c>
      <c r="H476" s="67" t="str">
        <f>ADDRESS(MATCH(H464,SL_CHARTS_2012!$CG$1:$CG$39999,1),$E465+3,1)</f>
        <v>$CJ$41</v>
      </c>
      <c r="I476" s="67" t="str">
        <f>ADDRESS(MATCH(I464,SL_CHARTS_2012!$CG$1:$CG$39999,1),$E465+3,1)</f>
        <v>$CJ$42</v>
      </c>
      <c r="J476" s="67" t="str">
        <f>ADDRESS(MATCH(J464,SL_CHARTS_2012!$CG$1:$CG$39999,1),$E465+3,1)</f>
        <v>$CJ$43</v>
      </c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</row>
    <row r="477" spans="2:29" s="490" customFormat="1" ht="15" hidden="1" customHeight="1">
      <c r="B477" s="692"/>
      <c r="C477" s="693"/>
      <c r="D477" s="90" t="s">
        <v>556</v>
      </c>
      <c r="E477" s="67" t="str">
        <f>ADDRESS(MATCH(E462,SL_CHARTS_2012!$CG$1:$CG$39999,1),$E465+3,1)</f>
        <v>$CJ$46</v>
      </c>
      <c r="F477" s="67" t="str">
        <f>ADDRESS(MATCH(F462,SL_CHARTS_2012!$CG$1:$CG$39999,1),$E465+3,1)</f>
        <v>$CJ$52</v>
      </c>
      <c r="G477" s="67" t="str">
        <f>ADDRESS(MATCH(G462,SL_CHARTS_2012!$CG$1:$CG$39999,1),$E465+3,1)</f>
        <v>$CJ$45</v>
      </c>
      <c r="H477" s="67" t="str">
        <f>ADDRESS(MATCH(H462,SL_CHARTS_2012!$CG$1:$CG$39999,1),$E465+3,1)</f>
        <v>$CJ$47</v>
      </c>
      <c r="I477" s="67" t="str">
        <f>ADDRESS(MATCH(I462,SL_CHARTS_2012!$CG$1:$CG$39999,1),$E465+3,1)</f>
        <v>$CJ$46</v>
      </c>
      <c r="J477" s="67" t="str">
        <f>ADDRESS(MATCH(J462,SL_CHARTS_2012!$CG$1:$CG$39999,1),$E465+3,1)</f>
        <v>$CJ$47</v>
      </c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</row>
    <row r="478" spans="2:29" s="490" customFormat="1" ht="15" hidden="1" customHeight="1">
      <c r="B478" s="692"/>
      <c r="C478" s="568"/>
      <c r="D478" s="697" t="s">
        <v>126</v>
      </c>
      <c r="E478" s="72" t="s">
        <v>147</v>
      </c>
      <c r="F478" s="569"/>
      <c r="G478" s="569"/>
      <c r="H478" s="569"/>
      <c r="I478" s="569"/>
      <c r="J478" s="569"/>
      <c r="K478" s="569"/>
      <c r="L478" s="569"/>
      <c r="M478" s="569"/>
      <c r="N478" s="569"/>
      <c r="O478" s="569"/>
      <c r="P478" s="569"/>
      <c r="Q478" s="569"/>
      <c r="R478" s="569"/>
      <c r="S478" s="569"/>
      <c r="T478" s="569"/>
      <c r="U478" s="569"/>
      <c r="V478" s="569"/>
      <c r="W478" s="569"/>
      <c r="X478" s="569"/>
      <c r="Y478" s="569"/>
      <c r="Z478" s="569"/>
      <c r="AA478" s="569"/>
      <c r="AB478" s="569"/>
      <c r="AC478" s="569"/>
    </row>
    <row r="479" spans="2:29" s="490" customFormat="1" ht="15" hidden="1" customHeight="1">
      <c r="B479" s="692"/>
      <c r="C479" s="568"/>
      <c r="D479" s="697"/>
      <c r="E479" s="72" t="s">
        <v>124</v>
      </c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69"/>
      <c r="AB479" s="569"/>
      <c r="AC479" s="569"/>
    </row>
    <row r="480" spans="2:29" s="490" customFormat="1" ht="15" customHeight="1">
      <c r="B480" s="692"/>
      <c r="C480" s="698" t="s">
        <v>127</v>
      </c>
      <c r="D480" s="91" t="s">
        <v>106</v>
      </c>
      <c r="E480" s="20" t="str">
        <f t="shared" ref="E480:J480" si="205">CONCATENATE(E458,E$7,E460)</f>
        <v>41-38</v>
      </c>
      <c r="F480" s="20" t="str">
        <f t="shared" si="205"/>
        <v>47-35</v>
      </c>
      <c r="G480" s="20" t="str">
        <f t="shared" si="205"/>
        <v>40-36</v>
      </c>
      <c r="H480" s="20" t="str">
        <f t="shared" si="205"/>
        <v>42-36</v>
      </c>
      <c r="I480" s="20" t="str">
        <f t="shared" si="205"/>
        <v>41-37</v>
      </c>
      <c r="J480" s="20" t="str">
        <f t="shared" si="205"/>
        <v>42-38</v>
      </c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2:29" s="490" customFormat="1" ht="15" customHeight="1">
      <c r="B481" s="692"/>
      <c r="C481" s="698"/>
      <c r="D481" s="92" t="s">
        <v>670</v>
      </c>
      <c r="E481" s="92">
        <f ca="1">AVERAGE(INDIRECT(CONCATENATE($E$478,E466,$E$479,E467),TRUE))</f>
        <v>34.391440187499995</v>
      </c>
      <c r="F481" s="92">
        <f t="shared" ref="F481:J481" ca="1" si="206">AVERAGE(INDIRECT(CONCATENATE($E$478,F466,$E$479,F467),TRUE))</f>
        <v>38.117579115384622</v>
      </c>
      <c r="G481" s="92">
        <f t="shared" ca="1" si="206"/>
        <v>28.6209317</v>
      </c>
      <c r="H481" s="92">
        <f t="shared" ca="1" si="206"/>
        <v>32.086780928571429</v>
      </c>
      <c r="I481" s="92">
        <f t="shared" ca="1" si="206"/>
        <v>32.478949249999999</v>
      </c>
      <c r="J481" s="92">
        <f t="shared" ca="1" si="206"/>
        <v>35.981431149999999</v>
      </c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</row>
    <row r="482" spans="2:29" s="490" customFormat="1" ht="15" hidden="1" customHeight="1">
      <c r="B482" s="692"/>
      <c r="C482" s="698"/>
      <c r="D482" s="93" t="s">
        <v>681</v>
      </c>
      <c r="E482" s="93">
        <f ca="1">MIN(INDIRECT(CONCATENATE($E$478,E466,$E$479,E467),TRUE))</f>
        <v>29.621467500000001</v>
      </c>
      <c r="F482" s="93">
        <f t="shared" ref="F482:J482" ca="1" si="207">MIN(INDIRECT(CONCATENATE($E$478,F466,$E$479,F467),TRUE))</f>
        <v>14.913664500000001</v>
      </c>
      <c r="G482" s="93">
        <f t="shared" ca="1" si="207"/>
        <v>19.871325249999998</v>
      </c>
      <c r="H482" s="93">
        <f t="shared" ca="1" si="207"/>
        <v>19.871325249999998</v>
      </c>
      <c r="I482" s="93">
        <f t="shared" ca="1" si="207"/>
        <v>24.828985500000002</v>
      </c>
      <c r="J482" s="93">
        <f t="shared" ca="1" si="207"/>
        <v>29.621467500000001</v>
      </c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</row>
    <row r="483" spans="2:29" s="490" customFormat="1" ht="15" hidden="1" customHeight="1">
      <c r="B483" s="692"/>
      <c r="C483" s="698"/>
      <c r="D483" s="93" t="s">
        <v>682</v>
      </c>
      <c r="E483" s="93">
        <f ca="1">MAX(INDIRECT(CONCATENATE($E$478,E466,$E$479,E467),TRUE))</f>
        <v>39.161412999999996</v>
      </c>
      <c r="F483" s="93">
        <f t="shared" ref="F483:J483" ca="1" si="208">MAX(INDIRECT(CONCATENATE($E$478,F466,$E$479,F467),TRUE))</f>
        <v>55.560748749999995</v>
      </c>
      <c r="G483" s="93">
        <f t="shared" ca="1" si="208"/>
        <v>35.981431000000001</v>
      </c>
      <c r="H483" s="93">
        <f t="shared" ca="1" si="208"/>
        <v>42.341394999999999</v>
      </c>
      <c r="I483" s="93">
        <f t="shared" ca="1" si="208"/>
        <v>39.161412999999996</v>
      </c>
      <c r="J483" s="93">
        <f t="shared" ca="1" si="208"/>
        <v>42.341394999999999</v>
      </c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</row>
    <row r="484" spans="2:29" s="490" customFormat="1" ht="15" hidden="1" customHeight="1">
      <c r="B484" s="692"/>
      <c r="C484" s="698"/>
      <c r="D484" s="94" t="s">
        <v>558</v>
      </c>
      <c r="E484" s="94" t="str">
        <f>CONCATENATE($E478,E467,$E479,E466)</f>
        <v>SL_CHARTS_2012!$CI$46:$CI$43</v>
      </c>
      <c r="F484" s="94" t="str">
        <f t="shared" ref="F484:J484" si="209">CONCATENATE($E478,F467,$E479,F466)</f>
        <v>SL_CHARTS_2012!$CI$52:$CI$40</v>
      </c>
      <c r="G484" s="94" t="str">
        <f t="shared" si="209"/>
        <v>SL_CHARTS_2012!$CI$45:$CI$41</v>
      </c>
      <c r="H484" s="94" t="str">
        <f t="shared" si="209"/>
        <v>SL_CHARTS_2012!$CI$47:$CI$41</v>
      </c>
      <c r="I484" s="94" t="str">
        <f t="shared" si="209"/>
        <v>SL_CHARTS_2012!$CI$46:$CI$42</v>
      </c>
      <c r="J484" s="94" t="str">
        <f t="shared" si="209"/>
        <v>SL_CHARTS_2012!$CI$47:$CI$43</v>
      </c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</row>
    <row r="485" spans="2:29" s="490" customFormat="1" ht="15" hidden="1" customHeight="1">
      <c r="B485" s="692"/>
      <c r="C485" s="698"/>
      <c r="D485" s="94" t="s">
        <v>560</v>
      </c>
      <c r="E485" s="94" t="str">
        <f>CONCATENATE($E478,E469,$E479,E468)</f>
        <v>SL_CHARTS_2012!$CH$46:$CH$43</v>
      </c>
      <c r="F485" s="94" t="str">
        <f t="shared" ref="F485:J485" si="210">CONCATENATE($E478,F469,$E479,F468)</f>
        <v>SL_CHARTS_2012!$CH$52:$CH$40</v>
      </c>
      <c r="G485" s="94" t="str">
        <f t="shared" si="210"/>
        <v>SL_CHARTS_2012!$CH$45:$CH$41</v>
      </c>
      <c r="H485" s="94" t="str">
        <f t="shared" si="210"/>
        <v>SL_CHARTS_2012!$CH$47:$CH$41</v>
      </c>
      <c r="I485" s="94" t="str">
        <f t="shared" si="210"/>
        <v>SL_CHARTS_2012!$CH$46:$CH$42</v>
      </c>
      <c r="J485" s="94" t="str">
        <f t="shared" si="210"/>
        <v>SL_CHARTS_2012!$CH$47:$CH$43</v>
      </c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</row>
    <row r="486" spans="2:29" s="490" customFormat="1" ht="15" hidden="1" customHeight="1">
      <c r="B486" s="692"/>
      <c r="C486" s="698"/>
      <c r="D486" s="94" t="s">
        <v>559</v>
      </c>
      <c r="E486" s="94" t="str">
        <f>CONCATENATE($E478,E471,$E479,E470)</f>
        <v>SL_CHARTS_2012!$CJ$46:$CJ$43</v>
      </c>
      <c r="F486" s="94" t="str">
        <f t="shared" ref="F486:J486" si="211">CONCATENATE($E478,F471,$E479,F470)</f>
        <v>SL_CHARTS_2012!$CJ$52:$CJ$40</v>
      </c>
      <c r="G486" s="94" t="str">
        <f t="shared" si="211"/>
        <v>SL_CHARTS_2012!$CJ$45:$CJ$41</v>
      </c>
      <c r="H486" s="94" t="str">
        <f t="shared" si="211"/>
        <v>SL_CHARTS_2012!$CJ$47:$CJ$41</v>
      </c>
      <c r="I486" s="94" t="str">
        <f t="shared" si="211"/>
        <v>SL_CHARTS_2012!$CJ$46:$CJ$42</v>
      </c>
      <c r="J486" s="94" t="str">
        <f t="shared" si="211"/>
        <v>SL_CHARTS_2012!$CJ$47:$CJ$43</v>
      </c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</row>
    <row r="487" spans="2:29" s="490" customFormat="1" ht="15" hidden="1" customHeight="1">
      <c r="B487" s="692"/>
      <c r="C487" s="698"/>
      <c r="D487" s="94" t="s">
        <v>677</v>
      </c>
      <c r="E487" s="94" t="str">
        <f ca="1">ADDRESS(MATCH(E482,INDIRECT(E484,TRUE),0)+MATCH(E460,SL_CHARTS_2012!$CG$1:$CG$3999,1)-1,$E465+1,1,1)</f>
        <v>$CH$43</v>
      </c>
      <c r="F487" s="94" t="str">
        <f ca="1">ADDRESS(MATCH(F482,INDIRECT(F484,TRUE),0)+MATCH(F460,SL_CHARTS_2012!$CG$1:$CG$3999,1)-1,$E465+1,1,1)</f>
        <v>$CH$40</v>
      </c>
      <c r="G487" s="94" t="str">
        <f ca="1">ADDRESS(MATCH(G482,INDIRECT(G484,TRUE),0)+MATCH(G460,SL_CHARTS_2012!$CG$1:$CG$3999,1)-1,$E465+1,1,1)</f>
        <v>$CH$41</v>
      </c>
      <c r="H487" s="94" t="str">
        <f ca="1">ADDRESS(MATCH(H482,INDIRECT(H484,TRUE),0)+MATCH(H460,SL_CHARTS_2012!$CG$1:$CG$3999,1)-1,$E465+1,1,1)</f>
        <v>$CH$41</v>
      </c>
      <c r="I487" s="94" t="str">
        <f ca="1">ADDRESS(MATCH(I482,INDIRECT(I484,TRUE),0)+MATCH(I460,SL_CHARTS_2012!$CG$1:$CG$3999,1)-1,$E465+1,1,1)</f>
        <v>$CH$42</v>
      </c>
      <c r="J487" s="94" t="str">
        <f ca="1">ADDRESS(MATCH(J482,INDIRECT(J484,TRUE),0)+MATCH(J460,SL_CHARTS_2012!$CG$1:$CG$3999,1)-1,$E465+1,1,1)</f>
        <v>$CH$43</v>
      </c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</row>
    <row r="488" spans="2:29" s="490" customFormat="1" ht="15" hidden="1" customHeight="1">
      <c r="B488" s="692"/>
      <c r="C488" s="698"/>
      <c r="D488" s="94" t="s">
        <v>679</v>
      </c>
      <c r="E488" s="94" t="str">
        <f ca="1">ADDRESS(MATCH(E483,INDIRECT(E484,TRUE),0)+MATCH(E460,SL_CHARTS_2012!$CG$1:$CG$3999,1)-1,$E465+3,1,1)</f>
        <v>$CJ$46</v>
      </c>
      <c r="F488" s="94" t="str">
        <f ca="1">ADDRESS(MATCH(F483,INDIRECT(F484,TRUE),0)+MATCH(F460,SL_CHARTS_2012!$CG$1:$CG$3999,1)-1,$E465+3,1,1)</f>
        <v>$CJ$52</v>
      </c>
      <c r="G488" s="94" t="str">
        <f ca="1">ADDRESS(MATCH(G483,INDIRECT(G484,TRUE),0)+MATCH(G460,SL_CHARTS_2012!$CG$1:$CG$3999,1)-1,$E465+3,1,1)</f>
        <v>$CJ$45</v>
      </c>
      <c r="H488" s="94" t="str">
        <f ca="1">ADDRESS(MATCH(H483,INDIRECT(H484,TRUE),0)+MATCH(H460,SL_CHARTS_2012!$CG$1:$CG$3999,1)-1,$E465+3,1,1)</f>
        <v>$CJ$47</v>
      </c>
      <c r="I488" s="94" t="str">
        <f ca="1">ADDRESS(MATCH(I483,INDIRECT(I484,TRUE),0)+MATCH(I460,SL_CHARTS_2012!$CG$1:$CG$3999,1)-1,$E465+3,1,1)</f>
        <v>$CJ$46</v>
      </c>
      <c r="J488" s="94" t="str">
        <f ca="1">ADDRESS(MATCH(J483,INDIRECT(J484,TRUE),0)+MATCH(J460,SL_CHARTS_2012!$CG$1:$CG$3999,1)-1,$E465+3,1,1)</f>
        <v>$CJ$47</v>
      </c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</row>
    <row r="489" spans="2:29" s="490" customFormat="1" ht="15" customHeight="1">
      <c r="B489" s="692"/>
      <c r="C489" s="698"/>
      <c r="D489" s="94" t="s">
        <v>675</v>
      </c>
      <c r="E489" s="96">
        <f ca="1">MIN(INDIRECT(E485))</f>
        <v>20.6</v>
      </c>
      <c r="F489" s="96">
        <f t="shared" ref="F489:J489" ca="1" si="212">MIN(INDIRECT(F485))</f>
        <v>-9.6</v>
      </c>
      <c r="G489" s="96">
        <f t="shared" ca="1" si="212"/>
        <v>1.6</v>
      </c>
      <c r="H489" s="96">
        <f t="shared" ca="1" si="212"/>
        <v>1.6</v>
      </c>
      <c r="I489" s="96">
        <f t="shared" ca="1" si="212"/>
        <v>12.8</v>
      </c>
      <c r="J489" s="96">
        <f t="shared" ca="1" si="212"/>
        <v>20.6</v>
      </c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</row>
    <row r="490" spans="2:29" s="490" customFormat="1" ht="15" customHeight="1">
      <c r="B490" s="692"/>
      <c r="C490" s="698"/>
      <c r="D490" s="94" t="s">
        <v>676</v>
      </c>
      <c r="E490" s="96">
        <f ca="1">MAX(INDIRECT(E486))</f>
        <v>47.5</v>
      </c>
      <c r="F490" s="96">
        <f t="shared" ref="F490:J490" ca="1" si="213">MAX(INDIRECT(F486))</f>
        <v>63.5</v>
      </c>
      <c r="G490" s="96">
        <f t="shared" ca="1" si="213"/>
        <v>43.875</v>
      </c>
      <c r="H490" s="96">
        <f t="shared" ca="1" si="213"/>
        <v>51.125</v>
      </c>
      <c r="I490" s="96">
        <f t="shared" ca="1" si="213"/>
        <v>47.5</v>
      </c>
      <c r="J490" s="96">
        <f t="shared" ca="1" si="213"/>
        <v>51.125</v>
      </c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</row>
    <row r="491" spans="2:29" s="490" customFormat="1" ht="15" customHeight="1">
      <c r="B491" s="692"/>
      <c r="C491" s="699" t="s">
        <v>128</v>
      </c>
      <c r="D491" s="97" t="s">
        <v>106</v>
      </c>
      <c r="E491" s="98" t="str">
        <f t="shared" ref="E491:J491" si="214">CONCATENATE(E462,E$7,E464)</f>
        <v>41-38</v>
      </c>
      <c r="F491" s="98" t="str">
        <f t="shared" si="214"/>
        <v>47-35</v>
      </c>
      <c r="G491" s="98" t="str">
        <f t="shared" si="214"/>
        <v>40-36</v>
      </c>
      <c r="H491" s="98" t="str">
        <f t="shared" si="214"/>
        <v>42-36</v>
      </c>
      <c r="I491" s="98" t="str">
        <f t="shared" si="214"/>
        <v>41-37</v>
      </c>
      <c r="J491" s="98" t="str">
        <f t="shared" si="214"/>
        <v>42-38</v>
      </c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 spans="2:29" s="490" customFormat="1" ht="15" customHeight="1">
      <c r="B492" s="692"/>
      <c r="C492" s="699"/>
      <c r="D492" s="99" t="s">
        <v>670</v>
      </c>
      <c r="E492" s="99">
        <f ca="1">AVERAGE(INDIRECT(CONCATENATE($E$478,E472,$E$479,E473),TRUE))</f>
        <v>34.391440187499995</v>
      </c>
      <c r="F492" s="99">
        <f t="shared" ref="F492:J492" ca="1" si="215">AVERAGE(INDIRECT(CONCATENATE($E$478,F472,$E$479,F473),TRUE))</f>
        <v>38.117579115384622</v>
      </c>
      <c r="G492" s="99">
        <f t="shared" ca="1" si="215"/>
        <v>28.6209317</v>
      </c>
      <c r="H492" s="99">
        <f t="shared" ca="1" si="215"/>
        <v>32.086780928571429</v>
      </c>
      <c r="I492" s="99">
        <f t="shared" ca="1" si="215"/>
        <v>32.478949249999999</v>
      </c>
      <c r="J492" s="99">
        <f t="shared" ca="1" si="215"/>
        <v>35.981431149999999</v>
      </c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</row>
    <row r="493" spans="2:29" s="490" customFormat="1" ht="15" hidden="1" customHeight="1">
      <c r="B493" s="692"/>
      <c r="C493" s="699"/>
      <c r="D493" s="100" t="s">
        <v>681</v>
      </c>
      <c r="E493" s="100">
        <f ca="1">MIN(INDIRECT(CONCATENATE($E$478,E472,$E$479,E473),TRUE))</f>
        <v>29.621467500000001</v>
      </c>
      <c r="F493" s="100">
        <f t="shared" ref="F493:J493" ca="1" si="216">MIN(INDIRECT(CONCATENATE($E$478,F472,$E$479,F473),TRUE))</f>
        <v>14.913664500000001</v>
      </c>
      <c r="G493" s="100">
        <f t="shared" ca="1" si="216"/>
        <v>19.871325249999998</v>
      </c>
      <c r="H493" s="100">
        <f t="shared" ca="1" si="216"/>
        <v>19.871325249999998</v>
      </c>
      <c r="I493" s="100">
        <f t="shared" ca="1" si="216"/>
        <v>24.828985500000002</v>
      </c>
      <c r="J493" s="100">
        <f t="shared" ca="1" si="216"/>
        <v>29.621467500000001</v>
      </c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</row>
    <row r="494" spans="2:29" s="490" customFormat="1" ht="15" hidden="1" customHeight="1">
      <c r="B494" s="692"/>
      <c r="C494" s="699"/>
      <c r="D494" s="100" t="s">
        <v>682</v>
      </c>
      <c r="E494" s="100">
        <f ca="1">MAX(INDIRECT(CONCATENATE($E$478,E472,$E$479,E473),TRUE))</f>
        <v>39.161412999999996</v>
      </c>
      <c r="F494" s="100">
        <f t="shared" ref="F494:J494" ca="1" si="217">MAX(INDIRECT(CONCATENATE($E$478,F472,$E$479,F473),TRUE))</f>
        <v>55.560748749999995</v>
      </c>
      <c r="G494" s="100">
        <f t="shared" ca="1" si="217"/>
        <v>35.981431000000001</v>
      </c>
      <c r="H494" s="100">
        <f t="shared" ca="1" si="217"/>
        <v>42.341394999999999</v>
      </c>
      <c r="I494" s="100">
        <f t="shared" ca="1" si="217"/>
        <v>39.161412999999996</v>
      </c>
      <c r="J494" s="100">
        <f t="shared" ca="1" si="217"/>
        <v>42.341394999999999</v>
      </c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</row>
    <row r="495" spans="2:29" s="490" customFormat="1" ht="15" hidden="1" customHeight="1">
      <c r="B495" s="692"/>
      <c r="C495" s="699"/>
      <c r="D495" s="101" t="s">
        <v>558</v>
      </c>
      <c r="E495" s="101" t="str">
        <f>CONCATENATE($E478,E473,$E479,E472)</f>
        <v>SL_CHARTS_2012!$CI$46:$CI$43</v>
      </c>
      <c r="F495" s="101" t="str">
        <f t="shared" ref="F495:J495" si="218">CONCATENATE($E478,F473,$E479,F472)</f>
        <v>SL_CHARTS_2012!$CI$52:$CI$40</v>
      </c>
      <c r="G495" s="101" t="str">
        <f t="shared" si="218"/>
        <v>SL_CHARTS_2012!$CI$45:$CI$41</v>
      </c>
      <c r="H495" s="101" t="str">
        <f t="shared" si="218"/>
        <v>SL_CHARTS_2012!$CI$47:$CI$41</v>
      </c>
      <c r="I495" s="101" t="str">
        <f t="shared" si="218"/>
        <v>SL_CHARTS_2012!$CI$46:$CI$42</v>
      </c>
      <c r="J495" s="101" t="str">
        <f t="shared" si="218"/>
        <v>SL_CHARTS_2012!$CI$47:$CI$43</v>
      </c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</row>
    <row r="496" spans="2:29" s="490" customFormat="1" ht="15" hidden="1" customHeight="1">
      <c r="B496" s="692"/>
      <c r="C496" s="699"/>
      <c r="D496" s="101" t="s">
        <v>560</v>
      </c>
      <c r="E496" s="101" t="str">
        <f>CONCATENATE($E478,E475,$E479,E474)</f>
        <v>SL_CHARTS_2012!$CH$46:$CH$43</v>
      </c>
      <c r="F496" s="101" t="str">
        <f t="shared" ref="F496:J496" si="219">CONCATENATE($E478,F475,$E479,F474)</f>
        <v>SL_CHARTS_2012!$CH$52:$CH$40</v>
      </c>
      <c r="G496" s="101" t="str">
        <f t="shared" si="219"/>
        <v>SL_CHARTS_2012!$CH$45:$CH$41</v>
      </c>
      <c r="H496" s="101" t="str">
        <f t="shared" si="219"/>
        <v>SL_CHARTS_2012!$CH$47:$CH$41</v>
      </c>
      <c r="I496" s="101" t="str">
        <f t="shared" si="219"/>
        <v>SL_CHARTS_2012!$CH$46:$CH$42</v>
      </c>
      <c r="J496" s="101" t="str">
        <f t="shared" si="219"/>
        <v>SL_CHARTS_2012!$CH$47:$CH$43</v>
      </c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</row>
    <row r="497" spans="2:29" s="490" customFormat="1" ht="15" hidden="1" customHeight="1">
      <c r="B497" s="692"/>
      <c r="C497" s="699"/>
      <c r="D497" s="101" t="s">
        <v>559</v>
      </c>
      <c r="E497" s="101" t="str">
        <f>CONCATENATE($E478,E477,$E479,E476)</f>
        <v>SL_CHARTS_2012!$CJ$46:$CJ$43</v>
      </c>
      <c r="F497" s="101" t="str">
        <f t="shared" ref="F497:J497" si="220">CONCATENATE($E478,F477,$E479,F476)</f>
        <v>SL_CHARTS_2012!$CJ$52:$CJ$40</v>
      </c>
      <c r="G497" s="101" t="str">
        <f t="shared" si="220"/>
        <v>SL_CHARTS_2012!$CJ$45:$CJ$41</v>
      </c>
      <c r="H497" s="101" t="str">
        <f t="shared" si="220"/>
        <v>SL_CHARTS_2012!$CJ$47:$CJ$41</v>
      </c>
      <c r="I497" s="101" t="str">
        <f t="shared" si="220"/>
        <v>SL_CHARTS_2012!$CJ$46:$CJ$42</v>
      </c>
      <c r="J497" s="101" t="str">
        <f t="shared" si="220"/>
        <v>SL_CHARTS_2012!$CJ$47:$CJ$43</v>
      </c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</row>
    <row r="498" spans="2:29" s="490" customFormat="1" ht="15" hidden="1" customHeight="1">
      <c r="B498" s="692"/>
      <c r="C498" s="699"/>
      <c r="D498" s="101" t="s">
        <v>677</v>
      </c>
      <c r="E498" s="101" t="str">
        <f ca="1">ADDRESS(MATCH(E493,INDIRECT(E495,TRUE),0)+MATCH(E460,SL_CHARTS_2012!$CG$1:$CG$3999,1)-1,$E465+1,1,1)</f>
        <v>$CH$43</v>
      </c>
      <c r="F498" s="101" t="str">
        <f ca="1">ADDRESS(MATCH(F493,INDIRECT(F495,TRUE),0)+MATCH(F460,SL_CHARTS_2012!$CG$1:$CG$3999,1)-1,$E465+1,1,1)</f>
        <v>$CH$40</v>
      </c>
      <c r="G498" s="101" t="str">
        <f ca="1">ADDRESS(MATCH(G493,INDIRECT(G495,TRUE),0)+MATCH(G460,SL_CHARTS_2012!$CG$1:$CG$3999,1)-1,$E465+1,1,1)</f>
        <v>$CH$41</v>
      </c>
      <c r="H498" s="101" t="str">
        <f ca="1">ADDRESS(MATCH(H493,INDIRECT(H495,TRUE),0)+MATCH(H460,SL_CHARTS_2012!$CG$1:$CG$3999,1)-1,$E465+1,1,1)</f>
        <v>$CH$41</v>
      </c>
      <c r="I498" s="101" t="str">
        <f ca="1">ADDRESS(MATCH(I493,INDIRECT(I495,TRUE),0)+MATCH(I460,SL_CHARTS_2012!$CG$1:$CG$3999,1)-1,$E465+1,1,1)</f>
        <v>$CH$42</v>
      </c>
      <c r="J498" s="101" t="str">
        <f ca="1">ADDRESS(MATCH(J493,INDIRECT(J495,TRUE),0)+MATCH(J460,SL_CHARTS_2012!$CG$1:$CG$3999,1)-1,$E465+1,1,1)</f>
        <v>$CH$43</v>
      </c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</row>
    <row r="499" spans="2:29" s="490" customFormat="1" ht="15" hidden="1" customHeight="1">
      <c r="B499" s="692"/>
      <c r="C499" s="699"/>
      <c r="D499" s="101" t="s">
        <v>679</v>
      </c>
      <c r="E499" s="101" t="str">
        <f ca="1">ADDRESS(MATCH(E494,INDIRECT(E495,TRUE),0)+MATCH(E460,SL_CHARTS_2012!$CG$1:$CG$3999,1)-1,$E465+3,1,1)</f>
        <v>$CJ$46</v>
      </c>
      <c r="F499" s="101" t="str">
        <f ca="1">ADDRESS(MATCH(F494,INDIRECT(F495,TRUE),0)+MATCH(F460,SL_CHARTS_2012!$CG$1:$CG$3999,1)-1,$E465+3,1,1)</f>
        <v>$CJ$52</v>
      </c>
      <c r="G499" s="101" t="str">
        <f ca="1">ADDRESS(MATCH(G494,INDIRECT(G495,TRUE),0)+MATCH(G460,SL_CHARTS_2012!$CG$1:$CG$3999,1)-1,$E465+3,1,1)</f>
        <v>$CJ$45</v>
      </c>
      <c r="H499" s="101" t="str">
        <f ca="1">ADDRESS(MATCH(H494,INDIRECT(H495,TRUE),0)+MATCH(H460,SL_CHARTS_2012!$CG$1:$CG$3999,1)-1,$E465+3,1,1)</f>
        <v>$CJ$47</v>
      </c>
      <c r="I499" s="101" t="str">
        <f ca="1">ADDRESS(MATCH(I494,INDIRECT(I495,TRUE),0)+MATCH(I460,SL_CHARTS_2012!$CG$1:$CG$3999,1)-1,$E465+3,1,1)</f>
        <v>$CJ$46</v>
      </c>
      <c r="J499" s="101" t="str">
        <f ca="1">ADDRESS(MATCH(J494,INDIRECT(J495,TRUE),0)+MATCH(J460,SL_CHARTS_2012!$CG$1:$CG$3999,1)-1,$E465+3,1,1)</f>
        <v>$CJ$47</v>
      </c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</row>
    <row r="500" spans="2:29" s="490" customFormat="1" ht="15" customHeight="1">
      <c r="B500" s="692"/>
      <c r="C500" s="699"/>
      <c r="D500" s="101" t="s">
        <v>675</v>
      </c>
      <c r="E500" s="103">
        <f ca="1">MIN(INDIRECT(E496))</f>
        <v>20.6</v>
      </c>
      <c r="F500" s="103">
        <f t="shared" ref="F500:J500" ca="1" si="221">MIN(INDIRECT(F496))</f>
        <v>-9.6</v>
      </c>
      <c r="G500" s="103">
        <f t="shared" ca="1" si="221"/>
        <v>1.6</v>
      </c>
      <c r="H500" s="103">
        <f t="shared" ca="1" si="221"/>
        <v>1.6</v>
      </c>
      <c r="I500" s="103">
        <f t="shared" ca="1" si="221"/>
        <v>12.8</v>
      </c>
      <c r="J500" s="103">
        <f t="shared" ca="1" si="221"/>
        <v>20.6</v>
      </c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</row>
    <row r="501" spans="2:29" s="490" customFormat="1" ht="15" customHeight="1" thickBot="1">
      <c r="B501" s="692"/>
      <c r="C501" s="700"/>
      <c r="D501" s="104" t="s">
        <v>676</v>
      </c>
      <c r="E501" s="105">
        <f ca="1">MAX(INDIRECT(E497))</f>
        <v>47.5</v>
      </c>
      <c r="F501" s="105">
        <f t="shared" ref="F501:J501" ca="1" si="222">MAX(INDIRECT(F497))</f>
        <v>63.5</v>
      </c>
      <c r="G501" s="105">
        <f t="shared" ca="1" si="222"/>
        <v>43.875</v>
      </c>
      <c r="H501" s="105">
        <f t="shared" ca="1" si="222"/>
        <v>51.125</v>
      </c>
      <c r="I501" s="105">
        <f t="shared" ca="1" si="222"/>
        <v>47.5</v>
      </c>
      <c r="J501" s="105">
        <f t="shared" ca="1" si="222"/>
        <v>51.125</v>
      </c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</row>
    <row r="502" spans="2:29" s="490" customFormat="1" ht="15" customHeight="1">
      <c r="J502" s="598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80"/>
      <c r="AB502" s="580"/>
      <c r="AC502" s="580"/>
    </row>
    <row r="503" spans="2:29" s="490" customFormat="1" ht="15" customHeight="1" thickBot="1">
      <c r="B503" s="745" t="s">
        <v>565</v>
      </c>
      <c r="C503" s="745"/>
      <c r="D503" s="745"/>
      <c r="E503" s="745"/>
      <c r="F503" s="745"/>
      <c r="G503" s="745"/>
      <c r="H503" s="745"/>
      <c r="I503" s="745"/>
      <c r="J503" s="745"/>
      <c r="K503" s="518"/>
      <c r="L503" s="518"/>
      <c r="M503" s="518"/>
      <c r="N503" s="518"/>
      <c r="O503" s="518"/>
      <c r="P503" s="518"/>
      <c r="Q503" s="518"/>
      <c r="R503" s="518"/>
      <c r="S503" s="518"/>
      <c r="T503" s="518"/>
      <c r="U503" s="518"/>
      <c r="V503" s="518"/>
      <c r="W503" s="518"/>
      <c r="X503" s="518"/>
      <c r="Y503" s="518"/>
      <c r="Z503" s="518"/>
      <c r="AA503" s="518"/>
      <c r="AB503" s="518"/>
      <c r="AC503" s="518"/>
    </row>
    <row r="504" spans="2:29" s="574" customFormat="1" ht="15" hidden="1" customHeight="1">
      <c r="B504" s="691" t="s">
        <v>566</v>
      </c>
      <c r="C504" s="691" t="s">
        <v>120</v>
      </c>
      <c r="D504" s="30" t="s">
        <v>148</v>
      </c>
      <c r="E504" s="96" t="str">
        <f>ADDRESS(MATCH(E505,SL_CHARTS_2012!$CL$1:$CL$39999,1),$E$464,1)</f>
        <v>$AL$45</v>
      </c>
      <c r="F504" s="96" t="str">
        <f>ADDRESS(MATCH(F505,SL_CHARTS_2012!$CL$1:$CL$39999,1),$E$464,1)</f>
        <v>$AL$51</v>
      </c>
      <c r="G504" s="96" t="str">
        <f>ADDRESS(MATCH(G505,SL_CHARTS_2012!$CL$1:$CL$39999,1),$E$464,1)</f>
        <v>$AL$44</v>
      </c>
      <c r="H504" s="96" t="str">
        <f>ADDRESS(MATCH(H505,SL_CHARTS_2012!$CL$1:$CL$39999,1),$E$464,1)</f>
        <v>$AL$46</v>
      </c>
      <c r="I504" s="96" t="str">
        <f>ADDRESS(MATCH(I505,SL_CHARTS_2012!$CL$1:$CL$39999,1),$E$464,1)</f>
        <v>$AL$45</v>
      </c>
      <c r="J504" s="96" t="str">
        <f>ADDRESS(MATCH(J505,SL_CHARTS_2012!$CL$1:$CL$39999,1),$E$464,1)</f>
        <v>$AL$46</v>
      </c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</row>
    <row r="505" spans="2:29" s="574" customFormat="1" ht="15" customHeight="1">
      <c r="B505" s="692"/>
      <c r="C505" s="691"/>
      <c r="D505" s="66" t="s">
        <v>129</v>
      </c>
      <c r="E505" s="197">
        <f>ROUNDUP(E$4,0)</f>
        <v>41</v>
      </c>
      <c r="F505" s="197">
        <f>ROUNDUP(F$4,0)</f>
        <v>47</v>
      </c>
      <c r="G505" s="197">
        <f>ROUNDUP(G$4,0)</f>
        <v>40</v>
      </c>
      <c r="H505" s="197">
        <f t="shared" ref="H505:J505" si="223">ROUNDUP(H$4,0)</f>
        <v>42</v>
      </c>
      <c r="I505" s="197">
        <f t="shared" si="223"/>
        <v>41</v>
      </c>
      <c r="J505" s="197">
        <f t="shared" si="223"/>
        <v>42</v>
      </c>
      <c r="K505" s="197"/>
      <c r="L505" s="197"/>
      <c r="M505" s="197"/>
      <c r="N505" s="197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  <c r="AA505" s="197"/>
      <c r="AB505" s="197"/>
      <c r="AC505" s="197"/>
    </row>
    <row r="506" spans="2:29" s="574" customFormat="1" ht="15" hidden="1" customHeight="1">
      <c r="B506" s="692"/>
      <c r="C506" s="691"/>
      <c r="D506" s="30" t="s">
        <v>149</v>
      </c>
      <c r="E506" s="31" t="str">
        <f>ADDRESS(MATCH(E507,SL_CHARTS_2012!$CL$1:$CL$39999,1),$E$464,1)</f>
        <v>$AL$42</v>
      </c>
      <c r="F506" s="31" t="str">
        <f>ADDRESS(MATCH(F507,SL_CHARTS_2012!$CL$1:$CL$39999,1),$E$464,1)</f>
        <v>$AL$39</v>
      </c>
      <c r="G506" s="31" t="str">
        <f>ADDRESS(MATCH(G507,SL_CHARTS_2012!$CL$1:$CL$39999,1),$E$464,1)</f>
        <v>$AL$40</v>
      </c>
      <c r="H506" s="31" t="str">
        <f>ADDRESS(MATCH(H507,SL_CHARTS_2012!$CL$1:$CL$39999,1),$E$464,1)</f>
        <v>$AL$40</v>
      </c>
      <c r="I506" s="31" t="str">
        <f>ADDRESS(MATCH(I507,SL_CHARTS_2012!$CL$1:$CL$39999,1),$E$464,1)</f>
        <v>$AL$41</v>
      </c>
      <c r="J506" s="31" t="str">
        <f>ADDRESS(MATCH(J507,SL_CHARTS_2012!$CL$1:$CL$39999,1),$E$464,1)</f>
        <v>$AL$42</v>
      </c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</row>
    <row r="507" spans="2:29" s="574" customFormat="1" ht="15" customHeight="1">
      <c r="B507" s="692"/>
      <c r="C507" s="691"/>
      <c r="D507" s="66" t="s">
        <v>130</v>
      </c>
      <c r="E507" s="241">
        <f>ROUNDDOWN(E$8,0)</f>
        <v>38</v>
      </c>
      <c r="F507" s="241">
        <f>ROUNDDOWN(F$8,0)</f>
        <v>35</v>
      </c>
      <c r="G507" s="241">
        <f>ROUNDDOWN(G$8,0)</f>
        <v>36</v>
      </c>
      <c r="H507" s="241">
        <f t="shared" ref="H507:J507" si="224">ROUNDDOWN(H$8,0)</f>
        <v>36</v>
      </c>
      <c r="I507" s="241">
        <f t="shared" si="224"/>
        <v>37</v>
      </c>
      <c r="J507" s="241">
        <f t="shared" si="224"/>
        <v>38</v>
      </c>
      <c r="K507" s="597"/>
      <c r="L507" s="597"/>
      <c r="M507" s="597"/>
      <c r="N507" s="597"/>
      <c r="O507" s="597"/>
      <c r="P507" s="597"/>
      <c r="Q507" s="597"/>
      <c r="R507" s="597"/>
      <c r="S507" s="597"/>
      <c r="T507" s="597"/>
      <c r="U507" s="597"/>
      <c r="V507" s="597"/>
      <c r="W507" s="597"/>
      <c r="X507" s="597"/>
      <c r="Y507" s="597"/>
      <c r="Z507" s="597"/>
      <c r="AA507" s="597"/>
      <c r="AB507" s="597"/>
      <c r="AC507" s="597"/>
    </row>
    <row r="508" spans="2:29" s="574" customFormat="1" ht="15" hidden="1" customHeight="1">
      <c r="B508" s="692"/>
      <c r="C508" s="693" t="s">
        <v>121</v>
      </c>
      <c r="D508" s="63" t="s">
        <v>148</v>
      </c>
      <c r="E508" s="64" t="str">
        <f>ADDRESS(MATCH(E509,SL_CHARTS_2012!$CL$1:$CL$39999,1),$E$464,1)</f>
        <v>$AL$45</v>
      </c>
      <c r="F508" s="64" t="str">
        <f>ADDRESS(MATCH(F509,SL_CHARTS_2012!$CL$1:$CL$39999,1),$E$464,1)</f>
        <v>$AL$51</v>
      </c>
      <c r="G508" s="64" t="str">
        <f>ADDRESS(MATCH(G509,SL_CHARTS_2012!$CL$1:$CL$39999,1),$E$464,1)</f>
        <v>$AL$44</v>
      </c>
      <c r="H508" s="64" t="str">
        <f>ADDRESS(MATCH(H509,SL_CHARTS_2012!$CL$1:$CL$39999,1),$E$464,1)</f>
        <v>$AL$46</v>
      </c>
      <c r="I508" s="64" t="str">
        <f>ADDRESS(MATCH(I509,SL_CHARTS_2012!$CL$1:$CL$39999,1),$E$464,1)</f>
        <v>$AL$45</v>
      </c>
      <c r="J508" s="64" t="str">
        <f>ADDRESS(MATCH(J509,SL_CHARTS_2012!$CL$1:$CL$39999,1),$E$464,1)</f>
        <v>$AL$46</v>
      </c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</row>
    <row r="509" spans="2:29" s="574" customFormat="1" ht="15" customHeight="1">
      <c r="B509" s="692"/>
      <c r="C509" s="693"/>
      <c r="D509" s="164" t="s">
        <v>118</v>
      </c>
      <c r="E509" s="196">
        <f>ROUNDUP(E$6,0)</f>
        <v>41</v>
      </c>
      <c r="F509" s="196">
        <f>ROUNDUP(F$6,0)</f>
        <v>47</v>
      </c>
      <c r="G509" s="196">
        <f>ROUNDUP(G$6,0)</f>
        <v>40</v>
      </c>
      <c r="H509" s="196">
        <f t="shared" ref="H509:J509" si="225">ROUNDUP(H$6,0)</f>
        <v>42</v>
      </c>
      <c r="I509" s="196">
        <f t="shared" si="225"/>
        <v>41</v>
      </c>
      <c r="J509" s="196">
        <f t="shared" si="225"/>
        <v>42</v>
      </c>
      <c r="K509" s="517"/>
      <c r="L509" s="517"/>
      <c r="M509" s="517"/>
      <c r="N509" s="517"/>
      <c r="O509" s="517"/>
      <c r="P509" s="517"/>
      <c r="Q509" s="517"/>
      <c r="R509" s="517"/>
      <c r="S509" s="517"/>
      <c r="T509" s="517"/>
      <c r="U509" s="517"/>
      <c r="V509" s="517"/>
      <c r="W509" s="517"/>
      <c r="X509" s="517"/>
      <c r="Y509" s="517"/>
      <c r="Z509" s="517"/>
      <c r="AA509" s="517"/>
      <c r="AB509" s="517"/>
      <c r="AC509" s="517"/>
    </row>
    <row r="510" spans="2:29" s="574" customFormat="1" ht="15" hidden="1" customHeight="1">
      <c r="B510" s="692"/>
      <c r="C510" s="693"/>
      <c r="D510" s="63" t="s">
        <v>149</v>
      </c>
      <c r="E510" s="64" t="str">
        <f>ADDRESS(MATCH(E511,SL_CHARTS_2012!$CL$1:$CL$39999,1),$E$464,1)</f>
        <v>$AL$42</v>
      </c>
      <c r="F510" s="64" t="str">
        <f>ADDRESS(MATCH(F511,SL_CHARTS_2012!$CL$1:$CL$39999,1),$E$464,1)</f>
        <v>$AL$39</v>
      </c>
      <c r="G510" s="64" t="str">
        <f>ADDRESS(MATCH(G511,SL_CHARTS_2012!$CL$1:$CL$39999,1),$E$464,1)</f>
        <v>$AL$40</v>
      </c>
      <c r="H510" s="64" t="str">
        <f>ADDRESS(MATCH(H511,SL_CHARTS_2012!$CL$1:$CL$39999,1),$E$464,1)</f>
        <v>$AL$40</v>
      </c>
      <c r="I510" s="64" t="str">
        <f>ADDRESS(MATCH(I511,SL_CHARTS_2012!$CL$1:$CL$39999,1),$E$464,1)</f>
        <v>$AL$41</v>
      </c>
      <c r="J510" s="64" t="str">
        <f>ADDRESS(MATCH(J511,SL_CHARTS_2012!$CL$1:$CL$39999,1),$E$464,1)</f>
        <v>$AL$42</v>
      </c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</row>
    <row r="511" spans="2:29" s="574" customFormat="1" ht="15" customHeight="1">
      <c r="B511" s="692"/>
      <c r="C511" s="693"/>
      <c r="D511" s="164" t="s">
        <v>119</v>
      </c>
      <c r="E511" s="196">
        <f>ROUNDDOWN(E$10,0)</f>
        <v>38</v>
      </c>
      <c r="F511" s="196">
        <f>ROUNDDOWN(F$10,0)</f>
        <v>35</v>
      </c>
      <c r="G511" s="196">
        <f>ROUNDDOWN(G$10,0)</f>
        <v>36</v>
      </c>
      <c r="H511" s="196">
        <f t="shared" ref="H511:J511" si="226">ROUNDDOWN(H$10,0)</f>
        <v>36</v>
      </c>
      <c r="I511" s="196">
        <f t="shared" si="226"/>
        <v>37</v>
      </c>
      <c r="J511" s="196">
        <f t="shared" si="226"/>
        <v>38</v>
      </c>
      <c r="K511" s="517"/>
      <c r="L511" s="517"/>
      <c r="M511" s="517"/>
      <c r="N511" s="517"/>
      <c r="O511" s="517"/>
      <c r="P511" s="517"/>
      <c r="Q511" s="517"/>
      <c r="R511" s="517"/>
      <c r="S511" s="517"/>
      <c r="T511" s="517"/>
      <c r="U511" s="517"/>
      <c r="V511" s="517"/>
      <c r="W511" s="517"/>
      <c r="X511" s="517"/>
      <c r="Y511" s="517"/>
      <c r="Z511" s="517"/>
      <c r="AA511" s="517"/>
      <c r="AB511" s="517"/>
      <c r="AC511" s="517"/>
    </row>
    <row r="512" spans="2:29" s="574" customFormat="1" ht="15" hidden="1" customHeight="1">
      <c r="B512" s="692"/>
      <c r="C512" s="694" t="s">
        <v>125</v>
      </c>
      <c r="D512" s="694"/>
      <c r="E512" s="694">
        <v>90</v>
      </c>
      <c r="F512" s="694"/>
      <c r="G512" s="694"/>
      <c r="H512" s="694"/>
      <c r="I512" s="694"/>
      <c r="J512" s="694"/>
      <c r="K512" s="516"/>
      <c r="L512" s="516"/>
      <c r="M512" s="516"/>
      <c r="N512" s="516"/>
      <c r="O512" s="516"/>
      <c r="P512" s="516"/>
      <c r="Q512" s="516"/>
      <c r="R512" s="516"/>
      <c r="S512" s="516"/>
      <c r="T512" s="516"/>
      <c r="U512" s="516"/>
      <c r="V512" s="516"/>
      <c r="W512" s="516"/>
      <c r="X512" s="516"/>
      <c r="Y512" s="516"/>
      <c r="Z512" s="516"/>
      <c r="AA512" s="516"/>
      <c r="AB512" s="516"/>
      <c r="AC512" s="516"/>
    </row>
    <row r="513" spans="2:29" s="574" customFormat="1" ht="15" hidden="1" customHeight="1">
      <c r="B513" s="692"/>
      <c r="C513" s="696" t="s">
        <v>120</v>
      </c>
      <c r="D513" s="89" t="s">
        <v>552</v>
      </c>
      <c r="E513" s="69" t="str">
        <f>ADDRESS(MATCH(E507,SL_CHARTS_2012!$CL$1:$CL$39999,1),$E512+2,1)</f>
        <v>$CN$42</v>
      </c>
      <c r="F513" s="69" t="str">
        <f>ADDRESS(MATCH(F507,SL_CHARTS_2012!$CL$1:$CL$39999,1),$E512+2,1)</f>
        <v>$CN$39</v>
      </c>
      <c r="G513" s="69" t="str">
        <f>ADDRESS(MATCH(G507,SL_CHARTS_2012!$CL$1:$CL$39999,1),$E512+2,1)</f>
        <v>$CN$40</v>
      </c>
      <c r="H513" s="69" t="str">
        <f>ADDRESS(MATCH(H507,SL_CHARTS_2012!$CL$1:$CL$39999,1),$E512+2,1)</f>
        <v>$CN$40</v>
      </c>
      <c r="I513" s="69" t="str">
        <f>ADDRESS(MATCH(I507,SL_CHARTS_2012!$CL$1:$CL$39999,1),$E512+2,1)</f>
        <v>$CN$41</v>
      </c>
      <c r="J513" s="69" t="str">
        <f>ADDRESS(MATCH(J507,SL_CHARTS_2012!$CL$1:$CL$39999,1),$E512+2,1)</f>
        <v>$CN$42</v>
      </c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</row>
    <row r="514" spans="2:29" s="574" customFormat="1" ht="15" hidden="1" customHeight="1">
      <c r="B514" s="692"/>
      <c r="C514" s="696"/>
      <c r="D514" s="89" t="s">
        <v>557</v>
      </c>
      <c r="E514" s="69" t="str">
        <f>ADDRESS(MATCH(E505,SL_CHARTS_2012!$CL$1:$CL$39999,1),$E512+2,1)</f>
        <v>$CN$45</v>
      </c>
      <c r="F514" s="69" t="str">
        <f>ADDRESS(MATCH(F505,SL_CHARTS_2012!$CL$1:$CL$39999,1),$E512+2,1)</f>
        <v>$CN$51</v>
      </c>
      <c r="G514" s="69" t="str">
        <f>ADDRESS(MATCH(G505,SL_CHARTS_2012!$CL$1:$CL$39999,1),$E512+2,1)</f>
        <v>$CN$44</v>
      </c>
      <c r="H514" s="69" t="str">
        <f>ADDRESS(MATCH(H505,SL_CHARTS_2012!$CL$1:$CL$39999,1),$E512+2,1)</f>
        <v>$CN$46</v>
      </c>
      <c r="I514" s="69" t="str">
        <f>ADDRESS(MATCH(I505,SL_CHARTS_2012!$CL$1:$CL$39999,1),$E512+2,1)</f>
        <v>$CN$45</v>
      </c>
      <c r="J514" s="69" t="str">
        <f>ADDRESS(MATCH(J505,SL_CHARTS_2012!$CL$1:$CL$39999,1),$E512+2,1)</f>
        <v>$CN$46</v>
      </c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</row>
    <row r="515" spans="2:29" s="574" customFormat="1" ht="15" hidden="1" customHeight="1">
      <c r="B515" s="692"/>
      <c r="C515" s="696"/>
      <c r="D515" s="89" t="s">
        <v>553</v>
      </c>
      <c r="E515" s="69" t="str">
        <f>ADDRESS(MATCH(E507,SL_CHARTS_2012!$CL$1:$CL$39999,1),$E512+1,1)</f>
        <v>$CM$42</v>
      </c>
      <c r="F515" s="69" t="str">
        <f>ADDRESS(MATCH(F507,SL_CHARTS_2012!$CL$1:$CL$39999,1),$E512+1,1)</f>
        <v>$CM$39</v>
      </c>
      <c r="G515" s="69" t="str">
        <f>ADDRESS(MATCH(G507,SL_CHARTS_2012!$CL$1:$CL$39999,1),$E512+1,1)</f>
        <v>$CM$40</v>
      </c>
      <c r="H515" s="69" t="str">
        <f>ADDRESS(MATCH(H507,SL_CHARTS_2012!$CL$1:$CL$39999,1),$E512+1,1)</f>
        <v>$CM$40</v>
      </c>
      <c r="I515" s="69" t="str">
        <f>ADDRESS(MATCH(I507,SL_CHARTS_2012!$CL$1:$CL$39999,1),$E512+1,1)</f>
        <v>$CM$41</v>
      </c>
      <c r="J515" s="69" t="str">
        <f>ADDRESS(MATCH(J507,SL_CHARTS_2012!$CL$1:$CL$39999,1),$E512+1,1)</f>
        <v>$CM$42</v>
      </c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</row>
    <row r="516" spans="2:29" s="574" customFormat="1" ht="15" hidden="1" customHeight="1">
      <c r="B516" s="692"/>
      <c r="C516" s="696"/>
      <c r="D516" s="89" t="s">
        <v>554</v>
      </c>
      <c r="E516" s="69" t="str">
        <f>ADDRESS(MATCH(E505,SL_CHARTS_2012!$CL$1:$CL$39999,1),$E512+1,1)</f>
        <v>$CM$45</v>
      </c>
      <c r="F516" s="69" t="str">
        <f>ADDRESS(MATCH(F505,SL_CHARTS_2012!$CL$1:$CL$39999,1),$E512+1,1)</f>
        <v>$CM$51</v>
      </c>
      <c r="G516" s="69" t="str">
        <f>ADDRESS(MATCH(G505,SL_CHARTS_2012!$CL$1:$CL$39999,1),$E512+1,1)</f>
        <v>$CM$44</v>
      </c>
      <c r="H516" s="69" t="str">
        <f>ADDRESS(MATCH(H505,SL_CHARTS_2012!$CL$1:$CL$39999,1),$E512+1,1)</f>
        <v>$CM$46</v>
      </c>
      <c r="I516" s="69" t="str">
        <f>ADDRESS(MATCH(I505,SL_CHARTS_2012!$CL$1:$CL$39999,1),$E512+1,1)</f>
        <v>$CM$45</v>
      </c>
      <c r="J516" s="69" t="str">
        <f>ADDRESS(MATCH(J505,SL_CHARTS_2012!$CL$1:$CL$39999,1),$E512+1,1)</f>
        <v>$CM$46</v>
      </c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</row>
    <row r="517" spans="2:29" s="574" customFormat="1" ht="15" hidden="1" customHeight="1">
      <c r="B517" s="692"/>
      <c r="C517" s="696"/>
      <c r="D517" s="89" t="s">
        <v>555</v>
      </c>
      <c r="E517" s="69" t="str">
        <f>ADDRESS(MATCH(E507,SL_CHARTS_2012!$CL$1:$CL$39999,1),$E512+3,1)</f>
        <v>$CO$42</v>
      </c>
      <c r="F517" s="69" t="str">
        <f>ADDRESS(MATCH(F507,SL_CHARTS_2012!$CL$1:$CL$39999,1),$E512+3,1)</f>
        <v>$CO$39</v>
      </c>
      <c r="G517" s="69" t="str">
        <f>ADDRESS(MATCH(G507,SL_CHARTS_2012!$CL$1:$CL$39999,1),$E512+3,1)</f>
        <v>$CO$40</v>
      </c>
      <c r="H517" s="69" t="str">
        <f>ADDRESS(MATCH(H507,SL_CHARTS_2012!$CL$1:$CL$39999,1),$E512+3,1)</f>
        <v>$CO$40</v>
      </c>
      <c r="I517" s="69" t="str">
        <f>ADDRESS(MATCH(I507,SL_CHARTS_2012!$CL$1:$CL$39999,1),$E512+3,1)</f>
        <v>$CO$41</v>
      </c>
      <c r="J517" s="69" t="str">
        <f>ADDRESS(MATCH(J507,SL_CHARTS_2012!$CL$1:$CL$39999,1),$E512+3,1)</f>
        <v>$CO$42</v>
      </c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</row>
    <row r="518" spans="2:29" s="574" customFormat="1" ht="15" hidden="1" customHeight="1">
      <c r="B518" s="692"/>
      <c r="C518" s="696"/>
      <c r="D518" s="89" t="s">
        <v>556</v>
      </c>
      <c r="E518" s="69" t="str">
        <f>ADDRESS(MATCH(E505,SL_CHARTS_2012!$CL$1:$CL$39999,1),$E512+3,1)</f>
        <v>$CO$45</v>
      </c>
      <c r="F518" s="69" t="str">
        <f>ADDRESS(MATCH(F505,SL_CHARTS_2012!$CL$1:$CL$39999,1),$E512+3,1)</f>
        <v>$CO$51</v>
      </c>
      <c r="G518" s="69" t="str">
        <f>ADDRESS(MATCH(G505,SL_CHARTS_2012!$CL$1:$CL$39999,1),$E512+3,1)</f>
        <v>$CO$44</v>
      </c>
      <c r="H518" s="69" t="str">
        <f>ADDRESS(MATCH(H505,SL_CHARTS_2012!$CL$1:$CL$39999,1),$E512+3,1)</f>
        <v>$CO$46</v>
      </c>
      <c r="I518" s="69" t="str">
        <f>ADDRESS(MATCH(I505,SL_CHARTS_2012!$CL$1:$CL$39999,1),$E512+3,1)</f>
        <v>$CO$45</v>
      </c>
      <c r="J518" s="69" t="str">
        <f>ADDRESS(MATCH(J505,SL_CHARTS_2012!$CL$1:$CL$39999,1),$E512+3,1)</f>
        <v>$CO$46</v>
      </c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</row>
    <row r="519" spans="2:29" s="574" customFormat="1" ht="15" hidden="1" customHeight="1">
      <c r="B519" s="692"/>
      <c r="C519" s="693" t="s">
        <v>121</v>
      </c>
      <c r="D519" s="90" t="s">
        <v>123</v>
      </c>
      <c r="E519" s="67" t="str">
        <f>ADDRESS(MATCH(E511,SL_CHARTS_2012!$CL$1:$CL$39999,1),$E512+2,1)</f>
        <v>$CN$42</v>
      </c>
      <c r="F519" s="67" t="str">
        <f>ADDRESS(MATCH(F511,SL_CHARTS_2012!$CL$1:$CL$39999,1),$E512+2,1)</f>
        <v>$CN$39</v>
      </c>
      <c r="G519" s="67" t="str">
        <f>ADDRESS(MATCH(G511,SL_CHARTS_2012!$CL$1:$CL$39999,1),$E512+2,1)</f>
        <v>$CN$40</v>
      </c>
      <c r="H519" s="67" t="str">
        <f>ADDRESS(MATCH(H511,SL_CHARTS_2012!$CL$1:$CL$39999,1),$E512+2,1)</f>
        <v>$CN$40</v>
      </c>
      <c r="I519" s="67" t="str">
        <f>ADDRESS(MATCH(I511,SL_CHARTS_2012!$CL$1:$CL$39999,1),$E512+2,1)</f>
        <v>$CN$41</v>
      </c>
      <c r="J519" s="67" t="str">
        <f>ADDRESS(MATCH(J511,SL_CHARTS_2012!$CL$1:$CL$39999,1),$E512+2,1)</f>
        <v>$CN$42</v>
      </c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</row>
    <row r="520" spans="2:29" s="574" customFormat="1" ht="15" hidden="1" customHeight="1">
      <c r="B520" s="692"/>
      <c r="C520" s="693"/>
      <c r="D520" s="90" t="s">
        <v>122</v>
      </c>
      <c r="E520" s="67" t="str">
        <f>ADDRESS(MATCH(E509,SL_CHARTS_2012!$CL$1:$CL$39999,1),$E512+2,1)</f>
        <v>$CN$45</v>
      </c>
      <c r="F520" s="67" t="str">
        <f>ADDRESS(MATCH(F509,SL_CHARTS_2012!$CL$1:$CL$39999,1),$E512+2,1)</f>
        <v>$CN$51</v>
      </c>
      <c r="G520" s="67" t="str">
        <f>ADDRESS(MATCH(G509,SL_CHARTS_2012!$CL$1:$CL$39999,1),$E512+2,1)</f>
        <v>$CN$44</v>
      </c>
      <c r="H520" s="67" t="str">
        <f>ADDRESS(MATCH(H509,SL_CHARTS_2012!$CL$1:$CL$39999,1),$E512+2,1)</f>
        <v>$CN$46</v>
      </c>
      <c r="I520" s="67" t="str">
        <f>ADDRESS(MATCH(I509,SL_CHARTS_2012!$CL$1:$CL$39999,1),$E512+2,1)</f>
        <v>$CN$45</v>
      </c>
      <c r="J520" s="67" t="str">
        <f>ADDRESS(MATCH(J509,SL_CHARTS_2012!$CL$1:$CL$39999,1),$E512+2,1)</f>
        <v>$CN$46</v>
      </c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</row>
    <row r="521" spans="2:29" s="574" customFormat="1" ht="15" hidden="1" customHeight="1">
      <c r="B521" s="692"/>
      <c r="C521" s="693"/>
      <c r="D521" s="90" t="s">
        <v>553</v>
      </c>
      <c r="E521" s="67" t="str">
        <f>ADDRESS(MATCH(E511,SL_CHARTS_2012!$CL$1:$CL$39999,1),$E512+1,1)</f>
        <v>$CM$42</v>
      </c>
      <c r="F521" s="67" t="str">
        <f>ADDRESS(MATCH(F511,SL_CHARTS_2012!$CL$1:$CL$39999,1),$E512+1,1)</f>
        <v>$CM$39</v>
      </c>
      <c r="G521" s="67" t="str">
        <f>ADDRESS(MATCH(G511,SL_CHARTS_2012!$CL$1:$CL$39999,1),$E512+1,1)</f>
        <v>$CM$40</v>
      </c>
      <c r="H521" s="67" t="str">
        <f>ADDRESS(MATCH(H511,SL_CHARTS_2012!$CL$1:$CL$39999,1),$E512+1,1)</f>
        <v>$CM$40</v>
      </c>
      <c r="I521" s="67" t="str">
        <f>ADDRESS(MATCH(I511,SL_CHARTS_2012!$CL$1:$CL$39999,1),$E512+1,1)</f>
        <v>$CM$41</v>
      </c>
      <c r="J521" s="67" t="str">
        <f>ADDRESS(MATCH(J511,SL_CHARTS_2012!$CL$1:$CL$39999,1),$E512+1,1)</f>
        <v>$CM$42</v>
      </c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</row>
    <row r="522" spans="2:29" s="574" customFormat="1" ht="15" hidden="1" customHeight="1">
      <c r="B522" s="692"/>
      <c r="C522" s="693"/>
      <c r="D522" s="90" t="s">
        <v>554</v>
      </c>
      <c r="E522" s="67" t="str">
        <f>ADDRESS(MATCH(E509,SL_CHARTS_2012!$CL$1:$CL$39999,1),$E512+1,1)</f>
        <v>$CM$45</v>
      </c>
      <c r="F522" s="67" t="str">
        <f>ADDRESS(MATCH(F509,SL_CHARTS_2012!$CL$1:$CL$39999,1),$E512+1,1)</f>
        <v>$CM$51</v>
      </c>
      <c r="G522" s="67" t="str">
        <f>ADDRESS(MATCH(G509,SL_CHARTS_2012!$CL$1:$CL$39999,1),$E512+1,1)</f>
        <v>$CM$44</v>
      </c>
      <c r="H522" s="67" t="str">
        <f>ADDRESS(MATCH(H509,SL_CHARTS_2012!$CL$1:$CL$39999,1),$E512+1,1)</f>
        <v>$CM$46</v>
      </c>
      <c r="I522" s="67" t="str">
        <f>ADDRESS(MATCH(I509,SL_CHARTS_2012!$CL$1:$CL$39999,1),$E512+1,1)</f>
        <v>$CM$45</v>
      </c>
      <c r="J522" s="67" t="str">
        <f>ADDRESS(MATCH(J509,SL_CHARTS_2012!$CL$1:$CL$39999,1),$E512+1,1)</f>
        <v>$CM$46</v>
      </c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</row>
    <row r="523" spans="2:29" s="574" customFormat="1" ht="15" hidden="1" customHeight="1">
      <c r="B523" s="692"/>
      <c r="C523" s="693"/>
      <c r="D523" s="90" t="s">
        <v>555</v>
      </c>
      <c r="E523" s="67" t="str">
        <f>ADDRESS(MATCH(E511,SL_CHARTS_2012!$CL$1:$CL$39999,1),$E512+3,1)</f>
        <v>$CO$42</v>
      </c>
      <c r="F523" s="67" t="str">
        <f>ADDRESS(MATCH(F511,SL_CHARTS_2012!$CL$1:$CL$39999,1),$E512+3,1)</f>
        <v>$CO$39</v>
      </c>
      <c r="G523" s="67" t="str">
        <f>ADDRESS(MATCH(G511,SL_CHARTS_2012!$CL$1:$CL$39999,1),$E512+3,1)</f>
        <v>$CO$40</v>
      </c>
      <c r="H523" s="67" t="str">
        <f>ADDRESS(MATCH(H511,SL_CHARTS_2012!$CL$1:$CL$39999,1),$E512+3,1)</f>
        <v>$CO$40</v>
      </c>
      <c r="I523" s="67" t="str">
        <f>ADDRESS(MATCH(I511,SL_CHARTS_2012!$CL$1:$CL$39999,1),$E512+3,1)</f>
        <v>$CO$41</v>
      </c>
      <c r="J523" s="67" t="str">
        <f>ADDRESS(MATCH(J511,SL_CHARTS_2012!$CL$1:$CL$39999,1),$E512+3,1)</f>
        <v>$CO$42</v>
      </c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</row>
    <row r="524" spans="2:29" s="574" customFormat="1" ht="15" hidden="1" customHeight="1">
      <c r="B524" s="692"/>
      <c r="C524" s="693"/>
      <c r="D524" s="90" t="s">
        <v>556</v>
      </c>
      <c r="E524" s="67" t="str">
        <f>ADDRESS(MATCH(E509,SL_CHARTS_2012!$CL$1:$CL$39999,1),$E512+3,1)</f>
        <v>$CO$45</v>
      </c>
      <c r="F524" s="67" t="str">
        <f>ADDRESS(MATCH(F509,SL_CHARTS_2012!$CL$1:$CL$39999,1),$E512+3,1)</f>
        <v>$CO$51</v>
      </c>
      <c r="G524" s="67" t="str">
        <f>ADDRESS(MATCH(G509,SL_CHARTS_2012!$CL$1:$CL$39999,1),$E512+3,1)</f>
        <v>$CO$44</v>
      </c>
      <c r="H524" s="67" t="str">
        <f>ADDRESS(MATCH(H509,SL_CHARTS_2012!$CL$1:$CL$39999,1),$E512+3,1)</f>
        <v>$CO$46</v>
      </c>
      <c r="I524" s="67" t="str">
        <f>ADDRESS(MATCH(I509,SL_CHARTS_2012!$CL$1:$CL$39999,1),$E512+3,1)</f>
        <v>$CO$45</v>
      </c>
      <c r="J524" s="67" t="str">
        <f>ADDRESS(MATCH(J509,SL_CHARTS_2012!$CL$1:$CL$39999,1),$E512+3,1)</f>
        <v>$CO$46</v>
      </c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</row>
    <row r="525" spans="2:29" s="574" customFormat="1" ht="15" hidden="1" customHeight="1">
      <c r="B525" s="692"/>
      <c r="C525" s="568"/>
      <c r="D525" s="697" t="s">
        <v>126</v>
      </c>
      <c r="E525" s="72" t="s">
        <v>147</v>
      </c>
      <c r="F525" s="569"/>
      <c r="G525" s="569"/>
      <c r="H525" s="569"/>
      <c r="I525" s="569"/>
      <c r="J525" s="569"/>
      <c r="K525" s="569"/>
      <c r="L525" s="569"/>
      <c r="M525" s="569"/>
      <c r="N525" s="569"/>
      <c r="O525" s="569"/>
      <c r="P525" s="569"/>
      <c r="Q525" s="569"/>
      <c r="R525" s="569"/>
      <c r="S525" s="569"/>
      <c r="T525" s="569"/>
      <c r="U525" s="569"/>
      <c r="V525" s="569"/>
      <c r="W525" s="569"/>
      <c r="X525" s="569"/>
      <c r="Y525" s="569"/>
      <c r="Z525" s="569"/>
      <c r="AA525" s="569"/>
      <c r="AB525" s="569"/>
      <c r="AC525" s="569"/>
    </row>
    <row r="526" spans="2:29" s="574" customFormat="1" ht="15" hidden="1" customHeight="1">
      <c r="B526" s="692"/>
      <c r="C526" s="568"/>
      <c r="D526" s="697"/>
      <c r="E526" s="72" t="s">
        <v>124</v>
      </c>
      <c r="F526" s="569"/>
      <c r="G526" s="569"/>
      <c r="H526" s="569"/>
      <c r="I526" s="569"/>
      <c r="J526" s="569"/>
      <c r="K526" s="569"/>
      <c r="L526" s="569"/>
      <c r="M526" s="569"/>
      <c r="N526" s="569"/>
      <c r="O526" s="569"/>
      <c r="P526" s="569"/>
      <c r="Q526" s="569"/>
      <c r="R526" s="569"/>
      <c r="S526" s="569"/>
      <c r="T526" s="569"/>
      <c r="U526" s="569"/>
      <c r="V526" s="569"/>
      <c r="W526" s="569"/>
      <c r="X526" s="569"/>
      <c r="Y526" s="569"/>
      <c r="Z526" s="569"/>
      <c r="AA526" s="569"/>
      <c r="AB526" s="569"/>
      <c r="AC526" s="569"/>
    </row>
    <row r="527" spans="2:29" s="580" customFormat="1" ht="15" customHeight="1">
      <c r="B527" s="692"/>
      <c r="C527" s="698" t="s">
        <v>127</v>
      </c>
      <c r="D527" s="91" t="s">
        <v>106</v>
      </c>
      <c r="E527" s="20" t="str">
        <f t="shared" ref="E527:J527" si="227">CONCATENATE(E505,E$7,E507)</f>
        <v>41-38</v>
      </c>
      <c r="F527" s="20" t="str">
        <f t="shared" si="227"/>
        <v>47-35</v>
      </c>
      <c r="G527" s="20" t="str">
        <f t="shared" si="227"/>
        <v>40-36</v>
      </c>
      <c r="H527" s="20" t="str">
        <f t="shared" si="227"/>
        <v>42-36</v>
      </c>
      <c r="I527" s="20" t="str">
        <f t="shared" si="227"/>
        <v>41-37</v>
      </c>
      <c r="J527" s="20" t="str">
        <f t="shared" si="227"/>
        <v>42-38</v>
      </c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2:29" s="580" customFormat="1" ht="15" customHeight="1">
      <c r="B528" s="692"/>
      <c r="C528" s="698"/>
      <c r="D528" s="92" t="s">
        <v>670</v>
      </c>
      <c r="E528" s="92">
        <f ca="1">AVERAGE(INDIRECT(CONCATENATE($E$525,E513,$E$526,E514),TRUE))</f>
        <v>92.356249999999989</v>
      </c>
      <c r="F528" s="92">
        <f t="shared" ref="F528:J528" ca="1" si="228">AVERAGE(INDIRECT(CONCATENATE($E$525,F513,$E$526,F514),TRUE))</f>
        <v>96.419230769230779</v>
      </c>
      <c r="G528" s="92">
        <f t="shared" ca="1" si="228"/>
        <v>86.35</v>
      </c>
      <c r="H528" s="92">
        <f t="shared" ca="1" si="228"/>
        <v>90.046428571428564</v>
      </c>
      <c r="I528" s="92">
        <f t="shared" ca="1" si="228"/>
        <v>90.315000000000012</v>
      </c>
      <c r="J528" s="92">
        <f t="shared" ca="1" si="228"/>
        <v>94.044999999999987</v>
      </c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</row>
    <row r="529" spans="2:30" s="580" customFormat="1" ht="15" hidden="1" customHeight="1">
      <c r="B529" s="692"/>
      <c r="C529" s="698"/>
      <c r="D529" s="93" t="s">
        <v>681</v>
      </c>
      <c r="E529" s="93">
        <f ca="1">MIN(INDIRECT(CONCATENATE($E$525,E513,$E$526,E514),TRUE))</f>
        <v>86.35</v>
      </c>
      <c r="F529" s="93">
        <f t="shared" ref="F529:J529" ca="1" si="229">MIN(INDIRECT(CONCATENATE($E$525,F513,$E$526,F514),TRUE))</f>
        <v>73.75</v>
      </c>
      <c r="G529" s="93">
        <f t="shared" ca="1" si="229"/>
        <v>77.95</v>
      </c>
      <c r="H529" s="93">
        <f t="shared" ca="1" si="229"/>
        <v>77.95</v>
      </c>
      <c r="I529" s="93">
        <f t="shared" ca="1" si="229"/>
        <v>82.15</v>
      </c>
      <c r="J529" s="93">
        <f t="shared" ca="1" si="229"/>
        <v>86.35</v>
      </c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</row>
    <row r="530" spans="2:30" s="580" customFormat="1" ht="15" hidden="1" customHeight="1">
      <c r="B530" s="692"/>
      <c r="C530" s="698"/>
      <c r="D530" s="93" t="s">
        <v>682</v>
      </c>
      <c r="E530" s="93">
        <f ca="1">MAX(INDIRECT(CONCATENATE($E$525,E513,$E$526,E514),TRUE))</f>
        <v>97.775000000000006</v>
      </c>
      <c r="F530" s="93">
        <f t="shared" ref="F530:J530" ca="1" si="230">MAX(INDIRECT(CONCATENATE($E$525,F513,$E$526,F514),TRUE))</f>
        <v>115.925</v>
      </c>
      <c r="G530" s="93">
        <f t="shared" ca="1" si="230"/>
        <v>94.75</v>
      </c>
      <c r="H530" s="93">
        <f t="shared" ca="1" si="230"/>
        <v>100.8</v>
      </c>
      <c r="I530" s="93">
        <f t="shared" ca="1" si="230"/>
        <v>97.775000000000006</v>
      </c>
      <c r="J530" s="93">
        <f t="shared" ca="1" si="230"/>
        <v>100.8</v>
      </c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</row>
    <row r="531" spans="2:30" s="574" customFormat="1" ht="15" hidden="1" customHeight="1">
      <c r="B531" s="692"/>
      <c r="C531" s="698"/>
      <c r="D531" s="94" t="s">
        <v>558</v>
      </c>
      <c r="E531" s="94" t="str">
        <f>CONCATENATE($E525,E514,$E526,E513)</f>
        <v>SL_CHARTS_2012!$CN$45:$CN$42</v>
      </c>
      <c r="F531" s="94" t="str">
        <f t="shared" ref="F531:J531" si="231">CONCATENATE($E525,F514,$E526,F513)</f>
        <v>SL_CHARTS_2012!$CN$51:$CN$39</v>
      </c>
      <c r="G531" s="94" t="str">
        <f t="shared" si="231"/>
        <v>SL_CHARTS_2012!$CN$44:$CN$40</v>
      </c>
      <c r="H531" s="94" t="str">
        <f t="shared" si="231"/>
        <v>SL_CHARTS_2012!$CN$46:$CN$40</v>
      </c>
      <c r="I531" s="94" t="str">
        <f t="shared" si="231"/>
        <v>SL_CHARTS_2012!$CN$45:$CN$41</v>
      </c>
      <c r="J531" s="94" t="str">
        <f t="shared" si="231"/>
        <v>SL_CHARTS_2012!$CN$46:$CN$42</v>
      </c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</row>
    <row r="532" spans="2:30" s="574" customFormat="1" ht="15" hidden="1" customHeight="1">
      <c r="B532" s="692"/>
      <c r="C532" s="698"/>
      <c r="D532" s="94" t="s">
        <v>560</v>
      </c>
      <c r="E532" s="94" t="str">
        <f>CONCATENATE($E525,E516,$E526,E515)</f>
        <v>SL_CHARTS_2012!$CM$45:$CM$42</v>
      </c>
      <c r="F532" s="94" t="str">
        <f t="shared" ref="F532:J532" si="232">CONCATENATE($E525,F516,$E526,F515)</f>
        <v>SL_CHARTS_2012!$CM$51:$CM$39</v>
      </c>
      <c r="G532" s="94" t="str">
        <f t="shared" si="232"/>
        <v>SL_CHARTS_2012!$CM$44:$CM$40</v>
      </c>
      <c r="H532" s="94" t="str">
        <f t="shared" si="232"/>
        <v>SL_CHARTS_2012!$CM$46:$CM$40</v>
      </c>
      <c r="I532" s="94" t="str">
        <f t="shared" si="232"/>
        <v>SL_CHARTS_2012!$CM$45:$CM$41</v>
      </c>
      <c r="J532" s="94" t="str">
        <f t="shared" si="232"/>
        <v>SL_CHARTS_2012!$CM$46:$CM$42</v>
      </c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</row>
    <row r="533" spans="2:30" s="574" customFormat="1" ht="15" hidden="1" customHeight="1">
      <c r="B533" s="692"/>
      <c r="C533" s="698"/>
      <c r="D533" s="94" t="s">
        <v>559</v>
      </c>
      <c r="E533" s="94" t="str">
        <f>CONCATENATE($E525,E518,$E526,E517)</f>
        <v>SL_CHARTS_2012!$CO$45:$CO$42</v>
      </c>
      <c r="F533" s="94" t="str">
        <f t="shared" ref="F533:J533" si="233">CONCATENATE($E525,F518,$E526,F517)</f>
        <v>SL_CHARTS_2012!$CO$51:$CO$39</v>
      </c>
      <c r="G533" s="94" t="str">
        <f t="shared" si="233"/>
        <v>SL_CHARTS_2012!$CO$44:$CO$40</v>
      </c>
      <c r="H533" s="94" t="str">
        <f t="shared" si="233"/>
        <v>SL_CHARTS_2012!$CO$46:$CO$40</v>
      </c>
      <c r="I533" s="94" t="str">
        <f t="shared" si="233"/>
        <v>SL_CHARTS_2012!$CO$45:$CO$41</v>
      </c>
      <c r="J533" s="94" t="str">
        <f t="shared" si="233"/>
        <v>SL_CHARTS_2012!$CO$46:$CO$42</v>
      </c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</row>
    <row r="534" spans="2:30" s="574" customFormat="1" ht="15" hidden="1" customHeight="1">
      <c r="B534" s="692"/>
      <c r="C534" s="698"/>
      <c r="D534" s="94" t="s">
        <v>677</v>
      </c>
      <c r="E534" s="94" t="str">
        <f ca="1">ADDRESS(MATCH(E529,INDIRECT(E531,TRUE),0)+MATCH(E507,SL_CHARTS_2012!$CL$1:$CL$3999,1)-1,$E512+1,1,1)</f>
        <v>$CM$42</v>
      </c>
      <c r="F534" s="94" t="str">
        <f ca="1">ADDRESS(MATCH(F529,INDIRECT(F531,TRUE),0)+MATCH(F507,SL_CHARTS_2012!$CL$1:$CL$3999,1)-1,$E512+1,1,1)</f>
        <v>$CM$39</v>
      </c>
      <c r="G534" s="94" t="str">
        <f ca="1">ADDRESS(MATCH(G529,INDIRECT(G531,TRUE),0)+MATCH(G507,SL_CHARTS_2012!$CL$1:$CL$3999,1)-1,$E512+1,1,1)</f>
        <v>$CM$40</v>
      </c>
      <c r="H534" s="94" t="str">
        <f ca="1">ADDRESS(MATCH(H529,INDIRECT(H531,TRUE),0)+MATCH(H507,SL_CHARTS_2012!$CL$1:$CL$3999,1)-1,$E512+1,1,1)</f>
        <v>$CM$40</v>
      </c>
      <c r="I534" s="94" t="str">
        <f ca="1">ADDRESS(MATCH(I529,INDIRECT(I531,TRUE),0)+MATCH(I507,SL_CHARTS_2012!$CL$1:$CL$3999,1)-1,$E512+1,1,1)</f>
        <v>$CM$41</v>
      </c>
      <c r="J534" s="94" t="str">
        <f ca="1">ADDRESS(MATCH(J529,INDIRECT(J531,TRUE),0)+MATCH(J507,SL_CHARTS_2012!$CL$1:$CL$3999,1)-1,$E512+1,1,1)</f>
        <v>$CM$42</v>
      </c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</row>
    <row r="535" spans="2:30" s="574" customFormat="1" ht="15" hidden="1" customHeight="1">
      <c r="B535" s="692"/>
      <c r="C535" s="698"/>
      <c r="D535" s="94" t="s">
        <v>679</v>
      </c>
      <c r="E535" s="94" t="str">
        <f ca="1">ADDRESS(MATCH(E530,INDIRECT(E531,TRUE),0)+MATCH(E507,SL_CHARTS_2012!$CL$1:$CL$3999,1)-1,$E512+3,1,1)</f>
        <v>$CO$45</v>
      </c>
      <c r="F535" s="94" t="str">
        <f ca="1">ADDRESS(MATCH(F530,INDIRECT(F531,TRUE),0)+MATCH(F507,SL_CHARTS_2012!$CL$1:$CL$3999,1)-1,$E512+3,1,1)</f>
        <v>$CO$51</v>
      </c>
      <c r="G535" s="94" t="str">
        <f ca="1">ADDRESS(MATCH(G530,INDIRECT(G531,TRUE),0)+MATCH(G507,SL_CHARTS_2012!$CL$1:$CL$3999,1)-1,$E512+3,1,1)</f>
        <v>$CO$44</v>
      </c>
      <c r="H535" s="94" t="str">
        <f ca="1">ADDRESS(MATCH(H530,INDIRECT(H531,TRUE),0)+MATCH(H507,SL_CHARTS_2012!$CL$1:$CL$3999,1)-1,$E512+3,1,1)</f>
        <v>$CO$46</v>
      </c>
      <c r="I535" s="94" t="str">
        <f ca="1">ADDRESS(MATCH(I530,INDIRECT(I531,TRUE),0)+MATCH(I507,SL_CHARTS_2012!$CL$1:$CL$3999,1)-1,$E512+3,1,1)</f>
        <v>$CO$45</v>
      </c>
      <c r="J535" s="94" t="str">
        <f ca="1">ADDRESS(MATCH(J530,INDIRECT(J531,TRUE),0)+MATCH(J507,SL_CHARTS_2012!$CL$1:$CL$3999,1)-1,$E512+3,1,1)</f>
        <v>$CO$46</v>
      </c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</row>
    <row r="536" spans="2:30" s="574" customFormat="1" ht="15" customHeight="1">
      <c r="B536" s="692"/>
      <c r="C536" s="698"/>
      <c r="D536" s="94" t="s">
        <v>675</v>
      </c>
      <c r="E536" s="96">
        <f ca="1">MIN(INDIRECT(E532))</f>
        <v>71.599999999999994</v>
      </c>
      <c r="F536" s="96">
        <f t="shared" ref="F536:J536" ca="1" si="234">MIN(INDIRECT(F532))</f>
        <v>59.75</v>
      </c>
      <c r="G536" s="96">
        <f t="shared" ca="1" si="234"/>
        <v>63.7</v>
      </c>
      <c r="H536" s="96">
        <f t="shared" ca="1" si="234"/>
        <v>63.7</v>
      </c>
      <c r="I536" s="96">
        <f t="shared" ca="1" si="234"/>
        <v>67.650000000000006</v>
      </c>
      <c r="J536" s="96">
        <f t="shared" ca="1" si="234"/>
        <v>71.599999999999994</v>
      </c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</row>
    <row r="537" spans="2:30" s="574" customFormat="1" ht="15" customHeight="1">
      <c r="B537" s="692"/>
      <c r="C537" s="698"/>
      <c r="D537" s="94" t="s">
        <v>676</v>
      </c>
      <c r="E537" s="96">
        <f ca="1">MAX(INDIRECT(E533))</f>
        <v>113</v>
      </c>
      <c r="F537" s="96">
        <f t="shared" ref="F537:J537" ca="1" si="235">MAX(INDIRECT(F533))</f>
        <v>131</v>
      </c>
      <c r="G537" s="96">
        <f ca="1">MAX(INDIRECT(G533))</f>
        <v>110</v>
      </c>
      <c r="H537" s="96">
        <f t="shared" ca="1" si="235"/>
        <v>116</v>
      </c>
      <c r="I537" s="96">
        <f t="shared" ca="1" si="235"/>
        <v>113</v>
      </c>
      <c r="J537" s="96">
        <f t="shared" ca="1" si="235"/>
        <v>116</v>
      </c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</row>
    <row r="538" spans="2:30" s="574" customFormat="1" ht="15" customHeight="1">
      <c r="B538" s="692"/>
      <c r="C538" s="699" t="s">
        <v>128</v>
      </c>
      <c r="D538" s="97" t="s">
        <v>106</v>
      </c>
      <c r="E538" s="98" t="str">
        <f t="shared" ref="E538:J538" si="236">CONCATENATE(E509,E$7,E511)</f>
        <v>41-38</v>
      </c>
      <c r="F538" s="98" t="str">
        <f t="shared" si="236"/>
        <v>47-35</v>
      </c>
      <c r="G538" s="98" t="str">
        <f t="shared" si="236"/>
        <v>40-36</v>
      </c>
      <c r="H538" s="98" t="str">
        <f t="shared" si="236"/>
        <v>42-36</v>
      </c>
      <c r="I538" s="98" t="str">
        <f t="shared" si="236"/>
        <v>41-37</v>
      </c>
      <c r="J538" s="98" t="str">
        <f t="shared" si="236"/>
        <v>42-38</v>
      </c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 spans="2:30" s="574" customFormat="1" ht="15" customHeight="1">
      <c r="B539" s="692"/>
      <c r="C539" s="699"/>
      <c r="D539" s="99" t="s">
        <v>670</v>
      </c>
      <c r="E539" s="99">
        <f ca="1">AVERAGE(INDIRECT(CONCATENATE($E$525,E519,$E$526,E520),TRUE))</f>
        <v>92.356249999999989</v>
      </c>
      <c r="F539" s="99">
        <f t="shared" ref="F539:J539" ca="1" si="237">AVERAGE(INDIRECT(CONCATENATE($E$525,F519,$E$526,F520),TRUE))</f>
        <v>96.419230769230779</v>
      </c>
      <c r="G539" s="99">
        <f t="shared" ca="1" si="237"/>
        <v>86.35</v>
      </c>
      <c r="H539" s="99">
        <f t="shared" ca="1" si="237"/>
        <v>90.046428571428564</v>
      </c>
      <c r="I539" s="99">
        <f t="shared" ca="1" si="237"/>
        <v>90.315000000000012</v>
      </c>
      <c r="J539" s="99">
        <f t="shared" ca="1" si="237"/>
        <v>94.044999999999987</v>
      </c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</row>
    <row r="540" spans="2:30" s="574" customFormat="1" ht="15" hidden="1" customHeight="1">
      <c r="B540" s="692"/>
      <c r="C540" s="699"/>
      <c r="D540" s="100" t="s">
        <v>681</v>
      </c>
      <c r="E540" s="100">
        <f ca="1">MIN(INDIRECT(CONCATENATE($E$525,E519,$E$526,E520),TRUE))</f>
        <v>86.35</v>
      </c>
      <c r="F540" s="100">
        <f t="shared" ref="F540:J540" ca="1" si="238">MIN(INDIRECT(CONCATENATE($E$525,F519,$E$526,F520),TRUE))</f>
        <v>73.75</v>
      </c>
      <c r="G540" s="100">
        <f t="shared" ca="1" si="238"/>
        <v>77.95</v>
      </c>
      <c r="H540" s="100">
        <f t="shared" ca="1" si="238"/>
        <v>77.95</v>
      </c>
      <c r="I540" s="100">
        <f t="shared" ca="1" si="238"/>
        <v>82.15</v>
      </c>
      <c r="J540" s="100">
        <f t="shared" ca="1" si="238"/>
        <v>86.35</v>
      </c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</row>
    <row r="541" spans="2:30" s="574" customFormat="1" ht="15" hidden="1" customHeight="1">
      <c r="B541" s="692"/>
      <c r="C541" s="699"/>
      <c r="D541" s="100" t="s">
        <v>682</v>
      </c>
      <c r="E541" s="100">
        <f ca="1">MAX(INDIRECT(CONCATENATE($E$525,E519,$E$526,E520),TRUE))</f>
        <v>97.775000000000006</v>
      </c>
      <c r="F541" s="100">
        <f t="shared" ref="F541:J541" ca="1" si="239">MAX(INDIRECT(CONCATENATE($E$525,F519,$E$526,F520),TRUE))</f>
        <v>115.925</v>
      </c>
      <c r="G541" s="100">
        <f t="shared" ca="1" si="239"/>
        <v>94.75</v>
      </c>
      <c r="H541" s="100">
        <f t="shared" ca="1" si="239"/>
        <v>100.8</v>
      </c>
      <c r="I541" s="100">
        <f t="shared" ca="1" si="239"/>
        <v>97.775000000000006</v>
      </c>
      <c r="J541" s="100">
        <f t="shared" ca="1" si="239"/>
        <v>100.8</v>
      </c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</row>
    <row r="542" spans="2:30" s="574" customFormat="1" ht="15" hidden="1" customHeight="1">
      <c r="B542" s="692"/>
      <c r="C542" s="699"/>
      <c r="D542" s="101" t="s">
        <v>558</v>
      </c>
      <c r="E542" s="101" t="str">
        <f>CONCATENATE($E525,E520,$E526,E519)</f>
        <v>SL_CHARTS_2012!$CN$45:$CN$42</v>
      </c>
      <c r="F542" s="101" t="str">
        <f t="shared" ref="F542:J542" si="240">CONCATENATE($E525,F520,$E526,F519)</f>
        <v>SL_CHARTS_2012!$CN$51:$CN$39</v>
      </c>
      <c r="G542" s="101" t="str">
        <f t="shared" si="240"/>
        <v>SL_CHARTS_2012!$CN$44:$CN$40</v>
      </c>
      <c r="H542" s="101" t="str">
        <f t="shared" si="240"/>
        <v>SL_CHARTS_2012!$CN$46:$CN$40</v>
      </c>
      <c r="I542" s="101" t="str">
        <f t="shared" si="240"/>
        <v>SL_CHARTS_2012!$CN$45:$CN$41</v>
      </c>
      <c r="J542" s="101" t="str">
        <f t="shared" si="240"/>
        <v>SL_CHARTS_2012!$CN$46:$CN$42</v>
      </c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</row>
    <row r="543" spans="2:30" s="574" customFormat="1" ht="15" hidden="1" customHeight="1">
      <c r="B543" s="692"/>
      <c r="C543" s="699"/>
      <c r="D543" s="101" t="s">
        <v>560</v>
      </c>
      <c r="E543" s="101" t="str">
        <f>CONCATENATE($E525,E522,$E526,E521)</f>
        <v>SL_CHARTS_2012!$CM$45:$CM$42</v>
      </c>
      <c r="F543" s="101" t="str">
        <f t="shared" ref="F543:J543" si="241">CONCATENATE($E525,F522,$E526,F521)</f>
        <v>SL_CHARTS_2012!$CM$51:$CM$39</v>
      </c>
      <c r="G543" s="101" t="str">
        <f t="shared" si="241"/>
        <v>SL_CHARTS_2012!$CM$44:$CM$40</v>
      </c>
      <c r="H543" s="101" t="str">
        <f t="shared" si="241"/>
        <v>SL_CHARTS_2012!$CM$46:$CM$40</v>
      </c>
      <c r="I543" s="101" t="str">
        <f t="shared" si="241"/>
        <v>SL_CHARTS_2012!$CM$45:$CM$41</v>
      </c>
      <c r="J543" s="101" t="str">
        <f t="shared" si="241"/>
        <v>SL_CHARTS_2012!$CM$46:$CM$42</v>
      </c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</row>
    <row r="544" spans="2:30" s="574" customFormat="1" ht="15" hidden="1" customHeight="1">
      <c r="B544" s="692"/>
      <c r="C544" s="699"/>
      <c r="D544" s="101" t="s">
        <v>559</v>
      </c>
      <c r="E544" s="101" t="str">
        <f>CONCATENATE($E525,E524,$E526,E523)</f>
        <v>SL_CHARTS_2012!$CO$45:$CO$42</v>
      </c>
      <c r="F544" s="101" t="str">
        <f t="shared" ref="F544:J544" si="242">CONCATENATE($E525,F524,$E526,F523)</f>
        <v>SL_CHARTS_2012!$CO$51:$CO$39</v>
      </c>
      <c r="G544" s="101" t="str">
        <f t="shared" si="242"/>
        <v>SL_CHARTS_2012!$CO$44:$CO$40</v>
      </c>
      <c r="H544" s="101" t="str">
        <f t="shared" si="242"/>
        <v>SL_CHARTS_2012!$CO$46:$CO$40</v>
      </c>
      <c r="I544" s="101" t="str">
        <f t="shared" si="242"/>
        <v>SL_CHARTS_2012!$CO$45:$CO$41</v>
      </c>
      <c r="J544" s="101" t="str">
        <f t="shared" si="242"/>
        <v>SL_CHARTS_2012!$CO$46:$CO$42</v>
      </c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</row>
    <row r="545" spans="2:29" s="574" customFormat="1" ht="15" hidden="1" customHeight="1">
      <c r="B545" s="692"/>
      <c r="C545" s="699"/>
      <c r="D545" s="101" t="s">
        <v>677</v>
      </c>
      <c r="E545" s="101" t="str">
        <f ca="1">ADDRESS(MATCH(E540,INDIRECT(E542,TRUE),0)+MATCH(E507,SL_CHARTS_2012!$CL$1:$CL$3999,1)-1,$E512+1,1,1)</f>
        <v>$CM$42</v>
      </c>
      <c r="F545" s="101" t="str">
        <f ca="1">ADDRESS(MATCH(F540,INDIRECT(F542,TRUE),0)+MATCH(F507,SL_CHARTS_2012!$CL$1:$CL$3999,1)-1,$E512+1,1,1)</f>
        <v>$CM$39</v>
      </c>
      <c r="G545" s="101" t="str">
        <f ca="1">ADDRESS(MATCH(G540,INDIRECT(G542,TRUE),0)+MATCH(G507,SL_CHARTS_2012!$CL$1:$CL$3999,1)-1,$E512+1,1,1)</f>
        <v>$CM$40</v>
      </c>
      <c r="H545" s="101" t="str">
        <f ca="1">ADDRESS(MATCH(H540,INDIRECT(H542,TRUE),0)+MATCH(H507,SL_CHARTS_2012!$CL$1:$CL$3999,1)-1,$E512+1,1,1)</f>
        <v>$CM$40</v>
      </c>
      <c r="I545" s="101" t="str">
        <f ca="1">ADDRESS(MATCH(I540,INDIRECT(I542,TRUE),0)+MATCH(I507,SL_CHARTS_2012!$CL$1:$CL$3999,1)-1,$E512+1,1,1)</f>
        <v>$CM$41</v>
      </c>
      <c r="J545" s="101" t="str">
        <f ca="1">ADDRESS(MATCH(J540,INDIRECT(J542,TRUE),0)+MATCH(J507,SL_CHARTS_2012!$CL$1:$CL$3999,1)-1,$E512+1,1,1)</f>
        <v>$CM$42</v>
      </c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</row>
    <row r="546" spans="2:29" s="574" customFormat="1" ht="15" hidden="1" customHeight="1">
      <c r="B546" s="692"/>
      <c r="C546" s="699"/>
      <c r="D546" s="101" t="s">
        <v>679</v>
      </c>
      <c r="E546" s="101" t="str">
        <f ca="1">ADDRESS(MATCH(E541,INDIRECT(E542,TRUE),0)+MATCH(E507,SL_CHARTS_2012!$CL$1:$CL$3999,1)-1,$E512+3,1,1)</f>
        <v>$CO$45</v>
      </c>
      <c r="F546" s="101" t="str">
        <f ca="1">ADDRESS(MATCH(F541,INDIRECT(F542,TRUE),0)+MATCH(F507,SL_CHARTS_2012!$CL$1:$CL$3999,1)-1,$E512+3,1,1)</f>
        <v>$CO$51</v>
      </c>
      <c r="G546" s="101" t="str">
        <f ca="1">ADDRESS(MATCH(G541,INDIRECT(G542,TRUE),0)+MATCH(G507,SL_CHARTS_2012!$CL$1:$CL$3999,1)-1,$E512+3,1,1)</f>
        <v>$CO$44</v>
      </c>
      <c r="H546" s="101" t="str">
        <f ca="1">ADDRESS(MATCH(H541,INDIRECT(H542,TRUE),0)+MATCH(H507,SL_CHARTS_2012!$CL$1:$CL$3999,1)-1,$E512+3,1,1)</f>
        <v>$CO$46</v>
      </c>
      <c r="I546" s="101" t="str">
        <f ca="1">ADDRESS(MATCH(I541,INDIRECT(I542,TRUE),0)+MATCH(I507,SL_CHARTS_2012!$CL$1:$CL$3999,1)-1,$E512+3,1,1)</f>
        <v>$CO$45</v>
      </c>
      <c r="J546" s="101" t="str">
        <f ca="1">ADDRESS(MATCH(J541,INDIRECT(J542,TRUE),0)+MATCH(J507,SL_CHARTS_2012!$CL$1:$CL$3999,1)-1,$E512+3,1,1)</f>
        <v>$CO$46</v>
      </c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</row>
    <row r="547" spans="2:29" s="574" customFormat="1" ht="15" customHeight="1">
      <c r="B547" s="692"/>
      <c r="C547" s="699"/>
      <c r="D547" s="101" t="s">
        <v>675</v>
      </c>
      <c r="E547" s="103">
        <f ca="1">MIN(INDIRECT(E543))</f>
        <v>71.599999999999994</v>
      </c>
      <c r="F547" s="103">
        <f t="shared" ref="F547:J547" ca="1" si="243">MIN(INDIRECT(F543))</f>
        <v>59.75</v>
      </c>
      <c r="G547" s="103">
        <f t="shared" ca="1" si="243"/>
        <v>63.7</v>
      </c>
      <c r="H547" s="103">
        <f t="shared" ca="1" si="243"/>
        <v>63.7</v>
      </c>
      <c r="I547" s="103">
        <f t="shared" ca="1" si="243"/>
        <v>67.650000000000006</v>
      </c>
      <c r="J547" s="103">
        <f t="shared" ca="1" si="243"/>
        <v>71.599999999999994</v>
      </c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</row>
    <row r="548" spans="2:29" s="574" customFormat="1" ht="15" customHeight="1" thickBot="1">
      <c r="B548" s="692"/>
      <c r="C548" s="700"/>
      <c r="D548" s="104" t="s">
        <v>676</v>
      </c>
      <c r="E548" s="105">
        <f ca="1">MAX(INDIRECT(E544))</f>
        <v>113</v>
      </c>
      <c r="F548" s="105">
        <f t="shared" ref="F548:J548" ca="1" si="244">MAX(INDIRECT(F544))</f>
        <v>131</v>
      </c>
      <c r="G548" s="105">
        <f t="shared" ca="1" si="244"/>
        <v>110</v>
      </c>
      <c r="H548" s="105">
        <f t="shared" ca="1" si="244"/>
        <v>116</v>
      </c>
      <c r="I548" s="105">
        <f t="shared" ca="1" si="244"/>
        <v>113</v>
      </c>
      <c r="J548" s="105">
        <f t="shared" ca="1" si="244"/>
        <v>116</v>
      </c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</row>
    <row r="549" spans="2:29" s="490" customFormat="1" ht="15" customHeight="1">
      <c r="J549" s="598"/>
    </row>
    <row r="550" spans="2:29" s="490" customFormat="1" ht="15" customHeight="1">
      <c r="J550" s="598"/>
    </row>
    <row r="551" spans="2:29" s="490" customFormat="1" ht="15" customHeight="1">
      <c r="J551" s="598"/>
    </row>
    <row r="552" spans="2:29" s="490" customFormat="1" ht="15" customHeight="1">
      <c r="J552" s="598"/>
    </row>
    <row r="553" spans="2:29" s="490" customFormat="1" ht="15" customHeight="1">
      <c r="J553" s="598"/>
    </row>
    <row r="554" spans="2:29" s="490" customFormat="1" ht="15" customHeight="1">
      <c r="J554" s="598"/>
    </row>
    <row r="555" spans="2:29" s="490" customFormat="1" ht="15" customHeight="1">
      <c r="J555" s="598"/>
    </row>
    <row r="556" spans="2:29" s="490" customFormat="1" ht="15" customHeight="1">
      <c r="J556" s="598"/>
    </row>
    <row r="557" spans="2:29" s="490" customFormat="1" ht="15" customHeight="1">
      <c r="J557" s="598"/>
    </row>
    <row r="558" spans="2:29" s="490" customFormat="1" ht="15" customHeight="1">
      <c r="J558" s="598"/>
    </row>
    <row r="559" spans="2:29" s="490" customFormat="1" ht="15" customHeight="1">
      <c r="J559" s="598"/>
    </row>
    <row r="560" spans="2:29" s="490" customFormat="1" ht="15" customHeight="1">
      <c r="J560" s="598"/>
    </row>
    <row r="561" spans="10:10" s="490" customFormat="1" ht="15" customHeight="1">
      <c r="J561" s="598"/>
    </row>
    <row r="562" spans="10:10" s="490" customFormat="1" ht="15" customHeight="1">
      <c r="J562" s="598"/>
    </row>
    <row r="563" spans="10:10" s="490" customFormat="1" ht="15" customHeight="1">
      <c r="J563" s="598"/>
    </row>
    <row r="564" spans="10:10" s="490" customFormat="1" ht="15" customHeight="1">
      <c r="J564" s="598"/>
    </row>
    <row r="565" spans="10:10" s="490" customFormat="1" ht="15" customHeight="1">
      <c r="J565" s="598"/>
    </row>
    <row r="566" spans="10:10" s="490" customFormat="1" ht="15" customHeight="1">
      <c r="J566" s="598"/>
    </row>
    <row r="567" spans="10:10" s="490" customFormat="1" ht="15" customHeight="1">
      <c r="J567" s="598"/>
    </row>
    <row r="568" spans="10:10" s="490" customFormat="1" ht="15" customHeight="1">
      <c r="J568" s="598"/>
    </row>
    <row r="569" spans="10:10" s="490" customFormat="1" ht="15" customHeight="1">
      <c r="J569" s="598"/>
    </row>
    <row r="570" spans="10:10" ht="15" customHeight="1"/>
    <row r="571" spans="10:10" ht="15" customHeight="1"/>
    <row r="572" spans="10:10" ht="15" customHeight="1"/>
    <row r="573" spans="10:10" ht="15" customHeight="1"/>
    <row r="574" spans="10:10" ht="15" customHeight="1"/>
    <row r="575" spans="10:10" ht="15" customHeight="1"/>
    <row r="576" spans="10:10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</sheetData>
  <mergeCells count="175">
    <mergeCell ref="B1:J1"/>
    <mergeCell ref="B13:J13"/>
    <mergeCell ref="B14:B40"/>
    <mergeCell ref="C14:C15"/>
    <mergeCell ref="C16:C17"/>
    <mergeCell ref="C18:D18"/>
    <mergeCell ref="E18:J18"/>
    <mergeCell ref="C19:C20"/>
    <mergeCell ref="C21:C22"/>
    <mergeCell ref="D23:D24"/>
    <mergeCell ref="C25:C32"/>
    <mergeCell ref="C33:C40"/>
    <mergeCell ref="E2:I2"/>
    <mergeCell ref="B41:B67"/>
    <mergeCell ref="C41:C42"/>
    <mergeCell ref="C43:C44"/>
    <mergeCell ref="C45:D45"/>
    <mergeCell ref="E45:J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J76"/>
    <mergeCell ref="D77:D78"/>
    <mergeCell ref="C79:C80"/>
    <mergeCell ref="C81:C82"/>
    <mergeCell ref="C83:C90"/>
    <mergeCell ref="C91:C98"/>
    <mergeCell ref="B100:J100"/>
    <mergeCell ref="B101:B127"/>
    <mergeCell ref="C101:C102"/>
    <mergeCell ref="C103:C104"/>
    <mergeCell ref="C105:D105"/>
    <mergeCell ref="E105:J105"/>
    <mergeCell ref="C106:C107"/>
    <mergeCell ref="C108:C109"/>
    <mergeCell ref="D110:D111"/>
    <mergeCell ref="E136:J136"/>
    <mergeCell ref="D137:D138"/>
    <mergeCell ref="C139:C140"/>
    <mergeCell ref="C141:C142"/>
    <mergeCell ref="C143:C150"/>
    <mergeCell ref="C151:C158"/>
    <mergeCell ref="C112:C119"/>
    <mergeCell ref="C120:C127"/>
    <mergeCell ref="B128:B158"/>
    <mergeCell ref="C128:C131"/>
    <mergeCell ref="C132:C135"/>
    <mergeCell ref="C136:D136"/>
    <mergeCell ref="B159:B185"/>
    <mergeCell ref="C159:C160"/>
    <mergeCell ref="C161:C162"/>
    <mergeCell ref="C163:D163"/>
    <mergeCell ref="E163:J163"/>
    <mergeCell ref="C164:C165"/>
    <mergeCell ref="C166:C167"/>
    <mergeCell ref="D168:D169"/>
    <mergeCell ref="C170:C177"/>
    <mergeCell ref="C178:C185"/>
    <mergeCell ref="B227:B243"/>
    <mergeCell ref="C227:C230"/>
    <mergeCell ref="C231:D231"/>
    <mergeCell ref="E231:J231"/>
    <mergeCell ref="D232:D233"/>
    <mergeCell ref="C234:C235"/>
    <mergeCell ref="C236:C243"/>
    <mergeCell ref="B186:B226"/>
    <mergeCell ref="C186:C189"/>
    <mergeCell ref="C190:C193"/>
    <mergeCell ref="C194:D194"/>
    <mergeCell ref="E194:J194"/>
    <mergeCell ref="C195:C196"/>
    <mergeCell ref="C197:C198"/>
    <mergeCell ref="D199:D200"/>
    <mergeCell ref="C201:C213"/>
    <mergeCell ref="C214:C226"/>
    <mergeCell ref="B244:B274"/>
    <mergeCell ref="C244:C247"/>
    <mergeCell ref="C248:C251"/>
    <mergeCell ref="C252:D252"/>
    <mergeCell ref="E252:J252"/>
    <mergeCell ref="D253:D254"/>
    <mergeCell ref="C255:C256"/>
    <mergeCell ref="C257:C258"/>
    <mergeCell ref="C259:C266"/>
    <mergeCell ref="C267:C274"/>
    <mergeCell ref="B276:J276"/>
    <mergeCell ref="B277:B317"/>
    <mergeCell ref="C277:C280"/>
    <mergeCell ref="C281:C284"/>
    <mergeCell ref="C285:D285"/>
    <mergeCell ref="E285:J285"/>
    <mergeCell ref="C286:C287"/>
    <mergeCell ref="C288:C289"/>
    <mergeCell ref="D290:D291"/>
    <mergeCell ref="C292:C304"/>
    <mergeCell ref="C305:C317"/>
    <mergeCell ref="B319:J319"/>
    <mergeCell ref="B320:B360"/>
    <mergeCell ref="C320:C323"/>
    <mergeCell ref="C324:C327"/>
    <mergeCell ref="C328:D328"/>
    <mergeCell ref="E328:J328"/>
    <mergeCell ref="C329:C330"/>
    <mergeCell ref="C331:C332"/>
    <mergeCell ref="D333:D334"/>
    <mergeCell ref="C335:C347"/>
    <mergeCell ref="C348:C360"/>
    <mergeCell ref="B362:J362"/>
    <mergeCell ref="B363:B385"/>
    <mergeCell ref="C363:C366"/>
    <mergeCell ref="C367:C370"/>
    <mergeCell ref="C371:D371"/>
    <mergeCell ref="E371:J371"/>
    <mergeCell ref="D372:D373"/>
    <mergeCell ref="C374:C375"/>
    <mergeCell ref="C399:C400"/>
    <mergeCell ref="E394:J394"/>
    <mergeCell ref="C401:C404"/>
    <mergeCell ref="C405:C408"/>
    <mergeCell ref="C376:C377"/>
    <mergeCell ref="C378:C381"/>
    <mergeCell ref="C382:C385"/>
    <mergeCell ref="B386:B408"/>
    <mergeCell ref="C386:C389"/>
    <mergeCell ref="C390:C393"/>
    <mergeCell ref="C394:D394"/>
    <mergeCell ref="D395:D396"/>
    <mergeCell ref="C397:C398"/>
    <mergeCell ref="B432:B454"/>
    <mergeCell ref="C432:C435"/>
    <mergeCell ref="C436:C439"/>
    <mergeCell ref="C440:D440"/>
    <mergeCell ref="E440:J440"/>
    <mergeCell ref="D441:D442"/>
    <mergeCell ref="C443:C444"/>
    <mergeCell ref="C445:C446"/>
    <mergeCell ref="C447:C450"/>
    <mergeCell ref="C451:C454"/>
    <mergeCell ref="B409:B431"/>
    <mergeCell ref="C409:C412"/>
    <mergeCell ref="C413:C416"/>
    <mergeCell ref="C417:D417"/>
    <mergeCell ref="E417:J417"/>
    <mergeCell ref="D418:D419"/>
    <mergeCell ref="C420:C421"/>
    <mergeCell ref="C422:C423"/>
    <mergeCell ref="C424:C427"/>
    <mergeCell ref="C428:C431"/>
    <mergeCell ref="B503:J503"/>
    <mergeCell ref="E512:J512"/>
    <mergeCell ref="B457:B501"/>
    <mergeCell ref="C457:C460"/>
    <mergeCell ref="C461:C464"/>
    <mergeCell ref="C465:D465"/>
    <mergeCell ref="C466:C471"/>
    <mergeCell ref="C472:C477"/>
    <mergeCell ref="D478:D479"/>
    <mergeCell ref="C480:C490"/>
    <mergeCell ref="C491:C501"/>
    <mergeCell ref="E465:J465"/>
    <mergeCell ref="B504:B548"/>
    <mergeCell ref="C504:C507"/>
    <mergeCell ref="C508:C511"/>
    <mergeCell ref="C512:D512"/>
    <mergeCell ref="C513:C518"/>
    <mergeCell ref="C519:C524"/>
    <mergeCell ref="D525:D526"/>
    <mergeCell ref="C527:C537"/>
    <mergeCell ref="C538:C54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H43"/>
  <sheetViews>
    <sheetView zoomScale="85" zoomScaleNormal="85" workbookViewId="0">
      <pane xSplit="2" ySplit="4" topLeftCell="C5" activePane="bottomRight" state="frozen"/>
      <selection activeCell="K8" sqref="K8"/>
      <selection pane="topRight" activeCell="K8" sqref="K8"/>
      <selection pane="bottomLeft" activeCell="K8" sqref="K8"/>
      <selection pane="bottomRight" activeCell="I5" sqref="I5"/>
    </sheetView>
  </sheetViews>
  <sheetFormatPr baseColWidth="10" defaultRowHeight="15"/>
  <cols>
    <col min="1" max="1" width="11.42578125" style="497"/>
    <col min="2" max="2" width="4.85546875" style="497" bestFit="1" customWidth="1"/>
    <col min="3" max="3" width="18.42578125" style="497" bestFit="1" customWidth="1"/>
    <col min="4" max="4" width="10.42578125" style="497" bestFit="1" customWidth="1"/>
    <col min="5" max="5" width="11" style="497" customWidth="1"/>
    <col min="6" max="6" width="8" style="497" bestFit="1" customWidth="1"/>
    <col min="7" max="7" width="24.5703125" style="497" bestFit="1" customWidth="1"/>
    <col min="8" max="8" width="7.42578125" style="497" bestFit="1" customWidth="1"/>
    <col min="9" max="9" width="7.7109375" style="497" bestFit="1" customWidth="1"/>
    <col min="10" max="10" width="17.85546875" style="497" bestFit="1" customWidth="1"/>
    <col min="11" max="11" width="6.42578125" style="497" bestFit="1" customWidth="1"/>
    <col min="12" max="12" width="6.7109375" style="497" bestFit="1" customWidth="1"/>
    <col min="13" max="13" width="9.5703125" style="554" bestFit="1" customWidth="1"/>
    <col min="14" max="14" width="17.28515625" style="497" bestFit="1" customWidth="1"/>
    <col min="15" max="17" width="7.7109375" style="497" customWidth="1"/>
    <col min="18" max="21" width="7.7109375" style="604" customWidth="1"/>
    <col min="22" max="24" width="7.7109375" style="497" customWidth="1"/>
    <col min="25" max="28" width="7.7109375" style="604" customWidth="1"/>
    <col min="29" max="31" width="7.7109375" style="497" customWidth="1"/>
    <col min="32" max="35" width="7.7109375" style="604" customWidth="1"/>
    <col min="36" max="38" width="7.7109375" style="497" customWidth="1"/>
    <col min="39" max="42" width="7.7109375" style="604" customWidth="1"/>
    <col min="43" max="45" width="7.7109375" style="497" customWidth="1"/>
    <col min="46" max="49" width="7.7109375" style="604" customWidth="1"/>
    <col min="50" max="52" width="7.7109375" style="497" customWidth="1"/>
    <col min="53" max="56" width="7.7109375" style="604" customWidth="1"/>
    <col min="57" max="59" width="7.7109375" style="497" customWidth="1"/>
    <col min="60" max="63" width="7.7109375" style="604" customWidth="1"/>
    <col min="64" max="66" width="7.7109375" style="497" customWidth="1"/>
    <col min="67" max="70" width="7.7109375" style="604" customWidth="1"/>
    <col min="71" max="73" width="7.7109375" style="497" hidden="1" customWidth="1"/>
    <col min="74" max="77" width="7.7109375" style="604" hidden="1" customWidth="1"/>
    <col min="78" max="80" width="7.7109375" style="497" customWidth="1"/>
    <col min="81" max="84" width="7.7109375" style="604" customWidth="1"/>
    <col min="85" max="87" width="7.7109375" style="497" customWidth="1"/>
    <col min="88" max="91" width="7.7109375" style="604" customWidth="1"/>
    <col min="92" max="94" width="7.7109375" style="497" customWidth="1"/>
    <col min="95" max="98" width="7.7109375" style="604" customWidth="1"/>
    <col min="99" max="101" width="7.7109375" style="497" customWidth="1"/>
    <col min="102" max="105" width="7.7109375" style="604" customWidth="1"/>
    <col min="106" max="108" width="7.7109375" style="497" customWidth="1"/>
    <col min="109" max="112" width="7.7109375" style="604" customWidth="1"/>
    <col min="113" max="16384" width="11.42578125" style="497"/>
  </cols>
  <sheetData>
    <row r="1" spans="2:112" ht="30" customHeight="1">
      <c r="B1" s="765" t="s">
        <v>686</v>
      </c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6"/>
      <c r="O1" s="764" t="s">
        <v>0</v>
      </c>
      <c r="P1" s="764"/>
      <c r="Q1" s="764"/>
      <c r="R1" s="764"/>
      <c r="S1" s="764"/>
      <c r="T1" s="764"/>
      <c r="U1" s="764"/>
      <c r="V1" s="764"/>
      <c r="W1" s="764"/>
      <c r="X1" s="764"/>
      <c r="Y1" s="764"/>
      <c r="Z1" s="764"/>
      <c r="AA1" s="764"/>
      <c r="AB1" s="764"/>
      <c r="AC1" s="764" t="s">
        <v>3</v>
      </c>
      <c r="AD1" s="764"/>
      <c r="AE1" s="764"/>
      <c r="AF1" s="764"/>
      <c r="AG1" s="764"/>
      <c r="AH1" s="764"/>
      <c r="AI1" s="764"/>
      <c r="AJ1" s="764"/>
      <c r="AK1" s="764"/>
      <c r="AL1" s="764"/>
      <c r="AM1" s="764"/>
      <c r="AN1" s="764"/>
      <c r="AO1" s="764"/>
      <c r="AP1" s="764"/>
      <c r="AQ1" s="764"/>
      <c r="AR1" s="764"/>
      <c r="AS1" s="764"/>
      <c r="AT1" s="764"/>
      <c r="AU1" s="764"/>
      <c r="AV1" s="764"/>
      <c r="AW1" s="764"/>
      <c r="AX1" s="764"/>
      <c r="AY1" s="764"/>
      <c r="AZ1" s="764"/>
      <c r="BA1" s="764"/>
      <c r="BB1" s="764"/>
      <c r="BC1" s="764"/>
      <c r="BD1" s="764"/>
      <c r="BE1" s="757" t="s">
        <v>244</v>
      </c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9"/>
      <c r="BS1" s="764" t="s">
        <v>45</v>
      </c>
      <c r="BT1" s="764"/>
      <c r="BU1" s="764"/>
      <c r="BV1" s="764"/>
      <c r="BW1" s="764"/>
      <c r="BX1" s="764"/>
      <c r="BY1" s="764"/>
      <c r="BZ1" s="757" t="s">
        <v>133</v>
      </c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9"/>
    </row>
    <row r="2" spans="2:112" ht="30" customHeight="1" thickBot="1">
      <c r="B2" s="761" t="s">
        <v>161</v>
      </c>
      <c r="C2" s="761" t="s">
        <v>162</v>
      </c>
      <c r="D2" s="761" t="s">
        <v>163</v>
      </c>
      <c r="E2" s="761" t="s">
        <v>164</v>
      </c>
      <c r="F2" s="761" t="s">
        <v>165</v>
      </c>
      <c r="G2" s="761"/>
      <c r="H2" s="761"/>
      <c r="I2" s="761"/>
      <c r="J2" s="761" t="s">
        <v>165</v>
      </c>
      <c r="K2" s="761"/>
      <c r="L2" s="761"/>
      <c r="M2" s="767" t="s">
        <v>578</v>
      </c>
      <c r="N2" s="761" t="s">
        <v>226</v>
      </c>
      <c r="O2" s="749" t="s">
        <v>237</v>
      </c>
      <c r="P2" s="750"/>
      <c r="Q2" s="750"/>
      <c r="R2" s="750"/>
      <c r="S2" s="750"/>
      <c r="T2" s="750"/>
      <c r="U2" s="750"/>
      <c r="V2" s="749" t="s">
        <v>239</v>
      </c>
      <c r="W2" s="750"/>
      <c r="X2" s="750"/>
      <c r="Y2" s="750"/>
      <c r="Z2" s="750"/>
      <c r="AA2" s="750"/>
      <c r="AB2" s="750"/>
      <c r="AC2" s="749" t="s">
        <v>240</v>
      </c>
      <c r="AD2" s="750"/>
      <c r="AE2" s="750"/>
      <c r="AF2" s="750"/>
      <c r="AG2" s="750"/>
      <c r="AH2" s="750"/>
      <c r="AI2" s="750"/>
      <c r="AJ2" s="749" t="s">
        <v>241</v>
      </c>
      <c r="AK2" s="750"/>
      <c r="AL2" s="750"/>
      <c r="AM2" s="750"/>
      <c r="AN2" s="750"/>
      <c r="AO2" s="750"/>
      <c r="AP2" s="750"/>
      <c r="AQ2" s="749" t="s">
        <v>242</v>
      </c>
      <c r="AR2" s="750"/>
      <c r="AS2" s="750"/>
      <c r="AT2" s="750"/>
      <c r="AU2" s="750"/>
      <c r="AV2" s="750"/>
      <c r="AW2" s="750"/>
      <c r="AX2" s="749" t="s">
        <v>243</v>
      </c>
      <c r="AY2" s="750"/>
      <c r="AZ2" s="750"/>
      <c r="BA2" s="750"/>
      <c r="BB2" s="750"/>
      <c r="BC2" s="750"/>
      <c r="BD2" s="750"/>
      <c r="BE2" s="749" t="s">
        <v>11</v>
      </c>
      <c r="BF2" s="750"/>
      <c r="BG2" s="750"/>
      <c r="BH2" s="750"/>
      <c r="BI2" s="750"/>
      <c r="BJ2" s="750"/>
      <c r="BK2" s="750"/>
      <c r="BL2" s="749" t="s">
        <v>564</v>
      </c>
      <c r="BM2" s="750"/>
      <c r="BN2" s="750"/>
      <c r="BO2" s="750"/>
      <c r="BP2" s="750"/>
      <c r="BQ2" s="750"/>
      <c r="BR2" s="750"/>
      <c r="BS2" s="749" t="s">
        <v>16</v>
      </c>
      <c r="BT2" s="750"/>
      <c r="BU2" s="750"/>
      <c r="BV2" s="750"/>
      <c r="BW2" s="750"/>
      <c r="BX2" s="750"/>
      <c r="BY2" s="750"/>
      <c r="BZ2" s="749" t="s">
        <v>245</v>
      </c>
      <c r="CA2" s="750"/>
      <c r="CB2" s="750"/>
      <c r="CC2" s="750"/>
      <c r="CD2" s="750"/>
      <c r="CE2" s="750"/>
      <c r="CF2" s="750"/>
      <c r="CG2" s="749" t="s">
        <v>246</v>
      </c>
      <c r="CH2" s="750"/>
      <c r="CI2" s="750"/>
      <c r="CJ2" s="750"/>
      <c r="CK2" s="750"/>
      <c r="CL2" s="750"/>
      <c r="CM2" s="750"/>
      <c r="CN2" s="749" t="s">
        <v>247</v>
      </c>
      <c r="CO2" s="750"/>
      <c r="CP2" s="750"/>
      <c r="CQ2" s="750"/>
      <c r="CR2" s="750"/>
      <c r="CS2" s="750"/>
      <c r="CT2" s="750"/>
      <c r="CU2" s="749" t="s">
        <v>249</v>
      </c>
      <c r="CV2" s="750"/>
      <c r="CW2" s="750"/>
      <c r="CX2" s="750"/>
      <c r="CY2" s="750"/>
      <c r="CZ2" s="750"/>
      <c r="DA2" s="760"/>
      <c r="DB2" s="749" t="s">
        <v>570</v>
      </c>
      <c r="DC2" s="750"/>
      <c r="DD2" s="750"/>
      <c r="DE2" s="750"/>
      <c r="DF2" s="750"/>
      <c r="DG2" s="750"/>
      <c r="DH2" s="750"/>
    </row>
    <row r="3" spans="2:112" ht="30" customHeight="1" thickBot="1">
      <c r="B3" s="761"/>
      <c r="C3" s="761"/>
      <c r="D3" s="761"/>
      <c r="E3" s="761"/>
      <c r="F3" s="751"/>
      <c r="G3" s="751"/>
      <c r="H3" s="751"/>
      <c r="I3" s="751"/>
      <c r="J3" s="751"/>
      <c r="K3" s="751"/>
      <c r="L3" s="751"/>
      <c r="M3" s="761"/>
      <c r="N3" s="762"/>
      <c r="O3" s="751" t="s">
        <v>683</v>
      </c>
      <c r="P3" s="751"/>
      <c r="Q3" s="751"/>
      <c r="R3" s="752" t="s">
        <v>571</v>
      </c>
      <c r="S3" s="753"/>
      <c r="T3" s="754"/>
      <c r="U3" s="755" t="s">
        <v>572</v>
      </c>
      <c r="V3" s="751" t="s">
        <v>683</v>
      </c>
      <c r="W3" s="751"/>
      <c r="X3" s="751"/>
      <c r="Y3" s="752" t="s">
        <v>571</v>
      </c>
      <c r="Z3" s="753"/>
      <c r="AA3" s="754"/>
      <c r="AB3" s="755" t="s">
        <v>572</v>
      </c>
      <c r="AC3" s="751" t="s">
        <v>683</v>
      </c>
      <c r="AD3" s="751"/>
      <c r="AE3" s="751"/>
      <c r="AF3" s="752" t="s">
        <v>571</v>
      </c>
      <c r="AG3" s="753"/>
      <c r="AH3" s="754"/>
      <c r="AI3" s="755" t="s">
        <v>572</v>
      </c>
      <c r="AJ3" s="751" t="s">
        <v>683</v>
      </c>
      <c r="AK3" s="751"/>
      <c r="AL3" s="751"/>
      <c r="AM3" s="752" t="s">
        <v>571</v>
      </c>
      <c r="AN3" s="753"/>
      <c r="AO3" s="754"/>
      <c r="AP3" s="755" t="s">
        <v>572</v>
      </c>
      <c r="AQ3" s="751" t="s">
        <v>683</v>
      </c>
      <c r="AR3" s="751"/>
      <c r="AS3" s="751"/>
      <c r="AT3" s="752" t="s">
        <v>571</v>
      </c>
      <c r="AU3" s="753"/>
      <c r="AV3" s="754"/>
      <c r="AW3" s="755" t="s">
        <v>572</v>
      </c>
      <c r="AX3" s="751" t="s">
        <v>683</v>
      </c>
      <c r="AY3" s="751"/>
      <c r="AZ3" s="751"/>
      <c r="BA3" s="752" t="s">
        <v>571</v>
      </c>
      <c r="BB3" s="753"/>
      <c r="BC3" s="754"/>
      <c r="BD3" s="755" t="s">
        <v>572</v>
      </c>
      <c r="BE3" s="751" t="s">
        <v>683</v>
      </c>
      <c r="BF3" s="751"/>
      <c r="BG3" s="751"/>
      <c r="BH3" s="752" t="s">
        <v>571</v>
      </c>
      <c r="BI3" s="753"/>
      <c r="BJ3" s="754"/>
      <c r="BK3" s="755" t="s">
        <v>572</v>
      </c>
      <c r="BL3" s="751" t="s">
        <v>683</v>
      </c>
      <c r="BM3" s="751"/>
      <c r="BN3" s="751"/>
      <c r="BO3" s="752" t="s">
        <v>571</v>
      </c>
      <c r="BP3" s="753"/>
      <c r="BQ3" s="754"/>
      <c r="BR3" s="755" t="s">
        <v>572</v>
      </c>
      <c r="BS3" s="751" t="s">
        <v>683</v>
      </c>
      <c r="BT3" s="751"/>
      <c r="BU3" s="751"/>
      <c r="BV3" s="752" t="s">
        <v>571</v>
      </c>
      <c r="BW3" s="753"/>
      <c r="BX3" s="754"/>
      <c r="BY3" s="755" t="s">
        <v>572</v>
      </c>
      <c r="BZ3" s="751" t="s">
        <v>683</v>
      </c>
      <c r="CA3" s="751"/>
      <c r="CB3" s="751"/>
      <c r="CC3" s="752" t="s">
        <v>571</v>
      </c>
      <c r="CD3" s="753"/>
      <c r="CE3" s="754"/>
      <c r="CF3" s="755" t="s">
        <v>572</v>
      </c>
      <c r="CG3" s="751" t="s">
        <v>683</v>
      </c>
      <c r="CH3" s="751"/>
      <c r="CI3" s="751"/>
      <c r="CJ3" s="752" t="s">
        <v>571</v>
      </c>
      <c r="CK3" s="753"/>
      <c r="CL3" s="754"/>
      <c r="CM3" s="755" t="s">
        <v>572</v>
      </c>
      <c r="CN3" s="751" t="s">
        <v>683</v>
      </c>
      <c r="CO3" s="751"/>
      <c r="CP3" s="751"/>
      <c r="CQ3" s="752" t="s">
        <v>571</v>
      </c>
      <c r="CR3" s="753"/>
      <c r="CS3" s="754"/>
      <c r="CT3" s="755" t="s">
        <v>572</v>
      </c>
      <c r="CU3" s="751" t="s">
        <v>683</v>
      </c>
      <c r="CV3" s="751"/>
      <c r="CW3" s="751"/>
      <c r="CX3" s="752" t="s">
        <v>571</v>
      </c>
      <c r="CY3" s="753"/>
      <c r="CZ3" s="754"/>
      <c r="DA3" s="755" t="s">
        <v>572</v>
      </c>
      <c r="DB3" s="751" t="s">
        <v>683</v>
      </c>
      <c r="DC3" s="751"/>
      <c r="DD3" s="751"/>
      <c r="DE3" s="752" t="s">
        <v>571</v>
      </c>
      <c r="DF3" s="753"/>
      <c r="DG3" s="754"/>
      <c r="DH3" s="755" t="s">
        <v>572</v>
      </c>
    </row>
    <row r="4" spans="2:112" ht="30" customHeight="1" thickBot="1">
      <c r="B4" s="751"/>
      <c r="C4" s="751"/>
      <c r="D4" s="751"/>
      <c r="E4" s="751"/>
      <c r="F4" s="549" t="s">
        <v>166</v>
      </c>
      <c r="G4" s="549" t="s">
        <v>167</v>
      </c>
      <c r="H4" s="550" t="s">
        <v>168</v>
      </c>
      <c r="I4" s="550" t="s">
        <v>169</v>
      </c>
      <c r="J4" s="550" t="s">
        <v>227</v>
      </c>
      <c r="K4" s="550" t="s">
        <v>228</v>
      </c>
      <c r="L4" s="550" t="s">
        <v>229</v>
      </c>
      <c r="M4" s="751"/>
      <c r="N4" s="763"/>
      <c r="O4" s="549" t="s">
        <v>24</v>
      </c>
      <c r="P4" s="551" t="s">
        <v>236</v>
      </c>
      <c r="Q4" s="549" t="s">
        <v>26</v>
      </c>
      <c r="R4" s="601" t="s">
        <v>24</v>
      </c>
      <c r="S4" s="602" t="s">
        <v>236</v>
      </c>
      <c r="T4" s="603" t="s">
        <v>26</v>
      </c>
      <c r="U4" s="756"/>
      <c r="V4" s="549" t="s">
        <v>24</v>
      </c>
      <c r="W4" s="551" t="s">
        <v>236</v>
      </c>
      <c r="X4" s="549" t="s">
        <v>26</v>
      </c>
      <c r="Y4" s="601" t="s">
        <v>24</v>
      </c>
      <c r="Z4" s="602" t="s">
        <v>236</v>
      </c>
      <c r="AA4" s="603" t="s">
        <v>26</v>
      </c>
      <c r="AB4" s="756"/>
      <c r="AC4" s="549" t="s">
        <v>24</v>
      </c>
      <c r="AD4" s="551" t="s">
        <v>236</v>
      </c>
      <c r="AE4" s="549" t="s">
        <v>26</v>
      </c>
      <c r="AF4" s="601" t="s">
        <v>24</v>
      </c>
      <c r="AG4" s="602" t="s">
        <v>236</v>
      </c>
      <c r="AH4" s="603" t="s">
        <v>26</v>
      </c>
      <c r="AI4" s="756"/>
      <c r="AJ4" s="549" t="s">
        <v>24</v>
      </c>
      <c r="AK4" s="551" t="s">
        <v>236</v>
      </c>
      <c r="AL4" s="549" t="s">
        <v>26</v>
      </c>
      <c r="AM4" s="601" t="s">
        <v>24</v>
      </c>
      <c r="AN4" s="602" t="s">
        <v>236</v>
      </c>
      <c r="AO4" s="603" t="s">
        <v>26</v>
      </c>
      <c r="AP4" s="756"/>
      <c r="AQ4" s="549" t="s">
        <v>24</v>
      </c>
      <c r="AR4" s="551" t="s">
        <v>236</v>
      </c>
      <c r="AS4" s="549" t="s">
        <v>26</v>
      </c>
      <c r="AT4" s="601" t="s">
        <v>24</v>
      </c>
      <c r="AU4" s="602" t="s">
        <v>236</v>
      </c>
      <c r="AV4" s="603" t="s">
        <v>26</v>
      </c>
      <c r="AW4" s="756"/>
      <c r="AX4" s="549" t="s">
        <v>24</v>
      </c>
      <c r="AY4" s="551" t="s">
        <v>236</v>
      </c>
      <c r="AZ4" s="549" t="s">
        <v>26</v>
      </c>
      <c r="BA4" s="601" t="s">
        <v>24</v>
      </c>
      <c r="BB4" s="602" t="s">
        <v>236</v>
      </c>
      <c r="BC4" s="603" t="s">
        <v>26</v>
      </c>
      <c r="BD4" s="756"/>
      <c r="BE4" s="549" t="s">
        <v>24</v>
      </c>
      <c r="BF4" s="551" t="s">
        <v>236</v>
      </c>
      <c r="BG4" s="549" t="s">
        <v>26</v>
      </c>
      <c r="BH4" s="601" t="s">
        <v>24</v>
      </c>
      <c r="BI4" s="602" t="s">
        <v>236</v>
      </c>
      <c r="BJ4" s="603" t="s">
        <v>26</v>
      </c>
      <c r="BK4" s="756"/>
      <c r="BL4" s="549" t="s">
        <v>24</v>
      </c>
      <c r="BM4" s="551" t="s">
        <v>236</v>
      </c>
      <c r="BN4" s="549" t="s">
        <v>26</v>
      </c>
      <c r="BO4" s="601" t="s">
        <v>24</v>
      </c>
      <c r="BP4" s="602" t="s">
        <v>236</v>
      </c>
      <c r="BQ4" s="603" t="s">
        <v>26</v>
      </c>
      <c r="BR4" s="756"/>
      <c r="BS4" s="549" t="s">
        <v>24</v>
      </c>
      <c r="BT4" s="551" t="s">
        <v>236</v>
      </c>
      <c r="BU4" s="549" t="s">
        <v>26</v>
      </c>
      <c r="BV4" s="601" t="s">
        <v>24</v>
      </c>
      <c r="BW4" s="602" t="s">
        <v>236</v>
      </c>
      <c r="BX4" s="603" t="s">
        <v>26</v>
      </c>
      <c r="BY4" s="756"/>
      <c r="BZ4" s="549" t="s">
        <v>24</v>
      </c>
      <c r="CA4" s="551" t="s">
        <v>236</v>
      </c>
      <c r="CB4" s="549" t="s">
        <v>26</v>
      </c>
      <c r="CC4" s="601" t="s">
        <v>24</v>
      </c>
      <c r="CD4" s="602" t="s">
        <v>236</v>
      </c>
      <c r="CE4" s="603" t="s">
        <v>26</v>
      </c>
      <c r="CF4" s="756"/>
      <c r="CG4" s="549" t="s">
        <v>24</v>
      </c>
      <c r="CH4" s="551" t="s">
        <v>236</v>
      </c>
      <c r="CI4" s="549" t="s">
        <v>26</v>
      </c>
      <c r="CJ4" s="601" t="s">
        <v>24</v>
      </c>
      <c r="CK4" s="602" t="s">
        <v>236</v>
      </c>
      <c r="CL4" s="603" t="s">
        <v>26</v>
      </c>
      <c r="CM4" s="756"/>
      <c r="CN4" s="549" t="s">
        <v>24</v>
      </c>
      <c r="CO4" s="551" t="s">
        <v>236</v>
      </c>
      <c r="CP4" s="549" t="s">
        <v>26</v>
      </c>
      <c r="CQ4" s="601" t="s">
        <v>24</v>
      </c>
      <c r="CR4" s="602" t="s">
        <v>236</v>
      </c>
      <c r="CS4" s="603" t="s">
        <v>26</v>
      </c>
      <c r="CT4" s="756"/>
      <c r="CU4" s="549" t="s">
        <v>24</v>
      </c>
      <c r="CV4" s="551" t="s">
        <v>236</v>
      </c>
      <c r="CW4" s="549" t="s">
        <v>26</v>
      </c>
      <c r="CX4" s="601" t="s">
        <v>24</v>
      </c>
      <c r="CY4" s="602" t="s">
        <v>236</v>
      </c>
      <c r="CZ4" s="603" t="s">
        <v>26</v>
      </c>
      <c r="DA4" s="756"/>
      <c r="DB4" s="549" t="s">
        <v>24</v>
      </c>
      <c r="DC4" s="551" t="s">
        <v>236</v>
      </c>
      <c r="DD4" s="549" t="s">
        <v>26</v>
      </c>
      <c r="DE4" s="601" t="s">
        <v>24</v>
      </c>
      <c r="DF4" s="602" t="s">
        <v>236</v>
      </c>
      <c r="DG4" s="603" t="s">
        <v>26</v>
      </c>
      <c r="DH4" s="756"/>
    </row>
    <row r="5" spans="2:112" ht="33.950000000000003" customHeight="1">
      <c r="B5" s="491" t="s">
        <v>170</v>
      </c>
      <c r="C5" s="492" t="s">
        <v>171</v>
      </c>
      <c r="D5" s="493">
        <v>47.698220999999997</v>
      </c>
      <c r="E5" s="493">
        <v>-3.351667</v>
      </c>
      <c r="F5" s="492" t="s">
        <v>172</v>
      </c>
      <c r="G5" s="494" t="s">
        <v>173</v>
      </c>
      <c r="H5" s="492">
        <v>38</v>
      </c>
      <c r="I5" s="492">
        <v>40.5</v>
      </c>
      <c r="J5" s="494" t="s">
        <v>230</v>
      </c>
      <c r="K5" s="492">
        <v>0</v>
      </c>
      <c r="L5" s="492">
        <v>20</v>
      </c>
      <c r="M5" s="534">
        <v>7</v>
      </c>
      <c r="N5" s="498" t="s">
        <v>431</v>
      </c>
      <c r="O5" s="454">
        <f ca="1">BARTONIAN_PARAM_GTS12!$E$89</f>
        <v>124.66</v>
      </c>
      <c r="P5" s="453">
        <f ca="1">BARTONIAN_PARAM_GTS12!$E$84</f>
        <v>171.81083333333333</v>
      </c>
      <c r="Q5" s="454">
        <f ca="1">BARTONIAN_PARAM_GTS12!$E$90</f>
        <v>207.38</v>
      </c>
      <c r="R5" s="604">
        <f ca="1">$M5-Q5+$K5</f>
        <v>-200.38</v>
      </c>
      <c r="S5" s="605">
        <f ca="1">$M5-P5+(($K5)+($L5))</f>
        <v>-144.81083333333333</v>
      </c>
      <c r="T5" s="604">
        <f ca="1">$M5-O5+$L5</f>
        <v>-97.66</v>
      </c>
      <c r="U5" s="606">
        <f ca="1">T5-R5</f>
        <v>102.72</v>
      </c>
      <c r="V5" s="454">
        <f ca="1">BARTONIAN_PARAM_GTS12!$E$58</f>
        <v>162.392</v>
      </c>
      <c r="W5" s="453">
        <f ca="1">BARTONIAN_PARAM_GTS12!$E$53</f>
        <v>181.19675000000001</v>
      </c>
      <c r="X5" s="454">
        <f ca="1">BARTONIAN_PARAM_GTS12!$E$59</f>
        <v>199.393</v>
      </c>
      <c r="Y5" s="604">
        <f ca="1">$M5-X5+$K5</f>
        <v>-192.393</v>
      </c>
      <c r="Z5" s="605">
        <f ca="1" xml:space="preserve"> $M5 - W5 + (($K5) + ($L5))/2</f>
        <v>-164.19675000000001</v>
      </c>
      <c r="AA5" s="604">
        <f ca="1">$M5-V5+$L5</f>
        <v>-135.392</v>
      </c>
      <c r="AB5" s="606">
        <f ca="1">AA5-Y5</f>
        <v>57.001000000000005</v>
      </c>
      <c r="AC5" s="454">
        <f ca="1">BARTONIAN_PARAM_GTS12!$E$149</f>
        <v>-10</v>
      </c>
      <c r="AD5" s="453">
        <f ca="1">BARTONIAN_PARAM_GTS12!$E$144</f>
        <v>13.619320689655176</v>
      </c>
      <c r="AE5" s="454">
        <f ca="1">BARTONIAN_PARAM_GTS12!$E$150</f>
        <v>45.706199999999995</v>
      </c>
      <c r="AF5" s="604">
        <f ca="1">$M5-AE5+$K5</f>
        <v>-38.706199999999995</v>
      </c>
      <c r="AG5" s="605">
        <f ca="1" xml:space="preserve"> $M5 - AD5 + (($K5) + ($L5))/2</f>
        <v>3.3806793103448243</v>
      </c>
      <c r="AH5" s="604">
        <f ca="1">$M5-AC5+$L5</f>
        <v>37</v>
      </c>
      <c r="AI5" s="606">
        <f ca="1">AH5-AF5</f>
        <v>75.706199999999995</v>
      </c>
      <c r="AJ5" s="454">
        <f ca="1">BARTONIAN_PARAM_GTS12!$E$176</f>
        <v>89.555999999999997</v>
      </c>
      <c r="AK5" s="453">
        <f ca="1">BARTONIAN_PARAM_GTS12!$E$171</f>
        <v>110.68074999999999</v>
      </c>
      <c r="AL5" s="454">
        <f ca="1">BARTONIAN_PARAM_GTS12!$E$177</f>
        <v>136.22</v>
      </c>
      <c r="AM5" s="604">
        <f ca="1">$M5-AL5+$K5</f>
        <v>-129.22</v>
      </c>
      <c r="AN5" s="605">
        <f ca="1" xml:space="preserve"> $M5 - AK5 + (($K5) + ($L5))/2</f>
        <v>-93.680749999999989</v>
      </c>
      <c r="AO5" s="604">
        <f ca="1">$M5-AJ5+$L5</f>
        <v>-62.555999999999997</v>
      </c>
      <c r="AP5" s="606">
        <f ca="1">AO5-AM5</f>
        <v>66.664000000000001</v>
      </c>
      <c r="AQ5" s="454">
        <f ca="1">BARTONIAN_PARAM_GTS12!$E$265</f>
        <v>-33</v>
      </c>
      <c r="AR5" s="453">
        <f ca="1">BARTONIAN_PARAM_GTS12!$E$260</f>
        <v>16.725421428571426</v>
      </c>
      <c r="AS5" s="454">
        <f ca="1">BARTONIAN_PARAM_GTS12!$E$266</f>
        <v>69.760249999999999</v>
      </c>
      <c r="AT5" s="604">
        <f t="shared" ref="AT5:AT42" ca="1" si="0">$M5-AS5+$K5</f>
        <v>-62.760249999999999</v>
      </c>
      <c r="AU5" s="605">
        <f t="shared" ref="AU5:AU25" ca="1" si="1" xml:space="preserve"> $M5 - AR5 + (($K5) + ($L5))/2</f>
        <v>0.27457857142857378</v>
      </c>
      <c r="AV5" s="604">
        <f t="shared" ref="AV5:AV42" ca="1" si="2">$M5-AQ5+$L5</f>
        <v>60</v>
      </c>
      <c r="AW5" s="606">
        <f t="shared" ref="AW5:AW42" ca="1" si="3">AV5-AT5</f>
        <v>122.76025</v>
      </c>
      <c r="AX5" s="454">
        <f ca="1">BARTONIAN_PARAM_GTS12!$E$242</f>
        <v>104.8</v>
      </c>
      <c r="AY5" s="453">
        <f ca="1">BARTONIAN_PARAM_GTS12!$E$237</f>
        <v>134.5</v>
      </c>
      <c r="AZ5" s="454">
        <f ca="1">BARTONIAN_PARAM_GTS12!$E$243</f>
        <v>164.2</v>
      </c>
      <c r="BA5" s="604">
        <f ca="1">$M5-AZ5+$K5</f>
        <v>-157.19999999999999</v>
      </c>
      <c r="BB5" s="605">
        <f ca="1" xml:space="preserve"> $M5 - AY5 + (($K5) + ($L5))/2</f>
        <v>-117.5</v>
      </c>
      <c r="BC5" s="604">
        <f ca="1">$M5-AX5+$L5</f>
        <v>-77.8</v>
      </c>
      <c r="BD5" s="606">
        <f t="shared" ref="BD5:BD42" ca="1" si="4">BC5-BA5</f>
        <v>79.399999999999991</v>
      </c>
      <c r="BE5" s="454">
        <f ca="1">BARTONIAN_PARAM_GTS12!$E$303</f>
        <v>31.844402000000272</v>
      </c>
      <c r="BF5" s="453">
        <f ca="1">BARTONIAN_PARAM_GTS12!$E$293</f>
        <v>70.385449999999992</v>
      </c>
      <c r="BG5" s="454">
        <f ca="1">BARTONIAN_PARAM_GTS12!$E$304</f>
        <v>111.93277000000003</v>
      </c>
      <c r="BH5" s="604">
        <f ca="1">$M5-BG5+$K5</f>
        <v>-104.93277000000003</v>
      </c>
      <c r="BI5" s="605">
        <f ca="1" xml:space="preserve"> $M5 - BF5 + (($K5) + ($L5))/2</f>
        <v>-53.385449999999992</v>
      </c>
      <c r="BJ5" s="604">
        <f ca="1">$M5-BE5+$L5</f>
        <v>-4.8444020000002723</v>
      </c>
      <c r="BK5" s="606">
        <f t="shared" ref="BK5:BK42" ca="1" si="5">BJ5-BH5</f>
        <v>100.08836799999976</v>
      </c>
      <c r="BL5" s="454">
        <f ca="1">BARTONIAN_PARAM_GTS12!$E$536</f>
        <v>71.599999999999994</v>
      </c>
      <c r="BM5" s="453">
        <f ca="1">BARTONIAN_PARAM_GTS12!$E$528</f>
        <v>92.356249999999989</v>
      </c>
      <c r="BN5" s="454">
        <f ca="1">BARTONIAN_PARAM_GTS12!$E$537</f>
        <v>113</v>
      </c>
      <c r="BO5" s="604">
        <f ca="1">$M5-BN5+$K5</f>
        <v>-106</v>
      </c>
      <c r="BP5" s="605">
        <f ca="1" xml:space="preserve"> $M5 - BM5 + (($K5) + ($L5))/2</f>
        <v>-75.356249999999989</v>
      </c>
      <c r="BQ5" s="604">
        <f ca="1">$M5-BL5+$L5</f>
        <v>-44.599999999999994</v>
      </c>
      <c r="BR5" s="606">
        <f t="shared" ref="BR5:BR42" ca="1" si="6">BQ5-BO5</f>
        <v>61.400000000000006</v>
      </c>
      <c r="BS5" s="454">
        <f ca="1">BARTONIAN_PARAM_GTS12!$E$346</f>
        <v>28.57</v>
      </c>
      <c r="BT5" s="453">
        <f ca="1">BARTONIAN_PARAM_GTS12!$E$336</f>
        <v>43.756923076923073</v>
      </c>
      <c r="BU5" s="454">
        <f ca="1">BARTONIAN_PARAM_GTS12!$E$347</f>
        <v>49.1</v>
      </c>
      <c r="BV5" s="604">
        <f ca="1">$M5-BU5+$K5</f>
        <v>-42.1</v>
      </c>
      <c r="BW5" s="605">
        <f ca="1" xml:space="preserve"> $M5 - BT5 + (($K5) + ($L5))/2</f>
        <v>-26.756923076923073</v>
      </c>
      <c r="BX5" s="604">
        <f ca="1">$M5-BS5+$L5</f>
        <v>-1.5700000000000003</v>
      </c>
      <c r="BY5" s="606">
        <f t="shared" ref="BY5:BY42" ca="1" si="7">BX5-BV5</f>
        <v>40.53</v>
      </c>
      <c r="BZ5" s="451">
        <f ca="1">BARTONIAN_PARAM_GTS12!$E$380</f>
        <v>21</v>
      </c>
      <c r="CA5" s="452">
        <f ca="1">BARTONIAN_PARAM_GTS12!$E$379</f>
        <v>21</v>
      </c>
      <c r="CB5" s="451">
        <f ca="1">BARTONIAN_PARAM_GTS12!$E$381</f>
        <v>21</v>
      </c>
      <c r="CC5" s="607">
        <f ca="1">$M5-CB5+$K5</f>
        <v>-14</v>
      </c>
      <c r="CD5" s="608">
        <f ca="1" xml:space="preserve"> $M5 - CA5 + (($K5) + ($L5))/2</f>
        <v>-4</v>
      </c>
      <c r="CE5" s="607">
        <f ca="1">$M5-BZ5+$L5</f>
        <v>6</v>
      </c>
      <c r="CF5" s="609">
        <f t="shared" ref="CF5:CF42" ca="1" si="8">CE5-CC5</f>
        <v>20</v>
      </c>
      <c r="CG5" s="451">
        <f ca="1">BARTONIAN_PARAM_GTS12!$E$403</f>
        <v>33</v>
      </c>
      <c r="CH5" s="452">
        <f ca="1">BARTONIAN_PARAM_GTS12!$E$402</f>
        <v>33</v>
      </c>
      <c r="CI5" s="451">
        <f ca="1">BARTONIAN_PARAM_GTS12!$E$404</f>
        <v>33</v>
      </c>
      <c r="CJ5" s="607">
        <f ca="1">$M5-CI5+$K5</f>
        <v>-26</v>
      </c>
      <c r="CK5" s="608">
        <f ca="1" xml:space="preserve"> $M5 - CH5 + (($K5) + ($L5))/2</f>
        <v>-16</v>
      </c>
      <c r="CL5" s="607">
        <f ca="1">$M5-CG5+$L5</f>
        <v>-6</v>
      </c>
      <c r="CM5" s="609">
        <f t="shared" ref="CM5:CM42" ca="1" si="9">CL5-CJ5</f>
        <v>20</v>
      </c>
      <c r="CN5" s="454">
        <f ca="1">BARTONIAN_PARAM_GTS12!$E$426</f>
        <v>24</v>
      </c>
      <c r="CO5" s="453">
        <f ca="1">BARTONIAN_PARAM_GTS12!$E$425</f>
        <v>24</v>
      </c>
      <c r="CP5" s="454">
        <f ca="1">BARTONIAN_PARAM_GTS12!$E$427</f>
        <v>24</v>
      </c>
      <c r="CQ5" s="604">
        <f ca="1">$M5-CP5+$K5</f>
        <v>-17</v>
      </c>
      <c r="CR5" s="605">
        <f ca="1" xml:space="preserve"> $M5 - CO5 + (($K5) + ($L5))/2</f>
        <v>-7</v>
      </c>
      <c r="CS5" s="604">
        <f ca="1">$M5-CN5+$L5</f>
        <v>3</v>
      </c>
      <c r="CT5" s="606">
        <f t="shared" ref="CT5:CT42" ca="1" si="10">CS5-CQ5</f>
        <v>20</v>
      </c>
      <c r="CU5" s="451">
        <f ca="1">BARTONIAN_PARAM_GTS12!$E$449</f>
        <v>12</v>
      </c>
      <c r="CV5" s="452">
        <f ca="1">BARTONIAN_PARAM_GTS12!$E$448</f>
        <v>12</v>
      </c>
      <c r="CW5" s="451">
        <f ca="1">BARTONIAN_PARAM_GTS12!$E$450</f>
        <v>12</v>
      </c>
      <c r="CX5" s="607">
        <f ca="1">$M5-CW5+$K5</f>
        <v>-5</v>
      </c>
      <c r="CY5" s="608">
        <f ca="1" xml:space="preserve"> $M5 - CV5 + (($K5) + ($L5))/2</f>
        <v>5</v>
      </c>
      <c r="CZ5" s="607">
        <f ca="1">$M5-CU5+$L5</f>
        <v>15</v>
      </c>
      <c r="DA5" s="609">
        <f t="shared" ref="DA5:DA42" ca="1" si="11">CZ5-CX5</f>
        <v>20</v>
      </c>
      <c r="DB5" s="454">
        <f ca="1">BARTONIAN_PARAM_GTS12!$E$489</f>
        <v>20.6</v>
      </c>
      <c r="DC5" s="453">
        <f ca="1">BARTONIAN_PARAM_GTS12!$E$481</f>
        <v>34.391440187499995</v>
      </c>
      <c r="DD5" s="454">
        <f ca="1">BARTONIAN_PARAM_GTS12!$E$490</f>
        <v>47.5</v>
      </c>
      <c r="DE5" s="604">
        <f ca="1">$M5-DD5+$K5</f>
        <v>-40.5</v>
      </c>
      <c r="DF5" s="605">
        <f ca="1" xml:space="preserve"> $M5 - DC5 + (($K5) + ($L5))/2</f>
        <v>-17.391440187499995</v>
      </c>
      <c r="DG5" s="604">
        <f ca="1">$M5-DB5+$L5</f>
        <v>6.3999999999999986</v>
      </c>
      <c r="DH5" s="606">
        <f t="shared" ref="DH5:DH41" ca="1" si="12">DG5-DE5</f>
        <v>46.9</v>
      </c>
    </row>
    <row r="6" spans="2:112" ht="33.950000000000003" customHeight="1">
      <c r="B6" s="491" t="s">
        <v>174</v>
      </c>
      <c r="C6" s="492" t="s">
        <v>448</v>
      </c>
      <c r="D6" s="493">
        <v>47.495435999999998</v>
      </c>
      <c r="E6" s="493">
        <v>-1.5859700000000001</v>
      </c>
      <c r="F6" s="492" t="s">
        <v>172</v>
      </c>
      <c r="G6" s="492" t="s">
        <v>173</v>
      </c>
      <c r="H6" s="492">
        <v>38</v>
      </c>
      <c r="I6" s="492">
        <v>40.5</v>
      </c>
      <c r="J6" s="494" t="s">
        <v>452</v>
      </c>
      <c r="K6" s="492">
        <v>0</v>
      </c>
      <c r="L6" s="492">
        <v>20</v>
      </c>
      <c r="M6" s="553">
        <v>29</v>
      </c>
      <c r="N6" s="496" t="s">
        <v>432</v>
      </c>
      <c r="O6" s="454">
        <f ca="1">BARTONIAN_PARAM_GTS12!$E$89</f>
        <v>124.66</v>
      </c>
      <c r="P6" s="453">
        <f ca="1">BARTONIAN_PARAM_GTS12!$E$84</f>
        <v>171.81083333333333</v>
      </c>
      <c r="Q6" s="454">
        <f ca="1">BARTONIAN_PARAM_GTS12!$E$90</f>
        <v>207.38</v>
      </c>
      <c r="R6" s="604">
        <f t="shared" ref="R6:R42" ca="1" si="13">M6-Q6+K6</f>
        <v>-178.38</v>
      </c>
      <c r="S6" s="605">
        <f t="shared" ref="S6:S41" ca="1" si="14" xml:space="preserve"> M6 - P6 + ((K6) + (L6))/2</f>
        <v>-132.81083333333333</v>
      </c>
      <c r="T6" s="604">
        <f t="shared" ref="T6:T42" ca="1" si="15">M6-O6+L6</f>
        <v>-75.66</v>
      </c>
      <c r="U6" s="606">
        <f t="shared" ref="U6:U42" ca="1" si="16">T6-R6</f>
        <v>102.72</v>
      </c>
      <c r="V6" s="454">
        <f ca="1">BARTONIAN_PARAM_GTS12!$E$58</f>
        <v>162.392</v>
      </c>
      <c r="W6" s="453">
        <f ca="1">BARTONIAN_PARAM_GTS12!$E$53</f>
        <v>181.19675000000001</v>
      </c>
      <c r="X6" s="454">
        <f ca="1">BARTONIAN_PARAM_GTS12!$E$59</f>
        <v>199.393</v>
      </c>
      <c r="Y6" s="604">
        <f t="shared" ref="Y6:Y42" ca="1" si="17">$M6-X6+$K6</f>
        <v>-170.393</v>
      </c>
      <c r="Z6" s="605">
        <f t="shared" ref="Z6:Z42" ca="1" si="18" xml:space="preserve"> $M6 - W6 + (($K6) + ($L6))/2</f>
        <v>-142.19675000000001</v>
      </c>
      <c r="AA6" s="604">
        <f t="shared" ref="AA6:AA42" ca="1" si="19">$M6-V6+$L6</f>
        <v>-113.392</v>
      </c>
      <c r="AB6" s="606">
        <f t="shared" ref="AB6:AB28" ca="1" si="20">AA6-Y6</f>
        <v>57.001000000000005</v>
      </c>
      <c r="AC6" s="454">
        <f ca="1">BARTONIAN_PARAM_GTS12!$E$149</f>
        <v>-10</v>
      </c>
      <c r="AD6" s="453">
        <f ca="1">BARTONIAN_PARAM_GTS12!$E$144</f>
        <v>13.619320689655176</v>
      </c>
      <c r="AE6" s="454">
        <f ca="1">BARTONIAN_PARAM_GTS12!$E$150</f>
        <v>45.706199999999995</v>
      </c>
      <c r="AF6" s="604">
        <f t="shared" ref="AF6:AF42" ca="1" si="21">$M6-AE6+$K6</f>
        <v>-16.706199999999995</v>
      </c>
      <c r="AG6" s="605">
        <f t="shared" ref="AG6:AG42" ca="1" si="22" xml:space="preserve"> $M6 - AD6 + (($K6) + ($L6))/2</f>
        <v>25.380679310344824</v>
      </c>
      <c r="AH6" s="604">
        <f t="shared" ref="AH6:AH42" ca="1" si="23">$M6-AC6+$L6</f>
        <v>59</v>
      </c>
      <c r="AI6" s="606">
        <f t="shared" ref="AI6:AI42" ca="1" si="24">AH6-AF6</f>
        <v>75.706199999999995</v>
      </c>
      <c r="AJ6" s="454">
        <f ca="1">BARTONIAN_PARAM_GTS12!$E$176</f>
        <v>89.555999999999997</v>
      </c>
      <c r="AK6" s="453">
        <f ca="1">BARTONIAN_PARAM_GTS12!$E$171</f>
        <v>110.68074999999999</v>
      </c>
      <c r="AL6" s="454">
        <f ca="1">BARTONIAN_PARAM_GTS12!$E$177</f>
        <v>136.22</v>
      </c>
      <c r="AM6" s="604">
        <f t="shared" ref="AM6:AM42" ca="1" si="25">$M6-AL6+$K6</f>
        <v>-107.22</v>
      </c>
      <c r="AN6" s="605">
        <f t="shared" ref="AN6:AN42" ca="1" si="26" xml:space="preserve"> $M6 - AK6 + (($K6) + ($L6))/2</f>
        <v>-71.680749999999989</v>
      </c>
      <c r="AO6" s="604">
        <f t="shared" ref="AO6:AO42" ca="1" si="27">$M6-AJ6+$L6</f>
        <v>-40.555999999999997</v>
      </c>
      <c r="AP6" s="606">
        <f t="shared" ref="AP6:AP42" ca="1" si="28">AO6-AM6</f>
        <v>66.664000000000001</v>
      </c>
      <c r="AQ6" s="454">
        <f ca="1">BARTONIAN_PARAM_GTS12!$E$265</f>
        <v>-33</v>
      </c>
      <c r="AR6" s="453">
        <f ca="1">BARTONIAN_PARAM_GTS12!$E$260</f>
        <v>16.725421428571426</v>
      </c>
      <c r="AS6" s="454">
        <f ca="1">BARTONIAN_PARAM_GTS12!$E$266</f>
        <v>69.760249999999999</v>
      </c>
      <c r="AT6" s="604">
        <f t="shared" ca="1" si="0"/>
        <v>-40.760249999999999</v>
      </c>
      <c r="AU6" s="605">
        <f t="shared" ca="1" si="1"/>
        <v>22.274578571428574</v>
      </c>
      <c r="AV6" s="604">
        <f t="shared" ca="1" si="2"/>
        <v>82</v>
      </c>
      <c r="AW6" s="606">
        <f t="shared" ca="1" si="3"/>
        <v>122.76025</v>
      </c>
      <c r="AX6" s="454">
        <f ca="1">BARTONIAN_PARAM_GTS12!$E$242</f>
        <v>104.8</v>
      </c>
      <c r="AY6" s="453">
        <f ca="1">BARTONIAN_PARAM_GTS12!$E$237</f>
        <v>134.5</v>
      </c>
      <c r="AZ6" s="454">
        <f ca="1">BARTONIAN_PARAM_GTS12!$E$243</f>
        <v>164.2</v>
      </c>
      <c r="BA6" s="604">
        <f t="shared" ref="BA6:BA42" ca="1" si="29">$M6-AZ6+$K6</f>
        <v>-135.19999999999999</v>
      </c>
      <c r="BB6" s="605">
        <f t="shared" ref="BB6:BB42" ca="1" si="30" xml:space="preserve"> $M6 - AY6 + (($K6) + ($L6))/2</f>
        <v>-95.5</v>
      </c>
      <c r="BC6" s="604">
        <f t="shared" ref="BC6:BC42" ca="1" si="31">$M6-AX6+$L6</f>
        <v>-55.8</v>
      </c>
      <c r="BD6" s="606">
        <f t="shared" ca="1" si="4"/>
        <v>79.399999999999991</v>
      </c>
      <c r="BE6" s="454">
        <f ca="1">BARTONIAN_PARAM_GTS12!$E$303</f>
        <v>31.844402000000272</v>
      </c>
      <c r="BF6" s="453">
        <f ca="1">BARTONIAN_PARAM_GTS12!$E$293</f>
        <v>70.385449999999992</v>
      </c>
      <c r="BG6" s="454">
        <f ca="1">BARTONIAN_PARAM_GTS12!$E$304</f>
        <v>111.93277000000003</v>
      </c>
      <c r="BH6" s="604">
        <f t="shared" ref="BH6:BH42" ca="1" si="32">$M6-BG6+$K6</f>
        <v>-82.932770000000033</v>
      </c>
      <c r="BI6" s="605">
        <f t="shared" ref="BI6:BI42" ca="1" si="33" xml:space="preserve"> $M6 - BF6 + (($K6) + ($L6))/2</f>
        <v>-31.385449999999992</v>
      </c>
      <c r="BJ6" s="604">
        <f t="shared" ref="BJ6:BJ42" ca="1" si="34">$M6-BE6+$L6</f>
        <v>17.155597999999728</v>
      </c>
      <c r="BK6" s="606">
        <f t="shared" ca="1" si="5"/>
        <v>100.08836799999976</v>
      </c>
      <c r="BL6" s="454">
        <f ca="1">BARTONIAN_PARAM_GTS12!$E$536</f>
        <v>71.599999999999994</v>
      </c>
      <c r="BM6" s="453">
        <f ca="1">BARTONIAN_PARAM_GTS12!$E$528</f>
        <v>92.356249999999989</v>
      </c>
      <c r="BN6" s="454">
        <f ca="1">BARTONIAN_PARAM_GTS12!$E$537</f>
        <v>113</v>
      </c>
      <c r="BO6" s="604">
        <f t="shared" ref="BO6:BO42" ca="1" si="35">$M6-BN6+$K6</f>
        <v>-84</v>
      </c>
      <c r="BP6" s="605">
        <f t="shared" ref="BP6:BP42" ca="1" si="36" xml:space="preserve"> $M6 - BM6 + (($K6) + ($L6))/2</f>
        <v>-53.356249999999989</v>
      </c>
      <c r="BQ6" s="604">
        <f t="shared" ref="BQ6:BQ42" ca="1" si="37">$M6-BL6+$L6</f>
        <v>-22.599999999999994</v>
      </c>
      <c r="BR6" s="606">
        <f t="shared" ca="1" si="6"/>
        <v>61.400000000000006</v>
      </c>
      <c r="BS6" s="454">
        <f ca="1">BARTONIAN_PARAM_GTS12!$E$346</f>
        <v>28.57</v>
      </c>
      <c r="BT6" s="453">
        <f ca="1">BARTONIAN_PARAM_GTS12!$E$336</f>
        <v>43.756923076923073</v>
      </c>
      <c r="BU6" s="454">
        <f ca="1">BARTONIAN_PARAM_GTS12!$E$347</f>
        <v>49.1</v>
      </c>
      <c r="BV6" s="604">
        <f t="shared" ref="BV6:BV42" ca="1" si="38">$M6-BU6+$K6</f>
        <v>-20.100000000000001</v>
      </c>
      <c r="BW6" s="605">
        <f t="shared" ref="BW6:BW42" ca="1" si="39" xml:space="preserve"> $M6 - BT6 + (($K6) + ($L6))/2</f>
        <v>-4.7569230769230728</v>
      </c>
      <c r="BX6" s="604">
        <f t="shared" ref="BX6:BX42" ca="1" si="40">$M6-BS6+$L6</f>
        <v>20.43</v>
      </c>
      <c r="BY6" s="606">
        <f t="shared" ca="1" si="7"/>
        <v>40.53</v>
      </c>
      <c r="BZ6" s="451">
        <f ca="1">BARTONIAN_PARAM_GTS12!$E$380</f>
        <v>21</v>
      </c>
      <c r="CA6" s="452">
        <f ca="1">BARTONIAN_PARAM_GTS12!$E$379</f>
        <v>21</v>
      </c>
      <c r="CB6" s="451">
        <f ca="1">BARTONIAN_PARAM_GTS12!$E$381</f>
        <v>21</v>
      </c>
      <c r="CC6" s="607">
        <f t="shared" ref="CC6:CC42" ca="1" si="41">$M6-CB6+$K6</f>
        <v>8</v>
      </c>
      <c r="CD6" s="608">
        <f t="shared" ref="CD6:CD42" ca="1" si="42" xml:space="preserve"> $M6 - CA6 + (($K6) + ($L6))/2</f>
        <v>18</v>
      </c>
      <c r="CE6" s="607">
        <f t="shared" ref="CE6:CE42" ca="1" si="43">$M6-BZ6+$L6</f>
        <v>28</v>
      </c>
      <c r="CF6" s="609">
        <f t="shared" ca="1" si="8"/>
        <v>20</v>
      </c>
      <c r="CG6" s="451">
        <f ca="1">BARTONIAN_PARAM_GTS12!$E$403</f>
        <v>33</v>
      </c>
      <c r="CH6" s="452">
        <f ca="1">BARTONIAN_PARAM_GTS12!$E$402</f>
        <v>33</v>
      </c>
      <c r="CI6" s="451">
        <f ca="1">BARTONIAN_PARAM_GTS12!$E$404</f>
        <v>33</v>
      </c>
      <c r="CJ6" s="607">
        <f t="shared" ref="CJ6:CJ42" ca="1" si="44">$M6-CI6+$K6</f>
        <v>-4</v>
      </c>
      <c r="CK6" s="608">
        <f t="shared" ref="CK6:CK42" ca="1" si="45" xml:space="preserve"> $M6 - CH6 + (($K6) + ($L6))/2</f>
        <v>6</v>
      </c>
      <c r="CL6" s="607">
        <f t="shared" ref="CL6:CL42" ca="1" si="46">$M6-CG6+$L6</f>
        <v>16</v>
      </c>
      <c r="CM6" s="609">
        <f t="shared" ca="1" si="9"/>
        <v>20</v>
      </c>
      <c r="CN6" s="454">
        <f ca="1">BARTONIAN_PARAM_GTS12!$E$426</f>
        <v>24</v>
      </c>
      <c r="CO6" s="453">
        <f ca="1">BARTONIAN_PARAM_GTS12!$E$425</f>
        <v>24</v>
      </c>
      <c r="CP6" s="454">
        <f ca="1">BARTONIAN_PARAM_GTS12!$E$427</f>
        <v>24</v>
      </c>
      <c r="CQ6" s="604">
        <f t="shared" ref="CQ6:CQ42" ca="1" si="47">$M6-CP6+$K6</f>
        <v>5</v>
      </c>
      <c r="CR6" s="605">
        <f t="shared" ref="CR6:CR42" ca="1" si="48" xml:space="preserve"> $M6 - CO6 + (($K6) + ($L6))/2</f>
        <v>15</v>
      </c>
      <c r="CS6" s="604">
        <f t="shared" ref="CS6:CS42" ca="1" si="49">$M6-CN6+$L6</f>
        <v>25</v>
      </c>
      <c r="CT6" s="606">
        <f t="shared" ca="1" si="10"/>
        <v>20</v>
      </c>
      <c r="CU6" s="451">
        <f ca="1">BARTONIAN_PARAM_GTS12!$E$449</f>
        <v>12</v>
      </c>
      <c r="CV6" s="452">
        <f ca="1">BARTONIAN_PARAM_GTS12!$E$448</f>
        <v>12</v>
      </c>
      <c r="CW6" s="451">
        <f ca="1">BARTONIAN_PARAM_GTS12!$E$450</f>
        <v>12</v>
      </c>
      <c r="CX6" s="607">
        <f t="shared" ref="CX6:CX42" ca="1" si="50">$M6-CW6+$K6</f>
        <v>17</v>
      </c>
      <c r="CY6" s="608">
        <f t="shared" ref="CY6:CY42" ca="1" si="51" xml:space="preserve"> $M6 - CV6 + (($K6) + ($L6))/2</f>
        <v>27</v>
      </c>
      <c r="CZ6" s="607">
        <f t="shared" ref="CZ6:CZ42" ca="1" si="52">$M6-CU6+$L6</f>
        <v>37</v>
      </c>
      <c r="DA6" s="609">
        <f t="shared" ca="1" si="11"/>
        <v>20</v>
      </c>
      <c r="DB6" s="454">
        <f ca="1">BARTONIAN_PARAM_GTS12!$E$489</f>
        <v>20.6</v>
      </c>
      <c r="DC6" s="453">
        <f ca="1">BARTONIAN_PARAM_GTS12!$E$481</f>
        <v>34.391440187499995</v>
      </c>
      <c r="DD6" s="454">
        <f ca="1">BARTONIAN_PARAM_GTS12!$E$490</f>
        <v>47.5</v>
      </c>
      <c r="DE6" s="604">
        <f t="shared" ref="DE6:DE42" ca="1" si="53">$M6-DD6+$K6</f>
        <v>-18.5</v>
      </c>
      <c r="DF6" s="605">
        <f t="shared" ref="DF6:DF41" ca="1" si="54" xml:space="preserve"> $M6 - DC6 + (($K6) + ($L6))/2</f>
        <v>4.6085598125000047</v>
      </c>
      <c r="DG6" s="604">
        <f t="shared" ref="DG6:DG42" ca="1" si="55">$M6-DB6+$L6</f>
        <v>28.4</v>
      </c>
      <c r="DH6" s="606">
        <f t="shared" ca="1" si="12"/>
        <v>46.9</v>
      </c>
    </row>
    <row r="7" spans="2:112" ht="33.950000000000003" customHeight="1">
      <c r="B7" s="491" t="s">
        <v>175</v>
      </c>
      <c r="C7" s="492" t="s">
        <v>176</v>
      </c>
      <c r="D7" s="493">
        <v>47.471339999999998</v>
      </c>
      <c r="E7" s="493">
        <v>-1.9798709999999999</v>
      </c>
      <c r="F7" s="492" t="s">
        <v>172</v>
      </c>
      <c r="G7" s="494" t="s">
        <v>173</v>
      </c>
      <c r="H7" s="492">
        <v>38</v>
      </c>
      <c r="I7" s="492">
        <v>40.5</v>
      </c>
      <c r="J7" s="494" t="s">
        <v>231</v>
      </c>
      <c r="K7" s="492">
        <v>20</v>
      </c>
      <c r="L7" s="492">
        <v>50</v>
      </c>
      <c r="M7" s="534">
        <v>5</v>
      </c>
      <c r="N7" s="498" t="s">
        <v>433</v>
      </c>
      <c r="O7" s="454">
        <f ca="1">BARTONIAN_PARAM_GTS12!$E$89</f>
        <v>124.66</v>
      </c>
      <c r="P7" s="453">
        <f ca="1">BARTONIAN_PARAM_GTS12!$E$84</f>
        <v>171.81083333333333</v>
      </c>
      <c r="Q7" s="454">
        <f ca="1">BARTONIAN_PARAM_GTS12!$E$90</f>
        <v>207.38</v>
      </c>
      <c r="R7" s="604">
        <f t="shared" ca="1" si="13"/>
        <v>-182.38</v>
      </c>
      <c r="S7" s="605">
        <f t="shared" ca="1" si="14"/>
        <v>-131.81083333333333</v>
      </c>
      <c r="T7" s="604">
        <f t="shared" ca="1" si="15"/>
        <v>-69.66</v>
      </c>
      <c r="U7" s="606">
        <f t="shared" ca="1" si="16"/>
        <v>112.72</v>
      </c>
      <c r="V7" s="454">
        <f ca="1">BARTONIAN_PARAM_GTS12!$E$58</f>
        <v>162.392</v>
      </c>
      <c r="W7" s="453">
        <f ca="1">BARTONIAN_PARAM_GTS12!$E$53</f>
        <v>181.19675000000001</v>
      </c>
      <c r="X7" s="454">
        <f ca="1">BARTONIAN_PARAM_GTS12!$E$59</f>
        <v>199.393</v>
      </c>
      <c r="Y7" s="604">
        <f t="shared" ca="1" si="17"/>
        <v>-174.393</v>
      </c>
      <c r="Z7" s="605">
        <f t="shared" ca="1" si="18"/>
        <v>-141.19675000000001</v>
      </c>
      <c r="AA7" s="604">
        <f t="shared" ca="1" si="19"/>
        <v>-107.392</v>
      </c>
      <c r="AB7" s="606">
        <f t="shared" ca="1" si="20"/>
        <v>67.001000000000005</v>
      </c>
      <c r="AC7" s="454">
        <f ca="1">BARTONIAN_PARAM_GTS12!$E$149</f>
        <v>-10</v>
      </c>
      <c r="AD7" s="453">
        <f ca="1">BARTONIAN_PARAM_GTS12!$E$144</f>
        <v>13.619320689655176</v>
      </c>
      <c r="AE7" s="454">
        <f ca="1">BARTONIAN_PARAM_GTS12!$E$150</f>
        <v>45.706199999999995</v>
      </c>
      <c r="AF7" s="604">
        <f t="shared" ca="1" si="21"/>
        <v>-20.706199999999995</v>
      </c>
      <c r="AG7" s="605">
        <f t="shared" ca="1" si="22"/>
        <v>26.380679310344824</v>
      </c>
      <c r="AH7" s="604">
        <f t="shared" ca="1" si="23"/>
        <v>65</v>
      </c>
      <c r="AI7" s="606">
        <f t="shared" ca="1" si="24"/>
        <v>85.706199999999995</v>
      </c>
      <c r="AJ7" s="454">
        <f ca="1">BARTONIAN_PARAM_GTS12!$E$176</f>
        <v>89.555999999999997</v>
      </c>
      <c r="AK7" s="453">
        <f ca="1">BARTONIAN_PARAM_GTS12!$E$171</f>
        <v>110.68074999999999</v>
      </c>
      <c r="AL7" s="454">
        <f ca="1">BARTONIAN_PARAM_GTS12!$E$177</f>
        <v>136.22</v>
      </c>
      <c r="AM7" s="604">
        <f t="shared" ca="1" si="25"/>
        <v>-111.22</v>
      </c>
      <c r="AN7" s="605">
        <f t="shared" ca="1" si="26"/>
        <v>-70.680749999999989</v>
      </c>
      <c r="AO7" s="604">
        <f t="shared" ca="1" si="27"/>
        <v>-34.555999999999997</v>
      </c>
      <c r="AP7" s="606">
        <f t="shared" ca="1" si="28"/>
        <v>76.664000000000001</v>
      </c>
      <c r="AQ7" s="454">
        <f ca="1">BARTONIAN_PARAM_GTS12!$E$265</f>
        <v>-33</v>
      </c>
      <c r="AR7" s="453">
        <f ca="1">BARTONIAN_PARAM_GTS12!$E$260</f>
        <v>16.725421428571426</v>
      </c>
      <c r="AS7" s="454">
        <f ca="1">BARTONIAN_PARAM_GTS12!$E$266</f>
        <v>69.760249999999999</v>
      </c>
      <c r="AT7" s="604">
        <f t="shared" ca="1" si="0"/>
        <v>-44.760249999999999</v>
      </c>
      <c r="AU7" s="605">
        <f t="shared" ca="1" si="1"/>
        <v>23.274578571428574</v>
      </c>
      <c r="AV7" s="604">
        <f t="shared" ca="1" si="2"/>
        <v>88</v>
      </c>
      <c r="AW7" s="606">
        <f t="shared" ca="1" si="3"/>
        <v>132.76024999999998</v>
      </c>
      <c r="AX7" s="454">
        <f ca="1">BARTONIAN_PARAM_GTS12!$E$242</f>
        <v>104.8</v>
      </c>
      <c r="AY7" s="453">
        <f ca="1">BARTONIAN_PARAM_GTS12!$E$237</f>
        <v>134.5</v>
      </c>
      <c r="AZ7" s="454">
        <f ca="1">BARTONIAN_PARAM_GTS12!$E$243</f>
        <v>164.2</v>
      </c>
      <c r="BA7" s="604">
        <f t="shared" ca="1" si="29"/>
        <v>-139.19999999999999</v>
      </c>
      <c r="BB7" s="605">
        <f t="shared" ca="1" si="30"/>
        <v>-94.5</v>
      </c>
      <c r="BC7" s="604">
        <f t="shared" ca="1" si="31"/>
        <v>-49.8</v>
      </c>
      <c r="BD7" s="606">
        <f t="shared" ca="1" si="4"/>
        <v>89.399999999999991</v>
      </c>
      <c r="BE7" s="454">
        <f ca="1">BARTONIAN_PARAM_GTS12!$E$303</f>
        <v>31.844402000000272</v>
      </c>
      <c r="BF7" s="453">
        <f ca="1">BARTONIAN_PARAM_GTS12!$E$293</f>
        <v>70.385449999999992</v>
      </c>
      <c r="BG7" s="454">
        <f ca="1">BARTONIAN_PARAM_GTS12!$E$304</f>
        <v>111.93277000000003</v>
      </c>
      <c r="BH7" s="604">
        <f t="shared" ca="1" si="32"/>
        <v>-86.932770000000033</v>
      </c>
      <c r="BI7" s="605">
        <f t="shared" ca="1" si="33"/>
        <v>-30.385449999999992</v>
      </c>
      <c r="BJ7" s="604">
        <f t="shared" ca="1" si="34"/>
        <v>23.155597999999728</v>
      </c>
      <c r="BK7" s="606">
        <f t="shared" ca="1" si="5"/>
        <v>110.08836799999976</v>
      </c>
      <c r="BL7" s="454">
        <f ca="1">BARTONIAN_PARAM_GTS12!$E$536</f>
        <v>71.599999999999994</v>
      </c>
      <c r="BM7" s="453">
        <f ca="1">BARTONIAN_PARAM_GTS12!$E$528</f>
        <v>92.356249999999989</v>
      </c>
      <c r="BN7" s="454">
        <f ca="1">BARTONIAN_PARAM_GTS12!$E$537</f>
        <v>113</v>
      </c>
      <c r="BO7" s="604">
        <f t="shared" ca="1" si="35"/>
        <v>-88</v>
      </c>
      <c r="BP7" s="605">
        <f t="shared" ca="1" si="36"/>
        <v>-52.356249999999989</v>
      </c>
      <c r="BQ7" s="604">
        <f t="shared" ca="1" si="37"/>
        <v>-16.599999999999994</v>
      </c>
      <c r="BR7" s="606">
        <f t="shared" ca="1" si="6"/>
        <v>71.400000000000006</v>
      </c>
      <c r="BS7" s="454">
        <f ca="1">BARTONIAN_PARAM_GTS12!$E$346</f>
        <v>28.57</v>
      </c>
      <c r="BT7" s="453">
        <f ca="1">BARTONIAN_PARAM_GTS12!$E$336</f>
        <v>43.756923076923073</v>
      </c>
      <c r="BU7" s="454">
        <f ca="1">BARTONIAN_PARAM_GTS12!$E$347</f>
        <v>49.1</v>
      </c>
      <c r="BV7" s="604">
        <f t="shared" ca="1" si="38"/>
        <v>-24.1</v>
      </c>
      <c r="BW7" s="605">
        <f t="shared" ca="1" si="39"/>
        <v>-3.7569230769230728</v>
      </c>
      <c r="BX7" s="604">
        <f t="shared" ca="1" si="40"/>
        <v>26.43</v>
      </c>
      <c r="BY7" s="606">
        <f t="shared" ca="1" si="7"/>
        <v>50.53</v>
      </c>
      <c r="BZ7" s="451">
        <f ca="1">BARTONIAN_PARAM_GTS12!$E$380</f>
        <v>21</v>
      </c>
      <c r="CA7" s="452">
        <f ca="1">BARTONIAN_PARAM_GTS12!$E$379</f>
        <v>21</v>
      </c>
      <c r="CB7" s="451">
        <f ca="1">BARTONIAN_PARAM_GTS12!$E$381</f>
        <v>21</v>
      </c>
      <c r="CC7" s="607">
        <f t="shared" ca="1" si="41"/>
        <v>4</v>
      </c>
      <c r="CD7" s="608">
        <f t="shared" ca="1" si="42"/>
        <v>19</v>
      </c>
      <c r="CE7" s="607">
        <f t="shared" ca="1" si="43"/>
        <v>34</v>
      </c>
      <c r="CF7" s="609">
        <f t="shared" ca="1" si="8"/>
        <v>30</v>
      </c>
      <c r="CG7" s="451">
        <f ca="1">BARTONIAN_PARAM_GTS12!$E$403</f>
        <v>33</v>
      </c>
      <c r="CH7" s="452">
        <f ca="1">BARTONIAN_PARAM_GTS12!$E$402</f>
        <v>33</v>
      </c>
      <c r="CI7" s="451">
        <f ca="1">BARTONIAN_PARAM_GTS12!$E$404</f>
        <v>33</v>
      </c>
      <c r="CJ7" s="607">
        <f t="shared" ca="1" si="44"/>
        <v>-8</v>
      </c>
      <c r="CK7" s="608">
        <f t="shared" ca="1" si="45"/>
        <v>7</v>
      </c>
      <c r="CL7" s="607">
        <f t="shared" ca="1" si="46"/>
        <v>22</v>
      </c>
      <c r="CM7" s="609">
        <f t="shared" ca="1" si="9"/>
        <v>30</v>
      </c>
      <c r="CN7" s="454">
        <f ca="1">BARTONIAN_PARAM_GTS12!$E$426</f>
        <v>24</v>
      </c>
      <c r="CO7" s="453">
        <f ca="1">BARTONIAN_PARAM_GTS12!$E$425</f>
        <v>24</v>
      </c>
      <c r="CP7" s="454">
        <f ca="1">BARTONIAN_PARAM_GTS12!$E$427</f>
        <v>24</v>
      </c>
      <c r="CQ7" s="604">
        <f t="shared" ca="1" si="47"/>
        <v>1</v>
      </c>
      <c r="CR7" s="605">
        <f t="shared" ca="1" si="48"/>
        <v>16</v>
      </c>
      <c r="CS7" s="604">
        <f t="shared" ca="1" si="49"/>
        <v>31</v>
      </c>
      <c r="CT7" s="606">
        <f t="shared" ca="1" si="10"/>
        <v>30</v>
      </c>
      <c r="CU7" s="451">
        <f ca="1">BARTONIAN_PARAM_GTS12!$E$449</f>
        <v>12</v>
      </c>
      <c r="CV7" s="452">
        <f ca="1">BARTONIAN_PARAM_GTS12!$E$448</f>
        <v>12</v>
      </c>
      <c r="CW7" s="451">
        <f ca="1">BARTONIAN_PARAM_GTS12!$E$450</f>
        <v>12</v>
      </c>
      <c r="CX7" s="607">
        <f t="shared" ca="1" si="50"/>
        <v>13</v>
      </c>
      <c r="CY7" s="608">
        <f t="shared" ca="1" si="51"/>
        <v>28</v>
      </c>
      <c r="CZ7" s="607">
        <f t="shared" ca="1" si="52"/>
        <v>43</v>
      </c>
      <c r="DA7" s="609">
        <f t="shared" ca="1" si="11"/>
        <v>30</v>
      </c>
      <c r="DB7" s="454">
        <f ca="1">BARTONIAN_PARAM_GTS12!$E$489</f>
        <v>20.6</v>
      </c>
      <c r="DC7" s="453">
        <f ca="1">BARTONIAN_PARAM_GTS12!$E$481</f>
        <v>34.391440187499995</v>
      </c>
      <c r="DD7" s="454">
        <f ca="1">BARTONIAN_PARAM_GTS12!$E$490</f>
        <v>47.5</v>
      </c>
      <c r="DE7" s="604">
        <f t="shared" ca="1" si="53"/>
        <v>-22.5</v>
      </c>
      <c r="DF7" s="605">
        <f t="shared" ca="1" si="54"/>
        <v>5.6085598125000047</v>
      </c>
      <c r="DG7" s="604">
        <f t="shared" ca="1" si="55"/>
        <v>34.4</v>
      </c>
      <c r="DH7" s="606">
        <f t="shared" ca="1" si="12"/>
        <v>56.9</v>
      </c>
    </row>
    <row r="8" spans="2:112" ht="33.950000000000003" customHeight="1">
      <c r="B8" s="491" t="s">
        <v>177</v>
      </c>
      <c r="C8" s="494" t="s">
        <v>453</v>
      </c>
      <c r="D8" s="493">
        <v>47.07943075</v>
      </c>
      <c r="E8" s="493">
        <v>-1.71581776</v>
      </c>
      <c r="F8" s="492" t="s">
        <v>172</v>
      </c>
      <c r="G8" s="494" t="s">
        <v>430</v>
      </c>
      <c r="H8" s="492">
        <v>38</v>
      </c>
      <c r="I8" s="492">
        <v>40.5</v>
      </c>
      <c r="J8" s="492" t="s">
        <v>231</v>
      </c>
      <c r="K8" s="492">
        <v>20</v>
      </c>
      <c r="L8" s="492">
        <v>50</v>
      </c>
      <c r="M8" s="534">
        <v>1</v>
      </c>
      <c r="N8" s="498" t="s">
        <v>434</v>
      </c>
      <c r="O8" s="454">
        <f ca="1">BARTONIAN_PARAM_GTS12!$E$89</f>
        <v>124.66</v>
      </c>
      <c r="P8" s="453">
        <f ca="1">BARTONIAN_PARAM_GTS12!$E$84</f>
        <v>171.81083333333333</v>
      </c>
      <c r="Q8" s="454">
        <f ca="1">BARTONIAN_PARAM_GTS12!$E$90</f>
        <v>207.38</v>
      </c>
      <c r="R8" s="604">
        <f t="shared" ca="1" si="13"/>
        <v>-186.38</v>
      </c>
      <c r="S8" s="605">
        <f t="shared" ca="1" si="14"/>
        <v>-135.81083333333333</v>
      </c>
      <c r="T8" s="604">
        <f t="shared" ca="1" si="15"/>
        <v>-73.66</v>
      </c>
      <c r="U8" s="606">
        <f t="shared" ca="1" si="16"/>
        <v>112.72</v>
      </c>
      <c r="V8" s="454">
        <f ca="1">BARTONIAN_PARAM_GTS12!$E$58</f>
        <v>162.392</v>
      </c>
      <c r="W8" s="453">
        <f ca="1">BARTONIAN_PARAM_GTS12!$E$53</f>
        <v>181.19675000000001</v>
      </c>
      <c r="X8" s="454">
        <f ca="1">BARTONIAN_PARAM_GTS12!$E$59</f>
        <v>199.393</v>
      </c>
      <c r="Y8" s="604">
        <f t="shared" ca="1" si="17"/>
        <v>-178.393</v>
      </c>
      <c r="Z8" s="605">
        <f t="shared" ca="1" si="18"/>
        <v>-145.19675000000001</v>
      </c>
      <c r="AA8" s="604">
        <f t="shared" ca="1" si="19"/>
        <v>-111.392</v>
      </c>
      <c r="AB8" s="606">
        <f t="shared" ca="1" si="20"/>
        <v>67.001000000000005</v>
      </c>
      <c r="AC8" s="454">
        <f ca="1">BARTONIAN_PARAM_GTS12!$E$149</f>
        <v>-10</v>
      </c>
      <c r="AD8" s="453">
        <f ca="1">BARTONIAN_PARAM_GTS12!$E$144</f>
        <v>13.619320689655176</v>
      </c>
      <c r="AE8" s="454">
        <f ca="1">BARTONIAN_PARAM_GTS12!$E$150</f>
        <v>45.706199999999995</v>
      </c>
      <c r="AF8" s="604">
        <f t="shared" ca="1" si="21"/>
        <v>-24.706199999999995</v>
      </c>
      <c r="AG8" s="605">
        <f t="shared" ca="1" si="22"/>
        <v>22.380679310344824</v>
      </c>
      <c r="AH8" s="604">
        <f t="shared" ca="1" si="23"/>
        <v>61</v>
      </c>
      <c r="AI8" s="606">
        <f t="shared" ca="1" si="24"/>
        <v>85.706199999999995</v>
      </c>
      <c r="AJ8" s="454">
        <f ca="1">BARTONIAN_PARAM_GTS12!$E$176</f>
        <v>89.555999999999997</v>
      </c>
      <c r="AK8" s="453">
        <f ca="1">BARTONIAN_PARAM_GTS12!$E$171</f>
        <v>110.68074999999999</v>
      </c>
      <c r="AL8" s="454">
        <f ca="1">BARTONIAN_PARAM_GTS12!$E$177</f>
        <v>136.22</v>
      </c>
      <c r="AM8" s="604">
        <f t="shared" ca="1" si="25"/>
        <v>-115.22</v>
      </c>
      <c r="AN8" s="605">
        <f t="shared" ca="1" si="26"/>
        <v>-74.680749999999989</v>
      </c>
      <c r="AO8" s="604">
        <f t="shared" ca="1" si="27"/>
        <v>-38.555999999999997</v>
      </c>
      <c r="AP8" s="606">
        <f t="shared" ca="1" si="28"/>
        <v>76.664000000000001</v>
      </c>
      <c r="AQ8" s="454">
        <f ca="1">BARTONIAN_PARAM_GTS12!$E$265</f>
        <v>-33</v>
      </c>
      <c r="AR8" s="453">
        <f ca="1">BARTONIAN_PARAM_GTS12!$E$260</f>
        <v>16.725421428571426</v>
      </c>
      <c r="AS8" s="454">
        <f ca="1">BARTONIAN_PARAM_GTS12!$E$266</f>
        <v>69.760249999999999</v>
      </c>
      <c r="AT8" s="604">
        <f t="shared" ca="1" si="0"/>
        <v>-48.760249999999999</v>
      </c>
      <c r="AU8" s="605">
        <f t="shared" ca="1" si="1"/>
        <v>19.274578571428574</v>
      </c>
      <c r="AV8" s="604">
        <f t="shared" ca="1" si="2"/>
        <v>84</v>
      </c>
      <c r="AW8" s="606">
        <f t="shared" ca="1" si="3"/>
        <v>132.76024999999998</v>
      </c>
      <c r="AX8" s="454">
        <f ca="1">BARTONIAN_PARAM_GTS12!$E$242</f>
        <v>104.8</v>
      </c>
      <c r="AY8" s="453">
        <f ca="1">BARTONIAN_PARAM_GTS12!$E$237</f>
        <v>134.5</v>
      </c>
      <c r="AZ8" s="454">
        <f ca="1">BARTONIAN_PARAM_GTS12!$E$243</f>
        <v>164.2</v>
      </c>
      <c r="BA8" s="604">
        <f ca="1">$M8-AZ8+$K8</f>
        <v>-143.19999999999999</v>
      </c>
      <c r="BB8" s="605">
        <f ca="1" xml:space="preserve"> $M8 - AY8 + (($K8) + ($L8))/2</f>
        <v>-98.5</v>
      </c>
      <c r="BC8" s="604">
        <f ca="1">$M8-AX8+$L8</f>
        <v>-53.8</v>
      </c>
      <c r="BD8" s="606">
        <f t="shared" ca="1" si="4"/>
        <v>89.399999999999991</v>
      </c>
      <c r="BE8" s="454">
        <f ca="1">BARTONIAN_PARAM_GTS12!$E$303</f>
        <v>31.844402000000272</v>
      </c>
      <c r="BF8" s="453">
        <f ca="1">BARTONIAN_PARAM_GTS12!$E$293</f>
        <v>70.385449999999992</v>
      </c>
      <c r="BG8" s="454">
        <f ca="1">BARTONIAN_PARAM_GTS12!$E$304</f>
        <v>111.93277000000003</v>
      </c>
      <c r="BH8" s="604">
        <f t="shared" ca="1" si="32"/>
        <v>-90.932770000000033</v>
      </c>
      <c r="BI8" s="605">
        <f t="shared" ca="1" si="33"/>
        <v>-34.385449999999992</v>
      </c>
      <c r="BJ8" s="604">
        <f t="shared" ca="1" si="34"/>
        <v>19.155597999999728</v>
      </c>
      <c r="BK8" s="606">
        <f t="shared" ca="1" si="5"/>
        <v>110.08836799999976</v>
      </c>
      <c r="BL8" s="454">
        <f ca="1">BARTONIAN_PARAM_GTS12!$E$536</f>
        <v>71.599999999999994</v>
      </c>
      <c r="BM8" s="453">
        <f ca="1">BARTONIAN_PARAM_GTS12!$E$528</f>
        <v>92.356249999999989</v>
      </c>
      <c r="BN8" s="454">
        <f ca="1">BARTONIAN_PARAM_GTS12!$E$537</f>
        <v>113</v>
      </c>
      <c r="BO8" s="604">
        <f t="shared" ca="1" si="35"/>
        <v>-92</v>
      </c>
      <c r="BP8" s="605">
        <f t="shared" ca="1" si="36"/>
        <v>-56.356249999999989</v>
      </c>
      <c r="BQ8" s="604">
        <f t="shared" ca="1" si="37"/>
        <v>-20.599999999999994</v>
      </c>
      <c r="BR8" s="606">
        <f t="shared" ca="1" si="6"/>
        <v>71.400000000000006</v>
      </c>
      <c r="BS8" s="454">
        <f ca="1">BARTONIAN_PARAM_GTS12!$E$346</f>
        <v>28.57</v>
      </c>
      <c r="BT8" s="453">
        <f ca="1">BARTONIAN_PARAM_GTS12!$E$336</f>
        <v>43.756923076923073</v>
      </c>
      <c r="BU8" s="454">
        <f ca="1">BARTONIAN_PARAM_GTS12!$E$347</f>
        <v>49.1</v>
      </c>
      <c r="BV8" s="604">
        <f t="shared" ca="1" si="38"/>
        <v>-28.1</v>
      </c>
      <c r="BW8" s="605">
        <f t="shared" ca="1" si="39"/>
        <v>-7.7569230769230728</v>
      </c>
      <c r="BX8" s="604">
        <f t="shared" ca="1" si="40"/>
        <v>22.43</v>
      </c>
      <c r="BY8" s="606">
        <f t="shared" ca="1" si="7"/>
        <v>50.53</v>
      </c>
      <c r="BZ8" s="451">
        <f ca="1">BARTONIAN_PARAM_GTS12!$E$380</f>
        <v>21</v>
      </c>
      <c r="CA8" s="452">
        <f ca="1">BARTONIAN_PARAM_GTS12!$E$379</f>
        <v>21</v>
      </c>
      <c r="CB8" s="451">
        <f ca="1">BARTONIAN_PARAM_GTS12!$E$381</f>
        <v>21</v>
      </c>
      <c r="CC8" s="607">
        <f t="shared" ca="1" si="41"/>
        <v>0</v>
      </c>
      <c r="CD8" s="608">
        <f t="shared" ca="1" si="42"/>
        <v>15</v>
      </c>
      <c r="CE8" s="607">
        <f t="shared" ca="1" si="43"/>
        <v>30</v>
      </c>
      <c r="CF8" s="609">
        <f t="shared" ca="1" si="8"/>
        <v>30</v>
      </c>
      <c r="CG8" s="451">
        <f ca="1">BARTONIAN_PARAM_GTS12!$E$403</f>
        <v>33</v>
      </c>
      <c r="CH8" s="452">
        <f ca="1">BARTONIAN_PARAM_GTS12!$E$402</f>
        <v>33</v>
      </c>
      <c r="CI8" s="451">
        <f ca="1">BARTONIAN_PARAM_GTS12!$E$404</f>
        <v>33</v>
      </c>
      <c r="CJ8" s="607">
        <f t="shared" ca="1" si="44"/>
        <v>-12</v>
      </c>
      <c r="CK8" s="608">
        <f t="shared" ca="1" si="45"/>
        <v>3</v>
      </c>
      <c r="CL8" s="607">
        <f t="shared" ca="1" si="46"/>
        <v>18</v>
      </c>
      <c r="CM8" s="609">
        <f t="shared" ca="1" si="9"/>
        <v>30</v>
      </c>
      <c r="CN8" s="454">
        <f ca="1">BARTONIAN_PARAM_GTS12!$E$426</f>
        <v>24</v>
      </c>
      <c r="CO8" s="453">
        <f ca="1">BARTONIAN_PARAM_GTS12!$E$425</f>
        <v>24</v>
      </c>
      <c r="CP8" s="454">
        <f ca="1">BARTONIAN_PARAM_GTS12!$E$427</f>
        <v>24</v>
      </c>
      <c r="CQ8" s="604">
        <f t="shared" ca="1" si="47"/>
        <v>-3</v>
      </c>
      <c r="CR8" s="605">
        <f t="shared" ca="1" si="48"/>
        <v>12</v>
      </c>
      <c r="CS8" s="604">
        <f t="shared" ca="1" si="49"/>
        <v>27</v>
      </c>
      <c r="CT8" s="606">
        <f t="shared" ca="1" si="10"/>
        <v>30</v>
      </c>
      <c r="CU8" s="451">
        <f ca="1">BARTONIAN_PARAM_GTS12!$E$449</f>
        <v>12</v>
      </c>
      <c r="CV8" s="452">
        <f ca="1">BARTONIAN_PARAM_GTS12!$E$448</f>
        <v>12</v>
      </c>
      <c r="CW8" s="451">
        <f ca="1">BARTONIAN_PARAM_GTS12!$E$450</f>
        <v>12</v>
      </c>
      <c r="CX8" s="607">
        <f t="shared" ca="1" si="50"/>
        <v>9</v>
      </c>
      <c r="CY8" s="608">
        <f t="shared" ca="1" si="51"/>
        <v>24</v>
      </c>
      <c r="CZ8" s="607">
        <f t="shared" ca="1" si="52"/>
        <v>39</v>
      </c>
      <c r="DA8" s="609">
        <f t="shared" ca="1" si="11"/>
        <v>30</v>
      </c>
      <c r="DB8" s="454">
        <f ca="1">BARTONIAN_PARAM_GTS12!$E$489</f>
        <v>20.6</v>
      </c>
      <c r="DC8" s="453">
        <f ca="1">BARTONIAN_PARAM_GTS12!$E$481</f>
        <v>34.391440187499995</v>
      </c>
      <c r="DD8" s="454">
        <f ca="1">BARTONIAN_PARAM_GTS12!$E$490</f>
        <v>47.5</v>
      </c>
      <c r="DE8" s="604">
        <f t="shared" ca="1" si="53"/>
        <v>-26.5</v>
      </c>
      <c r="DF8" s="605">
        <f t="shared" ca="1" si="54"/>
        <v>1.6085598125000047</v>
      </c>
      <c r="DG8" s="604">
        <f t="shared" ca="1" si="55"/>
        <v>30.4</v>
      </c>
      <c r="DH8" s="606">
        <f t="shared" ca="1" si="12"/>
        <v>56.9</v>
      </c>
    </row>
    <row r="9" spans="2:112" ht="33.950000000000003" customHeight="1">
      <c r="B9" s="491" t="s">
        <v>178</v>
      </c>
      <c r="C9" s="492" t="s">
        <v>179</v>
      </c>
      <c r="D9" s="493">
        <v>47.059783000000003</v>
      </c>
      <c r="E9" s="493">
        <v>-1.7473339999999999</v>
      </c>
      <c r="F9" s="492" t="s">
        <v>172</v>
      </c>
      <c r="G9" s="494" t="s">
        <v>430</v>
      </c>
      <c r="H9" s="492">
        <v>38</v>
      </c>
      <c r="I9" s="492">
        <v>40.5</v>
      </c>
      <c r="J9" s="494" t="s">
        <v>231</v>
      </c>
      <c r="K9" s="492">
        <v>20</v>
      </c>
      <c r="L9" s="492">
        <v>50</v>
      </c>
      <c r="M9" s="534">
        <v>5</v>
      </c>
      <c r="N9" s="498" t="s">
        <v>434</v>
      </c>
      <c r="O9" s="454">
        <f ca="1">BARTONIAN_PARAM_GTS12!$E$89</f>
        <v>124.66</v>
      </c>
      <c r="P9" s="453">
        <f ca="1">BARTONIAN_PARAM_GTS12!$E$84</f>
        <v>171.81083333333333</v>
      </c>
      <c r="Q9" s="454">
        <f ca="1">BARTONIAN_PARAM_GTS12!$E$90</f>
        <v>207.38</v>
      </c>
      <c r="R9" s="604">
        <f t="shared" ca="1" si="13"/>
        <v>-182.38</v>
      </c>
      <c r="S9" s="605">
        <f t="shared" ca="1" si="14"/>
        <v>-131.81083333333333</v>
      </c>
      <c r="T9" s="604">
        <f t="shared" ca="1" si="15"/>
        <v>-69.66</v>
      </c>
      <c r="U9" s="606">
        <f t="shared" ca="1" si="16"/>
        <v>112.72</v>
      </c>
      <c r="V9" s="454">
        <f ca="1">BARTONIAN_PARAM_GTS12!$E$58</f>
        <v>162.392</v>
      </c>
      <c r="W9" s="453">
        <f ca="1">BARTONIAN_PARAM_GTS12!$E$53</f>
        <v>181.19675000000001</v>
      </c>
      <c r="X9" s="454">
        <f ca="1">BARTONIAN_PARAM_GTS12!$E$59</f>
        <v>199.393</v>
      </c>
      <c r="Y9" s="604">
        <f t="shared" ca="1" si="17"/>
        <v>-174.393</v>
      </c>
      <c r="Z9" s="605">
        <f t="shared" ca="1" si="18"/>
        <v>-141.19675000000001</v>
      </c>
      <c r="AA9" s="604">
        <f t="shared" ca="1" si="19"/>
        <v>-107.392</v>
      </c>
      <c r="AB9" s="606">
        <f t="shared" ca="1" si="20"/>
        <v>67.001000000000005</v>
      </c>
      <c r="AC9" s="454">
        <f ca="1">BARTONIAN_PARAM_GTS12!$E$149</f>
        <v>-10</v>
      </c>
      <c r="AD9" s="453">
        <f ca="1">BARTONIAN_PARAM_GTS12!$E$144</f>
        <v>13.619320689655176</v>
      </c>
      <c r="AE9" s="454">
        <f ca="1">BARTONIAN_PARAM_GTS12!$E$150</f>
        <v>45.706199999999995</v>
      </c>
      <c r="AF9" s="604">
        <f t="shared" ca="1" si="21"/>
        <v>-20.706199999999995</v>
      </c>
      <c r="AG9" s="605">
        <f t="shared" ca="1" si="22"/>
        <v>26.380679310344824</v>
      </c>
      <c r="AH9" s="604">
        <f t="shared" ca="1" si="23"/>
        <v>65</v>
      </c>
      <c r="AI9" s="606">
        <f t="shared" ca="1" si="24"/>
        <v>85.706199999999995</v>
      </c>
      <c r="AJ9" s="454">
        <f ca="1">BARTONIAN_PARAM_GTS12!$E$176</f>
        <v>89.555999999999997</v>
      </c>
      <c r="AK9" s="453">
        <f ca="1">BARTONIAN_PARAM_GTS12!$E$171</f>
        <v>110.68074999999999</v>
      </c>
      <c r="AL9" s="454">
        <f ca="1">BARTONIAN_PARAM_GTS12!$E$177</f>
        <v>136.22</v>
      </c>
      <c r="AM9" s="604">
        <f t="shared" ca="1" si="25"/>
        <v>-111.22</v>
      </c>
      <c r="AN9" s="605">
        <f t="shared" ca="1" si="26"/>
        <v>-70.680749999999989</v>
      </c>
      <c r="AO9" s="604">
        <f t="shared" ca="1" si="27"/>
        <v>-34.555999999999997</v>
      </c>
      <c r="AP9" s="606">
        <f t="shared" ca="1" si="28"/>
        <v>76.664000000000001</v>
      </c>
      <c r="AQ9" s="454">
        <f ca="1">BARTONIAN_PARAM_GTS12!$E$265</f>
        <v>-33</v>
      </c>
      <c r="AR9" s="453">
        <f ca="1">BARTONIAN_PARAM_GTS12!$E$260</f>
        <v>16.725421428571426</v>
      </c>
      <c r="AS9" s="454">
        <f ca="1">BARTONIAN_PARAM_GTS12!$E$266</f>
        <v>69.760249999999999</v>
      </c>
      <c r="AT9" s="604">
        <f t="shared" ca="1" si="0"/>
        <v>-44.760249999999999</v>
      </c>
      <c r="AU9" s="605">
        <f t="shared" ca="1" si="1"/>
        <v>23.274578571428574</v>
      </c>
      <c r="AV9" s="604">
        <f t="shared" ca="1" si="2"/>
        <v>88</v>
      </c>
      <c r="AW9" s="606">
        <f t="shared" ca="1" si="3"/>
        <v>132.76024999999998</v>
      </c>
      <c r="AX9" s="454">
        <f ca="1">BARTONIAN_PARAM_GTS12!$E$242</f>
        <v>104.8</v>
      </c>
      <c r="AY9" s="453">
        <f ca="1">BARTONIAN_PARAM_GTS12!$E$237</f>
        <v>134.5</v>
      </c>
      <c r="AZ9" s="454">
        <f ca="1">BARTONIAN_PARAM_GTS12!$E$243</f>
        <v>164.2</v>
      </c>
      <c r="BA9" s="604">
        <f t="shared" ca="1" si="29"/>
        <v>-139.19999999999999</v>
      </c>
      <c r="BB9" s="605">
        <f t="shared" ca="1" si="30"/>
        <v>-94.5</v>
      </c>
      <c r="BC9" s="604">
        <f t="shared" ca="1" si="31"/>
        <v>-49.8</v>
      </c>
      <c r="BD9" s="606">
        <f t="shared" ca="1" si="4"/>
        <v>89.399999999999991</v>
      </c>
      <c r="BE9" s="454">
        <f ca="1">BARTONIAN_PARAM_GTS12!$E$303</f>
        <v>31.844402000000272</v>
      </c>
      <c r="BF9" s="453">
        <f ca="1">BARTONIAN_PARAM_GTS12!$E$293</f>
        <v>70.385449999999992</v>
      </c>
      <c r="BG9" s="454">
        <f ca="1">BARTONIAN_PARAM_GTS12!$E$304</f>
        <v>111.93277000000003</v>
      </c>
      <c r="BH9" s="604">
        <f t="shared" ca="1" si="32"/>
        <v>-86.932770000000033</v>
      </c>
      <c r="BI9" s="605">
        <f t="shared" ca="1" si="33"/>
        <v>-30.385449999999992</v>
      </c>
      <c r="BJ9" s="604">
        <f t="shared" ca="1" si="34"/>
        <v>23.155597999999728</v>
      </c>
      <c r="BK9" s="606">
        <f t="shared" ca="1" si="5"/>
        <v>110.08836799999976</v>
      </c>
      <c r="BL9" s="454">
        <f ca="1">BARTONIAN_PARAM_GTS12!$E$536</f>
        <v>71.599999999999994</v>
      </c>
      <c r="BM9" s="453">
        <f ca="1">BARTONIAN_PARAM_GTS12!$E$528</f>
        <v>92.356249999999989</v>
      </c>
      <c r="BN9" s="454">
        <f ca="1">BARTONIAN_PARAM_GTS12!$E$537</f>
        <v>113</v>
      </c>
      <c r="BO9" s="604">
        <f t="shared" ca="1" si="35"/>
        <v>-88</v>
      </c>
      <c r="BP9" s="605">
        <f t="shared" ca="1" si="36"/>
        <v>-52.356249999999989</v>
      </c>
      <c r="BQ9" s="604">
        <f t="shared" ca="1" si="37"/>
        <v>-16.599999999999994</v>
      </c>
      <c r="BR9" s="606">
        <f t="shared" ca="1" si="6"/>
        <v>71.400000000000006</v>
      </c>
      <c r="BS9" s="454">
        <f ca="1">BARTONIAN_PARAM_GTS12!$E$346</f>
        <v>28.57</v>
      </c>
      <c r="BT9" s="453">
        <f ca="1">BARTONIAN_PARAM_GTS12!$E$336</f>
        <v>43.756923076923073</v>
      </c>
      <c r="BU9" s="454">
        <f ca="1">BARTONIAN_PARAM_GTS12!$E$347</f>
        <v>49.1</v>
      </c>
      <c r="BV9" s="604">
        <f t="shared" ca="1" si="38"/>
        <v>-24.1</v>
      </c>
      <c r="BW9" s="605">
        <f t="shared" ca="1" si="39"/>
        <v>-3.7569230769230728</v>
      </c>
      <c r="BX9" s="604">
        <f t="shared" ca="1" si="40"/>
        <v>26.43</v>
      </c>
      <c r="BY9" s="606">
        <f t="shared" ca="1" si="7"/>
        <v>50.53</v>
      </c>
      <c r="BZ9" s="451">
        <f ca="1">BARTONIAN_PARAM_GTS12!$E$380</f>
        <v>21</v>
      </c>
      <c r="CA9" s="452">
        <f ca="1">BARTONIAN_PARAM_GTS12!$E$379</f>
        <v>21</v>
      </c>
      <c r="CB9" s="451">
        <f ca="1">BARTONIAN_PARAM_GTS12!$E$381</f>
        <v>21</v>
      </c>
      <c r="CC9" s="607">
        <f t="shared" ca="1" si="41"/>
        <v>4</v>
      </c>
      <c r="CD9" s="608">
        <f t="shared" ca="1" si="42"/>
        <v>19</v>
      </c>
      <c r="CE9" s="607">
        <f t="shared" ca="1" si="43"/>
        <v>34</v>
      </c>
      <c r="CF9" s="609">
        <f t="shared" ca="1" si="8"/>
        <v>30</v>
      </c>
      <c r="CG9" s="451">
        <f ca="1">BARTONIAN_PARAM_GTS12!$E$403</f>
        <v>33</v>
      </c>
      <c r="CH9" s="452">
        <f ca="1">BARTONIAN_PARAM_GTS12!$E$402</f>
        <v>33</v>
      </c>
      <c r="CI9" s="451">
        <f ca="1">BARTONIAN_PARAM_GTS12!$E$404</f>
        <v>33</v>
      </c>
      <c r="CJ9" s="607">
        <f t="shared" ca="1" si="44"/>
        <v>-8</v>
      </c>
      <c r="CK9" s="608">
        <f t="shared" ca="1" si="45"/>
        <v>7</v>
      </c>
      <c r="CL9" s="607">
        <f t="shared" ca="1" si="46"/>
        <v>22</v>
      </c>
      <c r="CM9" s="609">
        <f t="shared" ca="1" si="9"/>
        <v>30</v>
      </c>
      <c r="CN9" s="454">
        <f ca="1">BARTONIAN_PARAM_GTS12!$E$426</f>
        <v>24</v>
      </c>
      <c r="CO9" s="453">
        <f ca="1">BARTONIAN_PARAM_GTS12!$E$425</f>
        <v>24</v>
      </c>
      <c r="CP9" s="454">
        <f ca="1">BARTONIAN_PARAM_GTS12!$E$427</f>
        <v>24</v>
      </c>
      <c r="CQ9" s="604">
        <f t="shared" ca="1" si="47"/>
        <v>1</v>
      </c>
      <c r="CR9" s="605">
        <f t="shared" ca="1" si="48"/>
        <v>16</v>
      </c>
      <c r="CS9" s="604">
        <f t="shared" ca="1" si="49"/>
        <v>31</v>
      </c>
      <c r="CT9" s="606">
        <f t="shared" ca="1" si="10"/>
        <v>30</v>
      </c>
      <c r="CU9" s="451">
        <f ca="1">BARTONIAN_PARAM_GTS12!$E$449</f>
        <v>12</v>
      </c>
      <c r="CV9" s="452">
        <f ca="1">BARTONIAN_PARAM_GTS12!$E$448</f>
        <v>12</v>
      </c>
      <c r="CW9" s="451">
        <f ca="1">BARTONIAN_PARAM_GTS12!$E$450</f>
        <v>12</v>
      </c>
      <c r="CX9" s="607">
        <f t="shared" ca="1" si="50"/>
        <v>13</v>
      </c>
      <c r="CY9" s="608">
        <f t="shared" ca="1" si="51"/>
        <v>28</v>
      </c>
      <c r="CZ9" s="607">
        <f t="shared" ca="1" si="52"/>
        <v>43</v>
      </c>
      <c r="DA9" s="609">
        <f t="shared" ca="1" si="11"/>
        <v>30</v>
      </c>
      <c r="DB9" s="454">
        <f ca="1">BARTONIAN_PARAM_GTS12!$E$489</f>
        <v>20.6</v>
      </c>
      <c r="DC9" s="453">
        <f ca="1">BARTONIAN_PARAM_GTS12!$E$481</f>
        <v>34.391440187499995</v>
      </c>
      <c r="DD9" s="454">
        <f ca="1">BARTONIAN_PARAM_GTS12!$E$490</f>
        <v>47.5</v>
      </c>
      <c r="DE9" s="604">
        <f t="shared" ca="1" si="53"/>
        <v>-22.5</v>
      </c>
      <c r="DF9" s="605">
        <f t="shared" ca="1" si="54"/>
        <v>5.6085598125000047</v>
      </c>
      <c r="DG9" s="604">
        <f t="shared" ca="1" si="55"/>
        <v>34.4</v>
      </c>
      <c r="DH9" s="606">
        <f t="shared" ca="1" si="12"/>
        <v>56.9</v>
      </c>
    </row>
    <row r="10" spans="2:112" ht="33.950000000000003" customHeight="1">
      <c r="B10" s="491" t="s">
        <v>180</v>
      </c>
      <c r="C10" s="494" t="s">
        <v>454</v>
      </c>
      <c r="D10" s="493">
        <v>46.995512239999996</v>
      </c>
      <c r="E10" s="493">
        <v>-1.83298936</v>
      </c>
      <c r="F10" s="492" t="s">
        <v>172</v>
      </c>
      <c r="G10" s="494" t="s">
        <v>430</v>
      </c>
      <c r="H10" s="492">
        <v>38</v>
      </c>
      <c r="I10" s="492">
        <v>40.5</v>
      </c>
      <c r="J10" s="492" t="s">
        <v>231</v>
      </c>
      <c r="K10" s="492">
        <v>20</v>
      </c>
      <c r="L10" s="492">
        <v>50</v>
      </c>
      <c r="M10" s="534">
        <v>6</v>
      </c>
      <c r="N10" s="498" t="s">
        <v>435</v>
      </c>
      <c r="O10" s="454">
        <f ca="1">BARTONIAN_PARAM_GTS12!$E$89</f>
        <v>124.66</v>
      </c>
      <c r="P10" s="453">
        <f ca="1">BARTONIAN_PARAM_GTS12!$E$84</f>
        <v>171.81083333333333</v>
      </c>
      <c r="Q10" s="454">
        <f ca="1">BARTONIAN_PARAM_GTS12!$E$90</f>
        <v>207.38</v>
      </c>
      <c r="R10" s="604">
        <f t="shared" ca="1" si="13"/>
        <v>-181.38</v>
      </c>
      <c r="S10" s="605">
        <f t="shared" ca="1" si="14"/>
        <v>-130.81083333333333</v>
      </c>
      <c r="T10" s="604">
        <f t="shared" ca="1" si="15"/>
        <v>-68.66</v>
      </c>
      <c r="U10" s="606">
        <f t="shared" ca="1" si="16"/>
        <v>112.72</v>
      </c>
      <c r="V10" s="454">
        <f ca="1">BARTONIAN_PARAM_GTS12!$E$58</f>
        <v>162.392</v>
      </c>
      <c r="W10" s="453">
        <f ca="1">BARTONIAN_PARAM_GTS12!$E$53</f>
        <v>181.19675000000001</v>
      </c>
      <c r="X10" s="454">
        <f ca="1">BARTONIAN_PARAM_GTS12!$E$59</f>
        <v>199.393</v>
      </c>
      <c r="Y10" s="604">
        <f t="shared" ca="1" si="17"/>
        <v>-173.393</v>
      </c>
      <c r="Z10" s="605">
        <f t="shared" ca="1" si="18"/>
        <v>-140.19675000000001</v>
      </c>
      <c r="AA10" s="604">
        <f t="shared" ca="1" si="19"/>
        <v>-106.392</v>
      </c>
      <c r="AB10" s="606">
        <f t="shared" ca="1" si="20"/>
        <v>67.001000000000005</v>
      </c>
      <c r="AC10" s="454">
        <f ca="1">BARTONIAN_PARAM_GTS12!$E$149</f>
        <v>-10</v>
      </c>
      <c r="AD10" s="453">
        <f ca="1">BARTONIAN_PARAM_GTS12!$E$144</f>
        <v>13.619320689655176</v>
      </c>
      <c r="AE10" s="454">
        <f ca="1">BARTONIAN_PARAM_GTS12!$E$150</f>
        <v>45.706199999999995</v>
      </c>
      <c r="AF10" s="604">
        <f t="shared" ca="1" si="21"/>
        <v>-19.706199999999995</v>
      </c>
      <c r="AG10" s="605">
        <f t="shared" ca="1" si="22"/>
        <v>27.380679310344824</v>
      </c>
      <c r="AH10" s="604">
        <f t="shared" ca="1" si="23"/>
        <v>66</v>
      </c>
      <c r="AI10" s="606">
        <f t="shared" ca="1" si="24"/>
        <v>85.706199999999995</v>
      </c>
      <c r="AJ10" s="454">
        <f ca="1">BARTONIAN_PARAM_GTS12!$E$176</f>
        <v>89.555999999999997</v>
      </c>
      <c r="AK10" s="453">
        <f ca="1">BARTONIAN_PARAM_GTS12!$E$171</f>
        <v>110.68074999999999</v>
      </c>
      <c r="AL10" s="454">
        <f ca="1">BARTONIAN_PARAM_GTS12!$E$177</f>
        <v>136.22</v>
      </c>
      <c r="AM10" s="604">
        <f t="shared" ca="1" si="25"/>
        <v>-110.22</v>
      </c>
      <c r="AN10" s="605">
        <f t="shared" ca="1" si="26"/>
        <v>-69.680749999999989</v>
      </c>
      <c r="AO10" s="604">
        <f t="shared" ca="1" si="27"/>
        <v>-33.555999999999997</v>
      </c>
      <c r="AP10" s="606">
        <f t="shared" ca="1" si="28"/>
        <v>76.664000000000001</v>
      </c>
      <c r="AQ10" s="454">
        <f ca="1">BARTONIAN_PARAM_GTS12!$E$265</f>
        <v>-33</v>
      </c>
      <c r="AR10" s="453">
        <f ca="1">BARTONIAN_PARAM_GTS12!$E$260</f>
        <v>16.725421428571426</v>
      </c>
      <c r="AS10" s="454">
        <f ca="1">BARTONIAN_PARAM_GTS12!$E$266</f>
        <v>69.760249999999999</v>
      </c>
      <c r="AT10" s="604">
        <f t="shared" ca="1" si="0"/>
        <v>-43.760249999999999</v>
      </c>
      <c r="AU10" s="605">
        <f t="shared" ca="1" si="1"/>
        <v>24.274578571428574</v>
      </c>
      <c r="AV10" s="604">
        <f t="shared" ca="1" si="2"/>
        <v>89</v>
      </c>
      <c r="AW10" s="606">
        <f t="shared" ca="1" si="3"/>
        <v>132.76024999999998</v>
      </c>
      <c r="AX10" s="454">
        <f ca="1">BARTONIAN_PARAM_GTS12!$E$242</f>
        <v>104.8</v>
      </c>
      <c r="AY10" s="453">
        <f ca="1">BARTONIAN_PARAM_GTS12!$E$237</f>
        <v>134.5</v>
      </c>
      <c r="AZ10" s="454">
        <f ca="1">BARTONIAN_PARAM_GTS12!$E$243</f>
        <v>164.2</v>
      </c>
      <c r="BA10" s="604">
        <f t="shared" ca="1" si="29"/>
        <v>-138.19999999999999</v>
      </c>
      <c r="BB10" s="605">
        <f t="shared" ca="1" si="30"/>
        <v>-93.5</v>
      </c>
      <c r="BC10" s="604">
        <f t="shared" ca="1" si="31"/>
        <v>-48.8</v>
      </c>
      <c r="BD10" s="606">
        <f t="shared" ca="1" si="4"/>
        <v>89.399999999999991</v>
      </c>
      <c r="BE10" s="454">
        <f ca="1">BARTONIAN_PARAM_GTS12!$E$303</f>
        <v>31.844402000000272</v>
      </c>
      <c r="BF10" s="453">
        <f ca="1">BARTONIAN_PARAM_GTS12!$E$293</f>
        <v>70.385449999999992</v>
      </c>
      <c r="BG10" s="454">
        <f ca="1">BARTONIAN_PARAM_GTS12!$E$304</f>
        <v>111.93277000000003</v>
      </c>
      <c r="BH10" s="604">
        <f t="shared" ca="1" si="32"/>
        <v>-85.932770000000033</v>
      </c>
      <c r="BI10" s="605">
        <f t="shared" ca="1" si="33"/>
        <v>-29.385449999999992</v>
      </c>
      <c r="BJ10" s="604">
        <f t="shared" ca="1" si="34"/>
        <v>24.155597999999728</v>
      </c>
      <c r="BK10" s="606">
        <f t="shared" ca="1" si="5"/>
        <v>110.08836799999976</v>
      </c>
      <c r="BL10" s="454">
        <f ca="1">BARTONIAN_PARAM_GTS12!$E$536</f>
        <v>71.599999999999994</v>
      </c>
      <c r="BM10" s="453">
        <f ca="1">BARTONIAN_PARAM_GTS12!$E$528</f>
        <v>92.356249999999989</v>
      </c>
      <c r="BN10" s="454">
        <f ca="1">BARTONIAN_PARAM_GTS12!$E$537</f>
        <v>113</v>
      </c>
      <c r="BO10" s="604">
        <f t="shared" ca="1" si="35"/>
        <v>-87</v>
      </c>
      <c r="BP10" s="605">
        <f t="shared" ca="1" si="36"/>
        <v>-51.356249999999989</v>
      </c>
      <c r="BQ10" s="604">
        <f t="shared" ca="1" si="37"/>
        <v>-15.599999999999994</v>
      </c>
      <c r="BR10" s="606">
        <f t="shared" ca="1" si="6"/>
        <v>71.400000000000006</v>
      </c>
      <c r="BS10" s="454">
        <f ca="1">BARTONIAN_PARAM_GTS12!$E$346</f>
        <v>28.57</v>
      </c>
      <c r="BT10" s="453">
        <f ca="1">BARTONIAN_PARAM_GTS12!$E$336</f>
        <v>43.756923076923073</v>
      </c>
      <c r="BU10" s="454">
        <f ca="1">BARTONIAN_PARAM_GTS12!$E$347</f>
        <v>49.1</v>
      </c>
      <c r="BV10" s="604">
        <f t="shared" ca="1" si="38"/>
        <v>-23.1</v>
      </c>
      <c r="BW10" s="605">
        <f t="shared" ca="1" si="39"/>
        <v>-2.7569230769230728</v>
      </c>
      <c r="BX10" s="604">
        <f t="shared" ca="1" si="40"/>
        <v>27.43</v>
      </c>
      <c r="BY10" s="606">
        <f t="shared" ca="1" si="7"/>
        <v>50.53</v>
      </c>
      <c r="BZ10" s="451">
        <f ca="1">BARTONIAN_PARAM_GTS12!$E$380</f>
        <v>21</v>
      </c>
      <c r="CA10" s="452">
        <f ca="1">BARTONIAN_PARAM_GTS12!$E$379</f>
        <v>21</v>
      </c>
      <c r="CB10" s="451">
        <f ca="1">BARTONIAN_PARAM_GTS12!$E$381</f>
        <v>21</v>
      </c>
      <c r="CC10" s="607">
        <f t="shared" ca="1" si="41"/>
        <v>5</v>
      </c>
      <c r="CD10" s="608">
        <f t="shared" ca="1" si="42"/>
        <v>20</v>
      </c>
      <c r="CE10" s="607">
        <f t="shared" ca="1" si="43"/>
        <v>35</v>
      </c>
      <c r="CF10" s="609">
        <f t="shared" ca="1" si="8"/>
        <v>30</v>
      </c>
      <c r="CG10" s="451">
        <f ca="1">BARTONIAN_PARAM_GTS12!$E$403</f>
        <v>33</v>
      </c>
      <c r="CH10" s="452">
        <f ca="1">BARTONIAN_PARAM_GTS12!$E$402</f>
        <v>33</v>
      </c>
      <c r="CI10" s="451">
        <f ca="1">BARTONIAN_PARAM_GTS12!$E$404</f>
        <v>33</v>
      </c>
      <c r="CJ10" s="607">
        <f t="shared" ca="1" si="44"/>
        <v>-7</v>
      </c>
      <c r="CK10" s="608">
        <f t="shared" ca="1" si="45"/>
        <v>8</v>
      </c>
      <c r="CL10" s="607">
        <f t="shared" ca="1" si="46"/>
        <v>23</v>
      </c>
      <c r="CM10" s="609">
        <f t="shared" ca="1" si="9"/>
        <v>30</v>
      </c>
      <c r="CN10" s="454">
        <f ca="1">BARTONIAN_PARAM_GTS12!$E$426</f>
        <v>24</v>
      </c>
      <c r="CO10" s="453">
        <f ca="1">BARTONIAN_PARAM_GTS12!$E$425</f>
        <v>24</v>
      </c>
      <c r="CP10" s="454">
        <f ca="1">BARTONIAN_PARAM_GTS12!$E$427</f>
        <v>24</v>
      </c>
      <c r="CQ10" s="604">
        <f t="shared" ca="1" si="47"/>
        <v>2</v>
      </c>
      <c r="CR10" s="605">
        <f t="shared" ca="1" si="48"/>
        <v>17</v>
      </c>
      <c r="CS10" s="604">
        <f t="shared" ca="1" si="49"/>
        <v>32</v>
      </c>
      <c r="CT10" s="606">
        <f t="shared" ca="1" si="10"/>
        <v>30</v>
      </c>
      <c r="CU10" s="451">
        <f ca="1">BARTONIAN_PARAM_GTS12!$E$449</f>
        <v>12</v>
      </c>
      <c r="CV10" s="452">
        <f ca="1">BARTONIAN_PARAM_GTS12!$E$448</f>
        <v>12</v>
      </c>
      <c r="CW10" s="451">
        <f ca="1">BARTONIAN_PARAM_GTS12!$E$450</f>
        <v>12</v>
      </c>
      <c r="CX10" s="607">
        <f t="shared" ca="1" si="50"/>
        <v>14</v>
      </c>
      <c r="CY10" s="608">
        <f t="shared" ca="1" si="51"/>
        <v>29</v>
      </c>
      <c r="CZ10" s="607">
        <f t="shared" ca="1" si="52"/>
        <v>44</v>
      </c>
      <c r="DA10" s="609">
        <f t="shared" ca="1" si="11"/>
        <v>30</v>
      </c>
      <c r="DB10" s="454">
        <f ca="1">BARTONIAN_PARAM_GTS12!$E$489</f>
        <v>20.6</v>
      </c>
      <c r="DC10" s="453">
        <f ca="1">BARTONIAN_PARAM_GTS12!$E$481</f>
        <v>34.391440187499995</v>
      </c>
      <c r="DD10" s="454">
        <f ca="1">BARTONIAN_PARAM_GTS12!$E$490</f>
        <v>47.5</v>
      </c>
      <c r="DE10" s="604">
        <f t="shared" ca="1" si="53"/>
        <v>-21.5</v>
      </c>
      <c r="DF10" s="605">
        <f t="shared" ca="1" si="54"/>
        <v>6.6085598125000047</v>
      </c>
      <c r="DG10" s="604">
        <f t="shared" ca="1" si="55"/>
        <v>35.4</v>
      </c>
      <c r="DH10" s="606">
        <f t="shared" ca="1" si="12"/>
        <v>56.9</v>
      </c>
    </row>
    <row r="11" spans="2:112" ht="33.950000000000003" customHeight="1">
      <c r="B11" s="491" t="s">
        <v>181</v>
      </c>
      <c r="C11" s="494" t="s">
        <v>455</v>
      </c>
      <c r="D11" s="493">
        <v>47.120342469999997</v>
      </c>
      <c r="E11" s="493">
        <v>-1.93205322</v>
      </c>
      <c r="F11" s="492" t="s">
        <v>172</v>
      </c>
      <c r="G11" s="494" t="s">
        <v>430</v>
      </c>
      <c r="H11" s="492">
        <v>38</v>
      </c>
      <c r="I11" s="492">
        <v>40.5</v>
      </c>
      <c r="J11" s="492" t="s">
        <v>231</v>
      </c>
      <c r="K11" s="492">
        <v>20</v>
      </c>
      <c r="L11" s="492">
        <v>50</v>
      </c>
      <c r="M11" s="534">
        <v>15</v>
      </c>
      <c r="N11" s="498" t="s">
        <v>436</v>
      </c>
      <c r="O11" s="454">
        <f ca="1">BARTONIAN_PARAM_GTS12!$E$89</f>
        <v>124.66</v>
      </c>
      <c r="P11" s="453">
        <f ca="1">BARTONIAN_PARAM_GTS12!$E$84</f>
        <v>171.81083333333333</v>
      </c>
      <c r="Q11" s="454">
        <f ca="1">BARTONIAN_PARAM_GTS12!$E$90</f>
        <v>207.38</v>
      </c>
      <c r="R11" s="604">
        <f t="shared" ca="1" si="13"/>
        <v>-172.38</v>
      </c>
      <c r="S11" s="605">
        <f t="shared" ca="1" si="14"/>
        <v>-121.81083333333333</v>
      </c>
      <c r="T11" s="604">
        <f t="shared" ca="1" si="15"/>
        <v>-59.66</v>
      </c>
      <c r="U11" s="606">
        <f t="shared" ca="1" si="16"/>
        <v>112.72</v>
      </c>
      <c r="V11" s="454">
        <f ca="1">BARTONIAN_PARAM_GTS12!$E$58</f>
        <v>162.392</v>
      </c>
      <c r="W11" s="453">
        <f ca="1">BARTONIAN_PARAM_GTS12!$E$53</f>
        <v>181.19675000000001</v>
      </c>
      <c r="X11" s="454">
        <f ca="1">BARTONIAN_PARAM_GTS12!$E$59</f>
        <v>199.393</v>
      </c>
      <c r="Y11" s="604">
        <f t="shared" ca="1" si="17"/>
        <v>-164.393</v>
      </c>
      <c r="Z11" s="605">
        <f t="shared" ca="1" si="18"/>
        <v>-131.19675000000001</v>
      </c>
      <c r="AA11" s="604">
        <f t="shared" ca="1" si="19"/>
        <v>-97.391999999999996</v>
      </c>
      <c r="AB11" s="606">
        <f t="shared" ca="1" si="20"/>
        <v>67.001000000000005</v>
      </c>
      <c r="AC11" s="454">
        <f ca="1">BARTONIAN_PARAM_GTS12!$E$149</f>
        <v>-10</v>
      </c>
      <c r="AD11" s="453">
        <f ca="1">BARTONIAN_PARAM_GTS12!$E$144</f>
        <v>13.619320689655176</v>
      </c>
      <c r="AE11" s="454">
        <f ca="1">BARTONIAN_PARAM_GTS12!$E$150</f>
        <v>45.706199999999995</v>
      </c>
      <c r="AF11" s="604">
        <f t="shared" ca="1" si="21"/>
        <v>-10.706199999999995</v>
      </c>
      <c r="AG11" s="605">
        <f t="shared" ca="1" si="22"/>
        <v>36.380679310344824</v>
      </c>
      <c r="AH11" s="604">
        <f t="shared" ca="1" si="23"/>
        <v>75</v>
      </c>
      <c r="AI11" s="606">
        <f t="shared" ca="1" si="24"/>
        <v>85.706199999999995</v>
      </c>
      <c r="AJ11" s="454">
        <f ca="1">BARTONIAN_PARAM_GTS12!$E$176</f>
        <v>89.555999999999997</v>
      </c>
      <c r="AK11" s="453">
        <f ca="1">BARTONIAN_PARAM_GTS12!$E$171</f>
        <v>110.68074999999999</v>
      </c>
      <c r="AL11" s="454">
        <f ca="1">BARTONIAN_PARAM_GTS12!$E$177</f>
        <v>136.22</v>
      </c>
      <c r="AM11" s="604">
        <f t="shared" ca="1" si="25"/>
        <v>-101.22</v>
      </c>
      <c r="AN11" s="605">
        <f t="shared" ca="1" si="26"/>
        <v>-60.680749999999989</v>
      </c>
      <c r="AO11" s="604">
        <f t="shared" ca="1" si="27"/>
        <v>-24.555999999999997</v>
      </c>
      <c r="AP11" s="606">
        <f t="shared" ca="1" si="28"/>
        <v>76.664000000000001</v>
      </c>
      <c r="AQ11" s="454">
        <f ca="1">BARTONIAN_PARAM_GTS12!$E$265</f>
        <v>-33</v>
      </c>
      <c r="AR11" s="453">
        <f ca="1">BARTONIAN_PARAM_GTS12!$E$260</f>
        <v>16.725421428571426</v>
      </c>
      <c r="AS11" s="454">
        <f ca="1">BARTONIAN_PARAM_GTS12!$E$266</f>
        <v>69.760249999999999</v>
      </c>
      <c r="AT11" s="604">
        <f t="shared" ca="1" si="0"/>
        <v>-34.760249999999999</v>
      </c>
      <c r="AU11" s="605">
        <f t="shared" ca="1" si="1"/>
        <v>33.274578571428577</v>
      </c>
      <c r="AV11" s="604">
        <f t="shared" ca="1" si="2"/>
        <v>98</v>
      </c>
      <c r="AW11" s="606">
        <f t="shared" ca="1" si="3"/>
        <v>132.76024999999998</v>
      </c>
      <c r="AX11" s="454">
        <f ca="1">BARTONIAN_PARAM_GTS12!$E$242</f>
        <v>104.8</v>
      </c>
      <c r="AY11" s="453">
        <f ca="1">BARTONIAN_PARAM_GTS12!$E$237</f>
        <v>134.5</v>
      </c>
      <c r="AZ11" s="454">
        <f ca="1">BARTONIAN_PARAM_GTS12!$E$243</f>
        <v>164.2</v>
      </c>
      <c r="BA11" s="604">
        <f t="shared" ca="1" si="29"/>
        <v>-129.19999999999999</v>
      </c>
      <c r="BB11" s="605">
        <f t="shared" ca="1" si="30"/>
        <v>-84.5</v>
      </c>
      <c r="BC11" s="604">
        <f t="shared" ca="1" si="31"/>
        <v>-39.799999999999997</v>
      </c>
      <c r="BD11" s="606">
        <f t="shared" ca="1" si="4"/>
        <v>89.399999999999991</v>
      </c>
      <c r="BE11" s="454">
        <f ca="1">BARTONIAN_PARAM_GTS12!$E$303</f>
        <v>31.844402000000272</v>
      </c>
      <c r="BF11" s="453">
        <f ca="1">BARTONIAN_PARAM_GTS12!$E$293</f>
        <v>70.385449999999992</v>
      </c>
      <c r="BG11" s="454">
        <f ca="1">BARTONIAN_PARAM_GTS12!$E$304</f>
        <v>111.93277000000003</v>
      </c>
      <c r="BH11" s="604">
        <f t="shared" ca="1" si="32"/>
        <v>-76.932770000000033</v>
      </c>
      <c r="BI11" s="605">
        <f t="shared" ca="1" si="33"/>
        <v>-20.385449999999992</v>
      </c>
      <c r="BJ11" s="604">
        <f t="shared" ca="1" si="34"/>
        <v>33.155597999999728</v>
      </c>
      <c r="BK11" s="606">
        <f t="shared" ca="1" si="5"/>
        <v>110.08836799999976</v>
      </c>
      <c r="BL11" s="454">
        <f ca="1">BARTONIAN_PARAM_GTS12!$E$536</f>
        <v>71.599999999999994</v>
      </c>
      <c r="BM11" s="453">
        <f ca="1">BARTONIAN_PARAM_GTS12!$E$528</f>
        <v>92.356249999999989</v>
      </c>
      <c r="BN11" s="454">
        <f ca="1">BARTONIAN_PARAM_GTS12!$E$537</f>
        <v>113</v>
      </c>
      <c r="BO11" s="604">
        <f t="shared" ca="1" si="35"/>
        <v>-78</v>
      </c>
      <c r="BP11" s="605">
        <f t="shared" ca="1" si="36"/>
        <v>-42.356249999999989</v>
      </c>
      <c r="BQ11" s="604">
        <f t="shared" ca="1" si="37"/>
        <v>-6.5999999999999943</v>
      </c>
      <c r="BR11" s="606">
        <f t="shared" ca="1" si="6"/>
        <v>71.400000000000006</v>
      </c>
      <c r="BS11" s="454">
        <f ca="1">BARTONIAN_PARAM_GTS12!$E$346</f>
        <v>28.57</v>
      </c>
      <c r="BT11" s="453">
        <f ca="1">BARTONIAN_PARAM_GTS12!$E$336</f>
        <v>43.756923076923073</v>
      </c>
      <c r="BU11" s="454">
        <f ca="1">BARTONIAN_PARAM_GTS12!$E$347</f>
        <v>49.1</v>
      </c>
      <c r="BV11" s="604">
        <f t="shared" ca="1" si="38"/>
        <v>-14.100000000000001</v>
      </c>
      <c r="BW11" s="605">
        <f t="shared" ca="1" si="39"/>
        <v>6.2430769230769272</v>
      </c>
      <c r="BX11" s="604">
        <f t="shared" ca="1" si="40"/>
        <v>36.43</v>
      </c>
      <c r="BY11" s="606">
        <f t="shared" ca="1" si="7"/>
        <v>50.53</v>
      </c>
      <c r="BZ11" s="451">
        <f ca="1">BARTONIAN_PARAM_GTS12!$E$380</f>
        <v>21</v>
      </c>
      <c r="CA11" s="452">
        <f ca="1">BARTONIAN_PARAM_GTS12!$E$379</f>
        <v>21</v>
      </c>
      <c r="CB11" s="451">
        <f ca="1">BARTONIAN_PARAM_GTS12!$E$381</f>
        <v>21</v>
      </c>
      <c r="CC11" s="607">
        <f t="shared" ca="1" si="41"/>
        <v>14</v>
      </c>
      <c r="CD11" s="608">
        <f t="shared" ca="1" si="42"/>
        <v>29</v>
      </c>
      <c r="CE11" s="607">
        <f t="shared" ca="1" si="43"/>
        <v>44</v>
      </c>
      <c r="CF11" s="609">
        <f t="shared" ca="1" si="8"/>
        <v>30</v>
      </c>
      <c r="CG11" s="451">
        <f ca="1">BARTONIAN_PARAM_GTS12!$E$403</f>
        <v>33</v>
      </c>
      <c r="CH11" s="452">
        <f ca="1">BARTONIAN_PARAM_GTS12!$E$402</f>
        <v>33</v>
      </c>
      <c r="CI11" s="451">
        <f ca="1">BARTONIAN_PARAM_GTS12!$E$404</f>
        <v>33</v>
      </c>
      <c r="CJ11" s="607">
        <f t="shared" ca="1" si="44"/>
        <v>2</v>
      </c>
      <c r="CK11" s="608">
        <f t="shared" ca="1" si="45"/>
        <v>17</v>
      </c>
      <c r="CL11" s="607">
        <f t="shared" ca="1" si="46"/>
        <v>32</v>
      </c>
      <c r="CM11" s="609">
        <f t="shared" ca="1" si="9"/>
        <v>30</v>
      </c>
      <c r="CN11" s="454">
        <f ca="1">BARTONIAN_PARAM_GTS12!$E$426</f>
        <v>24</v>
      </c>
      <c r="CO11" s="453">
        <f ca="1">BARTONIAN_PARAM_GTS12!$E$425</f>
        <v>24</v>
      </c>
      <c r="CP11" s="454">
        <f ca="1">BARTONIAN_PARAM_GTS12!$E$427</f>
        <v>24</v>
      </c>
      <c r="CQ11" s="604">
        <f t="shared" ca="1" si="47"/>
        <v>11</v>
      </c>
      <c r="CR11" s="605">
        <f t="shared" ca="1" si="48"/>
        <v>26</v>
      </c>
      <c r="CS11" s="604">
        <f t="shared" ca="1" si="49"/>
        <v>41</v>
      </c>
      <c r="CT11" s="606">
        <f t="shared" ca="1" si="10"/>
        <v>30</v>
      </c>
      <c r="CU11" s="451">
        <f ca="1">BARTONIAN_PARAM_GTS12!$E$449</f>
        <v>12</v>
      </c>
      <c r="CV11" s="452">
        <f ca="1">BARTONIAN_PARAM_GTS12!$E$448</f>
        <v>12</v>
      </c>
      <c r="CW11" s="451">
        <f ca="1">BARTONIAN_PARAM_GTS12!$E$450</f>
        <v>12</v>
      </c>
      <c r="CX11" s="607">
        <f t="shared" ca="1" si="50"/>
        <v>23</v>
      </c>
      <c r="CY11" s="608">
        <f t="shared" ca="1" si="51"/>
        <v>38</v>
      </c>
      <c r="CZ11" s="607">
        <f t="shared" ca="1" si="52"/>
        <v>53</v>
      </c>
      <c r="DA11" s="609">
        <f t="shared" ca="1" si="11"/>
        <v>30</v>
      </c>
      <c r="DB11" s="454">
        <f ca="1">BARTONIAN_PARAM_GTS12!$E$489</f>
        <v>20.6</v>
      </c>
      <c r="DC11" s="453">
        <f ca="1">BARTONIAN_PARAM_GTS12!$E$481</f>
        <v>34.391440187499995</v>
      </c>
      <c r="DD11" s="454">
        <f ca="1">BARTONIAN_PARAM_GTS12!$E$490</f>
        <v>47.5</v>
      </c>
      <c r="DE11" s="604">
        <f t="shared" ca="1" si="53"/>
        <v>-12.5</v>
      </c>
      <c r="DF11" s="605">
        <f t="shared" ca="1" si="54"/>
        <v>15.608559812500005</v>
      </c>
      <c r="DG11" s="604">
        <f t="shared" ca="1" si="55"/>
        <v>44.4</v>
      </c>
      <c r="DH11" s="606">
        <f t="shared" ca="1" si="12"/>
        <v>56.9</v>
      </c>
    </row>
    <row r="12" spans="2:112" ht="33.950000000000003" customHeight="1">
      <c r="B12" s="491" t="s">
        <v>182</v>
      </c>
      <c r="C12" s="494" t="s">
        <v>456</v>
      </c>
      <c r="D12" s="493">
        <v>47.127583889999997</v>
      </c>
      <c r="E12" s="493">
        <v>-1.92140983</v>
      </c>
      <c r="F12" s="492" t="s">
        <v>172</v>
      </c>
      <c r="G12" s="494" t="s">
        <v>430</v>
      </c>
      <c r="H12" s="492">
        <v>38</v>
      </c>
      <c r="I12" s="492">
        <v>40.5</v>
      </c>
      <c r="J12" s="492" t="s">
        <v>231</v>
      </c>
      <c r="K12" s="492">
        <v>20</v>
      </c>
      <c r="L12" s="492">
        <v>50</v>
      </c>
      <c r="M12" s="534">
        <v>15</v>
      </c>
      <c r="N12" s="498" t="s">
        <v>436</v>
      </c>
      <c r="O12" s="454">
        <f ca="1">BARTONIAN_PARAM_GTS12!$E$89</f>
        <v>124.66</v>
      </c>
      <c r="P12" s="453">
        <f ca="1">BARTONIAN_PARAM_GTS12!$E$84</f>
        <v>171.81083333333333</v>
      </c>
      <c r="Q12" s="454">
        <f ca="1">BARTONIAN_PARAM_GTS12!$E$90</f>
        <v>207.38</v>
      </c>
      <c r="R12" s="604">
        <f t="shared" ca="1" si="13"/>
        <v>-172.38</v>
      </c>
      <c r="S12" s="605">
        <f t="shared" ca="1" si="14"/>
        <v>-121.81083333333333</v>
      </c>
      <c r="T12" s="604">
        <f t="shared" ca="1" si="15"/>
        <v>-59.66</v>
      </c>
      <c r="U12" s="606">
        <f t="shared" ca="1" si="16"/>
        <v>112.72</v>
      </c>
      <c r="V12" s="454">
        <f ca="1">BARTONIAN_PARAM_GTS12!$E$58</f>
        <v>162.392</v>
      </c>
      <c r="W12" s="453">
        <f ca="1">BARTONIAN_PARAM_GTS12!$E$53</f>
        <v>181.19675000000001</v>
      </c>
      <c r="X12" s="454">
        <f ca="1">BARTONIAN_PARAM_GTS12!$E$59</f>
        <v>199.393</v>
      </c>
      <c r="Y12" s="604">
        <f ca="1">$M12-X12+$K12</f>
        <v>-164.393</v>
      </c>
      <c r="Z12" s="605">
        <f t="shared" ca="1" si="18"/>
        <v>-131.19675000000001</v>
      </c>
      <c r="AA12" s="604">
        <f t="shared" ca="1" si="19"/>
        <v>-97.391999999999996</v>
      </c>
      <c r="AB12" s="606">
        <f t="shared" ca="1" si="20"/>
        <v>67.001000000000005</v>
      </c>
      <c r="AC12" s="454">
        <f ca="1">BARTONIAN_PARAM_GTS12!$E$149</f>
        <v>-10</v>
      </c>
      <c r="AD12" s="453">
        <f ca="1">BARTONIAN_PARAM_GTS12!$E$144</f>
        <v>13.619320689655176</v>
      </c>
      <c r="AE12" s="454">
        <f ca="1">BARTONIAN_PARAM_GTS12!$E$150</f>
        <v>45.706199999999995</v>
      </c>
      <c r="AF12" s="604">
        <f t="shared" ca="1" si="21"/>
        <v>-10.706199999999995</v>
      </c>
      <c r="AG12" s="605">
        <f t="shared" ca="1" si="22"/>
        <v>36.380679310344824</v>
      </c>
      <c r="AH12" s="604">
        <f t="shared" ca="1" si="23"/>
        <v>75</v>
      </c>
      <c r="AI12" s="606">
        <f t="shared" ca="1" si="24"/>
        <v>85.706199999999995</v>
      </c>
      <c r="AJ12" s="454">
        <f ca="1">BARTONIAN_PARAM_GTS12!$E$176</f>
        <v>89.555999999999997</v>
      </c>
      <c r="AK12" s="453">
        <f ca="1">BARTONIAN_PARAM_GTS12!$E$171</f>
        <v>110.68074999999999</v>
      </c>
      <c r="AL12" s="454">
        <f ca="1">BARTONIAN_PARAM_GTS12!$E$177</f>
        <v>136.22</v>
      </c>
      <c r="AM12" s="604">
        <f t="shared" ca="1" si="25"/>
        <v>-101.22</v>
      </c>
      <c r="AN12" s="605">
        <f t="shared" ca="1" si="26"/>
        <v>-60.680749999999989</v>
      </c>
      <c r="AO12" s="604">
        <f t="shared" ca="1" si="27"/>
        <v>-24.555999999999997</v>
      </c>
      <c r="AP12" s="606">
        <f t="shared" ca="1" si="28"/>
        <v>76.664000000000001</v>
      </c>
      <c r="AQ12" s="454">
        <f ca="1">BARTONIAN_PARAM_GTS12!$E$265</f>
        <v>-33</v>
      </c>
      <c r="AR12" s="453">
        <f ca="1">BARTONIAN_PARAM_GTS12!$E$260</f>
        <v>16.725421428571426</v>
      </c>
      <c r="AS12" s="454">
        <f ca="1">BARTONIAN_PARAM_GTS12!$E$266</f>
        <v>69.760249999999999</v>
      </c>
      <c r="AT12" s="604">
        <f t="shared" ca="1" si="0"/>
        <v>-34.760249999999999</v>
      </c>
      <c r="AU12" s="605">
        <f t="shared" ca="1" si="1"/>
        <v>33.274578571428577</v>
      </c>
      <c r="AV12" s="604">
        <f t="shared" ca="1" si="2"/>
        <v>98</v>
      </c>
      <c r="AW12" s="606">
        <f t="shared" ca="1" si="3"/>
        <v>132.76024999999998</v>
      </c>
      <c r="AX12" s="454">
        <f ca="1">BARTONIAN_PARAM_GTS12!$E$242</f>
        <v>104.8</v>
      </c>
      <c r="AY12" s="453">
        <f ca="1">BARTONIAN_PARAM_GTS12!$E$237</f>
        <v>134.5</v>
      </c>
      <c r="AZ12" s="454">
        <f ca="1">BARTONIAN_PARAM_GTS12!$E$243</f>
        <v>164.2</v>
      </c>
      <c r="BA12" s="604">
        <f t="shared" ca="1" si="29"/>
        <v>-129.19999999999999</v>
      </c>
      <c r="BB12" s="605">
        <f t="shared" ca="1" si="30"/>
        <v>-84.5</v>
      </c>
      <c r="BC12" s="604">
        <f t="shared" ca="1" si="31"/>
        <v>-39.799999999999997</v>
      </c>
      <c r="BD12" s="606">
        <f t="shared" ca="1" si="4"/>
        <v>89.399999999999991</v>
      </c>
      <c r="BE12" s="454">
        <f ca="1">BARTONIAN_PARAM_GTS12!$E$303</f>
        <v>31.844402000000272</v>
      </c>
      <c r="BF12" s="453">
        <f ca="1">BARTONIAN_PARAM_GTS12!$E$293</f>
        <v>70.385449999999992</v>
      </c>
      <c r="BG12" s="454">
        <f ca="1">BARTONIAN_PARAM_GTS12!$E$304</f>
        <v>111.93277000000003</v>
      </c>
      <c r="BH12" s="604">
        <f t="shared" ca="1" si="32"/>
        <v>-76.932770000000033</v>
      </c>
      <c r="BI12" s="605">
        <f t="shared" ca="1" si="33"/>
        <v>-20.385449999999992</v>
      </c>
      <c r="BJ12" s="604">
        <f t="shared" ca="1" si="34"/>
        <v>33.155597999999728</v>
      </c>
      <c r="BK12" s="606">
        <f t="shared" ca="1" si="5"/>
        <v>110.08836799999976</v>
      </c>
      <c r="BL12" s="454">
        <f ca="1">BARTONIAN_PARAM_GTS12!$E$536</f>
        <v>71.599999999999994</v>
      </c>
      <c r="BM12" s="453">
        <f ca="1">BARTONIAN_PARAM_GTS12!$E$528</f>
        <v>92.356249999999989</v>
      </c>
      <c r="BN12" s="454">
        <f ca="1">BARTONIAN_PARAM_GTS12!$E$537</f>
        <v>113</v>
      </c>
      <c r="BO12" s="604">
        <f t="shared" ca="1" si="35"/>
        <v>-78</v>
      </c>
      <c r="BP12" s="605">
        <f t="shared" ca="1" si="36"/>
        <v>-42.356249999999989</v>
      </c>
      <c r="BQ12" s="604">
        <f t="shared" ca="1" si="37"/>
        <v>-6.5999999999999943</v>
      </c>
      <c r="BR12" s="606">
        <f t="shared" ca="1" si="6"/>
        <v>71.400000000000006</v>
      </c>
      <c r="BS12" s="454">
        <f ca="1">BARTONIAN_PARAM_GTS12!$E$346</f>
        <v>28.57</v>
      </c>
      <c r="BT12" s="453">
        <f ca="1">BARTONIAN_PARAM_GTS12!$E$336</f>
        <v>43.756923076923073</v>
      </c>
      <c r="BU12" s="454">
        <f ca="1">BARTONIAN_PARAM_GTS12!$E$347</f>
        <v>49.1</v>
      </c>
      <c r="BV12" s="604">
        <f t="shared" ca="1" si="38"/>
        <v>-14.100000000000001</v>
      </c>
      <c r="BW12" s="605">
        <f t="shared" ca="1" si="39"/>
        <v>6.2430769230769272</v>
      </c>
      <c r="BX12" s="604">
        <f t="shared" ca="1" si="40"/>
        <v>36.43</v>
      </c>
      <c r="BY12" s="606">
        <f t="shared" ca="1" si="7"/>
        <v>50.53</v>
      </c>
      <c r="BZ12" s="451">
        <f ca="1">BARTONIAN_PARAM_GTS12!$E$380</f>
        <v>21</v>
      </c>
      <c r="CA12" s="452">
        <f ca="1">BARTONIAN_PARAM_GTS12!$E$379</f>
        <v>21</v>
      </c>
      <c r="CB12" s="451">
        <f ca="1">BARTONIAN_PARAM_GTS12!$E$381</f>
        <v>21</v>
      </c>
      <c r="CC12" s="607">
        <f t="shared" ca="1" si="41"/>
        <v>14</v>
      </c>
      <c r="CD12" s="608">
        <f t="shared" ca="1" si="42"/>
        <v>29</v>
      </c>
      <c r="CE12" s="607">
        <f t="shared" ca="1" si="43"/>
        <v>44</v>
      </c>
      <c r="CF12" s="609">
        <f t="shared" ca="1" si="8"/>
        <v>30</v>
      </c>
      <c r="CG12" s="451">
        <f ca="1">BARTONIAN_PARAM_GTS12!$E$403</f>
        <v>33</v>
      </c>
      <c r="CH12" s="452">
        <f ca="1">BARTONIAN_PARAM_GTS12!$E$402</f>
        <v>33</v>
      </c>
      <c r="CI12" s="451">
        <f ca="1">BARTONIAN_PARAM_GTS12!$E$404</f>
        <v>33</v>
      </c>
      <c r="CJ12" s="607">
        <f t="shared" ca="1" si="44"/>
        <v>2</v>
      </c>
      <c r="CK12" s="608">
        <f t="shared" ca="1" si="45"/>
        <v>17</v>
      </c>
      <c r="CL12" s="607">
        <f t="shared" ca="1" si="46"/>
        <v>32</v>
      </c>
      <c r="CM12" s="609">
        <f t="shared" ca="1" si="9"/>
        <v>30</v>
      </c>
      <c r="CN12" s="454">
        <f ca="1">BARTONIAN_PARAM_GTS12!$E$426</f>
        <v>24</v>
      </c>
      <c r="CO12" s="453">
        <f ca="1">BARTONIAN_PARAM_GTS12!$E$425</f>
        <v>24</v>
      </c>
      <c r="CP12" s="454">
        <f ca="1">BARTONIAN_PARAM_GTS12!$E$427</f>
        <v>24</v>
      </c>
      <c r="CQ12" s="604">
        <f t="shared" ca="1" si="47"/>
        <v>11</v>
      </c>
      <c r="CR12" s="605">
        <f t="shared" ca="1" si="48"/>
        <v>26</v>
      </c>
      <c r="CS12" s="604">
        <f t="shared" ca="1" si="49"/>
        <v>41</v>
      </c>
      <c r="CT12" s="606">
        <f t="shared" ca="1" si="10"/>
        <v>30</v>
      </c>
      <c r="CU12" s="451">
        <f ca="1">BARTONIAN_PARAM_GTS12!$E$449</f>
        <v>12</v>
      </c>
      <c r="CV12" s="452">
        <f ca="1">BARTONIAN_PARAM_GTS12!$E$448</f>
        <v>12</v>
      </c>
      <c r="CW12" s="451">
        <f ca="1">BARTONIAN_PARAM_GTS12!$E$450</f>
        <v>12</v>
      </c>
      <c r="CX12" s="607">
        <f t="shared" ca="1" si="50"/>
        <v>23</v>
      </c>
      <c r="CY12" s="608">
        <f t="shared" ca="1" si="51"/>
        <v>38</v>
      </c>
      <c r="CZ12" s="607">
        <f t="shared" ca="1" si="52"/>
        <v>53</v>
      </c>
      <c r="DA12" s="609">
        <f t="shared" ca="1" si="11"/>
        <v>30</v>
      </c>
      <c r="DB12" s="454">
        <f ca="1">BARTONIAN_PARAM_GTS12!$E$489</f>
        <v>20.6</v>
      </c>
      <c r="DC12" s="453">
        <f ca="1">BARTONIAN_PARAM_GTS12!$E$481</f>
        <v>34.391440187499995</v>
      </c>
      <c r="DD12" s="454">
        <f ca="1">BARTONIAN_PARAM_GTS12!$E$490</f>
        <v>47.5</v>
      </c>
      <c r="DE12" s="604">
        <f t="shared" ca="1" si="53"/>
        <v>-12.5</v>
      </c>
      <c r="DF12" s="605">
        <f t="shared" ca="1" si="54"/>
        <v>15.608559812500005</v>
      </c>
      <c r="DG12" s="604">
        <f t="shared" ca="1" si="55"/>
        <v>44.4</v>
      </c>
      <c r="DH12" s="606">
        <f t="shared" ca="1" si="12"/>
        <v>56.9</v>
      </c>
    </row>
    <row r="13" spans="2:112" ht="33.950000000000003" customHeight="1">
      <c r="B13" s="491" t="s">
        <v>183</v>
      </c>
      <c r="C13" s="492" t="s">
        <v>184</v>
      </c>
      <c r="D13" s="493">
        <v>47.452689999999997</v>
      </c>
      <c r="E13" s="493">
        <v>-2.208142</v>
      </c>
      <c r="F13" s="492" t="s">
        <v>172</v>
      </c>
      <c r="G13" s="494" t="s">
        <v>430</v>
      </c>
      <c r="H13" s="492">
        <v>38</v>
      </c>
      <c r="I13" s="492">
        <v>40.5</v>
      </c>
      <c r="J13" s="492" t="s">
        <v>231</v>
      </c>
      <c r="K13" s="492">
        <v>20</v>
      </c>
      <c r="L13" s="492">
        <v>50</v>
      </c>
      <c r="M13" s="534">
        <v>4</v>
      </c>
      <c r="N13" s="496" t="s">
        <v>437</v>
      </c>
      <c r="O13" s="454">
        <f ca="1">BARTONIAN_PARAM_GTS12!$E$89</f>
        <v>124.66</v>
      </c>
      <c r="P13" s="453">
        <f ca="1">BARTONIAN_PARAM_GTS12!$E$84</f>
        <v>171.81083333333333</v>
      </c>
      <c r="Q13" s="454">
        <f ca="1">BARTONIAN_PARAM_GTS12!$E$90</f>
        <v>207.38</v>
      </c>
      <c r="R13" s="604">
        <f t="shared" ca="1" si="13"/>
        <v>-183.38</v>
      </c>
      <c r="S13" s="605">
        <f t="shared" ca="1" si="14"/>
        <v>-132.81083333333333</v>
      </c>
      <c r="T13" s="604">
        <f t="shared" ca="1" si="15"/>
        <v>-70.66</v>
      </c>
      <c r="U13" s="606">
        <f t="shared" ca="1" si="16"/>
        <v>112.72</v>
      </c>
      <c r="V13" s="454">
        <f ca="1">BARTONIAN_PARAM_GTS12!$E$58</f>
        <v>162.392</v>
      </c>
      <c r="W13" s="453">
        <f ca="1">BARTONIAN_PARAM_GTS12!$E$53</f>
        <v>181.19675000000001</v>
      </c>
      <c r="X13" s="454">
        <f ca="1">BARTONIAN_PARAM_GTS12!$E$59</f>
        <v>199.393</v>
      </c>
      <c r="Y13" s="604">
        <f t="shared" ca="1" si="17"/>
        <v>-175.393</v>
      </c>
      <c r="Z13" s="605">
        <f t="shared" ca="1" si="18"/>
        <v>-142.19675000000001</v>
      </c>
      <c r="AA13" s="604">
        <f t="shared" ca="1" si="19"/>
        <v>-108.392</v>
      </c>
      <c r="AB13" s="606">
        <f t="shared" ca="1" si="20"/>
        <v>67.001000000000005</v>
      </c>
      <c r="AC13" s="454">
        <f ca="1">BARTONIAN_PARAM_GTS12!$E$149</f>
        <v>-10</v>
      </c>
      <c r="AD13" s="453">
        <f ca="1">BARTONIAN_PARAM_GTS12!$E$144</f>
        <v>13.619320689655176</v>
      </c>
      <c r="AE13" s="454">
        <f ca="1">BARTONIAN_PARAM_GTS12!$E$150</f>
        <v>45.706199999999995</v>
      </c>
      <c r="AF13" s="604">
        <f t="shared" ca="1" si="21"/>
        <v>-21.706199999999995</v>
      </c>
      <c r="AG13" s="605">
        <f t="shared" ca="1" si="22"/>
        <v>25.380679310344824</v>
      </c>
      <c r="AH13" s="604">
        <f t="shared" ca="1" si="23"/>
        <v>64</v>
      </c>
      <c r="AI13" s="606">
        <f t="shared" ca="1" si="24"/>
        <v>85.706199999999995</v>
      </c>
      <c r="AJ13" s="454">
        <f ca="1">BARTONIAN_PARAM_GTS12!$E$176</f>
        <v>89.555999999999997</v>
      </c>
      <c r="AK13" s="453">
        <f ca="1">BARTONIAN_PARAM_GTS12!$E$171</f>
        <v>110.68074999999999</v>
      </c>
      <c r="AL13" s="454">
        <f ca="1">BARTONIAN_PARAM_GTS12!$E$177</f>
        <v>136.22</v>
      </c>
      <c r="AM13" s="604">
        <f t="shared" ca="1" si="25"/>
        <v>-112.22</v>
      </c>
      <c r="AN13" s="605">
        <f t="shared" ca="1" si="26"/>
        <v>-71.680749999999989</v>
      </c>
      <c r="AO13" s="604">
        <f t="shared" ca="1" si="27"/>
        <v>-35.555999999999997</v>
      </c>
      <c r="AP13" s="606">
        <f t="shared" ca="1" si="28"/>
        <v>76.664000000000001</v>
      </c>
      <c r="AQ13" s="454">
        <f ca="1">BARTONIAN_PARAM_GTS12!$E$265</f>
        <v>-33</v>
      </c>
      <c r="AR13" s="453">
        <f ca="1">BARTONIAN_PARAM_GTS12!$E$260</f>
        <v>16.725421428571426</v>
      </c>
      <c r="AS13" s="454">
        <f ca="1">BARTONIAN_PARAM_GTS12!$E$266</f>
        <v>69.760249999999999</v>
      </c>
      <c r="AT13" s="604">
        <f t="shared" ca="1" si="0"/>
        <v>-45.760249999999999</v>
      </c>
      <c r="AU13" s="605">
        <f t="shared" ca="1" si="1"/>
        <v>22.274578571428574</v>
      </c>
      <c r="AV13" s="604">
        <f t="shared" ca="1" si="2"/>
        <v>87</v>
      </c>
      <c r="AW13" s="606">
        <f t="shared" ca="1" si="3"/>
        <v>132.76024999999998</v>
      </c>
      <c r="AX13" s="454">
        <f ca="1">BARTONIAN_PARAM_GTS12!$E$242</f>
        <v>104.8</v>
      </c>
      <c r="AY13" s="453">
        <f ca="1">BARTONIAN_PARAM_GTS12!$E$237</f>
        <v>134.5</v>
      </c>
      <c r="AZ13" s="454">
        <f ca="1">BARTONIAN_PARAM_GTS12!$E$243</f>
        <v>164.2</v>
      </c>
      <c r="BA13" s="604">
        <f t="shared" ca="1" si="29"/>
        <v>-140.19999999999999</v>
      </c>
      <c r="BB13" s="605">
        <f t="shared" ca="1" si="30"/>
        <v>-95.5</v>
      </c>
      <c r="BC13" s="604">
        <f t="shared" ca="1" si="31"/>
        <v>-50.8</v>
      </c>
      <c r="BD13" s="606">
        <f t="shared" ca="1" si="4"/>
        <v>89.399999999999991</v>
      </c>
      <c r="BE13" s="454">
        <f ca="1">BARTONIAN_PARAM_GTS12!$E$303</f>
        <v>31.844402000000272</v>
      </c>
      <c r="BF13" s="453">
        <f ca="1">BARTONIAN_PARAM_GTS12!$E$293</f>
        <v>70.385449999999992</v>
      </c>
      <c r="BG13" s="454">
        <f ca="1">BARTONIAN_PARAM_GTS12!$E$304</f>
        <v>111.93277000000003</v>
      </c>
      <c r="BH13" s="604">
        <f t="shared" ca="1" si="32"/>
        <v>-87.932770000000033</v>
      </c>
      <c r="BI13" s="605">
        <f t="shared" ca="1" si="33"/>
        <v>-31.385449999999992</v>
      </c>
      <c r="BJ13" s="604">
        <f t="shared" ca="1" si="34"/>
        <v>22.155597999999728</v>
      </c>
      <c r="BK13" s="606">
        <f t="shared" ca="1" si="5"/>
        <v>110.08836799999976</v>
      </c>
      <c r="BL13" s="454">
        <f ca="1">BARTONIAN_PARAM_GTS12!$E$536</f>
        <v>71.599999999999994</v>
      </c>
      <c r="BM13" s="453">
        <f ca="1">BARTONIAN_PARAM_GTS12!$E$528</f>
        <v>92.356249999999989</v>
      </c>
      <c r="BN13" s="454">
        <f ca="1">BARTONIAN_PARAM_GTS12!$E$537</f>
        <v>113</v>
      </c>
      <c r="BO13" s="604">
        <f t="shared" ca="1" si="35"/>
        <v>-89</v>
      </c>
      <c r="BP13" s="605">
        <f t="shared" ca="1" si="36"/>
        <v>-53.356249999999989</v>
      </c>
      <c r="BQ13" s="604">
        <f t="shared" ca="1" si="37"/>
        <v>-17.599999999999994</v>
      </c>
      <c r="BR13" s="606">
        <f t="shared" ca="1" si="6"/>
        <v>71.400000000000006</v>
      </c>
      <c r="BS13" s="454">
        <f ca="1">BARTONIAN_PARAM_GTS12!$E$346</f>
        <v>28.57</v>
      </c>
      <c r="BT13" s="453">
        <f ca="1">BARTONIAN_PARAM_GTS12!$E$336</f>
        <v>43.756923076923073</v>
      </c>
      <c r="BU13" s="454">
        <f ca="1">BARTONIAN_PARAM_GTS12!$E$347</f>
        <v>49.1</v>
      </c>
      <c r="BV13" s="604">
        <f t="shared" ca="1" si="38"/>
        <v>-25.1</v>
      </c>
      <c r="BW13" s="605">
        <f t="shared" ca="1" si="39"/>
        <v>-4.7569230769230728</v>
      </c>
      <c r="BX13" s="604">
        <f t="shared" ca="1" si="40"/>
        <v>25.43</v>
      </c>
      <c r="BY13" s="606">
        <f t="shared" ca="1" si="7"/>
        <v>50.53</v>
      </c>
      <c r="BZ13" s="451">
        <f ca="1">BARTONIAN_PARAM_GTS12!$E$380</f>
        <v>21</v>
      </c>
      <c r="CA13" s="452">
        <f ca="1">BARTONIAN_PARAM_GTS12!$E$379</f>
        <v>21</v>
      </c>
      <c r="CB13" s="451">
        <f ca="1">BARTONIAN_PARAM_GTS12!$E$381</f>
        <v>21</v>
      </c>
      <c r="CC13" s="607">
        <f t="shared" ca="1" si="41"/>
        <v>3</v>
      </c>
      <c r="CD13" s="608">
        <f t="shared" ca="1" si="42"/>
        <v>18</v>
      </c>
      <c r="CE13" s="607">
        <f t="shared" ca="1" si="43"/>
        <v>33</v>
      </c>
      <c r="CF13" s="609">
        <f t="shared" ca="1" si="8"/>
        <v>30</v>
      </c>
      <c r="CG13" s="451">
        <f ca="1">BARTONIAN_PARAM_GTS12!$E$403</f>
        <v>33</v>
      </c>
      <c r="CH13" s="452">
        <f ca="1">BARTONIAN_PARAM_GTS12!$E$402</f>
        <v>33</v>
      </c>
      <c r="CI13" s="451">
        <f ca="1">BARTONIAN_PARAM_GTS12!$E$404</f>
        <v>33</v>
      </c>
      <c r="CJ13" s="607">
        <f t="shared" ca="1" si="44"/>
        <v>-9</v>
      </c>
      <c r="CK13" s="608">
        <f t="shared" ca="1" si="45"/>
        <v>6</v>
      </c>
      <c r="CL13" s="607">
        <f t="shared" ca="1" si="46"/>
        <v>21</v>
      </c>
      <c r="CM13" s="609">
        <f t="shared" ca="1" si="9"/>
        <v>30</v>
      </c>
      <c r="CN13" s="454">
        <f ca="1">BARTONIAN_PARAM_GTS12!$E$426</f>
        <v>24</v>
      </c>
      <c r="CO13" s="453">
        <f ca="1">BARTONIAN_PARAM_GTS12!$E$425</f>
        <v>24</v>
      </c>
      <c r="CP13" s="454">
        <f ca="1">BARTONIAN_PARAM_GTS12!$E$427</f>
        <v>24</v>
      </c>
      <c r="CQ13" s="604">
        <f t="shared" ca="1" si="47"/>
        <v>0</v>
      </c>
      <c r="CR13" s="605">
        <f t="shared" ca="1" si="48"/>
        <v>15</v>
      </c>
      <c r="CS13" s="604">
        <f t="shared" ca="1" si="49"/>
        <v>30</v>
      </c>
      <c r="CT13" s="606">
        <f t="shared" ca="1" si="10"/>
        <v>30</v>
      </c>
      <c r="CU13" s="451">
        <f ca="1">BARTONIAN_PARAM_GTS12!$E$449</f>
        <v>12</v>
      </c>
      <c r="CV13" s="452">
        <f ca="1">BARTONIAN_PARAM_GTS12!$E$448</f>
        <v>12</v>
      </c>
      <c r="CW13" s="451">
        <f ca="1">BARTONIAN_PARAM_GTS12!$E$450</f>
        <v>12</v>
      </c>
      <c r="CX13" s="607">
        <f t="shared" ca="1" si="50"/>
        <v>12</v>
      </c>
      <c r="CY13" s="608">
        <f t="shared" ca="1" si="51"/>
        <v>27</v>
      </c>
      <c r="CZ13" s="607">
        <f t="shared" ca="1" si="52"/>
        <v>42</v>
      </c>
      <c r="DA13" s="609">
        <f t="shared" ca="1" si="11"/>
        <v>30</v>
      </c>
      <c r="DB13" s="454">
        <f ca="1">BARTONIAN_PARAM_GTS12!$E$489</f>
        <v>20.6</v>
      </c>
      <c r="DC13" s="453">
        <f ca="1">BARTONIAN_PARAM_GTS12!$E$481</f>
        <v>34.391440187499995</v>
      </c>
      <c r="DD13" s="454">
        <f ca="1">BARTONIAN_PARAM_GTS12!$E$490</f>
        <v>47.5</v>
      </c>
      <c r="DE13" s="604">
        <f t="shared" ca="1" si="53"/>
        <v>-23.5</v>
      </c>
      <c r="DF13" s="605">
        <f t="shared" ca="1" si="54"/>
        <v>4.6085598125000047</v>
      </c>
      <c r="DG13" s="604">
        <f t="shared" ca="1" si="55"/>
        <v>33.4</v>
      </c>
      <c r="DH13" s="606">
        <f t="shared" ca="1" si="12"/>
        <v>56.9</v>
      </c>
    </row>
    <row r="14" spans="2:112" ht="33.950000000000003" customHeight="1">
      <c r="B14" s="491" t="s">
        <v>185</v>
      </c>
      <c r="C14" s="492" t="s">
        <v>186</v>
      </c>
      <c r="D14" s="493">
        <v>46.897497999999999</v>
      </c>
      <c r="E14" s="493">
        <v>-1.9535309999999999</v>
      </c>
      <c r="F14" s="492" t="s">
        <v>172</v>
      </c>
      <c r="G14" s="494" t="s">
        <v>430</v>
      </c>
      <c r="H14" s="492">
        <v>38</v>
      </c>
      <c r="I14" s="492">
        <v>40.5</v>
      </c>
      <c r="J14" s="492" t="s">
        <v>231</v>
      </c>
      <c r="K14" s="492">
        <v>20</v>
      </c>
      <c r="L14" s="492">
        <v>50</v>
      </c>
      <c r="M14" s="534">
        <v>9</v>
      </c>
      <c r="N14" s="498" t="s">
        <v>434</v>
      </c>
      <c r="O14" s="454">
        <f ca="1">BARTONIAN_PARAM_GTS12!$E$89</f>
        <v>124.66</v>
      </c>
      <c r="P14" s="453">
        <f ca="1">BARTONIAN_PARAM_GTS12!$E$84</f>
        <v>171.81083333333333</v>
      </c>
      <c r="Q14" s="454">
        <f ca="1">BARTONIAN_PARAM_GTS12!$E$90</f>
        <v>207.38</v>
      </c>
      <c r="R14" s="604">
        <f t="shared" ca="1" si="13"/>
        <v>-178.38</v>
      </c>
      <c r="S14" s="605">
        <f t="shared" ca="1" si="14"/>
        <v>-127.81083333333333</v>
      </c>
      <c r="T14" s="604">
        <f t="shared" ca="1" si="15"/>
        <v>-65.66</v>
      </c>
      <c r="U14" s="606">
        <f t="shared" ca="1" si="16"/>
        <v>112.72</v>
      </c>
      <c r="V14" s="454">
        <f ca="1">BARTONIAN_PARAM_GTS12!$E$58</f>
        <v>162.392</v>
      </c>
      <c r="W14" s="453">
        <f ca="1">BARTONIAN_PARAM_GTS12!$E$53</f>
        <v>181.19675000000001</v>
      </c>
      <c r="X14" s="454">
        <f ca="1">BARTONIAN_PARAM_GTS12!$E$59</f>
        <v>199.393</v>
      </c>
      <c r="Y14" s="604">
        <f t="shared" ca="1" si="17"/>
        <v>-170.393</v>
      </c>
      <c r="Z14" s="605">
        <f t="shared" ca="1" si="18"/>
        <v>-137.19675000000001</v>
      </c>
      <c r="AA14" s="604">
        <f t="shared" ca="1" si="19"/>
        <v>-103.392</v>
      </c>
      <c r="AB14" s="606">
        <f t="shared" ca="1" si="20"/>
        <v>67.001000000000005</v>
      </c>
      <c r="AC14" s="454">
        <f ca="1">BARTONIAN_PARAM_GTS12!$E$149</f>
        <v>-10</v>
      </c>
      <c r="AD14" s="453">
        <f ca="1">BARTONIAN_PARAM_GTS12!$E$144</f>
        <v>13.619320689655176</v>
      </c>
      <c r="AE14" s="454">
        <f ca="1">BARTONIAN_PARAM_GTS12!$E$150</f>
        <v>45.706199999999995</v>
      </c>
      <c r="AF14" s="604">
        <f t="shared" ca="1" si="21"/>
        <v>-16.706199999999995</v>
      </c>
      <c r="AG14" s="605">
        <f t="shared" ca="1" si="22"/>
        <v>30.380679310344824</v>
      </c>
      <c r="AH14" s="604">
        <f t="shared" ca="1" si="23"/>
        <v>69</v>
      </c>
      <c r="AI14" s="606">
        <f t="shared" ca="1" si="24"/>
        <v>85.706199999999995</v>
      </c>
      <c r="AJ14" s="454">
        <f ca="1">BARTONIAN_PARAM_GTS12!$E$176</f>
        <v>89.555999999999997</v>
      </c>
      <c r="AK14" s="453">
        <f ca="1">BARTONIAN_PARAM_GTS12!$E$171</f>
        <v>110.68074999999999</v>
      </c>
      <c r="AL14" s="454">
        <f ca="1">BARTONIAN_PARAM_GTS12!$E$177</f>
        <v>136.22</v>
      </c>
      <c r="AM14" s="604">
        <f t="shared" ca="1" si="25"/>
        <v>-107.22</v>
      </c>
      <c r="AN14" s="605">
        <f t="shared" ca="1" si="26"/>
        <v>-66.680749999999989</v>
      </c>
      <c r="AO14" s="604">
        <f t="shared" ca="1" si="27"/>
        <v>-30.555999999999997</v>
      </c>
      <c r="AP14" s="606">
        <f t="shared" ca="1" si="28"/>
        <v>76.664000000000001</v>
      </c>
      <c r="AQ14" s="454">
        <f ca="1">BARTONIAN_PARAM_GTS12!$E$265</f>
        <v>-33</v>
      </c>
      <c r="AR14" s="453">
        <f ca="1">BARTONIAN_PARAM_GTS12!$E$260</f>
        <v>16.725421428571426</v>
      </c>
      <c r="AS14" s="454">
        <f ca="1">BARTONIAN_PARAM_GTS12!$E$266</f>
        <v>69.760249999999999</v>
      </c>
      <c r="AT14" s="604">
        <f t="shared" ca="1" si="0"/>
        <v>-40.760249999999999</v>
      </c>
      <c r="AU14" s="605">
        <f t="shared" ca="1" si="1"/>
        <v>27.274578571428574</v>
      </c>
      <c r="AV14" s="604">
        <f t="shared" ca="1" si="2"/>
        <v>92</v>
      </c>
      <c r="AW14" s="606">
        <f t="shared" ca="1" si="3"/>
        <v>132.76024999999998</v>
      </c>
      <c r="AX14" s="454">
        <f ca="1">BARTONIAN_PARAM_GTS12!$E$242</f>
        <v>104.8</v>
      </c>
      <c r="AY14" s="453">
        <f ca="1">BARTONIAN_PARAM_GTS12!$E$237</f>
        <v>134.5</v>
      </c>
      <c r="AZ14" s="454">
        <f ca="1">BARTONIAN_PARAM_GTS12!$E$243</f>
        <v>164.2</v>
      </c>
      <c r="BA14" s="604">
        <f t="shared" ca="1" si="29"/>
        <v>-135.19999999999999</v>
      </c>
      <c r="BB14" s="605">
        <f t="shared" ca="1" si="30"/>
        <v>-90.5</v>
      </c>
      <c r="BC14" s="604">
        <f t="shared" ca="1" si="31"/>
        <v>-45.8</v>
      </c>
      <c r="BD14" s="606">
        <f t="shared" ca="1" si="4"/>
        <v>89.399999999999991</v>
      </c>
      <c r="BE14" s="454">
        <f ca="1">BARTONIAN_PARAM_GTS12!$E$303</f>
        <v>31.844402000000272</v>
      </c>
      <c r="BF14" s="453">
        <f ca="1">BARTONIAN_PARAM_GTS12!$E$293</f>
        <v>70.385449999999992</v>
      </c>
      <c r="BG14" s="454">
        <f ca="1">BARTONIAN_PARAM_GTS12!$E$304</f>
        <v>111.93277000000003</v>
      </c>
      <c r="BH14" s="604">
        <f t="shared" ca="1" si="32"/>
        <v>-82.932770000000033</v>
      </c>
      <c r="BI14" s="605">
        <f t="shared" ca="1" si="33"/>
        <v>-26.385449999999992</v>
      </c>
      <c r="BJ14" s="604">
        <f t="shared" ca="1" si="34"/>
        <v>27.155597999999728</v>
      </c>
      <c r="BK14" s="606">
        <f t="shared" ca="1" si="5"/>
        <v>110.08836799999976</v>
      </c>
      <c r="BL14" s="454">
        <f ca="1">BARTONIAN_PARAM_GTS12!$E$536</f>
        <v>71.599999999999994</v>
      </c>
      <c r="BM14" s="453">
        <f ca="1">BARTONIAN_PARAM_GTS12!$E$528</f>
        <v>92.356249999999989</v>
      </c>
      <c r="BN14" s="454">
        <f ca="1">BARTONIAN_PARAM_GTS12!$E$537</f>
        <v>113</v>
      </c>
      <c r="BO14" s="604">
        <f t="shared" ca="1" si="35"/>
        <v>-84</v>
      </c>
      <c r="BP14" s="605">
        <f t="shared" ca="1" si="36"/>
        <v>-48.356249999999989</v>
      </c>
      <c r="BQ14" s="604">
        <f t="shared" ca="1" si="37"/>
        <v>-12.599999999999994</v>
      </c>
      <c r="BR14" s="606">
        <f t="shared" ca="1" si="6"/>
        <v>71.400000000000006</v>
      </c>
      <c r="BS14" s="454">
        <f ca="1">BARTONIAN_PARAM_GTS12!$E$346</f>
        <v>28.57</v>
      </c>
      <c r="BT14" s="453">
        <f ca="1">BARTONIAN_PARAM_GTS12!$E$336</f>
        <v>43.756923076923073</v>
      </c>
      <c r="BU14" s="454">
        <f ca="1">BARTONIAN_PARAM_GTS12!$E$347</f>
        <v>49.1</v>
      </c>
      <c r="BV14" s="604">
        <f t="shared" ca="1" si="38"/>
        <v>-20.100000000000001</v>
      </c>
      <c r="BW14" s="605">
        <f t="shared" ca="1" si="39"/>
        <v>0.24307692307692719</v>
      </c>
      <c r="BX14" s="604">
        <f t="shared" ca="1" si="40"/>
        <v>30.43</v>
      </c>
      <c r="BY14" s="606">
        <f t="shared" ca="1" si="7"/>
        <v>50.53</v>
      </c>
      <c r="BZ14" s="451">
        <f ca="1">BARTONIAN_PARAM_GTS12!$E$380</f>
        <v>21</v>
      </c>
      <c r="CA14" s="452">
        <f ca="1">BARTONIAN_PARAM_GTS12!$E$379</f>
        <v>21</v>
      </c>
      <c r="CB14" s="451">
        <f ca="1">BARTONIAN_PARAM_GTS12!$E$381</f>
        <v>21</v>
      </c>
      <c r="CC14" s="607">
        <f t="shared" ca="1" si="41"/>
        <v>8</v>
      </c>
      <c r="CD14" s="608">
        <f t="shared" ca="1" si="42"/>
        <v>23</v>
      </c>
      <c r="CE14" s="607">
        <f t="shared" ca="1" si="43"/>
        <v>38</v>
      </c>
      <c r="CF14" s="609">
        <f t="shared" ca="1" si="8"/>
        <v>30</v>
      </c>
      <c r="CG14" s="451">
        <f ca="1">BARTONIAN_PARAM_GTS12!$E$403</f>
        <v>33</v>
      </c>
      <c r="CH14" s="452">
        <f ca="1">BARTONIAN_PARAM_GTS12!$E$402</f>
        <v>33</v>
      </c>
      <c r="CI14" s="451">
        <f ca="1">BARTONIAN_PARAM_GTS12!$E$404</f>
        <v>33</v>
      </c>
      <c r="CJ14" s="607">
        <f t="shared" ca="1" si="44"/>
        <v>-4</v>
      </c>
      <c r="CK14" s="608">
        <f t="shared" ca="1" si="45"/>
        <v>11</v>
      </c>
      <c r="CL14" s="607">
        <f t="shared" ca="1" si="46"/>
        <v>26</v>
      </c>
      <c r="CM14" s="609">
        <f t="shared" ca="1" si="9"/>
        <v>30</v>
      </c>
      <c r="CN14" s="454">
        <f ca="1">BARTONIAN_PARAM_GTS12!$E$426</f>
        <v>24</v>
      </c>
      <c r="CO14" s="453">
        <f ca="1">BARTONIAN_PARAM_GTS12!$E$425</f>
        <v>24</v>
      </c>
      <c r="CP14" s="454">
        <f ca="1">BARTONIAN_PARAM_GTS12!$E$427</f>
        <v>24</v>
      </c>
      <c r="CQ14" s="604">
        <f t="shared" ca="1" si="47"/>
        <v>5</v>
      </c>
      <c r="CR14" s="605">
        <f t="shared" ca="1" si="48"/>
        <v>20</v>
      </c>
      <c r="CS14" s="604">
        <f t="shared" ca="1" si="49"/>
        <v>35</v>
      </c>
      <c r="CT14" s="606">
        <f t="shared" ca="1" si="10"/>
        <v>30</v>
      </c>
      <c r="CU14" s="451">
        <f ca="1">BARTONIAN_PARAM_GTS12!$E$449</f>
        <v>12</v>
      </c>
      <c r="CV14" s="452">
        <f ca="1">BARTONIAN_PARAM_GTS12!$E$448</f>
        <v>12</v>
      </c>
      <c r="CW14" s="451">
        <f ca="1">BARTONIAN_PARAM_GTS12!$E$450</f>
        <v>12</v>
      </c>
      <c r="CX14" s="607">
        <f t="shared" ca="1" si="50"/>
        <v>17</v>
      </c>
      <c r="CY14" s="608">
        <f t="shared" ca="1" si="51"/>
        <v>32</v>
      </c>
      <c r="CZ14" s="607">
        <f t="shared" ca="1" si="52"/>
        <v>47</v>
      </c>
      <c r="DA14" s="609">
        <f t="shared" ca="1" si="11"/>
        <v>30</v>
      </c>
      <c r="DB14" s="454">
        <f ca="1">BARTONIAN_PARAM_GTS12!$E$489</f>
        <v>20.6</v>
      </c>
      <c r="DC14" s="453">
        <f ca="1">BARTONIAN_PARAM_GTS12!$E$481</f>
        <v>34.391440187499995</v>
      </c>
      <c r="DD14" s="454">
        <f ca="1">BARTONIAN_PARAM_GTS12!$E$490</f>
        <v>47.5</v>
      </c>
      <c r="DE14" s="604">
        <f t="shared" ca="1" si="53"/>
        <v>-18.5</v>
      </c>
      <c r="DF14" s="605">
        <f t="shared" ca="1" si="54"/>
        <v>9.6085598125000047</v>
      </c>
      <c r="DG14" s="604">
        <f t="shared" ca="1" si="55"/>
        <v>38.4</v>
      </c>
      <c r="DH14" s="606">
        <f t="shared" ca="1" si="12"/>
        <v>56.9</v>
      </c>
    </row>
    <row r="15" spans="2:112" ht="33.950000000000003" customHeight="1">
      <c r="B15" s="491" t="s">
        <v>187</v>
      </c>
      <c r="C15" s="492" t="s">
        <v>188</v>
      </c>
      <c r="D15" s="493">
        <v>46.885562</v>
      </c>
      <c r="E15" s="493">
        <v>-1.8852599999999999</v>
      </c>
      <c r="F15" s="492" t="s">
        <v>172</v>
      </c>
      <c r="G15" s="494" t="s">
        <v>430</v>
      </c>
      <c r="H15" s="492">
        <v>38</v>
      </c>
      <c r="I15" s="492">
        <v>40.5</v>
      </c>
      <c r="J15" s="492" t="s">
        <v>231</v>
      </c>
      <c r="K15" s="492">
        <v>20</v>
      </c>
      <c r="L15" s="492">
        <v>50</v>
      </c>
      <c r="M15" s="534">
        <v>13</v>
      </c>
      <c r="N15" s="498" t="s">
        <v>438</v>
      </c>
      <c r="O15" s="454">
        <f ca="1">BARTONIAN_PARAM_GTS12!$E$89</f>
        <v>124.66</v>
      </c>
      <c r="P15" s="453">
        <f ca="1">BARTONIAN_PARAM_GTS12!$E$84</f>
        <v>171.81083333333333</v>
      </c>
      <c r="Q15" s="454">
        <f ca="1">BARTONIAN_PARAM_GTS12!$E$90</f>
        <v>207.38</v>
      </c>
      <c r="R15" s="604">
        <f t="shared" ca="1" si="13"/>
        <v>-174.38</v>
      </c>
      <c r="S15" s="605">
        <f t="shared" ca="1" si="14"/>
        <v>-123.81083333333333</v>
      </c>
      <c r="T15" s="604">
        <f t="shared" ca="1" si="15"/>
        <v>-61.66</v>
      </c>
      <c r="U15" s="606">
        <f t="shared" ca="1" si="16"/>
        <v>112.72</v>
      </c>
      <c r="V15" s="454">
        <f ca="1">BARTONIAN_PARAM_GTS12!$E$58</f>
        <v>162.392</v>
      </c>
      <c r="W15" s="453">
        <f ca="1">BARTONIAN_PARAM_GTS12!$E$53</f>
        <v>181.19675000000001</v>
      </c>
      <c r="X15" s="454">
        <f ca="1">BARTONIAN_PARAM_GTS12!$E$59</f>
        <v>199.393</v>
      </c>
      <c r="Y15" s="604">
        <f t="shared" ca="1" si="17"/>
        <v>-166.393</v>
      </c>
      <c r="Z15" s="605">
        <f t="shared" ca="1" si="18"/>
        <v>-133.19675000000001</v>
      </c>
      <c r="AA15" s="604">
        <f t="shared" ca="1" si="19"/>
        <v>-99.391999999999996</v>
      </c>
      <c r="AB15" s="606">
        <f t="shared" ca="1" si="20"/>
        <v>67.001000000000005</v>
      </c>
      <c r="AC15" s="454">
        <f ca="1">BARTONIAN_PARAM_GTS12!$E$149</f>
        <v>-10</v>
      </c>
      <c r="AD15" s="453">
        <f ca="1">BARTONIAN_PARAM_GTS12!$E$144</f>
        <v>13.619320689655176</v>
      </c>
      <c r="AE15" s="454">
        <f ca="1">BARTONIAN_PARAM_GTS12!$E$150</f>
        <v>45.706199999999995</v>
      </c>
      <c r="AF15" s="604">
        <f t="shared" ca="1" si="21"/>
        <v>-12.706199999999995</v>
      </c>
      <c r="AG15" s="605">
        <f t="shared" ca="1" si="22"/>
        <v>34.380679310344824</v>
      </c>
      <c r="AH15" s="604">
        <f t="shared" ca="1" si="23"/>
        <v>73</v>
      </c>
      <c r="AI15" s="606">
        <f t="shared" ca="1" si="24"/>
        <v>85.706199999999995</v>
      </c>
      <c r="AJ15" s="454">
        <f ca="1">BARTONIAN_PARAM_GTS12!$E$176</f>
        <v>89.555999999999997</v>
      </c>
      <c r="AK15" s="453">
        <f ca="1">BARTONIAN_PARAM_GTS12!$E$171</f>
        <v>110.68074999999999</v>
      </c>
      <c r="AL15" s="454">
        <f ca="1">BARTONIAN_PARAM_GTS12!$E$177</f>
        <v>136.22</v>
      </c>
      <c r="AM15" s="604">
        <f t="shared" ca="1" si="25"/>
        <v>-103.22</v>
      </c>
      <c r="AN15" s="605">
        <f t="shared" ca="1" si="26"/>
        <v>-62.680749999999989</v>
      </c>
      <c r="AO15" s="604">
        <f t="shared" ca="1" si="27"/>
        <v>-26.555999999999997</v>
      </c>
      <c r="AP15" s="606">
        <f t="shared" ca="1" si="28"/>
        <v>76.664000000000001</v>
      </c>
      <c r="AQ15" s="454">
        <f ca="1">BARTONIAN_PARAM_GTS12!$E$265</f>
        <v>-33</v>
      </c>
      <c r="AR15" s="453">
        <f ca="1">BARTONIAN_PARAM_GTS12!$E$260</f>
        <v>16.725421428571426</v>
      </c>
      <c r="AS15" s="454">
        <f ca="1">BARTONIAN_PARAM_GTS12!$E$266</f>
        <v>69.760249999999999</v>
      </c>
      <c r="AT15" s="604">
        <f t="shared" ca="1" si="0"/>
        <v>-36.760249999999999</v>
      </c>
      <c r="AU15" s="605">
        <f t="shared" ca="1" si="1"/>
        <v>31.274578571428574</v>
      </c>
      <c r="AV15" s="604">
        <f t="shared" ca="1" si="2"/>
        <v>96</v>
      </c>
      <c r="AW15" s="606">
        <f t="shared" ca="1" si="3"/>
        <v>132.76024999999998</v>
      </c>
      <c r="AX15" s="454">
        <f ca="1">BARTONIAN_PARAM_GTS12!$E$242</f>
        <v>104.8</v>
      </c>
      <c r="AY15" s="453">
        <f ca="1">BARTONIAN_PARAM_GTS12!$E$237</f>
        <v>134.5</v>
      </c>
      <c r="AZ15" s="454">
        <f ca="1">BARTONIAN_PARAM_GTS12!$E$243</f>
        <v>164.2</v>
      </c>
      <c r="BA15" s="604">
        <f t="shared" ca="1" si="29"/>
        <v>-131.19999999999999</v>
      </c>
      <c r="BB15" s="605">
        <f t="shared" ca="1" si="30"/>
        <v>-86.5</v>
      </c>
      <c r="BC15" s="604">
        <f t="shared" ca="1" si="31"/>
        <v>-41.8</v>
      </c>
      <c r="BD15" s="606">
        <f t="shared" ca="1" si="4"/>
        <v>89.399999999999991</v>
      </c>
      <c r="BE15" s="454">
        <f ca="1">BARTONIAN_PARAM_GTS12!$E$303</f>
        <v>31.844402000000272</v>
      </c>
      <c r="BF15" s="453">
        <f ca="1">BARTONIAN_PARAM_GTS12!$E$293</f>
        <v>70.385449999999992</v>
      </c>
      <c r="BG15" s="454">
        <f ca="1">BARTONIAN_PARAM_GTS12!$E$304</f>
        <v>111.93277000000003</v>
      </c>
      <c r="BH15" s="604">
        <f t="shared" ca="1" si="32"/>
        <v>-78.932770000000033</v>
      </c>
      <c r="BI15" s="605">
        <f t="shared" ca="1" si="33"/>
        <v>-22.385449999999992</v>
      </c>
      <c r="BJ15" s="604">
        <f t="shared" ca="1" si="34"/>
        <v>31.155597999999728</v>
      </c>
      <c r="BK15" s="606">
        <f t="shared" ca="1" si="5"/>
        <v>110.08836799999976</v>
      </c>
      <c r="BL15" s="454">
        <f ca="1">BARTONIAN_PARAM_GTS12!$E$536</f>
        <v>71.599999999999994</v>
      </c>
      <c r="BM15" s="453">
        <f ca="1">BARTONIAN_PARAM_GTS12!$E$528</f>
        <v>92.356249999999989</v>
      </c>
      <c r="BN15" s="454">
        <f ca="1">BARTONIAN_PARAM_GTS12!$E$537</f>
        <v>113</v>
      </c>
      <c r="BO15" s="604">
        <f t="shared" ca="1" si="35"/>
        <v>-80</v>
      </c>
      <c r="BP15" s="605">
        <f t="shared" ca="1" si="36"/>
        <v>-44.356249999999989</v>
      </c>
      <c r="BQ15" s="604">
        <f t="shared" ca="1" si="37"/>
        <v>-8.5999999999999943</v>
      </c>
      <c r="BR15" s="606">
        <f t="shared" ca="1" si="6"/>
        <v>71.400000000000006</v>
      </c>
      <c r="BS15" s="454">
        <f ca="1">BARTONIAN_PARAM_GTS12!$E$346</f>
        <v>28.57</v>
      </c>
      <c r="BT15" s="453">
        <f ca="1">BARTONIAN_PARAM_GTS12!$E$336</f>
        <v>43.756923076923073</v>
      </c>
      <c r="BU15" s="454">
        <f ca="1">BARTONIAN_PARAM_GTS12!$E$347</f>
        <v>49.1</v>
      </c>
      <c r="BV15" s="604">
        <f t="shared" ca="1" si="38"/>
        <v>-16.100000000000001</v>
      </c>
      <c r="BW15" s="605">
        <f t="shared" ca="1" si="39"/>
        <v>4.2430769230769272</v>
      </c>
      <c r="BX15" s="604">
        <f t="shared" ca="1" si="40"/>
        <v>34.43</v>
      </c>
      <c r="BY15" s="606">
        <f t="shared" ca="1" si="7"/>
        <v>50.53</v>
      </c>
      <c r="BZ15" s="451">
        <f ca="1">BARTONIAN_PARAM_GTS12!$E$380</f>
        <v>21</v>
      </c>
      <c r="CA15" s="452">
        <f ca="1">BARTONIAN_PARAM_GTS12!$E$379</f>
        <v>21</v>
      </c>
      <c r="CB15" s="451">
        <f ca="1">BARTONIAN_PARAM_GTS12!$E$381</f>
        <v>21</v>
      </c>
      <c r="CC15" s="607">
        <f t="shared" ca="1" si="41"/>
        <v>12</v>
      </c>
      <c r="CD15" s="608">
        <f t="shared" ca="1" si="42"/>
        <v>27</v>
      </c>
      <c r="CE15" s="607">
        <f t="shared" ca="1" si="43"/>
        <v>42</v>
      </c>
      <c r="CF15" s="609">
        <f t="shared" ca="1" si="8"/>
        <v>30</v>
      </c>
      <c r="CG15" s="451">
        <f ca="1">BARTONIAN_PARAM_GTS12!$E$403</f>
        <v>33</v>
      </c>
      <c r="CH15" s="452">
        <f ca="1">BARTONIAN_PARAM_GTS12!$E$402</f>
        <v>33</v>
      </c>
      <c r="CI15" s="451">
        <f ca="1">BARTONIAN_PARAM_GTS12!$E$404</f>
        <v>33</v>
      </c>
      <c r="CJ15" s="607">
        <f t="shared" ca="1" si="44"/>
        <v>0</v>
      </c>
      <c r="CK15" s="608">
        <f t="shared" ca="1" si="45"/>
        <v>15</v>
      </c>
      <c r="CL15" s="607">
        <f t="shared" ca="1" si="46"/>
        <v>30</v>
      </c>
      <c r="CM15" s="609">
        <f t="shared" ca="1" si="9"/>
        <v>30</v>
      </c>
      <c r="CN15" s="454">
        <f ca="1">BARTONIAN_PARAM_GTS12!$E$426</f>
        <v>24</v>
      </c>
      <c r="CO15" s="453">
        <f ca="1">BARTONIAN_PARAM_GTS12!$E$425</f>
        <v>24</v>
      </c>
      <c r="CP15" s="454">
        <f ca="1">BARTONIAN_PARAM_GTS12!$E$427</f>
        <v>24</v>
      </c>
      <c r="CQ15" s="604">
        <f t="shared" ca="1" si="47"/>
        <v>9</v>
      </c>
      <c r="CR15" s="605">
        <f t="shared" ca="1" si="48"/>
        <v>24</v>
      </c>
      <c r="CS15" s="604">
        <f t="shared" ca="1" si="49"/>
        <v>39</v>
      </c>
      <c r="CT15" s="606">
        <f t="shared" ca="1" si="10"/>
        <v>30</v>
      </c>
      <c r="CU15" s="451">
        <f ca="1">BARTONIAN_PARAM_GTS12!$E$449</f>
        <v>12</v>
      </c>
      <c r="CV15" s="452">
        <f ca="1">BARTONIAN_PARAM_GTS12!$E$448</f>
        <v>12</v>
      </c>
      <c r="CW15" s="451">
        <f ca="1">BARTONIAN_PARAM_GTS12!$E$450</f>
        <v>12</v>
      </c>
      <c r="CX15" s="607">
        <f t="shared" ca="1" si="50"/>
        <v>21</v>
      </c>
      <c r="CY15" s="608">
        <f t="shared" ca="1" si="51"/>
        <v>36</v>
      </c>
      <c r="CZ15" s="607">
        <f t="shared" ca="1" si="52"/>
        <v>51</v>
      </c>
      <c r="DA15" s="609">
        <f t="shared" ca="1" si="11"/>
        <v>30</v>
      </c>
      <c r="DB15" s="454">
        <f ca="1">BARTONIAN_PARAM_GTS12!$E$489</f>
        <v>20.6</v>
      </c>
      <c r="DC15" s="453">
        <f ca="1">BARTONIAN_PARAM_GTS12!$E$481</f>
        <v>34.391440187499995</v>
      </c>
      <c r="DD15" s="454">
        <f ca="1">BARTONIAN_PARAM_GTS12!$E$490</f>
        <v>47.5</v>
      </c>
      <c r="DE15" s="604">
        <f t="shared" ca="1" si="53"/>
        <v>-14.5</v>
      </c>
      <c r="DF15" s="605">
        <f t="shared" ca="1" si="54"/>
        <v>13.608559812500005</v>
      </c>
      <c r="DG15" s="604">
        <f t="shared" ca="1" si="55"/>
        <v>42.4</v>
      </c>
      <c r="DH15" s="606">
        <f t="shared" ca="1" si="12"/>
        <v>56.9</v>
      </c>
    </row>
    <row r="16" spans="2:112" ht="33.950000000000003" customHeight="1">
      <c r="B16" s="491" t="s">
        <v>189</v>
      </c>
      <c r="C16" s="494" t="s">
        <v>457</v>
      </c>
      <c r="D16" s="493">
        <v>46.796508369999998</v>
      </c>
      <c r="E16" s="493">
        <v>-2.0471899900000001</v>
      </c>
      <c r="F16" s="492" t="s">
        <v>172</v>
      </c>
      <c r="G16" s="494" t="s">
        <v>430</v>
      </c>
      <c r="H16" s="492">
        <v>38</v>
      </c>
      <c r="I16" s="492">
        <v>40.5</v>
      </c>
      <c r="J16" s="492" t="s">
        <v>231</v>
      </c>
      <c r="K16" s="492">
        <v>20</v>
      </c>
      <c r="L16" s="492">
        <v>50</v>
      </c>
      <c r="M16" s="534">
        <v>1</v>
      </c>
      <c r="N16" s="498" t="s">
        <v>434</v>
      </c>
      <c r="O16" s="454">
        <f ca="1">BARTONIAN_PARAM_GTS12!$E$89</f>
        <v>124.66</v>
      </c>
      <c r="P16" s="453">
        <f ca="1">BARTONIAN_PARAM_GTS12!$E$84</f>
        <v>171.81083333333333</v>
      </c>
      <c r="Q16" s="454">
        <f ca="1">BARTONIAN_PARAM_GTS12!$E$90</f>
        <v>207.38</v>
      </c>
      <c r="R16" s="604">
        <f t="shared" ca="1" si="13"/>
        <v>-186.38</v>
      </c>
      <c r="S16" s="605">
        <f t="shared" ca="1" si="14"/>
        <v>-135.81083333333333</v>
      </c>
      <c r="T16" s="604">
        <f t="shared" ca="1" si="15"/>
        <v>-73.66</v>
      </c>
      <c r="U16" s="606">
        <f t="shared" ca="1" si="16"/>
        <v>112.72</v>
      </c>
      <c r="V16" s="454">
        <f ca="1">BARTONIAN_PARAM_GTS12!$E$58</f>
        <v>162.392</v>
      </c>
      <c r="W16" s="453">
        <f ca="1">BARTONIAN_PARAM_GTS12!$E$53</f>
        <v>181.19675000000001</v>
      </c>
      <c r="X16" s="454">
        <f ca="1">BARTONIAN_PARAM_GTS12!$E$59</f>
        <v>199.393</v>
      </c>
      <c r="Y16" s="604">
        <f t="shared" ca="1" si="17"/>
        <v>-178.393</v>
      </c>
      <c r="Z16" s="605">
        <f t="shared" ca="1" si="18"/>
        <v>-145.19675000000001</v>
      </c>
      <c r="AA16" s="604">
        <f t="shared" ca="1" si="19"/>
        <v>-111.392</v>
      </c>
      <c r="AB16" s="606">
        <f t="shared" ca="1" si="20"/>
        <v>67.001000000000005</v>
      </c>
      <c r="AC16" s="454">
        <f ca="1">BARTONIAN_PARAM_GTS12!$E$149</f>
        <v>-10</v>
      </c>
      <c r="AD16" s="453">
        <f ca="1">BARTONIAN_PARAM_GTS12!$E$144</f>
        <v>13.619320689655176</v>
      </c>
      <c r="AE16" s="454">
        <f ca="1">BARTONIAN_PARAM_GTS12!$E$150</f>
        <v>45.706199999999995</v>
      </c>
      <c r="AF16" s="604">
        <f t="shared" ca="1" si="21"/>
        <v>-24.706199999999995</v>
      </c>
      <c r="AG16" s="605">
        <f t="shared" ca="1" si="22"/>
        <v>22.380679310344824</v>
      </c>
      <c r="AH16" s="604">
        <f t="shared" ca="1" si="23"/>
        <v>61</v>
      </c>
      <c r="AI16" s="606">
        <f t="shared" ca="1" si="24"/>
        <v>85.706199999999995</v>
      </c>
      <c r="AJ16" s="454">
        <f ca="1">BARTONIAN_PARAM_GTS12!$E$176</f>
        <v>89.555999999999997</v>
      </c>
      <c r="AK16" s="453">
        <f ca="1">BARTONIAN_PARAM_GTS12!$E$171</f>
        <v>110.68074999999999</v>
      </c>
      <c r="AL16" s="454">
        <f ca="1">BARTONIAN_PARAM_GTS12!$E$177</f>
        <v>136.22</v>
      </c>
      <c r="AM16" s="604">
        <f t="shared" ca="1" si="25"/>
        <v>-115.22</v>
      </c>
      <c r="AN16" s="605">
        <f t="shared" ca="1" si="26"/>
        <v>-74.680749999999989</v>
      </c>
      <c r="AO16" s="604">
        <f t="shared" ca="1" si="27"/>
        <v>-38.555999999999997</v>
      </c>
      <c r="AP16" s="606">
        <f t="shared" ca="1" si="28"/>
        <v>76.664000000000001</v>
      </c>
      <c r="AQ16" s="454">
        <f ca="1">BARTONIAN_PARAM_GTS12!$E$265</f>
        <v>-33</v>
      </c>
      <c r="AR16" s="453">
        <f ca="1">BARTONIAN_PARAM_GTS12!$E$260</f>
        <v>16.725421428571426</v>
      </c>
      <c r="AS16" s="454">
        <f ca="1">BARTONIAN_PARAM_GTS12!$E$266</f>
        <v>69.760249999999999</v>
      </c>
      <c r="AT16" s="604">
        <f t="shared" ca="1" si="0"/>
        <v>-48.760249999999999</v>
      </c>
      <c r="AU16" s="605">
        <f t="shared" ca="1" si="1"/>
        <v>19.274578571428574</v>
      </c>
      <c r="AV16" s="604">
        <f t="shared" ca="1" si="2"/>
        <v>84</v>
      </c>
      <c r="AW16" s="606">
        <f t="shared" ca="1" si="3"/>
        <v>132.76024999999998</v>
      </c>
      <c r="AX16" s="454">
        <f ca="1">BARTONIAN_PARAM_GTS12!$E$242</f>
        <v>104.8</v>
      </c>
      <c r="AY16" s="453">
        <f ca="1">BARTONIAN_PARAM_GTS12!$E$237</f>
        <v>134.5</v>
      </c>
      <c r="AZ16" s="454">
        <f ca="1">BARTONIAN_PARAM_GTS12!$E$243</f>
        <v>164.2</v>
      </c>
      <c r="BA16" s="604">
        <f t="shared" ca="1" si="29"/>
        <v>-143.19999999999999</v>
      </c>
      <c r="BB16" s="605">
        <f t="shared" ca="1" si="30"/>
        <v>-98.5</v>
      </c>
      <c r="BC16" s="604">
        <f t="shared" ca="1" si="31"/>
        <v>-53.8</v>
      </c>
      <c r="BD16" s="606">
        <f t="shared" ca="1" si="4"/>
        <v>89.399999999999991</v>
      </c>
      <c r="BE16" s="454">
        <f ca="1">BARTONIAN_PARAM_GTS12!$E$303</f>
        <v>31.844402000000272</v>
      </c>
      <c r="BF16" s="453">
        <f ca="1">BARTONIAN_PARAM_GTS12!$E$293</f>
        <v>70.385449999999992</v>
      </c>
      <c r="BG16" s="454">
        <f ca="1">BARTONIAN_PARAM_GTS12!$E$304</f>
        <v>111.93277000000003</v>
      </c>
      <c r="BH16" s="604">
        <f t="shared" ca="1" si="32"/>
        <v>-90.932770000000033</v>
      </c>
      <c r="BI16" s="605">
        <f t="shared" ca="1" si="33"/>
        <v>-34.385449999999992</v>
      </c>
      <c r="BJ16" s="604">
        <f t="shared" ca="1" si="34"/>
        <v>19.155597999999728</v>
      </c>
      <c r="BK16" s="606">
        <f t="shared" ca="1" si="5"/>
        <v>110.08836799999976</v>
      </c>
      <c r="BL16" s="454">
        <f ca="1">BARTONIAN_PARAM_GTS12!$E$536</f>
        <v>71.599999999999994</v>
      </c>
      <c r="BM16" s="453">
        <f ca="1">BARTONIAN_PARAM_GTS12!$E$528</f>
        <v>92.356249999999989</v>
      </c>
      <c r="BN16" s="454">
        <f ca="1">BARTONIAN_PARAM_GTS12!$E$537</f>
        <v>113</v>
      </c>
      <c r="BO16" s="604">
        <f t="shared" ca="1" si="35"/>
        <v>-92</v>
      </c>
      <c r="BP16" s="605">
        <f t="shared" ca="1" si="36"/>
        <v>-56.356249999999989</v>
      </c>
      <c r="BQ16" s="604">
        <f t="shared" ca="1" si="37"/>
        <v>-20.599999999999994</v>
      </c>
      <c r="BR16" s="606">
        <f t="shared" ca="1" si="6"/>
        <v>71.400000000000006</v>
      </c>
      <c r="BS16" s="454">
        <f ca="1">BARTONIAN_PARAM_GTS12!$E$346</f>
        <v>28.57</v>
      </c>
      <c r="BT16" s="453">
        <f ca="1">BARTONIAN_PARAM_GTS12!$E$336</f>
        <v>43.756923076923073</v>
      </c>
      <c r="BU16" s="454">
        <f ca="1">BARTONIAN_PARAM_GTS12!$E$347</f>
        <v>49.1</v>
      </c>
      <c r="BV16" s="604">
        <f t="shared" ca="1" si="38"/>
        <v>-28.1</v>
      </c>
      <c r="BW16" s="605">
        <f t="shared" ca="1" si="39"/>
        <v>-7.7569230769230728</v>
      </c>
      <c r="BX16" s="604">
        <f t="shared" ca="1" si="40"/>
        <v>22.43</v>
      </c>
      <c r="BY16" s="606">
        <f t="shared" ca="1" si="7"/>
        <v>50.53</v>
      </c>
      <c r="BZ16" s="451">
        <f ca="1">BARTONIAN_PARAM_GTS12!$E$380</f>
        <v>21</v>
      </c>
      <c r="CA16" s="452">
        <f ca="1">BARTONIAN_PARAM_GTS12!$E$379</f>
        <v>21</v>
      </c>
      <c r="CB16" s="451">
        <f ca="1">BARTONIAN_PARAM_GTS12!$E$381</f>
        <v>21</v>
      </c>
      <c r="CC16" s="607">
        <f t="shared" ca="1" si="41"/>
        <v>0</v>
      </c>
      <c r="CD16" s="608">
        <f t="shared" ca="1" si="42"/>
        <v>15</v>
      </c>
      <c r="CE16" s="607">
        <f t="shared" ca="1" si="43"/>
        <v>30</v>
      </c>
      <c r="CF16" s="609">
        <f t="shared" ca="1" si="8"/>
        <v>30</v>
      </c>
      <c r="CG16" s="451">
        <f ca="1">BARTONIAN_PARAM_GTS12!$E$403</f>
        <v>33</v>
      </c>
      <c r="CH16" s="452">
        <f ca="1">BARTONIAN_PARAM_GTS12!$E$402</f>
        <v>33</v>
      </c>
      <c r="CI16" s="451">
        <f ca="1">BARTONIAN_PARAM_GTS12!$E$404</f>
        <v>33</v>
      </c>
      <c r="CJ16" s="607">
        <f t="shared" ca="1" si="44"/>
        <v>-12</v>
      </c>
      <c r="CK16" s="608">
        <f t="shared" ca="1" si="45"/>
        <v>3</v>
      </c>
      <c r="CL16" s="607">
        <f t="shared" ca="1" si="46"/>
        <v>18</v>
      </c>
      <c r="CM16" s="609">
        <f t="shared" ca="1" si="9"/>
        <v>30</v>
      </c>
      <c r="CN16" s="454">
        <f ca="1">BARTONIAN_PARAM_GTS12!$E$426</f>
        <v>24</v>
      </c>
      <c r="CO16" s="453">
        <f ca="1">BARTONIAN_PARAM_GTS12!$E$425</f>
        <v>24</v>
      </c>
      <c r="CP16" s="454">
        <f ca="1">BARTONIAN_PARAM_GTS12!$E$427</f>
        <v>24</v>
      </c>
      <c r="CQ16" s="604">
        <f t="shared" ca="1" si="47"/>
        <v>-3</v>
      </c>
      <c r="CR16" s="605">
        <f t="shared" ca="1" si="48"/>
        <v>12</v>
      </c>
      <c r="CS16" s="604">
        <f t="shared" ca="1" si="49"/>
        <v>27</v>
      </c>
      <c r="CT16" s="606">
        <f t="shared" ca="1" si="10"/>
        <v>30</v>
      </c>
      <c r="CU16" s="451">
        <f ca="1">BARTONIAN_PARAM_GTS12!$E$449</f>
        <v>12</v>
      </c>
      <c r="CV16" s="452">
        <f ca="1">BARTONIAN_PARAM_GTS12!$E$448</f>
        <v>12</v>
      </c>
      <c r="CW16" s="451">
        <f ca="1">BARTONIAN_PARAM_GTS12!$E$450</f>
        <v>12</v>
      </c>
      <c r="CX16" s="607">
        <f t="shared" ca="1" si="50"/>
        <v>9</v>
      </c>
      <c r="CY16" s="608">
        <f t="shared" ca="1" si="51"/>
        <v>24</v>
      </c>
      <c r="CZ16" s="607">
        <f t="shared" ca="1" si="52"/>
        <v>39</v>
      </c>
      <c r="DA16" s="609">
        <f t="shared" ca="1" si="11"/>
        <v>30</v>
      </c>
      <c r="DB16" s="454">
        <f ca="1">BARTONIAN_PARAM_GTS12!$E$489</f>
        <v>20.6</v>
      </c>
      <c r="DC16" s="453">
        <f ca="1">BARTONIAN_PARAM_GTS12!$E$481</f>
        <v>34.391440187499995</v>
      </c>
      <c r="DD16" s="454">
        <f ca="1">BARTONIAN_PARAM_GTS12!$E$490</f>
        <v>47.5</v>
      </c>
      <c r="DE16" s="604">
        <f t="shared" ca="1" si="53"/>
        <v>-26.5</v>
      </c>
      <c r="DF16" s="605">
        <f t="shared" ca="1" si="54"/>
        <v>1.6085598125000047</v>
      </c>
      <c r="DG16" s="604">
        <f t="shared" ca="1" si="55"/>
        <v>30.4</v>
      </c>
      <c r="DH16" s="606">
        <f t="shared" ca="1" si="12"/>
        <v>56.9</v>
      </c>
    </row>
    <row r="17" spans="2:112" ht="33.950000000000003" customHeight="1">
      <c r="B17" s="491" t="s">
        <v>190</v>
      </c>
      <c r="C17" s="494" t="s">
        <v>191</v>
      </c>
      <c r="D17" s="493">
        <v>46.836443610000003</v>
      </c>
      <c r="E17" s="493">
        <v>-1.9129727999999999</v>
      </c>
      <c r="F17" s="492" t="s">
        <v>172</v>
      </c>
      <c r="G17" s="494" t="s">
        <v>430</v>
      </c>
      <c r="H17" s="492">
        <v>38</v>
      </c>
      <c r="I17" s="492">
        <v>40.5</v>
      </c>
      <c r="J17" s="492" t="s">
        <v>231</v>
      </c>
      <c r="K17" s="492">
        <v>20</v>
      </c>
      <c r="L17" s="492">
        <v>50</v>
      </c>
      <c r="M17" s="534">
        <v>1</v>
      </c>
      <c r="N17" s="498" t="s">
        <v>434</v>
      </c>
      <c r="O17" s="454">
        <f ca="1">BARTONIAN_PARAM_GTS12!$E$89</f>
        <v>124.66</v>
      </c>
      <c r="P17" s="453">
        <f ca="1">BARTONIAN_PARAM_GTS12!$E$84</f>
        <v>171.81083333333333</v>
      </c>
      <c r="Q17" s="454">
        <f ca="1">BARTONIAN_PARAM_GTS12!$E$90</f>
        <v>207.38</v>
      </c>
      <c r="R17" s="604">
        <f t="shared" ca="1" si="13"/>
        <v>-186.38</v>
      </c>
      <c r="S17" s="605">
        <f t="shared" ca="1" si="14"/>
        <v>-135.81083333333333</v>
      </c>
      <c r="T17" s="604">
        <f t="shared" ca="1" si="15"/>
        <v>-73.66</v>
      </c>
      <c r="U17" s="606">
        <f t="shared" ca="1" si="16"/>
        <v>112.72</v>
      </c>
      <c r="V17" s="454">
        <f ca="1">BARTONIAN_PARAM_GTS12!$E$58</f>
        <v>162.392</v>
      </c>
      <c r="W17" s="453">
        <f ca="1">BARTONIAN_PARAM_GTS12!$E$53</f>
        <v>181.19675000000001</v>
      </c>
      <c r="X17" s="454">
        <f ca="1">BARTONIAN_PARAM_GTS12!$E$59</f>
        <v>199.393</v>
      </c>
      <c r="Y17" s="604">
        <f t="shared" ca="1" si="17"/>
        <v>-178.393</v>
      </c>
      <c r="Z17" s="605">
        <f t="shared" ca="1" si="18"/>
        <v>-145.19675000000001</v>
      </c>
      <c r="AA17" s="604">
        <f t="shared" ca="1" si="19"/>
        <v>-111.392</v>
      </c>
      <c r="AB17" s="606">
        <f t="shared" ca="1" si="20"/>
        <v>67.001000000000005</v>
      </c>
      <c r="AC17" s="454">
        <f ca="1">BARTONIAN_PARAM_GTS12!$E$149</f>
        <v>-10</v>
      </c>
      <c r="AD17" s="453">
        <f ca="1">BARTONIAN_PARAM_GTS12!$E$144</f>
        <v>13.619320689655176</v>
      </c>
      <c r="AE17" s="454">
        <f ca="1">BARTONIAN_PARAM_GTS12!$E$150</f>
        <v>45.706199999999995</v>
      </c>
      <c r="AF17" s="604">
        <f t="shared" ca="1" si="21"/>
        <v>-24.706199999999995</v>
      </c>
      <c r="AG17" s="605">
        <f t="shared" ca="1" si="22"/>
        <v>22.380679310344824</v>
      </c>
      <c r="AH17" s="604">
        <f t="shared" ca="1" si="23"/>
        <v>61</v>
      </c>
      <c r="AI17" s="606">
        <f t="shared" ca="1" si="24"/>
        <v>85.706199999999995</v>
      </c>
      <c r="AJ17" s="454">
        <f ca="1">BARTONIAN_PARAM_GTS12!$E$176</f>
        <v>89.555999999999997</v>
      </c>
      <c r="AK17" s="453">
        <f ca="1">BARTONIAN_PARAM_GTS12!$E$171</f>
        <v>110.68074999999999</v>
      </c>
      <c r="AL17" s="454">
        <f ca="1">BARTONIAN_PARAM_GTS12!$E$177</f>
        <v>136.22</v>
      </c>
      <c r="AM17" s="604">
        <f t="shared" ca="1" si="25"/>
        <v>-115.22</v>
      </c>
      <c r="AN17" s="605">
        <f t="shared" ca="1" si="26"/>
        <v>-74.680749999999989</v>
      </c>
      <c r="AO17" s="604">
        <f t="shared" ca="1" si="27"/>
        <v>-38.555999999999997</v>
      </c>
      <c r="AP17" s="606">
        <f t="shared" ca="1" si="28"/>
        <v>76.664000000000001</v>
      </c>
      <c r="AQ17" s="454">
        <f ca="1">BARTONIAN_PARAM_GTS12!$E$265</f>
        <v>-33</v>
      </c>
      <c r="AR17" s="453">
        <f ca="1">BARTONIAN_PARAM_GTS12!$E$260</f>
        <v>16.725421428571426</v>
      </c>
      <c r="AS17" s="454">
        <f ca="1">BARTONIAN_PARAM_GTS12!$E$266</f>
        <v>69.760249999999999</v>
      </c>
      <c r="AT17" s="604">
        <f t="shared" ca="1" si="0"/>
        <v>-48.760249999999999</v>
      </c>
      <c r="AU17" s="605">
        <f t="shared" ca="1" si="1"/>
        <v>19.274578571428574</v>
      </c>
      <c r="AV17" s="604">
        <f t="shared" ca="1" si="2"/>
        <v>84</v>
      </c>
      <c r="AW17" s="606">
        <f t="shared" ca="1" si="3"/>
        <v>132.76024999999998</v>
      </c>
      <c r="AX17" s="454">
        <f ca="1">BARTONIAN_PARAM_GTS12!$E$242</f>
        <v>104.8</v>
      </c>
      <c r="AY17" s="453">
        <f ca="1">BARTONIAN_PARAM_GTS12!$E$237</f>
        <v>134.5</v>
      </c>
      <c r="AZ17" s="454">
        <f ca="1">BARTONIAN_PARAM_GTS12!$E$243</f>
        <v>164.2</v>
      </c>
      <c r="BA17" s="604">
        <f t="shared" ca="1" si="29"/>
        <v>-143.19999999999999</v>
      </c>
      <c r="BB17" s="605">
        <f t="shared" ca="1" si="30"/>
        <v>-98.5</v>
      </c>
      <c r="BC17" s="604">
        <f t="shared" ca="1" si="31"/>
        <v>-53.8</v>
      </c>
      <c r="BD17" s="606">
        <f t="shared" ca="1" si="4"/>
        <v>89.399999999999991</v>
      </c>
      <c r="BE17" s="454">
        <f ca="1">BARTONIAN_PARAM_GTS12!$E$303</f>
        <v>31.844402000000272</v>
      </c>
      <c r="BF17" s="453">
        <f ca="1">BARTONIAN_PARAM_GTS12!$E$293</f>
        <v>70.385449999999992</v>
      </c>
      <c r="BG17" s="454">
        <f ca="1">BARTONIAN_PARAM_GTS12!$E$304</f>
        <v>111.93277000000003</v>
      </c>
      <c r="BH17" s="604">
        <f t="shared" ca="1" si="32"/>
        <v>-90.932770000000033</v>
      </c>
      <c r="BI17" s="605">
        <f t="shared" ca="1" si="33"/>
        <v>-34.385449999999992</v>
      </c>
      <c r="BJ17" s="604">
        <f t="shared" ca="1" si="34"/>
        <v>19.155597999999728</v>
      </c>
      <c r="BK17" s="606">
        <f t="shared" ca="1" si="5"/>
        <v>110.08836799999976</v>
      </c>
      <c r="BL17" s="454">
        <f ca="1">BARTONIAN_PARAM_GTS12!$E$536</f>
        <v>71.599999999999994</v>
      </c>
      <c r="BM17" s="453">
        <f ca="1">BARTONIAN_PARAM_GTS12!$E$528</f>
        <v>92.356249999999989</v>
      </c>
      <c r="BN17" s="454">
        <f ca="1">BARTONIAN_PARAM_GTS12!$E$537</f>
        <v>113</v>
      </c>
      <c r="BO17" s="604">
        <f t="shared" ca="1" si="35"/>
        <v>-92</v>
      </c>
      <c r="BP17" s="605">
        <f t="shared" ca="1" si="36"/>
        <v>-56.356249999999989</v>
      </c>
      <c r="BQ17" s="604">
        <f t="shared" ca="1" si="37"/>
        <v>-20.599999999999994</v>
      </c>
      <c r="BR17" s="606">
        <f t="shared" ca="1" si="6"/>
        <v>71.400000000000006</v>
      </c>
      <c r="BS17" s="454">
        <f ca="1">BARTONIAN_PARAM_GTS12!$E$346</f>
        <v>28.57</v>
      </c>
      <c r="BT17" s="453">
        <f ca="1">BARTONIAN_PARAM_GTS12!$E$336</f>
        <v>43.756923076923073</v>
      </c>
      <c r="BU17" s="454">
        <f ca="1">BARTONIAN_PARAM_GTS12!$E$347</f>
        <v>49.1</v>
      </c>
      <c r="BV17" s="604">
        <f t="shared" ca="1" si="38"/>
        <v>-28.1</v>
      </c>
      <c r="BW17" s="605">
        <f t="shared" ca="1" si="39"/>
        <v>-7.7569230769230728</v>
      </c>
      <c r="BX17" s="604">
        <f t="shared" ca="1" si="40"/>
        <v>22.43</v>
      </c>
      <c r="BY17" s="606">
        <f t="shared" ca="1" si="7"/>
        <v>50.53</v>
      </c>
      <c r="BZ17" s="451">
        <f ca="1">BARTONIAN_PARAM_GTS12!$E$380</f>
        <v>21</v>
      </c>
      <c r="CA17" s="452">
        <f ca="1">BARTONIAN_PARAM_GTS12!$E$379</f>
        <v>21</v>
      </c>
      <c r="CB17" s="451">
        <f ca="1">BARTONIAN_PARAM_GTS12!$E$381</f>
        <v>21</v>
      </c>
      <c r="CC17" s="607">
        <f t="shared" ca="1" si="41"/>
        <v>0</v>
      </c>
      <c r="CD17" s="608">
        <f t="shared" ca="1" si="42"/>
        <v>15</v>
      </c>
      <c r="CE17" s="607">
        <f t="shared" ca="1" si="43"/>
        <v>30</v>
      </c>
      <c r="CF17" s="609">
        <f t="shared" ca="1" si="8"/>
        <v>30</v>
      </c>
      <c r="CG17" s="451">
        <f ca="1">BARTONIAN_PARAM_GTS12!$E$403</f>
        <v>33</v>
      </c>
      <c r="CH17" s="452">
        <f ca="1">BARTONIAN_PARAM_GTS12!$E$402</f>
        <v>33</v>
      </c>
      <c r="CI17" s="451">
        <f ca="1">BARTONIAN_PARAM_GTS12!$E$404</f>
        <v>33</v>
      </c>
      <c r="CJ17" s="607">
        <f t="shared" ca="1" si="44"/>
        <v>-12</v>
      </c>
      <c r="CK17" s="608">
        <f t="shared" ca="1" si="45"/>
        <v>3</v>
      </c>
      <c r="CL17" s="607">
        <f t="shared" ca="1" si="46"/>
        <v>18</v>
      </c>
      <c r="CM17" s="609">
        <f t="shared" ca="1" si="9"/>
        <v>30</v>
      </c>
      <c r="CN17" s="454">
        <f ca="1">BARTONIAN_PARAM_GTS12!$E$426</f>
        <v>24</v>
      </c>
      <c r="CO17" s="453">
        <f ca="1">BARTONIAN_PARAM_GTS12!$E$425</f>
        <v>24</v>
      </c>
      <c r="CP17" s="454">
        <f ca="1">BARTONIAN_PARAM_GTS12!$E$427</f>
        <v>24</v>
      </c>
      <c r="CQ17" s="604">
        <f t="shared" ca="1" si="47"/>
        <v>-3</v>
      </c>
      <c r="CR17" s="605">
        <f t="shared" ca="1" si="48"/>
        <v>12</v>
      </c>
      <c r="CS17" s="604">
        <f t="shared" ca="1" si="49"/>
        <v>27</v>
      </c>
      <c r="CT17" s="606">
        <f t="shared" ca="1" si="10"/>
        <v>30</v>
      </c>
      <c r="CU17" s="451">
        <f ca="1">BARTONIAN_PARAM_GTS12!$E$449</f>
        <v>12</v>
      </c>
      <c r="CV17" s="452">
        <f ca="1">BARTONIAN_PARAM_GTS12!$E$448</f>
        <v>12</v>
      </c>
      <c r="CW17" s="451">
        <f ca="1">BARTONIAN_PARAM_GTS12!$E$450</f>
        <v>12</v>
      </c>
      <c r="CX17" s="607">
        <f t="shared" ca="1" si="50"/>
        <v>9</v>
      </c>
      <c r="CY17" s="608">
        <f t="shared" ca="1" si="51"/>
        <v>24</v>
      </c>
      <c r="CZ17" s="607">
        <f t="shared" ca="1" si="52"/>
        <v>39</v>
      </c>
      <c r="DA17" s="609">
        <f t="shared" ca="1" si="11"/>
        <v>30</v>
      </c>
      <c r="DB17" s="454">
        <f ca="1">BARTONIAN_PARAM_GTS12!$E$489</f>
        <v>20.6</v>
      </c>
      <c r="DC17" s="453">
        <f ca="1">BARTONIAN_PARAM_GTS12!$E$481</f>
        <v>34.391440187499995</v>
      </c>
      <c r="DD17" s="454">
        <f ca="1">BARTONIAN_PARAM_GTS12!$E$490</f>
        <v>47.5</v>
      </c>
      <c r="DE17" s="604">
        <f t="shared" ca="1" si="53"/>
        <v>-26.5</v>
      </c>
      <c r="DF17" s="605">
        <f t="shared" ca="1" si="54"/>
        <v>1.6085598125000047</v>
      </c>
      <c r="DG17" s="604">
        <f t="shared" ca="1" si="55"/>
        <v>30.4</v>
      </c>
      <c r="DH17" s="606">
        <f t="shared" ca="1" si="12"/>
        <v>56.9</v>
      </c>
    </row>
    <row r="18" spans="2:112" ht="33.950000000000003" customHeight="1">
      <c r="B18" s="491" t="s">
        <v>192</v>
      </c>
      <c r="C18" s="494" t="s">
        <v>458</v>
      </c>
      <c r="D18" s="493">
        <v>46.828314740000003</v>
      </c>
      <c r="E18" s="493">
        <v>-1.89894227</v>
      </c>
      <c r="F18" s="492" t="s">
        <v>172</v>
      </c>
      <c r="G18" s="494" t="s">
        <v>430</v>
      </c>
      <c r="H18" s="492">
        <v>38</v>
      </c>
      <c r="I18" s="492">
        <v>40.5</v>
      </c>
      <c r="J18" s="492" t="s">
        <v>231</v>
      </c>
      <c r="K18" s="492">
        <v>20</v>
      </c>
      <c r="L18" s="492">
        <v>50</v>
      </c>
      <c r="M18" s="534">
        <v>4</v>
      </c>
      <c r="N18" s="498" t="s">
        <v>434</v>
      </c>
      <c r="O18" s="454">
        <f ca="1">BARTONIAN_PARAM_GTS12!$E$89</f>
        <v>124.66</v>
      </c>
      <c r="P18" s="453">
        <f ca="1">BARTONIAN_PARAM_GTS12!$E$84</f>
        <v>171.81083333333333</v>
      </c>
      <c r="Q18" s="454">
        <f ca="1">BARTONIAN_PARAM_GTS12!$E$90</f>
        <v>207.38</v>
      </c>
      <c r="R18" s="604">
        <f t="shared" ca="1" si="13"/>
        <v>-183.38</v>
      </c>
      <c r="S18" s="605">
        <f t="shared" ca="1" si="14"/>
        <v>-132.81083333333333</v>
      </c>
      <c r="T18" s="604">
        <f t="shared" ca="1" si="15"/>
        <v>-70.66</v>
      </c>
      <c r="U18" s="606">
        <f t="shared" ca="1" si="16"/>
        <v>112.72</v>
      </c>
      <c r="V18" s="454">
        <f ca="1">BARTONIAN_PARAM_GTS12!$E$58</f>
        <v>162.392</v>
      </c>
      <c r="W18" s="453">
        <f ca="1">BARTONIAN_PARAM_GTS12!$E$53</f>
        <v>181.19675000000001</v>
      </c>
      <c r="X18" s="454">
        <f ca="1">BARTONIAN_PARAM_GTS12!$E$59</f>
        <v>199.393</v>
      </c>
      <c r="Y18" s="604">
        <f t="shared" ca="1" si="17"/>
        <v>-175.393</v>
      </c>
      <c r="Z18" s="605">
        <f t="shared" ca="1" si="18"/>
        <v>-142.19675000000001</v>
      </c>
      <c r="AA18" s="604">
        <f t="shared" ca="1" si="19"/>
        <v>-108.392</v>
      </c>
      <c r="AB18" s="606">
        <f t="shared" ca="1" si="20"/>
        <v>67.001000000000005</v>
      </c>
      <c r="AC18" s="454">
        <f ca="1">BARTONIAN_PARAM_GTS12!$E$149</f>
        <v>-10</v>
      </c>
      <c r="AD18" s="453">
        <f ca="1">BARTONIAN_PARAM_GTS12!$E$144</f>
        <v>13.619320689655176</v>
      </c>
      <c r="AE18" s="454">
        <f ca="1">BARTONIAN_PARAM_GTS12!$E$150</f>
        <v>45.706199999999995</v>
      </c>
      <c r="AF18" s="604">
        <f t="shared" ca="1" si="21"/>
        <v>-21.706199999999995</v>
      </c>
      <c r="AG18" s="605">
        <f t="shared" ca="1" si="22"/>
        <v>25.380679310344824</v>
      </c>
      <c r="AH18" s="604">
        <f t="shared" ca="1" si="23"/>
        <v>64</v>
      </c>
      <c r="AI18" s="606">
        <f t="shared" ca="1" si="24"/>
        <v>85.706199999999995</v>
      </c>
      <c r="AJ18" s="454">
        <f ca="1">BARTONIAN_PARAM_GTS12!$E$176</f>
        <v>89.555999999999997</v>
      </c>
      <c r="AK18" s="453">
        <f ca="1">BARTONIAN_PARAM_GTS12!$E$171</f>
        <v>110.68074999999999</v>
      </c>
      <c r="AL18" s="454">
        <f ca="1">BARTONIAN_PARAM_GTS12!$E$177</f>
        <v>136.22</v>
      </c>
      <c r="AM18" s="604">
        <f t="shared" ca="1" si="25"/>
        <v>-112.22</v>
      </c>
      <c r="AN18" s="605">
        <f t="shared" ca="1" si="26"/>
        <v>-71.680749999999989</v>
      </c>
      <c r="AO18" s="604">
        <f t="shared" ca="1" si="27"/>
        <v>-35.555999999999997</v>
      </c>
      <c r="AP18" s="606">
        <f t="shared" ca="1" si="28"/>
        <v>76.664000000000001</v>
      </c>
      <c r="AQ18" s="454">
        <f ca="1">BARTONIAN_PARAM_GTS12!$E$265</f>
        <v>-33</v>
      </c>
      <c r="AR18" s="453">
        <f ca="1">BARTONIAN_PARAM_GTS12!$E$260</f>
        <v>16.725421428571426</v>
      </c>
      <c r="AS18" s="454">
        <f ca="1">BARTONIAN_PARAM_GTS12!$E$266</f>
        <v>69.760249999999999</v>
      </c>
      <c r="AT18" s="604">
        <f t="shared" ca="1" si="0"/>
        <v>-45.760249999999999</v>
      </c>
      <c r="AU18" s="605">
        <f t="shared" ca="1" si="1"/>
        <v>22.274578571428574</v>
      </c>
      <c r="AV18" s="604">
        <f t="shared" ca="1" si="2"/>
        <v>87</v>
      </c>
      <c r="AW18" s="606">
        <f t="shared" ca="1" si="3"/>
        <v>132.76024999999998</v>
      </c>
      <c r="AX18" s="454">
        <f ca="1">BARTONIAN_PARAM_GTS12!$E$242</f>
        <v>104.8</v>
      </c>
      <c r="AY18" s="453">
        <f ca="1">BARTONIAN_PARAM_GTS12!$E$237</f>
        <v>134.5</v>
      </c>
      <c r="AZ18" s="454">
        <f ca="1">BARTONIAN_PARAM_GTS12!$E$243</f>
        <v>164.2</v>
      </c>
      <c r="BA18" s="604">
        <f t="shared" ca="1" si="29"/>
        <v>-140.19999999999999</v>
      </c>
      <c r="BB18" s="605">
        <f t="shared" ca="1" si="30"/>
        <v>-95.5</v>
      </c>
      <c r="BC18" s="604">
        <f t="shared" ca="1" si="31"/>
        <v>-50.8</v>
      </c>
      <c r="BD18" s="606">
        <f t="shared" ca="1" si="4"/>
        <v>89.399999999999991</v>
      </c>
      <c r="BE18" s="454">
        <f ca="1">BARTONIAN_PARAM_GTS12!$E$303</f>
        <v>31.844402000000272</v>
      </c>
      <c r="BF18" s="453">
        <f ca="1">BARTONIAN_PARAM_GTS12!$E$293</f>
        <v>70.385449999999992</v>
      </c>
      <c r="BG18" s="454">
        <f ca="1">BARTONIAN_PARAM_GTS12!$E$304</f>
        <v>111.93277000000003</v>
      </c>
      <c r="BH18" s="604">
        <f t="shared" ca="1" si="32"/>
        <v>-87.932770000000033</v>
      </c>
      <c r="BI18" s="605">
        <f t="shared" ca="1" si="33"/>
        <v>-31.385449999999992</v>
      </c>
      <c r="BJ18" s="604">
        <f t="shared" ca="1" si="34"/>
        <v>22.155597999999728</v>
      </c>
      <c r="BK18" s="606">
        <f t="shared" ca="1" si="5"/>
        <v>110.08836799999976</v>
      </c>
      <c r="BL18" s="454">
        <f ca="1">BARTONIAN_PARAM_GTS12!$E$536</f>
        <v>71.599999999999994</v>
      </c>
      <c r="BM18" s="453">
        <f ca="1">BARTONIAN_PARAM_GTS12!$E$528</f>
        <v>92.356249999999989</v>
      </c>
      <c r="BN18" s="454">
        <f ca="1">BARTONIAN_PARAM_GTS12!$E$537</f>
        <v>113</v>
      </c>
      <c r="BO18" s="604">
        <f t="shared" ca="1" si="35"/>
        <v>-89</v>
      </c>
      <c r="BP18" s="605">
        <f t="shared" ca="1" si="36"/>
        <v>-53.356249999999989</v>
      </c>
      <c r="BQ18" s="604">
        <f t="shared" ca="1" si="37"/>
        <v>-17.599999999999994</v>
      </c>
      <c r="BR18" s="606">
        <f t="shared" ca="1" si="6"/>
        <v>71.400000000000006</v>
      </c>
      <c r="BS18" s="454">
        <f ca="1">BARTONIAN_PARAM_GTS12!$E$346</f>
        <v>28.57</v>
      </c>
      <c r="BT18" s="453">
        <f ca="1">BARTONIAN_PARAM_GTS12!$E$336</f>
        <v>43.756923076923073</v>
      </c>
      <c r="BU18" s="454">
        <f ca="1">BARTONIAN_PARAM_GTS12!$E$347</f>
        <v>49.1</v>
      </c>
      <c r="BV18" s="604">
        <f t="shared" ca="1" si="38"/>
        <v>-25.1</v>
      </c>
      <c r="BW18" s="605">
        <f t="shared" ca="1" si="39"/>
        <v>-4.7569230769230728</v>
      </c>
      <c r="BX18" s="604">
        <f t="shared" ca="1" si="40"/>
        <v>25.43</v>
      </c>
      <c r="BY18" s="606">
        <f t="shared" ca="1" si="7"/>
        <v>50.53</v>
      </c>
      <c r="BZ18" s="451">
        <f ca="1">BARTONIAN_PARAM_GTS12!$E$380</f>
        <v>21</v>
      </c>
      <c r="CA18" s="452">
        <f ca="1">BARTONIAN_PARAM_GTS12!$E$379</f>
        <v>21</v>
      </c>
      <c r="CB18" s="451">
        <f ca="1">BARTONIAN_PARAM_GTS12!$E$381</f>
        <v>21</v>
      </c>
      <c r="CC18" s="607">
        <f t="shared" ca="1" si="41"/>
        <v>3</v>
      </c>
      <c r="CD18" s="608">
        <f t="shared" ca="1" si="42"/>
        <v>18</v>
      </c>
      <c r="CE18" s="607">
        <f t="shared" ca="1" si="43"/>
        <v>33</v>
      </c>
      <c r="CF18" s="609">
        <f t="shared" ca="1" si="8"/>
        <v>30</v>
      </c>
      <c r="CG18" s="451">
        <f ca="1">BARTONIAN_PARAM_GTS12!$E$403</f>
        <v>33</v>
      </c>
      <c r="CH18" s="452">
        <f ca="1">BARTONIAN_PARAM_GTS12!$E$402</f>
        <v>33</v>
      </c>
      <c r="CI18" s="451">
        <f ca="1">BARTONIAN_PARAM_GTS12!$E$404</f>
        <v>33</v>
      </c>
      <c r="CJ18" s="607">
        <f t="shared" ca="1" si="44"/>
        <v>-9</v>
      </c>
      <c r="CK18" s="608">
        <f t="shared" ca="1" si="45"/>
        <v>6</v>
      </c>
      <c r="CL18" s="607">
        <f t="shared" ca="1" si="46"/>
        <v>21</v>
      </c>
      <c r="CM18" s="609">
        <f t="shared" ca="1" si="9"/>
        <v>30</v>
      </c>
      <c r="CN18" s="454">
        <f ca="1">BARTONIAN_PARAM_GTS12!$E$426</f>
        <v>24</v>
      </c>
      <c r="CO18" s="453">
        <f ca="1">BARTONIAN_PARAM_GTS12!$E$425</f>
        <v>24</v>
      </c>
      <c r="CP18" s="454">
        <f ca="1">BARTONIAN_PARAM_GTS12!$E$427</f>
        <v>24</v>
      </c>
      <c r="CQ18" s="604">
        <f t="shared" ca="1" si="47"/>
        <v>0</v>
      </c>
      <c r="CR18" s="605">
        <f t="shared" ca="1" si="48"/>
        <v>15</v>
      </c>
      <c r="CS18" s="604">
        <f t="shared" ca="1" si="49"/>
        <v>30</v>
      </c>
      <c r="CT18" s="606">
        <f t="shared" ca="1" si="10"/>
        <v>30</v>
      </c>
      <c r="CU18" s="451">
        <f ca="1">BARTONIAN_PARAM_GTS12!$E$449</f>
        <v>12</v>
      </c>
      <c r="CV18" s="452">
        <f ca="1">BARTONIAN_PARAM_GTS12!$E$448</f>
        <v>12</v>
      </c>
      <c r="CW18" s="451">
        <f ca="1">BARTONIAN_PARAM_GTS12!$E$450</f>
        <v>12</v>
      </c>
      <c r="CX18" s="607">
        <f t="shared" ca="1" si="50"/>
        <v>12</v>
      </c>
      <c r="CY18" s="608">
        <f t="shared" ca="1" si="51"/>
        <v>27</v>
      </c>
      <c r="CZ18" s="607">
        <f t="shared" ca="1" si="52"/>
        <v>42</v>
      </c>
      <c r="DA18" s="609">
        <f t="shared" ca="1" si="11"/>
        <v>30</v>
      </c>
      <c r="DB18" s="454">
        <f ca="1">BARTONIAN_PARAM_GTS12!$E$489</f>
        <v>20.6</v>
      </c>
      <c r="DC18" s="453">
        <f ca="1">BARTONIAN_PARAM_GTS12!$E$481</f>
        <v>34.391440187499995</v>
      </c>
      <c r="DD18" s="454">
        <f ca="1">BARTONIAN_PARAM_GTS12!$E$490</f>
        <v>47.5</v>
      </c>
      <c r="DE18" s="604">
        <f t="shared" ca="1" si="53"/>
        <v>-23.5</v>
      </c>
      <c r="DF18" s="605">
        <f t="shared" ca="1" si="54"/>
        <v>4.6085598125000047</v>
      </c>
      <c r="DG18" s="604">
        <f t="shared" ca="1" si="55"/>
        <v>33.4</v>
      </c>
      <c r="DH18" s="606">
        <f t="shared" ca="1" si="12"/>
        <v>56.9</v>
      </c>
    </row>
    <row r="19" spans="2:112" ht="33.950000000000003" customHeight="1">
      <c r="B19" s="491" t="s">
        <v>193</v>
      </c>
      <c r="C19" s="494" t="s">
        <v>459</v>
      </c>
      <c r="D19" s="493">
        <v>47.006285159999997</v>
      </c>
      <c r="E19" s="493">
        <v>-2.28337901</v>
      </c>
      <c r="F19" s="492" t="s">
        <v>172</v>
      </c>
      <c r="G19" s="494" t="s">
        <v>430</v>
      </c>
      <c r="H19" s="492">
        <v>38</v>
      </c>
      <c r="I19" s="492">
        <v>40.5</v>
      </c>
      <c r="J19" s="492" t="s">
        <v>231</v>
      </c>
      <c r="K19" s="492">
        <v>20</v>
      </c>
      <c r="L19" s="492">
        <v>50</v>
      </c>
      <c r="M19" s="534">
        <v>1</v>
      </c>
      <c r="N19" s="498" t="s">
        <v>434</v>
      </c>
      <c r="O19" s="454">
        <f ca="1">BARTONIAN_PARAM_GTS12!$E$89</f>
        <v>124.66</v>
      </c>
      <c r="P19" s="453">
        <f ca="1">BARTONIAN_PARAM_GTS12!$E$84</f>
        <v>171.81083333333333</v>
      </c>
      <c r="Q19" s="454">
        <f ca="1">BARTONIAN_PARAM_GTS12!$E$90</f>
        <v>207.38</v>
      </c>
      <c r="R19" s="604">
        <f t="shared" ca="1" si="13"/>
        <v>-186.38</v>
      </c>
      <c r="S19" s="605">
        <f t="shared" ca="1" si="14"/>
        <v>-135.81083333333333</v>
      </c>
      <c r="T19" s="604">
        <f t="shared" ca="1" si="15"/>
        <v>-73.66</v>
      </c>
      <c r="U19" s="606">
        <f t="shared" ca="1" si="16"/>
        <v>112.72</v>
      </c>
      <c r="V19" s="454">
        <f ca="1">BARTONIAN_PARAM_GTS12!$E$58</f>
        <v>162.392</v>
      </c>
      <c r="W19" s="453">
        <f ca="1">BARTONIAN_PARAM_GTS12!$E$53</f>
        <v>181.19675000000001</v>
      </c>
      <c r="X19" s="454">
        <f ca="1">BARTONIAN_PARAM_GTS12!$E$59</f>
        <v>199.393</v>
      </c>
      <c r="Y19" s="604">
        <f t="shared" ca="1" si="17"/>
        <v>-178.393</v>
      </c>
      <c r="Z19" s="605">
        <f t="shared" ca="1" si="18"/>
        <v>-145.19675000000001</v>
      </c>
      <c r="AA19" s="604">
        <f t="shared" ca="1" si="19"/>
        <v>-111.392</v>
      </c>
      <c r="AB19" s="606">
        <f t="shared" ca="1" si="20"/>
        <v>67.001000000000005</v>
      </c>
      <c r="AC19" s="454">
        <f ca="1">BARTONIAN_PARAM_GTS12!$E$149</f>
        <v>-10</v>
      </c>
      <c r="AD19" s="453">
        <f ca="1">BARTONIAN_PARAM_GTS12!$E$144</f>
        <v>13.619320689655176</v>
      </c>
      <c r="AE19" s="454">
        <f ca="1">BARTONIAN_PARAM_GTS12!$E$150</f>
        <v>45.706199999999995</v>
      </c>
      <c r="AF19" s="604">
        <f t="shared" ca="1" si="21"/>
        <v>-24.706199999999995</v>
      </c>
      <c r="AG19" s="605">
        <f t="shared" ca="1" si="22"/>
        <v>22.380679310344824</v>
      </c>
      <c r="AH19" s="604">
        <f t="shared" ca="1" si="23"/>
        <v>61</v>
      </c>
      <c r="AI19" s="606">
        <f t="shared" ca="1" si="24"/>
        <v>85.706199999999995</v>
      </c>
      <c r="AJ19" s="454">
        <f ca="1">BARTONIAN_PARAM_GTS12!$E$176</f>
        <v>89.555999999999997</v>
      </c>
      <c r="AK19" s="453">
        <f ca="1">BARTONIAN_PARAM_GTS12!$E$171</f>
        <v>110.68074999999999</v>
      </c>
      <c r="AL19" s="454">
        <f ca="1">BARTONIAN_PARAM_GTS12!$E$177</f>
        <v>136.22</v>
      </c>
      <c r="AM19" s="604">
        <f t="shared" ca="1" si="25"/>
        <v>-115.22</v>
      </c>
      <c r="AN19" s="605">
        <f t="shared" ca="1" si="26"/>
        <v>-74.680749999999989</v>
      </c>
      <c r="AO19" s="604">
        <f t="shared" ca="1" si="27"/>
        <v>-38.555999999999997</v>
      </c>
      <c r="AP19" s="606">
        <f t="shared" ca="1" si="28"/>
        <v>76.664000000000001</v>
      </c>
      <c r="AQ19" s="454">
        <f ca="1">BARTONIAN_PARAM_GTS12!$E$265</f>
        <v>-33</v>
      </c>
      <c r="AR19" s="453">
        <f ca="1">BARTONIAN_PARAM_GTS12!$E$260</f>
        <v>16.725421428571426</v>
      </c>
      <c r="AS19" s="454">
        <f ca="1">BARTONIAN_PARAM_GTS12!$E$266</f>
        <v>69.760249999999999</v>
      </c>
      <c r="AT19" s="604">
        <f t="shared" ca="1" si="0"/>
        <v>-48.760249999999999</v>
      </c>
      <c r="AU19" s="605">
        <f t="shared" ca="1" si="1"/>
        <v>19.274578571428574</v>
      </c>
      <c r="AV19" s="604">
        <f t="shared" ca="1" si="2"/>
        <v>84</v>
      </c>
      <c r="AW19" s="606">
        <f t="shared" ca="1" si="3"/>
        <v>132.76024999999998</v>
      </c>
      <c r="AX19" s="454">
        <f ca="1">BARTONIAN_PARAM_GTS12!$E$242</f>
        <v>104.8</v>
      </c>
      <c r="AY19" s="453">
        <f ca="1">BARTONIAN_PARAM_GTS12!$E$237</f>
        <v>134.5</v>
      </c>
      <c r="AZ19" s="454">
        <f ca="1">BARTONIAN_PARAM_GTS12!$E$243</f>
        <v>164.2</v>
      </c>
      <c r="BA19" s="604">
        <f t="shared" ca="1" si="29"/>
        <v>-143.19999999999999</v>
      </c>
      <c r="BB19" s="605">
        <f t="shared" ca="1" si="30"/>
        <v>-98.5</v>
      </c>
      <c r="BC19" s="604">
        <f t="shared" ca="1" si="31"/>
        <v>-53.8</v>
      </c>
      <c r="BD19" s="606">
        <f t="shared" ca="1" si="4"/>
        <v>89.399999999999991</v>
      </c>
      <c r="BE19" s="454">
        <f ca="1">BARTONIAN_PARAM_GTS12!$E$303</f>
        <v>31.844402000000272</v>
      </c>
      <c r="BF19" s="453">
        <f ca="1">BARTONIAN_PARAM_GTS12!$E$293</f>
        <v>70.385449999999992</v>
      </c>
      <c r="BG19" s="454">
        <f ca="1">BARTONIAN_PARAM_GTS12!$E$304</f>
        <v>111.93277000000003</v>
      </c>
      <c r="BH19" s="604">
        <f t="shared" ca="1" si="32"/>
        <v>-90.932770000000033</v>
      </c>
      <c r="BI19" s="605">
        <f t="shared" ca="1" si="33"/>
        <v>-34.385449999999992</v>
      </c>
      <c r="BJ19" s="604">
        <f t="shared" ca="1" si="34"/>
        <v>19.155597999999728</v>
      </c>
      <c r="BK19" s="606">
        <f t="shared" ca="1" si="5"/>
        <v>110.08836799999976</v>
      </c>
      <c r="BL19" s="454">
        <f ca="1">BARTONIAN_PARAM_GTS12!$E$536</f>
        <v>71.599999999999994</v>
      </c>
      <c r="BM19" s="453">
        <f ca="1">BARTONIAN_PARAM_GTS12!$E$528</f>
        <v>92.356249999999989</v>
      </c>
      <c r="BN19" s="454">
        <f ca="1">BARTONIAN_PARAM_GTS12!$E$537</f>
        <v>113</v>
      </c>
      <c r="BO19" s="604">
        <f t="shared" ca="1" si="35"/>
        <v>-92</v>
      </c>
      <c r="BP19" s="605">
        <f t="shared" ca="1" si="36"/>
        <v>-56.356249999999989</v>
      </c>
      <c r="BQ19" s="604">
        <f t="shared" ca="1" si="37"/>
        <v>-20.599999999999994</v>
      </c>
      <c r="BR19" s="606">
        <f t="shared" ca="1" si="6"/>
        <v>71.400000000000006</v>
      </c>
      <c r="BS19" s="454">
        <f ca="1">BARTONIAN_PARAM_GTS12!$E$346</f>
        <v>28.57</v>
      </c>
      <c r="BT19" s="453">
        <f ca="1">BARTONIAN_PARAM_GTS12!$E$336</f>
        <v>43.756923076923073</v>
      </c>
      <c r="BU19" s="454">
        <f ca="1">BARTONIAN_PARAM_GTS12!$E$347</f>
        <v>49.1</v>
      </c>
      <c r="BV19" s="604">
        <f t="shared" ca="1" si="38"/>
        <v>-28.1</v>
      </c>
      <c r="BW19" s="605">
        <f t="shared" ca="1" si="39"/>
        <v>-7.7569230769230728</v>
      </c>
      <c r="BX19" s="604">
        <f t="shared" ca="1" si="40"/>
        <v>22.43</v>
      </c>
      <c r="BY19" s="606">
        <f t="shared" ca="1" si="7"/>
        <v>50.53</v>
      </c>
      <c r="BZ19" s="451">
        <f ca="1">BARTONIAN_PARAM_GTS12!$E$380</f>
        <v>21</v>
      </c>
      <c r="CA19" s="452">
        <f ca="1">BARTONIAN_PARAM_GTS12!$E$379</f>
        <v>21</v>
      </c>
      <c r="CB19" s="451">
        <f ca="1">BARTONIAN_PARAM_GTS12!$E$381</f>
        <v>21</v>
      </c>
      <c r="CC19" s="607">
        <f t="shared" ca="1" si="41"/>
        <v>0</v>
      </c>
      <c r="CD19" s="608">
        <f t="shared" ca="1" si="42"/>
        <v>15</v>
      </c>
      <c r="CE19" s="607">
        <f t="shared" ca="1" si="43"/>
        <v>30</v>
      </c>
      <c r="CF19" s="609">
        <f t="shared" ca="1" si="8"/>
        <v>30</v>
      </c>
      <c r="CG19" s="451">
        <f ca="1">BARTONIAN_PARAM_GTS12!$E$403</f>
        <v>33</v>
      </c>
      <c r="CH19" s="452">
        <f ca="1">BARTONIAN_PARAM_GTS12!$E$402</f>
        <v>33</v>
      </c>
      <c r="CI19" s="451">
        <f ca="1">BARTONIAN_PARAM_GTS12!$E$404</f>
        <v>33</v>
      </c>
      <c r="CJ19" s="607">
        <f t="shared" ca="1" si="44"/>
        <v>-12</v>
      </c>
      <c r="CK19" s="608">
        <f t="shared" ca="1" si="45"/>
        <v>3</v>
      </c>
      <c r="CL19" s="607">
        <f t="shared" ca="1" si="46"/>
        <v>18</v>
      </c>
      <c r="CM19" s="609">
        <f t="shared" ca="1" si="9"/>
        <v>30</v>
      </c>
      <c r="CN19" s="454">
        <f ca="1">BARTONIAN_PARAM_GTS12!$E$426</f>
        <v>24</v>
      </c>
      <c r="CO19" s="453">
        <f ca="1">BARTONIAN_PARAM_GTS12!$E$425</f>
        <v>24</v>
      </c>
      <c r="CP19" s="454">
        <f ca="1">BARTONIAN_PARAM_GTS12!$E$427</f>
        <v>24</v>
      </c>
      <c r="CQ19" s="604">
        <f t="shared" ca="1" si="47"/>
        <v>-3</v>
      </c>
      <c r="CR19" s="605">
        <f t="shared" ca="1" si="48"/>
        <v>12</v>
      </c>
      <c r="CS19" s="604">
        <f t="shared" ca="1" si="49"/>
        <v>27</v>
      </c>
      <c r="CT19" s="606">
        <f t="shared" ca="1" si="10"/>
        <v>30</v>
      </c>
      <c r="CU19" s="451">
        <f ca="1">BARTONIAN_PARAM_GTS12!$E$449</f>
        <v>12</v>
      </c>
      <c r="CV19" s="452">
        <f ca="1">BARTONIAN_PARAM_GTS12!$E$448</f>
        <v>12</v>
      </c>
      <c r="CW19" s="451">
        <f ca="1">BARTONIAN_PARAM_GTS12!$E$450</f>
        <v>12</v>
      </c>
      <c r="CX19" s="607">
        <f t="shared" ca="1" si="50"/>
        <v>9</v>
      </c>
      <c r="CY19" s="608">
        <f t="shared" ca="1" si="51"/>
        <v>24</v>
      </c>
      <c r="CZ19" s="607">
        <f t="shared" ca="1" si="52"/>
        <v>39</v>
      </c>
      <c r="DA19" s="609">
        <f t="shared" ca="1" si="11"/>
        <v>30</v>
      </c>
      <c r="DB19" s="454">
        <f ca="1">BARTONIAN_PARAM_GTS12!$E$489</f>
        <v>20.6</v>
      </c>
      <c r="DC19" s="453">
        <f ca="1">BARTONIAN_PARAM_GTS12!$E$481</f>
        <v>34.391440187499995</v>
      </c>
      <c r="DD19" s="454">
        <f ca="1">BARTONIAN_PARAM_GTS12!$E$490</f>
        <v>47.5</v>
      </c>
      <c r="DE19" s="604">
        <f t="shared" ca="1" si="53"/>
        <v>-26.5</v>
      </c>
      <c r="DF19" s="605">
        <f t="shared" ca="1" si="54"/>
        <v>1.6085598125000047</v>
      </c>
      <c r="DG19" s="604">
        <f t="shared" ca="1" si="55"/>
        <v>30.4</v>
      </c>
      <c r="DH19" s="606">
        <f t="shared" ca="1" si="12"/>
        <v>56.9</v>
      </c>
    </row>
    <row r="20" spans="2:112" ht="33.950000000000003" customHeight="1">
      <c r="B20" s="491" t="s">
        <v>194</v>
      </c>
      <c r="C20" s="494" t="s">
        <v>460</v>
      </c>
      <c r="D20" s="493">
        <v>46.991175759999997</v>
      </c>
      <c r="E20" s="493">
        <v>-2.26693371</v>
      </c>
      <c r="F20" s="492" t="s">
        <v>172</v>
      </c>
      <c r="G20" s="494" t="s">
        <v>430</v>
      </c>
      <c r="H20" s="492">
        <v>38</v>
      </c>
      <c r="I20" s="492">
        <v>40.5</v>
      </c>
      <c r="J20" s="492" t="s">
        <v>231</v>
      </c>
      <c r="K20" s="492">
        <v>20</v>
      </c>
      <c r="L20" s="492">
        <v>50</v>
      </c>
      <c r="M20" s="534">
        <v>1</v>
      </c>
      <c r="N20" s="498" t="s">
        <v>434</v>
      </c>
      <c r="O20" s="454">
        <f ca="1">BARTONIAN_PARAM_GTS12!$E$89</f>
        <v>124.66</v>
      </c>
      <c r="P20" s="453">
        <f ca="1">BARTONIAN_PARAM_GTS12!$E$84</f>
        <v>171.81083333333333</v>
      </c>
      <c r="Q20" s="454">
        <f ca="1">BARTONIAN_PARAM_GTS12!$E$90</f>
        <v>207.38</v>
      </c>
      <c r="R20" s="604">
        <f t="shared" ca="1" si="13"/>
        <v>-186.38</v>
      </c>
      <c r="S20" s="605">
        <f t="shared" ca="1" si="14"/>
        <v>-135.81083333333333</v>
      </c>
      <c r="T20" s="604">
        <f t="shared" ca="1" si="15"/>
        <v>-73.66</v>
      </c>
      <c r="U20" s="606">
        <f t="shared" ca="1" si="16"/>
        <v>112.72</v>
      </c>
      <c r="V20" s="454">
        <f ca="1">BARTONIAN_PARAM_GTS12!$E$58</f>
        <v>162.392</v>
      </c>
      <c r="W20" s="453">
        <f ca="1">BARTONIAN_PARAM_GTS12!$E$53</f>
        <v>181.19675000000001</v>
      </c>
      <c r="X20" s="454">
        <f ca="1">BARTONIAN_PARAM_GTS12!$E$59</f>
        <v>199.393</v>
      </c>
      <c r="Y20" s="604">
        <f t="shared" ca="1" si="17"/>
        <v>-178.393</v>
      </c>
      <c r="Z20" s="605">
        <f t="shared" ca="1" si="18"/>
        <v>-145.19675000000001</v>
      </c>
      <c r="AA20" s="604">
        <f t="shared" ca="1" si="19"/>
        <v>-111.392</v>
      </c>
      <c r="AB20" s="606">
        <f t="shared" ca="1" si="20"/>
        <v>67.001000000000005</v>
      </c>
      <c r="AC20" s="454">
        <f ca="1">BARTONIAN_PARAM_GTS12!$E$149</f>
        <v>-10</v>
      </c>
      <c r="AD20" s="453">
        <f ca="1">BARTONIAN_PARAM_GTS12!$E$144</f>
        <v>13.619320689655176</v>
      </c>
      <c r="AE20" s="454">
        <f ca="1">BARTONIAN_PARAM_GTS12!$E$150</f>
        <v>45.706199999999995</v>
      </c>
      <c r="AF20" s="604">
        <f t="shared" ca="1" si="21"/>
        <v>-24.706199999999995</v>
      </c>
      <c r="AG20" s="605">
        <f t="shared" ca="1" si="22"/>
        <v>22.380679310344824</v>
      </c>
      <c r="AH20" s="604">
        <f t="shared" ca="1" si="23"/>
        <v>61</v>
      </c>
      <c r="AI20" s="606">
        <f t="shared" ca="1" si="24"/>
        <v>85.706199999999995</v>
      </c>
      <c r="AJ20" s="454">
        <f ca="1">BARTONIAN_PARAM_GTS12!$E$176</f>
        <v>89.555999999999997</v>
      </c>
      <c r="AK20" s="453">
        <f ca="1">BARTONIAN_PARAM_GTS12!$E$171</f>
        <v>110.68074999999999</v>
      </c>
      <c r="AL20" s="454">
        <f ca="1">BARTONIAN_PARAM_GTS12!$E$177</f>
        <v>136.22</v>
      </c>
      <c r="AM20" s="604">
        <f t="shared" ca="1" si="25"/>
        <v>-115.22</v>
      </c>
      <c r="AN20" s="605">
        <f t="shared" ca="1" si="26"/>
        <v>-74.680749999999989</v>
      </c>
      <c r="AO20" s="604">
        <f t="shared" ca="1" si="27"/>
        <v>-38.555999999999997</v>
      </c>
      <c r="AP20" s="606">
        <f t="shared" ca="1" si="28"/>
        <v>76.664000000000001</v>
      </c>
      <c r="AQ20" s="454">
        <f ca="1">BARTONIAN_PARAM_GTS12!$E$265</f>
        <v>-33</v>
      </c>
      <c r="AR20" s="453">
        <f ca="1">BARTONIAN_PARAM_GTS12!$E$260</f>
        <v>16.725421428571426</v>
      </c>
      <c r="AS20" s="454">
        <f ca="1">BARTONIAN_PARAM_GTS12!$E$266</f>
        <v>69.760249999999999</v>
      </c>
      <c r="AT20" s="604">
        <f t="shared" ca="1" si="0"/>
        <v>-48.760249999999999</v>
      </c>
      <c r="AU20" s="605">
        <f t="shared" ca="1" si="1"/>
        <v>19.274578571428574</v>
      </c>
      <c r="AV20" s="604">
        <f t="shared" ca="1" si="2"/>
        <v>84</v>
      </c>
      <c r="AW20" s="606">
        <f t="shared" ca="1" si="3"/>
        <v>132.76024999999998</v>
      </c>
      <c r="AX20" s="454">
        <f ca="1">BARTONIAN_PARAM_GTS12!$E$242</f>
        <v>104.8</v>
      </c>
      <c r="AY20" s="453">
        <f ca="1">BARTONIAN_PARAM_GTS12!$E$237</f>
        <v>134.5</v>
      </c>
      <c r="AZ20" s="454">
        <f ca="1">BARTONIAN_PARAM_GTS12!$E$243</f>
        <v>164.2</v>
      </c>
      <c r="BA20" s="604">
        <f t="shared" ca="1" si="29"/>
        <v>-143.19999999999999</v>
      </c>
      <c r="BB20" s="605">
        <f t="shared" ca="1" si="30"/>
        <v>-98.5</v>
      </c>
      <c r="BC20" s="604">
        <f t="shared" ca="1" si="31"/>
        <v>-53.8</v>
      </c>
      <c r="BD20" s="606">
        <f t="shared" ca="1" si="4"/>
        <v>89.399999999999991</v>
      </c>
      <c r="BE20" s="454">
        <f ca="1">BARTONIAN_PARAM_GTS12!$E$303</f>
        <v>31.844402000000272</v>
      </c>
      <c r="BF20" s="453">
        <f ca="1">BARTONIAN_PARAM_GTS12!$E$293</f>
        <v>70.385449999999992</v>
      </c>
      <c r="BG20" s="454">
        <f ca="1">BARTONIAN_PARAM_GTS12!$E$304</f>
        <v>111.93277000000003</v>
      </c>
      <c r="BH20" s="604">
        <f t="shared" ca="1" si="32"/>
        <v>-90.932770000000033</v>
      </c>
      <c r="BI20" s="605">
        <f t="shared" ca="1" si="33"/>
        <v>-34.385449999999992</v>
      </c>
      <c r="BJ20" s="604">
        <f t="shared" ca="1" si="34"/>
        <v>19.155597999999728</v>
      </c>
      <c r="BK20" s="606">
        <f t="shared" ca="1" si="5"/>
        <v>110.08836799999976</v>
      </c>
      <c r="BL20" s="454">
        <f ca="1">BARTONIAN_PARAM_GTS12!$E$536</f>
        <v>71.599999999999994</v>
      </c>
      <c r="BM20" s="453">
        <f ca="1">BARTONIAN_PARAM_GTS12!$E$528</f>
        <v>92.356249999999989</v>
      </c>
      <c r="BN20" s="454">
        <f ca="1">BARTONIAN_PARAM_GTS12!$E$537</f>
        <v>113</v>
      </c>
      <c r="BO20" s="604">
        <f t="shared" ca="1" si="35"/>
        <v>-92</v>
      </c>
      <c r="BP20" s="605">
        <f t="shared" ca="1" si="36"/>
        <v>-56.356249999999989</v>
      </c>
      <c r="BQ20" s="604">
        <f t="shared" ca="1" si="37"/>
        <v>-20.599999999999994</v>
      </c>
      <c r="BR20" s="606">
        <f t="shared" ca="1" si="6"/>
        <v>71.400000000000006</v>
      </c>
      <c r="BS20" s="454">
        <f ca="1">BARTONIAN_PARAM_GTS12!$E$346</f>
        <v>28.57</v>
      </c>
      <c r="BT20" s="453">
        <f ca="1">BARTONIAN_PARAM_GTS12!$E$336</f>
        <v>43.756923076923073</v>
      </c>
      <c r="BU20" s="454">
        <f ca="1">BARTONIAN_PARAM_GTS12!$E$347</f>
        <v>49.1</v>
      </c>
      <c r="BV20" s="604">
        <f t="shared" ca="1" si="38"/>
        <v>-28.1</v>
      </c>
      <c r="BW20" s="605">
        <f t="shared" ca="1" si="39"/>
        <v>-7.7569230769230728</v>
      </c>
      <c r="BX20" s="604">
        <f t="shared" ca="1" si="40"/>
        <v>22.43</v>
      </c>
      <c r="BY20" s="606">
        <f t="shared" ca="1" si="7"/>
        <v>50.53</v>
      </c>
      <c r="BZ20" s="451">
        <f ca="1">BARTONIAN_PARAM_GTS12!$E$380</f>
        <v>21</v>
      </c>
      <c r="CA20" s="452">
        <f ca="1">BARTONIAN_PARAM_GTS12!$E$379</f>
        <v>21</v>
      </c>
      <c r="CB20" s="451">
        <f ca="1">BARTONIAN_PARAM_GTS12!$E$381</f>
        <v>21</v>
      </c>
      <c r="CC20" s="607">
        <f t="shared" ca="1" si="41"/>
        <v>0</v>
      </c>
      <c r="CD20" s="608">
        <f t="shared" ca="1" si="42"/>
        <v>15</v>
      </c>
      <c r="CE20" s="607">
        <f t="shared" ca="1" si="43"/>
        <v>30</v>
      </c>
      <c r="CF20" s="609">
        <f t="shared" ca="1" si="8"/>
        <v>30</v>
      </c>
      <c r="CG20" s="451">
        <f ca="1">BARTONIAN_PARAM_GTS12!$E$403</f>
        <v>33</v>
      </c>
      <c r="CH20" s="452">
        <f ca="1">BARTONIAN_PARAM_GTS12!$E$402</f>
        <v>33</v>
      </c>
      <c r="CI20" s="451">
        <f ca="1">BARTONIAN_PARAM_GTS12!$E$404</f>
        <v>33</v>
      </c>
      <c r="CJ20" s="607">
        <f t="shared" ca="1" si="44"/>
        <v>-12</v>
      </c>
      <c r="CK20" s="608">
        <f t="shared" ca="1" si="45"/>
        <v>3</v>
      </c>
      <c r="CL20" s="607">
        <f t="shared" ca="1" si="46"/>
        <v>18</v>
      </c>
      <c r="CM20" s="609">
        <f t="shared" ca="1" si="9"/>
        <v>30</v>
      </c>
      <c r="CN20" s="454">
        <f ca="1">BARTONIAN_PARAM_GTS12!$E$426</f>
        <v>24</v>
      </c>
      <c r="CO20" s="453">
        <f ca="1">BARTONIAN_PARAM_GTS12!$E$425</f>
        <v>24</v>
      </c>
      <c r="CP20" s="454">
        <f ca="1">BARTONIAN_PARAM_GTS12!$E$427</f>
        <v>24</v>
      </c>
      <c r="CQ20" s="604">
        <f t="shared" ca="1" si="47"/>
        <v>-3</v>
      </c>
      <c r="CR20" s="605">
        <f t="shared" ca="1" si="48"/>
        <v>12</v>
      </c>
      <c r="CS20" s="604">
        <f t="shared" ca="1" si="49"/>
        <v>27</v>
      </c>
      <c r="CT20" s="606">
        <f t="shared" ca="1" si="10"/>
        <v>30</v>
      </c>
      <c r="CU20" s="451">
        <f ca="1">BARTONIAN_PARAM_GTS12!$E$449</f>
        <v>12</v>
      </c>
      <c r="CV20" s="452">
        <f ca="1">BARTONIAN_PARAM_GTS12!$E$448</f>
        <v>12</v>
      </c>
      <c r="CW20" s="451">
        <f ca="1">BARTONIAN_PARAM_GTS12!$E$450</f>
        <v>12</v>
      </c>
      <c r="CX20" s="607">
        <f t="shared" ca="1" si="50"/>
        <v>9</v>
      </c>
      <c r="CY20" s="608">
        <f t="shared" ca="1" si="51"/>
        <v>24</v>
      </c>
      <c r="CZ20" s="607">
        <f t="shared" ca="1" si="52"/>
        <v>39</v>
      </c>
      <c r="DA20" s="609">
        <f t="shared" ca="1" si="11"/>
        <v>30</v>
      </c>
      <c r="DB20" s="454">
        <f ca="1">BARTONIAN_PARAM_GTS12!$E$489</f>
        <v>20.6</v>
      </c>
      <c r="DC20" s="453">
        <f ca="1">BARTONIAN_PARAM_GTS12!$E$481</f>
        <v>34.391440187499995</v>
      </c>
      <c r="DD20" s="454">
        <f ca="1">BARTONIAN_PARAM_GTS12!$E$490</f>
        <v>47.5</v>
      </c>
      <c r="DE20" s="604">
        <f t="shared" ca="1" si="53"/>
        <v>-26.5</v>
      </c>
      <c r="DF20" s="605">
        <f t="shared" ca="1" si="54"/>
        <v>1.6085598125000047</v>
      </c>
      <c r="DG20" s="604">
        <f t="shared" ca="1" si="55"/>
        <v>30.4</v>
      </c>
      <c r="DH20" s="606">
        <f t="shared" ca="1" si="12"/>
        <v>56.9</v>
      </c>
    </row>
    <row r="21" spans="2:112" ht="33.950000000000003" customHeight="1">
      <c r="B21" s="491" t="s">
        <v>195</v>
      </c>
      <c r="C21" s="494" t="s">
        <v>461</v>
      </c>
      <c r="D21" s="493">
        <v>46.985580370000001</v>
      </c>
      <c r="E21" s="493">
        <v>-2.2603966</v>
      </c>
      <c r="F21" s="492" t="s">
        <v>172</v>
      </c>
      <c r="G21" s="494" t="s">
        <v>430</v>
      </c>
      <c r="H21" s="492">
        <v>38</v>
      </c>
      <c r="I21" s="492">
        <v>40.5</v>
      </c>
      <c r="J21" s="492" t="s">
        <v>231</v>
      </c>
      <c r="K21" s="492">
        <v>20</v>
      </c>
      <c r="L21" s="492">
        <v>50</v>
      </c>
      <c r="M21" s="534">
        <v>1</v>
      </c>
      <c r="N21" s="498" t="s">
        <v>434</v>
      </c>
      <c r="O21" s="454">
        <f ca="1">BARTONIAN_PARAM_GTS12!$E$89</f>
        <v>124.66</v>
      </c>
      <c r="P21" s="453">
        <f ca="1">BARTONIAN_PARAM_GTS12!$E$84</f>
        <v>171.81083333333333</v>
      </c>
      <c r="Q21" s="454">
        <f ca="1">BARTONIAN_PARAM_GTS12!$E$90</f>
        <v>207.38</v>
      </c>
      <c r="R21" s="604">
        <f t="shared" ca="1" si="13"/>
        <v>-186.38</v>
      </c>
      <c r="S21" s="605">
        <f t="shared" ca="1" si="14"/>
        <v>-135.81083333333333</v>
      </c>
      <c r="T21" s="604">
        <f t="shared" ca="1" si="15"/>
        <v>-73.66</v>
      </c>
      <c r="U21" s="606">
        <f t="shared" ca="1" si="16"/>
        <v>112.72</v>
      </c>
      <c r="V21" s="454">
        <f ca="1">BARTONIAN_PARAM_GTS12!$E$58</f>
        <v>162.392</v>
      </c>
      <c r="W21" s="453">
        <f ca="1">BARTONIAN_PARAM_GTS12!$E$53</f>
        <v>181.19675000000001</v>
      </c>
      <c r="X21" s="454">
        <f ca="1">BARTONIAN_PARAM_GTS12!$E$59</f>
        <v>199.393</v>
      </c>
      <c r="Y21" s="604">
        <f t="shared" ca="1" si="17"/>
        <v>-178.393</v>
      </c>
      <c r="Z21" s="605">
        <f t="shared" ca="1" si="18"/>
        <v>-145.19675000000001</v>
      </c>
      <c r="AA21" s="604">
        <f t="shared" ca="1" si="19"/>
        <v>-111.392</v>
      </c>
      <c r="AB21" s="606">
        <f t="shared" ca="1" si="20"/>
        <v>67.001000000000005</v>
      </c>
      <c r="AC21" s="454">
        <f ca="1">BARTONIAN_PARAM_GTS12!$E$149</f>
        <v>-10</v>
      </c>
      <c r="AD21" s="453">
        <f ca="1">BARTONIAN_PARAM_GTS12!$E$144</f>
        <v>13.619320689655176</v>
      </c>
      <c r="AE21" s="454">
        <f ca="1">BARTONIAN_PARAM_GTS12!$E$150</f>
        <v>45.706199999999995</v>
      </c>
      <c r="AF21" s="604">
        <f t="shared" ca="1" si="21"/>
        <v>-24.706199999999995</v>
      </c>
      <c r="AG21" s="605">
        <f t="shared" ca="1" si="22"/>
        <v>22.380679310344824</v>
      </c>
      <c r="AH21" s="604">
        <f t="shared" ca="1" si="23"/>
        <v>61</v>
      </c>
      <c r="AI21" s="606">
        <f t="shared" ca="1" si="24"/>
        <v>85.706199999999995</v>
      </c>
      <c r="AJ21" s="454">
        <f ca="1">BARTONIAN_PARAM_GTS12!$E$176</f>
        <v>89.555999999999997</v>
      </c>
      <c r="AK21" s="453">
        <f ca="1">BARTONIAN_PARAM_GTS12!$E$171</f>
        <v>110.68074999999999</v>
      </c>
      <c r="AL21" s="454">
        <f ca="1">BARTONIAN_PARAM_GTS12!$E$177</f>
        <v>136.22</v>
      </c>
      <c r="AM21" s="604">
        <f t="shared" ca="1" si="25"/>
        <v>-115.22</v>
      </c>
      <c r="AN21" s="605">
        <f t="shared" ca="1" si="26"/>
        <v>-74.680749999999989</v>
      </c>
      <c r="AO21" s="604">
        <f t="shared" ca="1" si="27"/>
        <v>-38.555999999999997</v>
      </c>
      <c r="AP21" s="606">
        <f t="shared" ca="1" si="28"/>
        <v>76.664000000000001</v>
      </c>
      <c r="AQ21" s="454">
        <f ca="1">BARTONIAN_PARAM_GTS12!$E$265</f>
        <v>-33</v>
      </c>
      <c r="AR21" s="453">
        <f ca="1">BARTONIAN_PARAM_GTS12!$E$260</f>
        <v>16.725421428571426</v>
      </c>
      <c r="AS21" s="454">
        <f ca="1">BARTONIAN_PARAM_GTS12!$E$266</f>
        <v>69.760249999999999</v>
      </c>
      <c r="AT21" s="604">
        <f t="shared" ca="1" si="0"/>
        <v>-48.760249999999999</v>
      </c>
      <c r="AU21" s="605">
        <f t="shared" ca="1" si="1"/>
        <v>19.274578571428574</v>
      </c>
      <c r="AV21" s="604">
        <f t="shared" ca="1" si="2"/>
        <v>84</v>
      </c>
      <c r="AW21" s="606">
        <f t="shared" ca="1" si="3"/>
        <v>132.76024999999998</v>
      </c>
      <c r="AX21" s="454">
        <f ca="1">BARTONIAN_PARAM_GTS12!$E$242</f>
        <v>104.8</v>
      </c>
      <c r="AY21" s="453">
        <f ca="1">BARTONIAN_PARAM_GTS12!$E$237</f>
        <v>134.5</v>
      </c>
      <c r="AZ21" s="454">
        <f ca="1">BARTONIAN_PARAM_GTS12!$E$243</f>
        <v>164.2</v>
      </c>
      <c r="BA21" s="604">
        <f t="shared" ca="1" si="29"/>
        <v>-143.19999999999999</v>
      </c>
      <c r="BB21" s="605">
        <f t="shared" ca="1" si="30"/>
        <v>-98.5</v>
      </c>
      <c r="BC21" s="604">
        <f t="shared" ca="1" si="31"/>
        <v>-53.8</v>
      </c>
      <c r="BD21" s="606">
        <f t="shared" ca="1" si="4"/>
        <v>89.399999999999991</v>
      </c>
      <c r="BE21" s="454">
        <f ca="1">BARTONIAN_PARAM_GTS12!$E$303</f>
        <v>31.844402000000272</v>
      </c>
      <c r="BF21" s="453">
        <f ca="1">BARTONIAN_PARAM_GTS12!$E$293</f>
        <v>70.385449999999992</v>
      </c>
      <c r="BG21" s="454">
        <f ca="1">BARTONIAN_PARAM_GTS12!$E$304</f>
        <v>111.93277000000003</v>
      </c>
      <c r="BH21" s="604">
        <f t="shared" ca="1" si="32"/>
        <v>-90.932770000000033</v>
      </c>
      <c r="BI21" s="605">
        <f t="shared" ca="1" si="33"/>
        <v>-34.385449999999992</v>
      </c>
      <c r="BJ21" s="604">
        <f t="shared" ca="1" si="34"/>
        <v>19.155597999999728</v>
      </c>
      <c r="BK21" s="606">
        <f t="shared" ca="1" si="5"/>
        <v>110.08836799999976</v>
      </c>
      <c r="BL21" s="454">
        <f ca="1">BARTONIAN_PARAM_GTS12!$E$536</f>
        <v>71.599999999999994</v>
      </c>
      <c r="BM21" s="453">
        <f ca="1">BARTONIAN_PARAM_GTS12!$E$528</f>
        <v>92.356249999999989</v>
      </c>
      <c r="BN21" s="454">
        <f ca="1">BARTONIAN_PARAM_GTS12!$E$537</f>
        <v>113</v>
      </c>
      <c r="BO21" s="604">
        <f t="shared" ca="1" si="35"/>
        <v>-92</v>
      </c>
      <c r="BP21" s="605">
        <f t="shared" ca="1" si="36"/>
        <v>-56.356249999999989</v>
      </c>
      <c r="BQ21" s="604">
        <f t="shared" ca="1" si="37"/>
        <v>-20.599999999999994</v>
      </c>
      <c r="BR21" s="606">
        <f t="shared" ca="1" si="6"/>
        <v>71.400000000000006</v>
      </c>
      <c r="BS21" s="454">
        <f ca="1">BARTONIAN_PARAM_GTS12!$E$346</f>
        <v>28.57</v>
      </c>
      <c r="BT21" s="453">
        <f ca="1">BARTONIAN_PARAM_GTS12!$E$336</f>
        <v>43.756923076923073</v>
      </c>
      <c r="BU21" s="454">
        <f ca="1">BARTONIAN_PARAM_GTS12!$E$347</f>
        <v>49.1</v>
      </c>
      <c r="BV21" s="604">
        <f t="shared" ca="1" si="38"/>
        <v>-28.1</v>
      </c>
      <c r="BW21" s="605">
        <f t="shared" ca="1" si="39"/>
        <v>-7.7569230769230728</v>
      </c>
      <c r="BX21" s="604">
        <f t="shared" ca="1" si="40"/>
        <v>22.43</v>
      </c>
      <c r="BY21" s="606">
        <f t="shared" ca="1" si="7"/>
        <v>50.53</v>
      </c>
      <c r="BZ21" s="451">
        <f ca="1">BARTONIAN_PARAM_GTS12!$E$380</f>
        <v>21</v>
      </c>
      <c r="CA21" s="452">
        <f ca="1">BARTONIAN_PARAM_GTS12!$E$379</f>
        <v>21</v>
      </c>
      <c r="CB21" s="451">
        <f ca="1">BARTONIAN_PARAM_GTS12!$E$381</f>
        <v>21</v>
      </c>
      <c r="CC21" s="607">
        <f t="shared" ca="1" si="41"/>
        <v>0</v>
      </c>
      <c r="CD21" s="608">
        <f t="shared" ca="1" si="42"/>
        <v>15</v>
      </c>
      <c r="CE21" s="607">
        <f t="shared" ca="1" si="43"/>
        <v>30</v>
      </c>
      <c r="CF21" s="609">
        <f t="shared" ca="1" si="8"/>
        <v>30</v>
      </c>
      <c r="CG21" s="451">
        <f ca="1">BARTONIAN_PARAM_GTS12!$E$403</f>
        <v>33</v>
      </c>
      <c r="CH21" s="452">
        <f ca="1">BARTONIAN_PARAM_GTS12!$E$402</f>
        <v>33</v>
      </c>
      <c r="CI21" s="451">
        <f ca="1">BARTONIAN_PARAM_GTS12!$E$404</f>
        <v>33</v>
      </c>
      <c r="CJ21" s="607">
        <f t="shared" ca="1" si="44"/>
        <v>-12</v>
      </c>
      <c r="CK21" s="608">
        <f t="shared" ca="1" si="45"/>
        <v>3</v>
      </c>
      <c r="CL21" s="607">
        <f t="shared" ca="1" si="46"/>
        <v>18</v>
      </c>
      <c r="CM21" s="609">
        <f t="shared" ca="1" si="9"/>
        <v>30</v>
      </c>
      <c r="CN21" s="454">
        <f ca="1">BARTONIAN_PARAM_GTS12!$E$426</f>
        <v>24</v>
      </c>
      <c r="CO21" s="453">
        <f ca="1">BARTONIAN_PARAM_GTS12!$E$425</f>
        <v>24</v>
      </c>
      <c r="CP21" s="454">
        <f ca="1">BARTONIAN_PARAM_GTS12!$E$427</f>
        <v>24</v>
      </c>
      <c r="CQ21" s="604">
        <f t="shared" ca="1" si="47"/>
        <v>-3</v>
      </c>
      <c r="CR21" s="605">
        <f t="shared" ca="1" si="48"/>
        <v>12</v>
      </c>
      <c r="CS21" s="604">
        <f t="shared" ca="1" si="49"/>
        <v>27</v>
      </c>
      <c r="CT21" s="606">
        <f t="shared" ca="1" si="10"/>
        <v>30</v>
      </c>
      <c r="CU21" s="451">
        <f ca="1">BARTONIAN_PARAM_GTS12!$E$449</f>
        <v>12</v>
      </c>
      <c r="CV21" s="452">
        <f ca="1">BARTONIAN_PARAM_GTS12!$E$448</f>
        <v>12</v>
      </c>
      <c r="CW21" s="451">
        <f ca="1">BARTONIAN_PARAM_GTS12!$E$450</f>
        <v>12</v>
      </c>
      <c r="CX21" s="607">
        <f t="shared" ca="1" si="50"/>
        <v>9</v>
      </c>
      <c r="CY21" s="608">
        <f t="shared" ca="1" si="51"/>
        <v>24</v>
      </c>
      <c r="CZ21" s="607">
        <f t="shared" ca="1" si="52"/>
        <v>39</v>
      </c>
      <c r="DA21" s="609">
        <f t="shared" ca="1" si="11"/>
        <v>30</v>
      </c>
      <c r="DB21" s="454">
        <f ca="1">BARTONIAN_PARAM_GTS12!$E$489</f>
        <v>20.6</v>
      </c>
      <c r="DC21" s="453">
        <f ca="1">BARTONIAN_PARAM_GTS12!$E$481</f>
        <v>34.391440187499995</v>
      </c>
      <c r="DD21" s="454">
        <f ca="1">BARTONIAN_PARAM_GTS12!$E$490</f>
        <v>47.5</v>
      </c>
      <c r="DE21" s="604">
        <f t="shared" ca="1" si="53"/>
        <v>-26.5</v>
      </c>
      <c r="DF21" s="605">
        <f t="shared" ca="1" si="54"/>
        <v>1.6085598125000047</v>
      </c>
      <c r="DG21" s="604">
        <f t="shared" ca="1" si="55"/>
        <v>30.4</v>
      </c>
      <c r="DH21" s="606">
        <f t="shared" ca="1" si="12"/>
        <v>56.9</v>
      </c>
    </row>
    <row r="22" spans="2:112" ht="33.950000000000003" customHeight="1">
      <c r="B22" s="491" t="s">
        <v>196</v>
      </c>
      <c r="C22" s="494" t="s">
        <v>462</v>
      </c>
      <c r="D22" s="493">
        <v>46.974465369999997</v>
      </c>
      <c r="E22" s="493">
        <v>-2.2273211800000001</v>
      </c>
      <c r="F22" s="492" t="s">
        <v>172</v>
      </c>
      <c r="G22" s="494" t="s">
        <v>430</v>
      </c>
      <c r="H22" s="492">
        <v>38</v>
      </c>
      <c r="I22" s="492">
        <v>40.5</v>
      </c>
      <c r="J22" s="492" t="s">
        <v>231</v>
      </c>
      <c r="K22" s="492">
        <v>20</v>
      </c>
      <c r="L22" s="492">
        <v>50</v>
      </c>
      <c r="M22" s="534">
        <v>1</v>
      </c>
      <c r="N22" s="498" t="s">
        <v>434</v>
      </c>
      <c r="O22" s="454">
        <f ca="1">BARTONIAN_PARAM_GTS12!$E$89</f>
        <v>124.66</v>
      </c>
      <c r="P22" s="453">
        <f ca="1">BARTONIAN_PARAM_GTS12!$E$84</f>
        <v>171.81083333333333</v>
      </c>
      <c r="Q22" s="454">
        <f ca="1">BARTONIAN_PARAM_GTS12!$E$90</f>
        <v>207.38</v>
      </c>
      <c r="R22" s="604">
        <f t="shared" ca="1" si="13"/>
        <v>-186.38</v>
      </c>
      <c r="S22" s="605">
        <f t="shared" ca="1" si="14"/>
        <v>-135.81083333333333</v>
      </c>
      <c r="T22" s="604">
        <f t="shared" ca="1" si="15"/>
        <v>-73.66</v>
      </c>
      <c r="U22" s="606">
        <f t="shared" ca="1" si="16"/>
        <v>112.72</v>
      </c>
      <c r="V22" s="454">
        <f ca="1">BARTONIAN_PARAM_GTS12!$E$58</f>
        <v>162.392</v>
      </c>
      <c r="W22" s="453">
        <f ca="1">BARTONIAN_PARAM_GTS12!$E$53</f>
        <v>181.19675000000001</v>
      </c>
      <c r="X22" s="454">
        <f ca="1">BARTONIAN_PARAM_GTS12!$E$59</f>
        <v>199.393</v>
      </c>
      <c r="Y22" s="604">
        <f t="shared" ca="1" si="17"/>
        <v>-178.393</v>
      </c>
      <c r="Z22" s="605">
        <f t="shared" ca="1" si="18"/>
        <v>-145.19675000000001</v>
      </c>
      <c r="AA22" s="604">
        <f t="shared" ca="1" si="19"/>
        <v>-111.392</v>
      </c>
      <c r="AB22" s="606">
        <f t="shared" ca="1" si="20"/>
        <v>67.001000000000005</v>
      </c>
      <c r="AC22" s="454">
        <f ca="1">BARTONIAN_PARAM_GTS12!$E$149</f>
        <v>-10</v>
      </c>
      <c r="AD22" s="453">
        <f ca="1">BARTONIAN_PARAM_GTS12!$E$144</f>
        <v>13.619320689655176</v>
      </c>
      <c r="AE22" s="454">
        <f ca="1">BARTONIAN_PARAM_GTS12!$E$150</f>
        <v>45.706199999999995</v>
      </c>
      <c r="AF22" s="604">
        <f t="shared" ca="1" si="21"/>
        <v>-24.706199999999995</v>
      </c>
      <c r="AG22" s="605">
        <f t="shared" ca="1" si="22"/>
        <v>22.380679310344824</v>
      </c>
      <c r="AH22" s="604">
        <f t="shared" ca="1" si="23"/>
        <v>61</v>
      </c>
      <c r="AI22" s="606">
        <f t="shared" ca="1" si="24"/>
        <v>85.706199999999995</v>
      </c>
      <c r="AJ22" s="454">
        <f ca="1">BARTONIAN_PARAM_GTS12!$E$176</f>
        <v>89.555999999999997</v>
      </c>
      <c r="AK22" s="453">
        <f ca="1">BARTONIAN_PARAM_GTS12!$E$171</f>
        <v>110.68074999999999</v>
      </c>
      <c r="AL22" s="454">
        <f ca="1">BARTONIAN_PARAM_GTS12!$E$177</f>
        <v>136.22</v>
      </c>
      <c r="AM22" s="604">
        <f t="shared" ca="1" si="25"/>
        <v>-115.22</v>
      </c>
      <c r="AN22" s="605">
        <f t="shared" ca="1" si="26"/>
        <v>-74.680749999999989</v>
      </c>
      <c r="AO22" s="604">
        <f t="shared" ca="1" si="27"/>
        <v>-38.555999999999997</v>
      </c>
      <c r="AP22" s="606">
        <f t="shared" ca="1" si="28"/>
        <v>76.664000000000001</v>
      </c>
      <c r="AQ22" s="454">
        <f ca="1">BARTONIAN_PARAM_GTS12!$E$265</f>
        <v>-33</v>
      </c>
      <c r="AR22" s="453">
        <f ca="1">BARTONIAN_PARAM_GTS12!$E$260</f>
        <v>16.725421428571426</v>
      </c>
      <c r="AS22" s="454">
        <f ca="1">BARTONIAN_PARAM_GTS12!$E$266</f>
        <v>69.760249999999999</v>
      </c>
      <c r="AT22" s="604">
        <f t="shared" ca="1" si="0"/>
        <v>-48.760249999999999</v>
      </c>
      <c r="AU22" s="605">
        <f t="shared" ca="1" si="1"/>
        <v>19.274578571428574</v>
      </c>
      <c r="AV22" s="604">
        <f t="shared" ca="1" si="2"/>
        <v>84</v>
      </c>
      <c r="AW22" s="606">
        <f t="shared" ca="1" si="3"/>
        <v>132.76024999999998</v>
      </c>
      <c r="AX22" s="454">
        <f ca="1">BARTONIAN_PARAM_GTS12!$E$242</f>
        <v>104.8</v>
      </c>
      <c r="AY22" s="453">
        <f ca="1">BARTONIAN_PARAM_GTS12!$E$237</f>
        <v>134.5</v>
      </c>
      <c r="AZ22" s="454">
        <f ca="1">BARTONIAN_PARAM_GTS12!$E$243</f>
        <v>164.2</v>
      </c>
      <c r="BA22" s="604">
        <f t="shared" ca="1" si="29"/>
        <v>-143.19999999999999</v>
      </c>
      <c r="BB22" s="605">
        <f t="shared" ca="1" si="30"/>
        <v>-98.5</v>
      </c>
      <c r="BC22" s="604">
        <f t="shared" ca="1" si="31"/>
        <v>-53.8</v>
      </c>
      <c r="BD22" s="606">
        <f t="shared" ca="1" si="4"/>
        <v>89.399999999999991</v>
      </c>
      <c r="BE22" s="454">
        <f ca="1">BARTONIAN_PARAM_GTS12!$E$303</f>
        <v>31.844402000000272</v>
      </c>
      <c r="BF22" s="453">
        <f ca="1">BARTONIAN_PARAM_GTS12!$E$293</f>
        <v>70.385449999999992</v>
      </c>
      <c r="BG22" s="454">
        <f ca="1">BARTONIAN_PARAM_GTS12!$E$304</f>
        <v>111.93277000000003</v>
      </c>
      <c r="BH22" s="604">
        <f t="shared" ca="1" si="32"/>
        <v>-90.932770000000033</v>
      </c>
      <c r="BI22" s="605">
        <f t="shared" ca="1" si="33"/>
        <v>-34.385449999999992</v>
      </c>
      <c r="BJ22" s="604">
        <f t="shared" ca="1" si="34"/>
        <v>19.155597999999728</v>
      </c>
      <c r="BK22" s="606">
        <f t="shared" ca="1" si="5"/>
        <v>110.08836799999976</v>
      </c>
      <c r="BL22" s="454">
        <f ca="1">BARTONIAN_PARAM_GTS12!$E$536</f>
        <v>71.599999999999994</v>
      </c>
      <c r="BM22" s="453">
        <f ca="1">BARTONIAN_PARAM_GTS12!$E$528</f>
        <v>92.356249999999989</v>
      </c>
      <c r="BN22" s="454">
        <f ca="1">BARTONIAN_PARAM_GTS12!$E$537</f>
        <v>113</v>
      </c>
      <c r="BO22" s="604">
        <f t="shared" ca="1" si="35"/>
        <v>-92</v>
      </c>
      <c r="BP22" s="605">
        <f t="shared" ca="1" si="36"/>
        <v>-56.356249999999989</v>
      </c>
      <c r="BQ22" s="604">
        <f t="shared" ca="1" si="37"/>
        <v>-20.599999999999994</v>
      </c>
      <c r="BR22" s="606">
        <f t="shared" ca="1" si="6"/>
        <v>71.400000000000006</v>
      </c>
      <c r="BS22" s="454">
        <f ca="1">BARTONIAN_PARAM_GTS12!$E$346</f>
        <v>28.57</v>
      </c>
      <c r="BT22" s="453">
        <f ca="1">BARTONIAN_PARAM_GTS12!$E$336</f>
        <v>43.756923076923073</v>
      </c>
      <c r="BU22" s="454">
        <f ca="1">BARTONIAN_PARAM_GTS12!$E$347</f>
        <v>49.1</v>
      </c>
      <c r="BV22" s="604">
        <f t="shared" ca="1" si="38"/>
        <v>-28.1</v>
      </c>
      <c r="BW22" s="605">
        <f t="shared" ca="1" si="39"/>
        <v>-7.7569230769230728</v>
      </c>
      <c r="BX22" s="604">
        <f t="shared" ca="1" si="40"/>
        <v>22.43</v>
      </c>
      <c r="BY22" s="606">
        <f t="shared" ca="1" si="7"/>
        <v>50.53</v>
      </c>
      <c r="BZ22" s="451">
        <f ca="1">BARTONIAN_PARAM_GTS12!$E$380</f>
        <v>21</v>
      </c>
      <c r="CA22" s="452">
        <f ca="1">BARTONIAN_PARAM_GTS12!$E$379</f>
        <v>21</v>
      </c>
      <c r="CB22" s="451">
        <f ca="1">BARTONIAN_PARAM_GTS12!$E$381</f>
        <v>21</v>
      </c>
      <c r="CC22" s="607">
        <f t="shared" ca="1" si="41"/>
        <v>0</v>
      </c>
      <c r="CD22" s="608">
        <f t="shared" ca="1" si="42"/>
        <v>15</v>
      </c>
      <c r="CE22" s="607">
        <f t="shared" ca="1" si="43"/>
        <v>30</v>
      </c>
      <c r="CF22" s="609">
        <f t="shared" ca="1" si="8"/>
        <v>30</v>
      </c>
      <c r="CG22" s="451">
        <f ca="1">BARTONIAN_PARAM_GTS12!$E$403</f>
        <v>33</v>
      </c>
      <c r="CH22" s="452">
        <f ca="1">BARTONIAN_PARAM_GTS12!$E$402</f>
        <v>33</v>
      </c>
      <c r="CI22" s="451">
        <f ca="1">BARTONIAN_PARAM_GTS12!$E$404</f>
        <v>33</v>
      </c>
      <c r="CJ22" s="607">
        <f t="shared" ca="1" si="44"/>
        <v>-12</v>
      </c>
      <c r="CK22" s="608">
        <f t="shared" ca="1" si="45"/>
        <v>3</v>
      </c>
      <c r="CL22" s="607">
        <f t="shared" ca="1" si="46"/>
        <v>18</v>
      </c>
      <c r="CM22" s="609">
        <f t="shared" ca="1" si="9"/>
        <v>30</v>
      </c>
      <c r="CN22" s="454">
        <f ca="1">BARTONIAN_PARAM_GTS12!$E$426</f>
        <v>24</v>
      </c>
      <c r="CO22" s="453">
        <f ca="1">BARTONIAN_PARAM_GTS12!$E$425</f>
        <v>24</v>
      </c>
      <c r="CP22" s="454">
        <f ca="1">BARTONIAN_PARAM_GTS12!$E$427</f>
        <v>24</v>
      </c>
      <c r="CQ22" s="604">
        <f t="shared" ca="1" si="47"/>
        <v>-3</v>
      </c>
      <c r="CR22" s="605">
        <f t="shared" ca="1" si="48"/>
        <v>12</v>
      </c>
      <c r="CS22" s="604">
        <f t="shared" ca="1" si="49"/>
        <v>27</v>
      </c>
      <c r="CT22" s="606">
        <f t="shared" ca="1" si="10"/>
        <v>30</v>
      </c>
      <c r="CU22" s="451">
        <f ca="1">BARTONIAN_PARAM_GTS12!$E$449</f>
        <v>12</v>
      </c>
      <c r="CV22" s="452">
        <f ca="1">BARTONIAN_PARAM_GTS12!$E$448</f>
        <v>12</v>
      </c>
      <c r="CW22" s="451">
        <f ca="1">BARTONIAN_PARAM_GTS12!$E$450</f>
        <v>12</v>
      </c>
      <c r="CX22" s="607">
        <f t="shared" ca="1" si="50"/>
        <v>9</v>
      </c>
      <c r="CY22" s="608">
        <f t="shared" ca="1" si="51"/>
        <v>24</v>
      </c>
      <c r="CZ22" s="607">
        <f t="shared" ca="1" si="52"/>
        <v>39</v>
      </c>
      <c r="DA22" s="609">
        <f t="shared" ca="1" si="11"/>
        <v>30</v>
      </c>
      <c r="DB22" s="454">
        <f ca="1">BARTONIAN_PARAM_GTS12!$E$489</f>
        <v>20.6</v>
      </c>
      <c r="DC22" s="453">
        <f ca="1">BARTONIAN_PARAM_GTS12!$E$481</f>
        <v>34.391440187499995</v>
      </c>
      <c r="DD22" s="454">
        <f ca="1">BARTONIAN_PARAM_GTS12!$E$490</f>
        <v>47.5</v>
      </c>
      <c r="DE22" s="604">
        <f t="shared" ca="1" si="53"/>
        <v>-26.5</v>
      </c>
      <c r="DF22" s="605">
        <f t="shared" ca="1" si="54"/>
        <v>1.6085598125000047</v>
      </c>
      <c r="DG22" s="604">
        <f t="shared" ca="1" si="55"/>
        <v>30.4</v>
      </c>
      <c r="DH22" s="606">
        <f t="shared" ca="1" si="12"/>
        <v>56.9</v>
      </c>
    </row>
    <row r="23" spans="2:112" ht="33.950000000000003" customHeight="1">
      <c r="B23" s="491" t="s">
        <v>197</v>
      </c>
      <c r="C23" s="494" t="s">
        <v>463</v>
      </c>
      <c r="D23" s="493">
        <v>46.952599200000002</v>
      </c>
      <c r="E23" s="493">
        <v>-2.1626917400000001</v>
      </c>
      <c r="F23" s="492" t="s">
        <v>172</v>
      </c>
      <c r="G23" s="494" t="s">
        <v>430</v>
      </c>
      <c r="H23" s="492">
        <v>38</v>
      </c>
      <c r="I23" s="492">
        <v>40.5</v>
      </c>
      <c r="J23" s="492" t="s">
        <v>231</v>
      </c>
      <c r="K23" s="492">
        <v>20</v>
      </c>
      <c r="L23" s="492">
        <v>50</v>
      </c>
      <c r="M23" s="534">
        <v>1</v>
      </c>
      <c r="N23" s="498" t="s">
        <v>434</v>
      </c>
      <c r="O23" s="454">
        <f ca="1">BARTONIAN_PARAM_GTS12!$E$89</f>
        <v>124.66</v>
      </c>
      <c r="P23" s="453">
        <f ca="1">BARTONIAN_PARAM_GTS12!$E$84</f>
        <v>171.81083333333333</v>
      </c>
      <c r="Q23" s="454">
        <f ca="1">BARTONIAN_PARAM_GTS12!$E$90</f>
        <v>207.38</v>
      </c>
      <c r="R23" s="604">
        <f t="shared" ca="1" si="13"/>
        <v>-186.38</v>
      </c>
      <c r="S23" s="605">
        <f t="shared" ca="1" si="14"/>
        <v>-135.81083333333333</v>
      </c>
      <c r="T23" s="604">
        <f t="shared" ca="1" si="15"/>
        <v>-73.66</v>
      </c>
      <c r="U23" s="606">
        <f t="shared" ca="1" si="16"/>
        <v>112.72</v>
      </c>
      <c r="V23" s="454">
        <f ca="1">BARTONIAN_PARAM_GTS12!$E$58</f>
        <v>162.392</v>
      </c>
      <c r="W23" s="453">
        <f ca="1">BARTONIAN_PARAM_GTS12!$E$53</f>
        <v>181.19675000000001</v>
      </c>
      <c r="X23" s="454">
        <f ca="1">BARTONIAN_PARAM_GTS12!$E$59</f>
        <v>199.393</v>
      </c>
      <c r="Y23" s="604">
        <f t="shared" ca="1" si="17"/>
        <v>-178.393</v>
      </c>
      <c r="Z23" s="605">
        <f t="shared" ca="1" si="18"/>
        <v>-145.19675000000001</v>
      </c>
      <c r="AA23" s="604">
        <f t="shared" ca="1" si="19"/>
        <v>-111.392</v>
      </c>
      <c r="AB23" s="606">
        <f t="shared" ca="1" si="20"/>
        <v>67.001000000000005</v>
      </c>
      <c r="AC23" s="454">
        <f ca="1">BARTONIAN_PARAM_GTS12!$E$149</f>
        <v>-10</v>
      </c>
      <c r="AD23" s="453">
        <f ca="1">BARTONIAN_PARAM_GTS12!$E$144</f>
        <v>13.619320689655176</v>
      </c>
      <c r="AE23" s="454">
        <f ca="1">BARTONIAN_PARAM_GTS12!$E$150</f>
        <v>45.706199999999995</v>
      </c>
      <c r="AF23" s="604">
        <f t="shared" ca="1" si="21"/>
        <v>-24.706199999999995</v>
      </c>
      <c r="AG23" s="605">
        <f t="shared" ca="1" si="22"/>
        <v>22.380679310344824</v>
      </c>
      <c r="AH23" s="604">
        <f t="shared" ca="1" si="23"/>
        <v>61</v>
      </c>
      <c r="AI23" s="606">
        <f t="shared" ca="1" si="24"/>
        <v>85.706199999999995</v>
      </c>
      <c r="AJ23" s="454">
        <f ca="1">BARTONIAN_PARAM_GTS12!$E$176</f>
        <v>89.555999999999997</v>
      </c>
      <c r="AK23" s="453">
        <f ca="1">BARTONIAN_PARAM_GTS12!$E$171</f>
        <v>110.68074999999999</v>
      </c>
      <c r="AL23" s="454">
        <f ca="1">BARTONIAN_PARAM_GTS12!$E$177</f>
        <v>136.22</v>
      </c>
      <c r="AM23" s="604">
        <f t="shared" ca="1" si="25"/>
        <v>-115.22</v>
      </c>
      <c r="AN23" s="605">
        <f t="shared" ca="1" si="26"/>
        <v>-74.680749999999989</v>
      </c>
      <c r="AO23" s="604">
        <f t="shared" ca="1" si="27"/>
        <v>-38.555999999999997</v>
      </c>
      <c r="AP23" s="606">
        <f t="shared" ca="1" si="28"/>
        <v>76.664000000000001</v>
      </c>
      <c r="AQ23" s="454">
        <f ca="1">BARTONIAN_PARAM_GTS12!$E$265</f>
        <v>-33</v>
      </c>
      <c r="AR23" s="453">
        <f ca="1">BARTONIAN_PARAM_GTS12!$E$260</f>
        <v>16.725421428571426</v>
      </c>
      <c r="AS23" s="454">
        <f ca="1">BARTONIAN_PARAM_GTS12!$E$266</f>
        <v>69.760249999999999</v>
      </c>
      <c r="AT23" s="604">
        <f t="shared" ca="1" si="0"/>
        <v>-48.760249999999999</v>
      </c>
      <c r="AU23" s="605">
        <f t="shared" ca="1" si="1"/>
        <v>19.274578571428574</v>
      </c>
      <c r="AV23" s="604">
        <f t="shared" ca="1" si="2"/>
        <v>84</v>
      </c>
      <c r="AW23" s="606">
        <f t="shared" ca="1" si="3"/>
        <v>132.76024999999998</v>
      </c>
      <c r="AX23" s="454">
        <f ca="1">BARTONIAN_PARAM_GTS12!$E$242</f>
        <v>104.8</v>
      </c>
      <c r="AY23" s="453">
        <f ca="1">BARTONIAN_PARAM_GTS12!$E$237</f>
        <v>134.5</v>
      </c>
      <c r="AZ23" s="454">
        <f ca="1">BARTONIAN_PARAM_GTS12!$E$243</f>
        <v>164.2</v>
      </c>
      <c r="BA23" s="604">
        <f t="shared" ca="1" si="29"/>
        <v>-143.19999999999999</v>
      </c>
      <c r="BB23" s="605">
        <f t="shared" ca="1" si="30"/>
        <v>-98.5</v>
      </c>
      <c r="BC23" s="604">
        <f t="shared" ca="1" si="31"/>
        <v>-53.8</v>
      </c>
      <c r="BD23" s="606">
        <f t="shared" ca="1" si="4"/>
        <v>89.399999999999991</v>
      </c>
      <c r="BE23" s="454">
        <f ca="1">BARTONIAN_PARAM_GTS12!$E$303</f>
        <v>31.844402000000272</v>
      </c>
      <c r="BF23" s="453">
        <f ca="1">BARTONIAN_PARAM_GTS12!$E$293</f>
        <v>70.385449999999992</v>
      </c>
      <c r="BG23" s="454">
        <f ca="1">BARTONIAN_PARAM_GTS12!$E$304</f>
        <v>111.93277000000003</v>
      </c>
      <c r="BH23" s="604">
        <f t="shared" ca="1" si="32"/>
        <v>-90.932770000000033</v>
      </c>
      <c r="BI23" s="605">
        <f t="shared" ca="1" si="33"/>
        <v>-34.385449999999992</v>
      </c>
      <c r="BJ23" s="604">
        <f t="shared" ca="1" si="34"/>
        <v>19.155597999999728</v>
      </c>
      <c r="BK23" s="606">
        <f t="shared" ca="1" si="5"/>
        <v>110.08836799999976</v>
      </c>
      <c r="BL23" s="454">
        <f ca="1">BARTONIAN_PARAM_GTS12!$E$536</f>
        <v>71.599999999999994</v>
      </c>
      <c r="BM23" s="453">
        <f ca="1">BARTONIAN_PARAM_GTS12!$E$528</f>
        <v>92.356249999999989</v>
      </c>
      <c r="BN23" s="454">
        <f ca="1">BARTONIAN_PARAM_GTS12!$E$537</f>
        <v>113</v>
      </c>
      <c r="BO23" s="604">
        <f t="shared" ca="1" si="35"/>
        <v>-92</v>
      </c>
      <c r="BP23" s="605">
        <f t="shared" ca="1" si="36"/>
        <v>-56.356249999999989</v>
      </c>
      <c r="BQ23" s="604">
        <f t="shared" ca="1" si="37"/>
        <v>-20.599999999999994</v>
      </c>
      <c r="BR23" s="606">
        <f t="shared" ca="1" si="6"/>
        <v>71.400000000000006</v>
      </c>
      <c r="BS23" s="454">
        <f ca="1">BARTONIAN_PARAM_GTS12!$E$346</f>
        <v>28.57</v>
      </c>
      <c r="BT23" s="453">
        <f ca="1">BARTONIAN_PARAM_GTS12!$E$336</f>
        <v>43.756923076923073</v>
      </c>
      <c r="BU23" s="454">
        <f ca="1">BARTONIAN_PARAM_GTS12!$E$347</f>
        <v>49.1</v>
      </c>
      <c r="BV23" s="604">
        <f t="shared" ca="1" si="38"/>
        <v>-28.1</v>
      </c>
      <c r="BW23" s="605">
        <f t="shared" ca="1" si="39"/>
        <v>-7.7569230769230728</v>
      </c>
      <c r="BX23" s="604">
        <f t="shared" ca="1" si="40"/>
        <v>22.43</v>
      </c>
      <c r="BY23" s="606">
        <f t="shared" ca="1" si="7"/>
        <v>50.53</v>
      </c>
      <c r="BZ23" s="451">
        <f ca="1">BARTONIAN_PARAM_GTS12!$E$380</f>
        <v>21</v>
      </c>
      <c r="CA23" s="452">
        <f ca="1">BARTONIAN_PARAM_GTS12!$E$379</f>
        <v>21</v>
      </c>
      <c r="CB23" s="451">
        <f ca="1">BARTONIAN_PARAM_GTS12!$E$381</f>
        <v>21</v>
      </c>
      <c r="CC23" s="607">
        <f t="shared" ca="1" si="41"/>
        <v>0</v>
      </c>
      <c r="CD23" s="608">
        <f t="shared" ca="1" si="42"/>
        <v>15</v>
      </c>
      <c r="CE23" s="607">
        <f t="shared" ca="1" si="43"/>
        <v>30</v>
      </c>
      <c r="CF23" s="609">
        <f t="shared" ca="1" si="8"/>
        <v>30</v>
      </c>
      <c r="CG23" s="451">
        <f ca="1">BARTONIAN_PARAM_GTS12!$E$403</f>
        <v>33</v>
      </c>
      <c r="CH23" s="452">
        <f ca="1">BARTONIAN_PARAM_GTS12!$E$402</f>
        <v>33</v>
      </c>
      <c r="CI23" s="451">
        <f ca="1">BARTONIAN_PARAM_GTS12!$E$404</f>
        <v>33</v>
      </c>
      <c r="CJ23" s="607">
        <f t="shared" ca="1" si="44"/>
        <v>-12</v>
      </c>
      <c r="CK23" s="608">
        <f t="shared" ca="1" si="45"/>
        <v>3</v>
      </c>
      <c r="CL23" s="607">
        <f t="shared" ca="1" si="46"/>
        <v>18</v>
      </c>
      <c r="CM23" s="609">
        <f t="shared" ca="1" si="9"/>
        <v>30</v>
      </c>
      <c r="CN23" s="454">
        <f ca="1">BARTONIAN_PARAM_GTS12!$E$426</f>
        <v>24</v>
      </c>
      <c r="CO23" s="453">
        <f ca="1">BARTONIAN_PARAM_GTS12!$E$425</f>
        <v>24</v>
      </c>
      <c r="CP23" s="454">
        <f ca="1">BARTONIAN_PARAM_GTS12!$E$427</f>
        <v>24</v>
      </c>
      <c r="CQ23" s="604">
        <f t="shared" ca="1" si="47"/>
        <v>-3</v>
      </c>
      <c r="CR23" s="605">
        <f t="shared" ca="1" si="48"/>
        <v>12</v>
      </c>
      <c r="CS23" s="604">
        <f t="shared" ca="1" si="49"/>
        <v>27</v>
      </c>
      <c r="CT23" s="606">
        <f t="shared" ca="1" si="10"/>
        <v>30</v>
      </c>
      <c r="CU23" s="451">
        <f ca="1">BARTONIAN_PARAM_GTS12!$E$449</f>
        <v>12</v>
      </c>
      <c r="CV23" s="452">
        <f ca="1">BARTONIAN_PARAM_GTS12!$E$448</f>
        <v>12</v>
      </c>
      <c r="CW23" s="451">
        <f ca="1">BARTONIAN_PARAM_GTS12!$E$450</f>
        <v>12</v>
      </c>
      <c r="CX23" s="607">
        <f t="shared" ca="1" si="50"/>
        <v>9</v>
      </c>
      <c r="CY23" s="608">
        <f t="shared" ca="1" si="51"/>
        <v>24</v>
      </c>
      <c r="CZ23" s="607">
        <f t="shared" ca="1" si="52"/>
        <v>39</v>
      </c>
      <c r="DA23" s="609">
        <f t="shared" ca="1" si="11"/>
        <v>30</v>
      </c>
      <c r="DB23" s="454">
        <f ca="1">BARTONIAN_PARAM_GTS12!$E$489</f>
        <v>20.6</v>
      </c>
      <c r="DC23" s="453">
        <f ca="1">BARTONIAN_PARAM_GTS12!$E$481</f>
        <v>34.391440187499995</v>
      </c>
      <c r="DD23" s="454">
        <f ca="1">BARTONIAN_PARAM_GTS12!$E$490</f>
        <v>47.5</v>
      </c>
      <c r="DE23" s="604">
        <f t="shared" ca="1" si="53"/>
        <v>-26.5</v>
      </c>
      <c r="DF23" s="605">
        <f t="shared" ca="1" si="54"/>
        <v>1.6085598125000047</v>
      </c>
      <c r="DG23" s="604">
        <f t="shared" ca="1" si="55"/>
        <v>30.4</v>
      </c>
      <c r="DH23" s="606">
        <f t="shared" ca="1" si="12"/>
        <v>56.9</v>
      </c>
    </row>
    <row r="24" spans="2:112" ht="33.950000000000003" customHeight="1">
      <c r="B24" s="491" t="s">
        <v>198</v>
      </c>
      <c r="C24" s="494" t="s">
        <v>464</v>
      </c>
      <c r="D24" s="493">
        <v>46.937903519999999</v>
      </c>
      <c r="E24" s="493">
        <v>-2.1490954200000001</v>
      </c>
      <c r="F24" s="492" t="s">
        <v>172</v>
      </c>
      <c r="G24" s="494" t="s">
        <v>430</v>
      </c>
      <c r="H24" s="492">
        <v>38</v>
      </c>
      <c r="I24" s="492">
        <v>40.5</v>
      </c>
      <c r="J24" s="492" t="s">
        <v>231</v>
      </c>
      <c r="K24" s="492">
        <v>20</v>
      </c>
      <c r="L24" s="492">
        <v>50</v>
      </c>
      <c r="M24" s="534">
        <v>0</v>
      </c>
      <c r="N24" s="498" t="s">
        <v>434</v>
      </c>
      <c r="O24" s="454">
        <f ca="1">BARTONIAN_PARAM_GTS12!$E$89</f>
        <v>124.66</v>
      </c>
      <c r="P24" s="453">
        <f ca="1">BARTONIAN_PARAM_GTS12!$E$84</f>
        <v>171.81083333333333</v>
      </c>
      <c r="Q24" s="454">
        <f ca="1">BARTONIAN_PARAM_GTS12!$E$90</f>
        <v>207.38</v>
      </c>
      <c r="R24" s="604">
        <f t="shared" ca="1" si="13"/>
        <v>-187.38</v>
      </c>
      <c r="S24" s="605">
        <f t="shared" ca="1" si="14"/>
        <v>-136.81083333333333</v>
      </c>
      <c r="T24" s="604">
        <f t="shared" ca="1" si="15"/>
        <v>-74.66</v>
      </c>
      <c r="U24" s="606">
        <f t="shared" ca="1" si="16"/>
        <v>112.72</v>
      </c>
      <c r="V24" s="454">
        <f ca="1">BARTONIAN_PARAM_GTS12!$E$58</f>
        <v>162.392</v>
      </c>
      <c r="W24" s="453">
        <f ca="1">BARTONIAN_PARAM_GTS12!$E$53</f>
        <v>181.19675000000001</v>
      </c>
      <c r="X24" s="454">
        <f ca="1">BARTONIAN_PARAM_GTS12!$E$59</f>
        <v>199.393</v>
      </c>
      <c r="Y24" s="604">
        <f t="shared" ca="1" si="17"/>
        <v>-179.393</v>
      </c>
      <c r="Z24" s="605">
        <f t="shared" ca="1" si="18"/>
        <v>-146.19675000000001</v>
      </c>
      <c r="AA24" s="604">
        <f t="shared" ca="1" si="19"/>
        <v>-112.392</v>
      </c>
      <c r="AB24" s="606">
        <f t="shared" ca="1" si="20"/>
        <v>67.001000000000005</v>
      </c>
      <c r="AC24" s="454">
        <f ca="1">BARTONIAN_PARAM_GTS12!$E$149</f>
        <v>-10</v>
      </c>
      <c r="AD24" s="453">
        <f ca="1">BARTONIAN_PARAM_GTS12!$E$144</f>
        <v>13.619320689655176</v>
      </c>
      <c r="AE24" s="454">
        <f ca="1">BARTONIAN_PARAM_GTS12!$E$150</f>
        <v>45.706199999999995</v>
      </c>
      <c r="AF24" s="604">
        <f t="shared" ca="1" si="21"/>
        <v>-25.706199999999995</v>
      </c>
      <c r="AG24" s="605">
        <f t="shared" ca="1" si="22"/>
        <v>21.380679310344824</v>
      </c>
      <c r="AH24" s="604">
        <f t="shared" ca="1" si="23"/>
        <v>60</v>
      </c>
      <c r="AI24" s="606">
        <f t="shared" ca="1" si="24"/>
        <v>85.706199999999995</v>
      </c>
      <c r="AJ24" s="454">
        <f ca="1">BARTONIAN_PARAM_GTS12!$E$176</f>
        <v>89.555999999999997</v>
      </c>
      <c r="AK24" s="453">
        <f ca="1">BARTONIAN_PARAM_GTS12!$E$171</f>
        <v>110.68074999999999</v>
      </c>
      <c r="AL24" s="454">
        <f ca="1">BARTONIAN_PARAM_GTS12!$E$177</f>
        <v>136.22</v>
      </c>
      <c r="AM24" s="604">
        <f t="shared" ca="1" si="25"/>
        <v>-116.22</v>
      </c>
      <c r="AN24" s="605">
        <f t="shared" ca="1" si="26"/>
        <v>-75.680749999999989</v>
      </c>
      <c r="AO24" s="604">
        <f t="shared" ca="1" si="27"/>
        <v>-39.555999999999997</v>
      </c>
      <c r="AP24" s="606">
        <f t="shared" ca="1" si="28"/>
        <v>76.664000000000001</v>
      </c>
      <c r="AQ24" s="454">
        <f ca="1">BARTONIAN_PARAM_GTS12!$E$265</f>
        <v>-33</v>
      </c>
      <c r="AR24" s="453">
        <f ca="1">BARTONIAN_PARAM_GTS12!$E$260</f>
        <v>16.725421428571426</v>
      </c>
      <c r="AS24" s="454">
        <f ca="1">BARTONIAN_PARAM_GTS12!$E$266</f>
        <v>69.760249999999999</v>
      </c>
      <c r="AT24" s="604">
        <f t="shared" ca="1" si="0"/>
        <v>-49.760249999999999</v>
      </c>
      <c r="AU24" s="605">
        <f t="shared" ca="1" si="1"/>
        <v>18.274578571428574</v>
      </c>
      <c r="AV24" s="604">
        <f t="shared" ca="1" si="2"/>
        <v>83</v>
      </c>
      <c r="AW24" s="606">
        <f t="shared" ca="1" si="3"/>
        <v>132.76024999999998</v>
      </c>
      <c r="AX24" s="454">
        <f ca="1">BARTONIAN_PARAM_GTS12!$E$242</f>
        <v>104.8</v>
      </c>
      <c r="AY24" s="453">
        <f ca="1">BARTONIAN_PARAM_GTS12!$E$237</f>
        <v>134.5</v>
      </c>
      <c r="AZ24" s="454">
        <f ca="1">BARTONIAN_PARAM_GTS12!$E$243</f>
        <v>164.2</v>
      </c>
      <c r="BA24" s="604">
        <f t="shared" ca="1" si="29"/>
        <v>-144.19999999999999</v>
      </c>
      <c r="BB24" s="605">
        <f t="shared" ca="1" si="30"/>
        <v>-99.5</v>
      </c>
      <c r="BC24" s="604">
        <f t="shared" ca="1" si="31"/>
        <v>-54.8</v>
      </c>
      <c r="BD24" s="606">
        <f t="shared" ca="1" si="4"/>
        <v>89.399999999999991</v>
      </c>
      <c r="BE24" s="454">
        <f ca="1">BARTONIAN_PARAM_GTS12!$E$303</f>
        <v>31.844402000000272</v>
      </c>
      <c r="BF24" s="453">
        <f ca="1">BARTONIAN_PARAM_GTS12!$E$293</f>
        <v>70.385449999999992</v>
      </c>
      <c r="BG24" s="454">
        <f ca="1">BARTONIAN_PARAM_GTS12!$E$304</f>
        <v>111.93277000000003</v>
      </c>
      <c r="BH24" s="604">
        <f t="shared" ca="1" si="32"/>
        <v>-91.932770000000033</v>
      </c>
      <c r="BI24" s="605">
        <f t="shared" ca="1" si="33"/>
        <v>-35.385449999999992</v>
      </c>
      <c r="BJ24" s="604">
        <f t="shared" ca="1" si="34"/>
        <v>18.155597999999728</v>
      </c>
      <c r="BK24" s="606">
        <f t="shared" ca="1" si="5"/>
        <v>110.08836799999976</v>
      </c>
      <c r="BL24" s="454">
        <f ca="1">BARTONIAN_PARAM_GTS12!$E$536</f>
        <v>71.599999999999994</v>
      </c>
      <c r="BM24" s="453">
        <f ca="1">BARTONIAN_PARAM_GTS12!$E$528</f>
        <v>92.356249999999989</v>
      </c>
      <c r="BN24" s="454">
        <f ca="1">BARTONIAN_PARAM_GTS12!$E$537</f>
        <v>113</v>
      </c>
      <c r="BO24" s="604">
        <f t="shared" ca="1" si="35"/>
        <v>-93</v>
      </c>
      <c r="BP24" s="605">
        <f t="shared" ca="1" si="36"/>
        <v>-57.356249999999989</v>
      </c>
      <c r="BQ24" s="604">
        <f t="shared" ca="1" si="37"/>
        <v>-21.599999999999994</v>
      </c>
      <c r="BR24" s="606">
        <f t="shared" ca="1" si="6"/>
        <v>71.400000000000006</v>
      </c>
      <c r="BS24" s="454">
        <f ca="1">BARTONIAN_PARAM_GTS12!$E$346</f>
        <v>28.57</v>
      </c>
      <c r="BT24" s="453">
        <f ca="1">BARTONIAN_PARAM_GTS12!$E$336</f>
        <v>43.756923076923073</v>
      </c>
      <c r="BU24" s="454">
        <f ca="1">BARTONIAN_PARAM_GTS12!$E$347</f>
        <v>49.1</v>
      </c>
      <c r="BV24" s="604">
        <f t="shared" ca="1" si="38"/>
        <v>-29.1</v>
      </c>
      <c r="BW24" s="605">
        <f t="shared" ca="1" si="39"/>
        <v>-8.7569230769230728</v>
      </c>
      <c r="BX24" s="604">
        <f t="shared" ca="1" si="40"/>
        <v>21.43</v>
      </c>
      <c r="BY24" s="606">
        <f t="shared" ca="1" si="7"/>
        <v>50.53</v>
      </c>
      <c r="BZ24" s="451">
        <f ca="1">BARTONIAN_PARAM_GTS12!$E$380</f>
        <v>21</v>
      </c>
      <c r="CA24" s="452">
        <f ca="1">BARTONIAN_PARAM_GTS12!$E$379</f>
        <v>21</v>
      </c>
      <c r="CB24" s="451">
        <f ca="1">BARTONIAN_PARAM_GTS12!$E$381</f>
        <v>21</v>
      </c>
      <c r="CC24" s="607">
        <f t="shared" ca="1" si="41"/>
        <v>-1</v>
      </c>
      <c r="CD24" s="608">
        <f t="shared" ca="1" si="42"/>
        <v>14</v>
      </c>
      <c r="CE24" s="607">
        <f t="shared" ca="1" si="43"/>
        <v>29</v>
      </c>
      <c r="CF24" s="609">
        <f t="shared" ca="1" si="8"/>
        <v>30</v>
      </c>
      <c r="CG24" s="451">
        <f ca="1">BARTONIAN_PARAM_GTS12!$E$403</f>
        <v>33</v>
      </c>
      <c r="CH24" s="452">
        <f ca="1">BARTONIAN_PARAM_GTS12!$E$402</f>
        <v>33</v>
      </c>
      <c r="CI24" s="451">
        <f ca="1">BARTONIAN_PARAM_GTS12!$E$404</f>
        <v>33</v>
      </c>
      <c r="CJ24" s="607">
        <f t="shared" ca="1" si="44"/>
        <v>-13</v>
      </c>
      <c r="CK24" s="608">
        <f t="shared" ca="1" si="45"/>
        <v>2</v>
      </c>
      <c r="CL24" s="607">
        <f t="shared" ca="1" si="46"/>
        <v>17</v>
      </c>
      <c r="CM24" s="609">
        <f t="shared" ca="1" si="9"/>
        <v>30</v>
      </c>
      <c r="CN24" s="454">
        <f ca="1">BARTONIAN_PARAM_GTS12!$E$426</f>
        <v>24</v>
      </c>
      <c r="CO24" s="453">
        <f ca="1">BARTONIAN_PARAM_GTS12!$E$425</f>
        <v>24</v>
      </c>
      <c r="CP24" s="454">
        <f ca="1">BARTONIAN_PARAM_GTS12!$E$427</f>
        <v>24</v>
      </c>
      <c r="CQ24" s="604">
        <f t="shared" ca="1" si="47"/>
        <v>-4</v>
      </c>
      <c r="CR24" s="605">
        <f t="shared" ca="1" si="48"/>
        <v>11</v>
      </c>
      <c r="CS24" s="604">
        <f t="shared" ca="1" si="49"/>
        <v>26</v>
      </c>
      <c r="CT24" s="606">
        <f t="shared" ca="1" si="10"/>
        <v>30</v>
      </c>
      <c r="CU24" s="451">
        <f ca="1">BARTONIAN_PARAM_GTS12!$E$449</f>
        <v>12</v>
      </c>
      <c r="CV24" s="452">
        <f ca="1">BARTONIAN_PARAM_GTS12!$E$448</f>
        <v>12</v>
      </c>
      <c r="CW24" s="451">
        <f ca="1">BARTONIAN_PARAM_GTS12!$E$450</f>
        <v>12</v>
      </c>
      <c r="CX24" s="607">
        <f t="shared" ca="1" si="50"/>
        <v>8</v>
      </c>
      <c r="CY24" s="608">
        <f t="shared" ca="1" si="51"/>
        <v>23</v>
      </c>
      <c r="CZ24" s="607">
        <f t="shared" ca="1" si="52"/>
        <v>38</v>
      </c>
      <c r="DA24" s="609">
        <f t="shared" ca="1" si="11"/>
        <v>30</v>
      </c>
      <c r="DB24" s="454">
        <f ca="1">BARTONIAN_PARAM_GTS12!$E$489</f>
        <v>20.6</v>
      </c>
      <c r="DC24" s="453">
        <f ca="1">BARTONIAN_PARAM_GTS12!$E$481</f>
        <v>34.391440187499995</v>
      </c>
      <c r="DD24" s="454">
        <f ca="1">BARTONIAN_PARAM_GTS12!$E$490</f>
        <v>47.5</v>
      </c>
      <c r="DE24" s="604">
        <f t="shared" ca="1" si="53"/>
        <v>-27.5</v>
      </c>
      <c r="DF24" s="605">
        <f t="shared" ca="1" si="54"/>
        <v>0.60855981250000468</v>
      </c>
      <c r="DG24" s="604">
        <f t="shared" ca="1" si="55"/>
        <v>29.4</v>
      </c>
      <c r="DH24" s="606">
        <f t="shared" ca="1" si="12"/>
        <v>56.9</v>
      </c>
    </row>
    <row r="25" spans="2:112" ht="33.950000000000003" customHeight="1">
      <c r="B25" s="491" t="s">
        <v>199</v>
      </c>
      <c r="C25" s="494" t="s">
        <v>465</v>
      </c>
      <c r="D25" s="493">
        <v>46.890500850000002</v>
      </c>
      <c r="E25" s="493">
        <v>-2.14921907</v>
      </c>
      <c r="F25" s="492" t="s">
        <v>172</v>
      </c>
      <c r="G25" s="494" t="s">
        <v>430</v>
      </c>
      <c r="H25" s="492">
        <v>38</v>
      </c>
      <c r="I25" s="492">
        <v>40.5</v>
      </c>
      <c r="J25" s="492" t="s">
        <v>231</v>
      </c>
      <c r="K25" s="492">
        <v>20</v>
      </c>
      <c r="L25" s="492">
        <v>50</v>
      </c>
      <c r="M25" s="534">
        <v>0</v>
      </c>
      <c r="N25" s="498" t="s">
        <v>434</v>
      </c>
      <c r="O25" s="454">
        <f ca="1">BARTONIAN_PARAM_GTS12!$E$89</f>
        <v>124.66</v>
      </c>
      <c r="P25" s="453">
        <f ca="1">BARTONIAN_PARAM_GTS12!$E$84</f>
        <v>171.81083333333333</v>
      </c>
      <c r="Q25" s="454">
        <f ca="1">BARTONIAN_PARAM_GTS12!$E$90</f>
        <v>207.38</v>
      </c>
      <c r="R25" s="604">
        <f t="shared" ca="1" si="13"/>
        <v>-187.38</v>
      </c>
      <c r="S25" s="605">
        <f t="shared" ca="1" si="14"/>
        <v>-136.81083333333333</v>
      </c>
      <c r="T25" s="604">
        <f t="shared" ca="1" si="15"/>
        <v>-74.66</v>
      </c>
      <c r="U25" s="606">
        <f t="shared" ca="1" si="16"/>
        <v>112.72</v>
      </c>
      <c r="V25" s="454">
        <f ca="1">BARTONIAN_PARAM_GTS12!$E$58</f>
        <v>162.392</v>
      </c>
      <c r="W25" s="453">
        <f ca="1">BARTONIAN_PARAM_GTS12!$E$53</f>
        <v>181.19675000000001</v>
      </c>
      <c r="X25" s="454">
        <f ca="1">BARTONIAN_PARAM_GTS12!$E$59</f>
        <v>199.393</v>
      </c>
      <c r="Y25" s="604">
        <f t="shared" ca="1" si="17"/>
        <v>-179.393</v>
      </c>
      <c r="Z25" s="605">
        <f t="shared" ca="1" si="18"/>
        <v>-146.19675000000001</v>
      </c>
      <c r="AA25" s="604">
        <f t="shared" ca="1" si="19"/>
        <v>-112.392</v>
      </c>
      <c r="AB25" s="606">
        <f t="shared" ca="1" si="20"/>
        <v>67.001000000000005</v>
      </c>
      <c r="AC25" s="454">
        <f ca="1">BARTONIAN_PARAM_GTS12!$E$149</f>
        <v>-10</v>
      </c>
      <c r="AD25" s="453">
        <f ca="1">BARTONIAN_PARAM_GTS12!$E$144</f>
        <v>13.619320689655176</v>
      </c>
      <c r="AE25" s="454">
        <f ca="1">BARTONIAN_PARAM_GTS12!$E$150</f>
        <v>45.706199999999995</v>
      </c>
      <c r="AF25" s="604">
        <f t="shared" ca="1" si="21"/>
        <v>-25.706199999999995</v>
      </c>
      <c r="AG25" s="605">
        <f t="shared" ca="1" si="22"/>
        <v>21.380679310344824</v>
      </c>
      <c r="AH25" s="604">
        <f t="shared" ca="1" si="23"/>
        <v>60</v>
      </c>
      <c r="AI25" s="606">
        <f t="shared" ca="1" si="24"/>
        <v>85.706199999999995</v>
      </c>
      <c r="AJ25" s="454">
        <f ca="1">BARTONIAN_PARAM_GTS12!$E$176</f>
        <v>89.555999999999997</v>
      </c>
      <c r="AK25" s="453">
        <f ca="1">BARTONIAN_PARAM_GTS12!$E$171</f>
        <v>110.68074999999999</v>
      </c>
      <c r="AL25" s="454">
        <f ca="1">BARTONIAN_PARAM_GTS12!$E$177</f>
        <v>136.22</v>
      </c>
      <c r="AM25" s="604">
        <f t="shared" ca="1" si="25"/>
        <v>-116.22</v>
      </c>
      <c r="AN25" s="605">
        <f t="shared" ca="1" si="26"/>
        <v>-75.680749999999989</v>
      </c>
      <c r="AO25" s="604">
        <f t="shared" ca="1" si="27"/>
        <v>-39.555999999999997</v>
      </c>
      <c r="AP25" s="606">
        <f t="shared" ca="1" si="28"/>
        <v>76.664000000000001</v>
      </c>
      <c r="AQ25" s="454">
        <f ca="1">BARTONIAN_PARAM_GTS12!$E$265</f>
        <v>-33</v>
      </c>
      <c r="AR25" s="453">
        <f ca="1">BARTONIAN_PARAM_GTS12!$E$260</f>
        <v>16.725421428571426</v>
      </c>
      <c r="AS25" s="454">
        <f ca="1">BARTONIAN_PARAM_GTS12!$E$266</f>
        <v>69.760249999999999</v>
      </c>
      <c r="AT25" s="604">
        <f t="shared" ca="1" si="0"/>
        <v>-49.760249999999999</v>
      </c>
      <c r="AU25" s="605">
        <f t="shared" ca="1" si="1"/>
        <v>18.274578571428574</v>
      </c>
      <c r="AV25" s="604">
        <f t="shared" ca="1" si="2"/>
        <v>83</v>
      </c>
      <c r="AW25" s="606">
        <f t="shared" ca="1" si="3"/>
        <v>132.76024999999998</v>
      </c>
      <c r="AX25" s="454">
        <f ca="1">BARTONIAN_PARAM_GTS12!$E$242</f>
        <v>104.8</v>
      </c>
      <c r="AY25" s="453">
        <f ca="1">BARTONIAN_PARAM_GTS12!$E$237</f>
        <v>134.5</v>
      </c>
      <c r="AZ25" s="454">
        <f ca="1">BARTONIAN_PARAM_GTS12!$E$243</f>
        <v>164.2</v>
      </c>
      <c r="BA25" s="604">
        <f t="shared" ca="1" si="29"/>
        <v>-144.19999999999999</v>
      </c>
      <c r="BB25" s="605">
        <f t="shared" ca="1" si="30"/>
        <v>-99.5</v>
      </c>
      <c r="BC25" s="604">
        <f t="shared" ca="1" si="31"/>
        <v>-54.8</v>
      </c>
      <c r="BD25" s="606">
        <f t="shared" ca="1" si="4"/>
        <v>89.399999999999991</v>
      </c>
      <c r="BE25" s="454">
        <f ca="1">BARTONIAN_PARAM_GTS12!$E$303</f>
        <v>31.844402000000272</v>
      </c>
      <c r="BF25" s="453">
        <f ca="1">BARTONIAN_PARAM_GTS12!$E$293</f>
        <v>70.385449999999992</v>
      </c>
      <c r="BG25" s="454">
        <f ca="1">BARTONIAN_PARAM_GTS12!$E$304</f>
        <v>111.93277000000003</v>
      </c>
      <c r="BH25" s="604">
        <f t="shared" ca="1" si="32"/>
        <v>-91.932770000000033</v>
      </c>
      <c r="BI25" s="605">
        <f t="shared" ca="1" si="33"/>
        <v>-35.385449999999992</v>
      </c>
      <c r="BJ25" s="604">
        <f t="shared" ca="1" si="34"/>
        <v>18.155597999999728</v>
      </c>
      <c r="BK25" s="606">
        <f t="shared" ca="1" si="5"/>
        <v>110.08836799999976</v>
      </c>
      <c r="BL25" s="454">
        <f ca="1">BARTONIAN_PARAM_GTS12!$E$536</f>
        <v>71.599999999999994</v>
      </c>
      <c r="BM25" s="453">
        <f ca="1">BARTONIAN_PARAM_GTS12!$E$528</f>
        <v>92.356249999999989</v>
      </c>
      <c r="BN25" s="454">
        <f ca="1">BARTONIAN_PARAM_GTS12!$E$537</f>
        <v>113</v>
      </c>
      <c r="BO25" s="604">
        <f t="shared" ca="1" si="35"/>
        <v>-93</v>
      </c>
      <c r="BP25" s="605">
        <f t="shared" ca="1" si="36"/>
        <v>-57.356249999999989</v>
      </c>
      <c r="BQ25" s="604">
        <f t="shared" ca="1" si="37"/>
        <v>-21.599999999999994</v>
      </c>
      <c r="BR25" s="606">
        <f t="shared" ca="1" si="6"/>
        <v>71.400000000000006</v>
      </c>
      <c r="BS25" s="454">
        <f ca="1">BARTONIAN_PARAM_GTS12!$E$346</f>
        <v>28.57</v>
      </c>
      <c r="BT25" s="453">
        <f ca="1">BARTONIAN_PARAM_GTS12!$E$336</f>
        <v>43.756923076923073</v>
      </c>
      <c r="BU25" s="454">
        <f ca="1">BARTONIAN_PARAM_GTS12!$E$347</f>
        <v>49.1</v>
      </c>
      <c r="BV25" s="604">
        <f t="shared" ca="1" si="38"/>
        <v>-29.1</v>
      </c>
      <c r="BW25" s="605">
        <f t="shared" ca="1" si="39"/>
        <v>-8.7569230769230728</v>
      </c>
      <c r="BX25" s="604">
        <f t="shared" ca="1" si="40"/>
        <v>21.43</v>
      </c>
      <c r="BY25" s="606">
        <f t="shared" ca="1" si="7"/>
        <v>50.53</v>
      </c>
      <c r="BZ25" s="451">
        <f ca="1">BARTONIAN_PARAM_GTS12!$E$380</f>
        <v>21</v>
      </c>
      <c r="CA25" s="452">
        <f ca="1">BARTONIAN_PARAM_GTS12!$E$379</f>
        <v>21</v>
      </c>
      <c r="CB25" s="451">
        <f ca="1">BARTONIAN_PARAM_GTS12!$E$381</f>
        <v>21</v>
      </c>
      <c r="CC25" s="607">
        <f t="shared" ca="1" si="41"/>
        <v>-1</v>
      </c>
      <c r="CD25" s="608">
        <f t="shared" ca="1" si="42"/>
        <v>14</v>
      </c>
      <c r="CE25" s="607">
        <f t="shared" ca="1" si="43"/>
        <v>29</v>
      </c>
      <c r="CF25" s="609">
        <f t="shared" ca="1" si="8"/>
        <v>30</v>
      </c>
      <c r="CG25" s="451">
        <f ca="1">BARTONIAN_PARAM_GTS12!$E$403</f>
        <v>33</v>
      </c>
      <c r="CH25" s="452">
        <f ca="1">BARTONIAN_PARAM_GTS12!$E$402</f>
        <v>33</v>
      </c>
      <c r="CI25" s="451">
        <f ca="1">BARTONIAN_PARAM_GTS12!$E$404</f>
        <v>33</v>
      </c>
      <c r="CJ25" s="607">
        <f t="shared" ca="1" si="44"/>
        <v>-13</v>
      </c>
      <c r="CK25" s="608">
        <f t="shared" ca="1" si="45"/>
        <v>2</v>
      </c>
      <c r="CL25" s="607">
        <f t="shared" ca="1" si="46"/>
        <v>17</v>
      </c>
      <c r="CM25" s="609">
        <f t="shared" ca="1" si="9"/>
        <v>30</v>
      </c>
      <c r="CN25" s="454">
        <f ca="1">BARTONIAN_PARAM_GTS12!$E$426</f>
        <v>24</v>
      </c>
      <c r="CO25" s="453">
        <f ca="1">BARTONIAN_PARAM_GTS12!$E$425</f>
        <v>24</v>
      </c>
      <c r="CP25" s="454">
        <f ca="1">BARTONIAN_PARAM_GTS12!$E$427</f>
        <v>24</v>
      </c>
      <c r="CQ25" s="604">
        <f t="shared" ca="1" si="47"/>
        <v>-4</v>
      </c>
      <c r="CR25" s="605">
        <f t="shared" ca="1" si="48"/>
        <v>11</v>
      </c>
      <c r="CS25" s="604">
        <f t="shared" ca="1" si="49"/>
        <v>26</v>
      </c>
      <c r="CT25" s="606">
        <f t="shared" ca="1" si="10"/>
        <v>30</v>
      </c>
      <c r="CU25" s="451">
        <f ca="1">BARTONIAN_PARAM_GTS12!$E$449</f>
        <v>12</v>
      </c>
      <c r="CV25" s="452">
        <f ca="1">BARTONIAN_PARAM_GTS12!$E$448</f>
        <v>12</v>
      </c>
      <c r="CW25" s="451">
        <f ca="1">BARTONIAN_PARAM_GTS12!$E$450</f>
        <v>12</v>
      </c>
      <c r="CX25" s="607">
        <f t="shared" ca="1" si="50"/>
        <v>8</v>
      </c>
      <c r="CY25" s="608">
        <f t="shared" ca="1" si="51"/>
        <v>23</v>
      </c>
      <c r="CZ25" s="607">
        <f t="shared" ca="1" si="52"/>
        <v>38</v>
      </c>
      <c r="DA25" s="609">
        <f t="shared" ca="1" si="11"/>
        <v>30</v>
      </c>
      <c r="DB25" s="454">
        <f ca="1">BARTONIAN_PARAM_GTS12!$E$489</f>
        <v>20.6</v>
      </c>
      <c r="DC25" s="453">
        <f ca="1">BARTONIAN_PARAM_GTS12!$E$481</f>
        <v>34.391440187499995</v>
      </c>
      <c r="DD25" s="454">
        <f ca="1">BARTONIAN_PARAM_GTS12!$E$490</f>
        <v>47.5</v>
      </c>
      <c r="DE25" s="604">
        <f t="shared" ca="1" si="53"/>
        <v>-27.5</v>
      </c>
      <c r="DF25" s="605">
        <f t="shared" ca="1" si="54"/>
        <v>0.60855981250000468</v>
      </c>
      <c r="DG25" s="604">
        <f t="shared" ca="1" si="55"/>
        <v>29.4</v>
      </c>
      <c r="DH25" s="606">
        <f t="shared" ca="1" si="12"/>
        <v>56.9</v>
      </c>
    </row>
    <row r="26" spans="2:112" ht="33.950000000000003" customHeight="1">
      <c r="B26" s="491" t="s">
        <v>200</v>
      </c>
      <c r="C26" s="494" t="s">
        <v>466</v>
      </c>
      <c r="D26" s="493">
        <v>46.885850820000002</v>
      </c>
      <c r="E26" s="493">
        <v>-2.1529058999999999</v>
      </c>
      <c r="F26" s="492" t="s">
        <v>172</v>
      </c>
      <c r="G26" s="494" t="s">
        <v>430</v>
      </c>
      <c r="H26" s="492">
        <v>38</v>
      </c>
      <c r="I26" s="492">
        <v>40.5</v>
      </c>
      <c r="J26" s="492" t="s">
        <v>231</v>
      </c>
      <c r="K26" s="492">
        <v>20</v>
      </c>
      <c r="L26" s="492">
        <v>50</v>
      </c>
      <c r="M26" s="534">
        <v>3</v>
      </c>
      <c r="N26" s="498" t="s">
        <v>434</v>
      </c>
      <c r="O26" s="454">
        <f ca="1">BARTONIAN_PARAM_GTS12!$E$89</f>
        <v>124.66</v>
      </c>
      <c r="P26" s="453">
        <f ca="1">BARTONIAN_PARAM_GTS12!$E$84</f>
        <v>171.81083333333333</v>
      </c>
      <c r="Q26" s="454">
        <f ca="1">BARTONIAN_PARAM_GTS12!$E$90</f>
        <v>207.38</v>
      </c>
      <c r="R26" s="604">
        <f t="shared" ca="1" si="13"/>
        <v>-184.38</v>
      </c>
      <c r="S26" s="605">
        <f t="shared" ca="1" si="14"/>
        <v>-133.81083333333333</v>
      </c>
      <c r="T26" s="604">
        <f t="shared" ca="1" si="15"/>
        <v>-71.66</v>
      </c>
      <c r="U26" s="606">
        <f t="shared" ca="1" si="16"/>
        <v>112.72</v>
      </c>
      <c r="V26" s="454">
        <f ca="1">BARTONIAN_PARAM_GTS12!$E$58</f>
        <v>162.392</v>
      </c>
      <c r="W26" s="453">
        <f ca="1">BARTONIAN_PARAM_GTS12!$E$53</f>
        <v>181.19675000000001</v>
      </c>
      <c r="X26" s="454">
        <f ca="1">BARTONIAN_PARAM_GTS12!$E$59</f>
        <v>199.393</v>
      </c>
      <c r="Y26" s="604">
        <f t="shared" ca="1" si="17"/>
        <v>-176.393</v>
      </c>
      <c r="Z26" s="605">
        <f t="shared" ca="1" si="18"/>
        <v>-143.19675000000001</v>
      </c>
      <c r="AA26" s="604">
        <f t="shared" ca="1" si="19"/>
        <v>-109.392</v>
      </c>
      <c r="AB26" s="606">
        <f t="shared" ca="1" si="20"/>
        <v>67.001000000000005</v>
      </c>
      <c r="AC26" s="454">
        <f ca="1">BARTONIAN_PARAM_GTS12!$E$149</f>
        <v>-10</v>
      </c>
      <c r="AD26" s="453">
        <f ca="1">BARTONIAN_PARAM_GTS12!$E$144</f>
        <v>13.619320689655176</v>
      </c>
      <c r="AE26" s="454">
        <f ca="1">BARTONIAN_PARAM_GTS12!$E$150</f>
        <v>45.706199999999995</v>
      </c>
      <c r="AF26" s="604">
        <f t="shared" ca="1" si="21"/>
        <v>-22.706199999999995</v>
      </c>
      <c r="AG26" s="605">
        <f t="shared" ca="1" si="22"/>
        <v>24.380679310344824</v>
      </c>
      <c r="AH26" s="604">
        <f t="shared" ca="1" si="23"/>
        <v>63</v>
      </c>
      <c r="AI26" s="606">
        <f t="shared" ca="1" si="24"/>
        <v>85.706199999999995</v>
      </c>
      <c r="AJ26" s="454">
        <f ca="1">BARTONIAN_PARAM_GTS12!$E$176</f>
        <v>89.555999999999997</v>
      </c>
      <c r="AK26" s="453">
        <f ca="1">BARTONIAN_PARAM_GTS12!$E$171</f>
        <v>110.68074999999999</v>
      </c>
      <c r="AL26" s="454">
        <f ca="1">BARTONIAN_PARAM_GTS12!$E$177</f>
        <v>136.22</v>
      </c>
      <c r="AM26" s="604">
        <f t="shared" ca="1" si="25"/>
        <v>-113.22</v>
      </c>
      <c r="AN26" s="605">
        <f t="shared" ca="1" si="26"/>
        <v>-72.680749999999989</v>
      </c>
      <c r="AO26" s="604">
        <f t="shared" ca="1" si="27"/>
        <v>-36.555999999999997</v>
      </c>
      <c r="AP26" s="606">
        <f t="shared" ca="1" si="28"/>
        <v>76.664000000000001</v>
      </c>
      <c r="AQ26" s="454">
        <f ca="1">BARTONIAN_PARAM_GTS12!$E$265</f>
        <v>-33</v>
      </c>
      <c r="AR26" s="453">
        <f ca="1">BARTONIAN_PARAM_GTS12!$E$260</f>
        <v>16.725421428571426</v>
      </c>
      <c r="AS26" s="454">
        <f ca="1">BARTONIAN_PARAM_GTS12!$E$266</f>
        <v>69.760249999999999</v>
      </c>
      <c r="AT26" s="604">
        <f t="shared" ca="1" si="0"/>
        <v>-46.760249999999999</v>
      </c>
      <c r="AU26" s="605">
        <f ca="1" xml:space="preserve"> $M26 - AR26 + (($K26) + ($L26))/2</f>
        <v>21.274578571428574</v>
      </c>
      <c r="AV26" s="604">
        <f t="shared" ca="1" si="2"/>
        <v>86</v>
      </c>
      <c r="AW26" s="606">
        <f t="shared" ca="1" si="3"/>
        <v>132.76024999999998</v>
      </c>
      <c r="AX26" s="454">
        <f ca="1">BARTONIAN_PARAM_GTS12!$E$242</f>
        <v>104.8</v>
      </c>
      <c r="AY26" s="453">
        <f ca="1">BARTONIAN_PARAM_GTS12!$E$237</f>
        <v>134.5</v>
      </c>
      <c r="AZ26" s="454">
        <f ca="1">BARTONIAN_PARAM_GTS12!$E$243</f>
        <v>164.2</v>
      </c>
      <c r="BA26" s="604">
        <f t="shared" ca="1" si="29"/>
        <v>-141.19999999999999</v>
      </c>
      <c r="BB26" s="605">
        <f t="shared" ca="1" si="30"/>
        <v>-96.5</v>
      </c>
      <c r="BC26" s="604">
        <f t="shared" ca="1" si="31"/>
        <v>-51.8</v>
      </c>
      <c r="BD26" s="606">
        <f t="shared" ca="1" si="4"/>
        <v>89.399999999999991</v>
      </c>
      <c r="BE26" s="454">
        <f ca="1">BARTONIAN_PARAM_GTS12!$E$303</f>
        <v>31.844402000000272</v>
      </c>
      <c r="BF26" s="453">
        <f ca="1">BARTONIAN_PARAM_GTS12!$E$293</f>
        <v>70.385449999999992</v>
      </c>
      <c r="BG26" s="454">
        <f ca="1">BARTONIAN_PARAM_GTS12!$E$304</f>
        <v>111.93277000000003</v>
      </c>
      <c r="BH26" s="604">
        <f t="shared" ca="1" si="32"/>
        <v>-88.932770000000033</v>
      </c>
      <c r="BI26" s="605">
        <f t="shared" ca="1" si="33"/>
        <v>-32.385449999999992</v>
      </c>
      <c r="BJ26" s="604">
        <f t="shared" ca="1" si="34"/>
        <v>21.155597999999728</v>
      </c>
      <c r="BK26" s="606">
        <f t="shared" ca="1" si="5"/>
        <v>110.08836799999976</v>
      </c>
      <c r="BL26" s="454">
        <f ca="1">BARTONIAN_PARAM_GTS12!$E$536</f>
        <v>71.599999999999994</v>
      </c>
      <c r="BM26" s="453">
        <f ca="1">BARTONIAN_PARAM_GTS12!$E$528</f>
        <v>92.356249999999989</v>
      </c>
      <c r="BN26" s="454">
        <f ca="1">BARTONIAN_PARAM_GTS12!$E$537</f>
        <v>113</v>
      </c>
      <c r="BO26" s="604">
        <f t="shared" ca="1" si="35"/>
        <v>-90</v>
      </c>
      <c r="BP26" s="605">
        <f t="shared" ca="1" si="36"/>
        <v>-54.356249999999989</v>
      </c>
      <c r="BQ26" s="604">
        <f t="shared" ca="1" si="37"/>
        <v>-18.599999999999994</v>
      </c>
      <c r="BR26" s="606">
        <f t="shared" ca="1" si="6"/>
        <v>71.400000000000006</v>
      </c>
      <c r="BS26" s="454">
        <f ca="1">BARTONIAN_PARAM_GTS12!$E$346</f>
        <v>28.57</v>
      </c>
      <c r="BT26" s="453">
        <f ca="1">BARTONIAN_PARAM_GTS12!$E$336</f>
        <v>43.756923076923073</v>
      </c>
      <c r="BU26" s="454">
        <f ca="1">BARTONIAN_PARAM_GTS12!$E$347</f>
        <v>49.1</v>
      </c>
      <c r="BV26" s="604">
        <f t="shared" ca="1" si="38"/>
        <v>-26.1</v>
      </c>
      <c r="BW26" s="605">
        <f t="shared" ca="1" si="39"/>
        <v>-5.7569230769230728</v>
      </c>
      <c r="BX26" s="604">
        <f t="shared" ca="1" si="40"/>
        <v>24.43</v>
      </c>
      <c r="BY26" s="606">
        <f t="shared" ca="1" si="7"/>
        <v>50.53</v>
      </c>
      <c r="BZ26" s="451">
        <f ca="1">BARTONIAN_PARAM_GTS12!$E$380</f>
        <v>21</v>
      </c>
      <c r="CA26" s="452">
        <f ca="1">BARTONIAN_PARAM_GTS12!$E$379</f>
        <v>21</v>
      </c>
      <c r="CB26" s="451">
        <f ca="1">BARTONIAN_PARAM_GTS12!$E$381</f>
        <v>21</v>
      </c>
      <c r="CC26" s="607">
        <f t="shared" ca="1" si="41"/>
        <v>2</v>
      </c>
      <c r="CD26" s="608">
        <f t="shared" ca="1" si="42"/>
        <v>17</v>
      </c>
      <c r="CE26" s="607">
        <f t="shared" ca="1" si="43"/>
        <v>32</v>
      </c>
      <c r="CF26" s="609">
        <f t="shared" ca="1" si="8"/>
        <v>30</v>
      </c>
      <c r="CG26" s="451">
        <f ca="1">BARTONIAN_PARAM_GTS12!$E$403</f>
        <v>33</v>
      </c>
      <c r="CH26" s="452">
        <f ca="1">BARTONIAN_PARAM_GTS12!$E$402</f>
        <v>33</v>
      </c>
      <c r="CI26" s="451">
        <f ca="1">BARTONIAN_PARAM_GTS12!$E$404</f>
        <v>33</v>
      </c>
      <c r="CJ26" s="607">
        <f t="shared" ca="1" si="44"/>
        <v>-10</v>
      </c>
      <c r="CK26" s="608">
        <f t="shared" ca="1" si="45"/>
        <v>5</v>
      </c>
      <c r="CL26" s="607">
        <f t="shared" ca="1" si="46"/>
        <v>20</v>
      </c>
      <c r="CM26" s="609">
        <f t="shared" ca="1" si="9"/>
        <v>30</v>
      </c>
      <c r="CN26" s="454">
        <f ca="1">BARTONIAN_PARAM_GTS12!$E$426</f>
        <v>24</v>
      </c>
      <c r="CO26" s="453">
        <f ca="1">BARTONIAN_PARAM_GTS12!$E$425</f>
        <v>24</v>
      </c>
      <c r="CP26" s="454">
        <f ca="1">BARTONIAN_PARAM_GTS12!$E$427</f>
        <v>24</v>
      </c>
      <c r="CQ26" s="604">
        <f t="shared" ca="1" si="47"/>
        <v>-1</v>
      </c>
      <c r="CR26" s="605">
        <f t="shared" ca="1" si="48"/>
        <v>14</v>
      </c>
      <c r="CS26" s="604">
        <f t="shared" ca="1" si="49"/>
        <v>29</v>
      </c>
      <c r="CT26" s="606">
        <f t="shared" ca="1" si="10"/>
        <v>30</v>
      </c>
      <c r="CU26" s="451">
        <f ca="1">BARTONIAN_PARAM_GTS12!$E$449</f>
        <v>12</v>
      </c>
      <c r="CV26" s="452">
        <f ca="1">BARTONIAN_PARAM_GTS12!$E$448</f>
        <v>12</v>
      </c>
      <c r="CW26" s="451">
        <f ca="1">BARTONIAN_PARAM_GTS12!$E$450</f>
        <v>12</v>
      </c>
      <c r="CX26" s="607">
        <f t="shared" ca="1" si="50"/>
        <v>11</v>
      </c>
      <c r="CY26" s="608">
        <f t="shared" ca="1" si="51"/>
        <v>26</v>
      </c>
      <c r="CZ26" s="607">
        <f t="shared" ca="1" si="52"/>
        <v>41</v>
      </c>
      <c r="DA26" s="609">
        <f t="shared" ca="1" si="11"/>
        <v>30</v>
      </c>
      <c r="DB26" s="454">
        <f ca="1">BARTONIAN_PARAM_GTS12!$E$489</f>
        <v>20.6</v>
      </c>
      <c r="DC26" s="453">
        <f ca="1">BARTONIAN_PARAM_GTS12!$E$481</f>
        <v>34.391440187499995</v>
      </c>
      <c r="DD26" s="454">
        <f ca="1">BARTONIAN_PARAM_GTS12!$E$490</f>
        <v>47.5</v>
      </c>
      <c r="DE26" s="604">
        <f t="shared" ca="1" si="53"/>
        <v>-24.5</v>
      </c>
      <c r="DF26" s="605">
        <f t="shared" ca="1" si="54"/>
        <v>3.6085598125000047</v>
      </c>
      <c r="DG26" s="604">
        <f t="shared" ca="1" si="55"/>
        <v>32.4</v>
      </c>
      <c r="DH26" s="606">
        <f t="shared" ca="1" si="12"/>
        <v>56.9</v>
      </c>
    </row>
    <row r="27" spans="2:112" ht="33.950000000000003" customHeight="1">
      <c r="B27" s="491" t="s">
        <v>201</v>
      </c>
      <c r="C27" s="494" t="s">
        <v>467</v>
      </c>
      <c r="D27" s="493">
        <v>46.937171309999997</v>
      </c>
      <c r="E27" s="493" t="s">
        <v>202</v>
      </c>
      <c r="F27" s="492" t="s">
        <v>172</v>
      </c>
      <c r="G27" s="494" t="s">
        <v>430</v>
      </c>
      <c r="H27" s="492">
        <v>38</v>
      </c>
      <c r="I27" s="492">
        <v>40.5</v>
      </c>
      <c r="J27" s="494" t="s">
        <v>231</v>
      </c>
      <c r="K27" s="492">
        <v>20</v>
      </c>
      <c r="L27" s="492">
        <v>50</v>
      </c>
      <c r="M27" s="534">
        <v>0</v>
      </c>
      <c r="N27" s="498" t="s">
        <v>434</v>
      </c>
      <c r="O27" s="454">
        <f ca="1">BARTONIAN_PARAM_GTS12!$E$89</f>
        <v>124.66</v>
      </c>
      <c r="P27" s="453">
        <f ca="1">BARTONIAN_PARAM_GTS12!$E$84</f>
        <v>171.81083333333333</v>
      </c>
      <c r="Q27" s="454">
        <f ca="1">BARTONIAN_PARAM_GTS12!$E$90</f>
        <v>207.38</v>
      </c>
      <c r="R27" s="604">
        <f t="shared" ca="1" si="13"/>
        <v>-187.38</v>
      </c>
      <c r="S27" s="605">
        <f t="shared" ca="1" si="14"/>
        <v>-136.81083333333333</v>
      </c>
      <c r="T27" s="604">
        <f t="shared" ca="1" si="15"/>
        <v>-74.66</v>
      </c>
      <c r="U27" s="606">
        <f t="shared" ca="1" si="16"/>
        <v>112.72</v>
      </c>
      <c r="V27" s="454">
        <f ca="1">BARTONIAN_PARAM_GTS12!$E$58</f>
        <v>162.392</v>
      </c>
      <c r="W27" s="453">
        <f ca="1">BARTONIAN_PARAM_GTS12!$E$53</f>
        <v>181.19675000000001</v>
      </c>
      <c r="X27" s="454">
        <f ca="1">BARTONIAN_PARAM_GTS12!$E$59</f>
        <v>199.393</v>
      </c>
      <c r="Y27" s="604">
        <f t="shared" ca="1" si="17"/>
        <v>-179.393</v>
      </c>
      <c r="Z27" s="605">
        <f t="shared" ca="1" si="18"/>
        <v>-146.19675000000001</v>
      </c>
      <c r="AA27" s="604">
        <f t="shared" ca="1" si="19"/>
        <v>-112.392</v>
      </c>
      <c r="AB27" s="606">
        <f t="shared" ca="1" si="20"/>
        <v>67.001000000000005</v>
      </c>
      <c r="AC27" s="454">
        <f ca="1">BARTONIAN_PARAM_GTS12!$E$149</f>
        <v>-10</v>
      </c>
      <c r="AD27" s="453">
        <f ca="1">BARTONIAN_PARAM_GTS12!$E$144</f>
        <v>13.619320689655176</v>
      </c>
      <c r="AE27" s="454">
        <f ca="1">BARTONIAN_PARAM_GTS12!$E$150</f>
        <v>45.706199999999995</v>
      </c>
      <c r="AF27" s="604">
        <f t="shared" ca="1" si="21"/>
        <v>-25.706199999999995</v>
      </c>
      <c r="AG27" s="605">
        <f t="shared" ca="1" si="22"/>
        <v>21.380679310344824</v>
      </c>
      <c r="AH27" s="604">
        <f t="shared" ca="1" si="23"/>
        <v>60</v>
      </c>
      <c r="AI27" s="606">
        <f t="shared" ca="1" si="24"/>
        <v>85.706199999999995</v>
      </c>
      <c r="AJ27" s="454">
        <f ca="1">BARTONIAN_PARAM_GTS12!$E$176</f>
        <v>89.555999999999997</v>
      </c>
      <c r="AK27" s="453">
        <f ca="1">BARTONIAN_PARAM_GTS12!$E$171</f>
        <v>110.68074999999999</v>
      </c>
      <c r="AL27" s="454">
        <f ca="1">BARTONIAN_PARAM_GTS12!$E$177</f>
        <v>136.22</v>
      </c>
      <c r="AM27" s="604">
        <f t="shared" ca="1" si="25"/>
        <v>-116.22</v>
      </c>
      <c r="AN27" s="605">
        <f t="shared" ca="1" si="26"/>
        <v>-75.680749999999989</v>
      </c>
      <c r="AO27" s="604">
        <f t="shared" ca="1" si="27"/>
        <v>-39.555999999999997</v>
      </c>
      <c r="AP27" s="606">
        <f t="shared" ca="1" si="28"/>
        <v>76.664000000000001</v>
      </c>
      <c r="AQ27" s="454">
        <f ca="1">BARTONIAN_PARAM_GTS12!$E$265</f>
        <v>-33</v>
      </c>
      <c r="AR27" s="453">
        <f ca="1">BARTONIAN_PARAM_GTS12!$E$260</f>
        <v>16.725421428571426</v>
      </c>
      <c r="AS27" s="454">
        <f ca="1">BARTONIAN_PARAM_GTS12!$E$266</f>
        <v>69.760249999999999</v>
      </c>
      <c r="AT27" s="604">
        <f t="shared" ca="1" si="0"/>
        <v>-49.760249999999999</v>
      </c>
      <c r="AU27" s="605">
        <f t="shared" ref="AU27:AU42" ca="1" si="56" xml:space="preserve"> $M27 - AR27 + (($K27) + ($L27))/2</f>
        <v>18.274578571428574</v>
      </c>
      <c r="AV27" s="604">
        <f t="shared" ca="1" si="2"/>
        <v>83</v>
      </c>
      <c r="AW27" s="606">
        <f t="shared" ca="1" si="3"/>
        <v>132.76024999999998</v>
      </c>
      <c r="AX27" s="454">
        <f ca="1">BARTONIAN_PARAM_GTS12!$E$242</f>
        <v>104.8</v>
      </c>
      <c r="AY27" s="453">
        <f ca="1">BARTONIAN_PARAM_GTS12!$E$237</f>
        <v>134.5</v>
      </c>
      <c r="AZ27" s="454">
        <f ca="1">BARTONIAN_PARAM_GTS12!$E$243</f>
        <v>164.2</v>
      </c>
      <c r="BA27" s="604">
        <f t="shared" ca="1" si="29"/>
        <v>-144.19999999999999</v>
      </c>
      <c r="BB27" s="605">
        <f t="shared" ca="1" si="30"/>
        <v>-99.5</v>
      </c>
      <c r="BC27" s="604">
        <f t="shared" ca="1" si="31"/>
        <v>-54.8</v>
      </c>
      <c r="BD27" s="606">
        <f t="shared" ca="1" si="4"/>
        <v>89.399999999999991</v>
      </c>
      <c r="BE27" s="454">
        <f ca="1">BARTONIAN_PARAM_GTS12!$E$303</f>
        <v>31.844402000000272</v>
      </c>
      <c r="BF27" s="453">
        <f ca="1">BARTONIAN_PARAM_GTS12!$E$293</f>
        <v>70.385449999999992</v>
      </c>
      <c r="BG27" s="454">
        <f ca="1">BARTONIAN_PARAM_GTS12!$E$304</f>
        <v>111.93277000000003</v>
      </c>
      <c r="BH27" s="604">
        <f t="shared" ca="1" si="32"/>
        <v>-91.932770000000033</v>
      </c>
      <c r="BI27" s="605">
        <f t="shared" ca="1" si="33"/>
        <v>-35.385449999999992</v>
      </c>
      <c r="BJ27" s="604">
        <f t="shared" ca="1" si="34"/>
        <v>18.155597999999728</v>
      </c>
      <c r="BK27" s="606">
        <f t="shared" ca="1" si="5"/>
        <v>110.08836799999976</v>
      </c>
      <c r="BL27" s="454">
        <f ca="1">BARTONIAN_PARAM_GTS12!$E$536</f>
        <v>71.599999999999994</v>
      </c>
      <c r="BM27" s="453">
        <f ca="1">BARTONIAN_PARAM_GTS12!$E$528</f>
        <v>92.356249999999989</v>
      </c>
      <c r="BN27" s="454">
        <f ca="1">BARTONIAN_PARAM_GTS12!$E$537</f>
        <v>113</v>
      </c>
      <c r="BO27" s="604">
        <f t="shared" ca="1" si="35"/>
        <v>-93</v>
      </c>
      <c r="BP27" s="605">
        <f t="shared" ca="1" si="36"/>
        <v>-57.356249999999989</v>
      </c>
      <c r="BQ27" s="604">
        <f t="shared" ca="1" si="37"/>
        <v>-21.599999999999994</v>
      </c>
      <c r="BR27" s="606">
        <f t="shared" ca="1" si="6"/>
        <v>71.400000000000006</v>
      </c>
      <c r="BS27" s="454">
        <f ca="1">BARTONIAN_PARAM_GTS12!$E$346</f>
        <v>28.57</v>
      </c>
      <c r="BT27" s="453">
        <f ca="1">BARTONIAN_PARAM_GTS12!$E$336</f>
        <v>43.756923076923073</v>
      </c>
      <c r="BU27" s="454">
        <f ca="1">BARTONIAN_PARAM_GTS12!$E$347</f>
        <v>49.1</v>
      </c>
      <c r="BV27" s="604">
        <f t="shared" ca="1" si="38"/>
        <v>-29.1</v>
      </c>
      <c r="BW27" s="605">
        <f t="shared" ca="1" si="39"/>
        <v>-8.7569230769230728</v>
      </c>
      <c r="BX27" s="604">
        <f t="shared" ca="1" si="40"/>
        <v>21.43</v>
      </c>
      <c r="BY27" s="606">
        <f t="shared" ca="1" si="7"/>
        <v>50.53</v>
      </c>
      <c r="BZ27" s="451">
        <f ca="1">BARTONIAN_PARAM_GTS12!$E$380</f>
        <v>21</v>
      </c>
      <c r="CA27" s="452">
        <f ca="1">BARTONIAN_PARAM_GTS12!$E$379</f>
        <v>21</v>
      </c>
      <c r="CB27" s="451">
        <f ca="1">BARTONIAN_PARAM_GTS12!$E$381</f>
        <v>21</v>
      </c>
      <c r="CC27" s="607">
        <f t="shared" ca="1" si="41"/>
        <v>-1</v>
      </c>
      <c r="CD27" s="608">
        <f t="shared" ca="1" si="42"/>
        <v>14</v>
      </c>
      <c r="CE27" s="607">
        <f t="shared" ca="1" si="43"/>
        <v>29</v>
      </c>
      <c r="CF27" s="609">
        <f t="shared" ca="1" si="8"/>
        <v>30</v>
      </c>
      <c r="CG27" s="451">
        <f ca="1">BARTONIAN_PARAM_GTS12!$E$403</f>
        <v>33</v>
      </c>
      <c r="CH27" s="452">
        <f ca="1">BARTONIAN_PARAM_GTS12!$E$402</f>
        <v>33</v>
      </c>
      <c r="CI27" s="451">
        <f ca="1">BARTONIAN_PARAM_GTS12!$E$404</f>
        <v>33</v>
      </c>
      <c r="CJ27" s="607">
        <f t="shared" ca="1" si="44"/>
        <v>-13</v>
      </c>
      <c r="CK27" s="608">
        <f t="shared" ca="1" si="45"/>
        <v>2</v>
      </c>
      <c r="CL27" s="607">
        <f t="shared" ca="1" si="46"/>
        <v>17</v>
      </c>
      <c r="CM27" s="609">
        <f t="shared" ca="1" si="9"/>
        <v>30</v>
      </c>
      <c r="CN27" s="454">
        <f ca="1">BARTONIAN_PARAM_GTS12!$E$426</f>
        <v>24</v>
      </c>
      <c r="CO27" s="453">
        <f ca="1">BARTONIAN_PARAM_GTS12!$E$425</f>
        <v>24</v>
      </c>
      <c r="CP27" s="454">
        <f ca="1">BARTONIAN_PARAM_GTS12!$E$427</f>
        <v>24</v>
      </c>
      <c r="CQ27" s="604">
        <f t="shared" ca="1" si="47"/>
        <v>-4</v>
      </c>
      <c r="CR27" s="605">
        <f t="shared" ca="1" si="48"/>
        <v>11</v>
      </c>
      <c r="CS27" s="604">
        <f t="shared" ca="1" si="49"/>
        <v>26</v>
      </c>
      <c r="CT27" s="606">
        <f t="shared" ca="1" si="10"/>
        <v>30</v>
      </c>
      <c r="CU27" s="451">
        <f ca="1">BARTONIAN_PARAM_GTS12!$E$449</f>
        <v>12</v>
      </c>
      <c r="CV27" s="452">
        <f ca="1">BARTONIAN_PARAM_GTS12!$E$448</f>
        <v>12</v>
      </c>
      <c r="CW27" s="451">
        <f ca="1">BARTONIAN_PARAM_GTS12!$E$450</f>
        <v>12</v>
      </c>
      <c r="CX27" s="607">
        <f t="shared" ca="1" si="50"/>
        <v>8</v>
      </c>
      <c r="CY27" s="608">
        <f t="shared" ca="1" si="51"/>
        <v>23</v>
      </c>
      <c r="CZ27" s="607">
        <f t="shared" ca="1" si="52"/>
        <v>38</v>
      </c>
      <c r="DA27" s="609">
        <f t="shared" ca="1" si="11"/>
        <v>30</v>
      </c>
      <c r="DB27" s="454">
        <f ca="1">BARTONIAN_PARAM_GTS12!$E$489</f>
        <v>20.6</v>
      </c>
      <c r="DC27" s="453">
        <f ca="1">BARTONIAN_PARAM_GTS12!$E$481</f>
        <v>34.391440187499995</v>
      </c>
      <c r="DD27" s="454">
        <f ca="1">BARTONIAN_PARAM_GTS12!$E$490</f>
        <v>47.5</v>
      </c>
      <c r="DE27" s="604">
        <f t="shared" ca="1" si="53"/>
        <v>-27.5</v>
      </c>
      <c r="DF27" s="605">
        <f t="shared" ca="1" si="54"/>
        <v>0.60855981250000468</v>
      </c>
      <c r="DG27" s="604">
        <f t="shared" ca="1" si="55"/>
        <v>29.4</v>
      </c>
      <c r="DH27" s="606">
        <f t="shared" ca="1" si="12"/>
        <v>56.9</v>
      </c>
    </row>
    <row r="28" spans="2:112" ht="33.950000000000003" customHeight="1">
      <c r="B28" s="491" t="s">
        <v>203</v>
      </c>
      <c r="C28" s="494" t="s">
        <v>468</v>
      </c>
      <c r="D28" s="493">
        <v>46.936662669999997</v>
      </c>
      <c r="E28" s="493">
        <v>-2.0742701399999999</v>
      </c>
      <c r="F28" s="492" t="s">
        <v>172</v>
      </c>
      <c r="G28" s="494" t="s">
        <v>430</v>
      </c>
      <c r="H28" s="492">
        <v>38</v>
      </c>
      <c r="I28" s="492">
        <v>40.5</v>
      </c>
      <c r="J28" s="494" t="s">
        <v>231</v>
      </c>
      <c r="K28" s="492">
        <v>20</v>
      </c>
      <c r="L28" s="492">
        <v>50</v>
      </c>
      <c r="M28" s="534">
        <v>1</v>
      </c>
      <c r="N28" s="498" t="s">
        <v>434</v>
      </c>
      <c r="O28" s="454">
        <f ca="1">BARTONIAN_PARAM_GTS12!$E$89</f>
        <v>124.66</v>
      </c>
      <c r="P28" s="453">
        <f ca="1">BARTONIAN_PARAM_GTS12!$E$84</f>
        <v>171.81083333333333</v>
      </c>
      <c r="Q28" s="454">
        <f ca="1">BARTONIAN_PARAM_GTS12!$E$90</f>
        <v>207.38</v>
      </c>
      <c r="R28" s="604">
        <f t="shared" ca="1" si="13"/>
        <v>-186.38</v>
      </c>
      <c r="S28" s="605">
        <f t="shared" ca="1" si="14"/>
        <v>-135.81083333333333</v>
      </c>
      <c r="T28" s="604">
        <f t="shared" ca="1" si="15"/>
        <v>-73.66</v>
      </c>
      <c r="U28" s="606">
        <f t="shared" ca="1" si="16"/>
        <v>112.72</v>
      </c>
      <c r="V28" s="454">
        <f ca="1">BARTONIAN_PARAM_GTS12!$E$58</f>
        <v>162.392</v>
      </c>
      <c r="W28" s="453">
        <f ca="1">BARTONIAN_PARAM_GTS12!$E$53</f>
        <v>181.19675000000001</v>
      </c>
      <c r="X28" s="454">
        <f ca="1">BARTONIAN_PARAM_GTS12!$E$59</f>
        <v>199.393</v>
      </c>
      <c r="Y28" s="604">
        <f t="shared" ca="1" si="17"/>
        <v>-178.393</v>
      </c>
      <c r="Z28" s="605">
        <f t="shared" ca="1" si="18"/>
        <v>-145.19675000000001</v>
      </c>
      <c r="AA28" s="604">
        <f t="shared" ca="1" si="19"/>
        <v>-111.392</v>
      </c>
      <c r="AB28" s="606">
        <f t="shared" ca="1" si="20"/>
        <v>67.001000000000005</v>
      </c>
      <c r="AC28" s="454">
        <f ca="1">BARTONIAN_PARAM_GTS12!$E$149</f>
        <v>-10</v>
      </c>
      <c r="AD28" s="453">
        <f ca="1">BARTONIAN_PARAM_GTS12!$E$144</f>
        <v>13.619320689655176</v>
      </c>
      <c r="AE28" s="454">
        <f ca="1">BARTONIAN_PARAM_GTS12!$E$150</f>
        <v>45.706199999999995</v>
      </c>
      <c r="AF28" s="604">
        <f t="shared" ca="1" si="21"/>
        <v>-24.706199999999995</v>
      </c>
      <c r="AG28" s="605">
        <f t="shared" ca="1" si="22"/>
        <v>22.380679310344824</v>
      </c>
      <c r="AH28" s="604">
        <f t="shared" ca="1" si="23"/>
        <v>61</v>
      </c>
      <c r="AI28" s="606">
        <f t="shared" ca="1" si="24"/>
        <v>85.706199999999995</v>
      </c>
      <c r="AJ28" s="454">
        <f ca="1">BARTONIAN_PARAM_GTS12!$E$176</f>
        <v>89.555999999999997</v>
      </c>
      <c r="AK28" s="453">
        <f ca="1">BARTONIAN_PARAM_GTS12!$E$171</f>
        <v>110.68074999999999</v>
      </c>
      <c r="AL28" s="454">
        <f ca="1">BARTONIAN_PARAM_GTS12!$E$177</f>
        <v>136.22</v>
      </c>
      <c r="AM28" s="604">
        <f t="shared" ca="1" si="25"/>
        <v>-115.22</v>
      </c>
      <c r="AN28" s="605">
        <f t="shared" ca="1" si="26"/>
        <v>-74.680749999999989</v>
      </c>
      <c r="AO28" s="604">
        <f t="shared" ca="1" si="27"/>
        <v>-38.555999999999997</v>
      </c>
      <c r="AP28" s="606">
        <f t="shared" ca="1" si="28"/>
        <v>76.664000000000001</v>
      </c>
      <c r="AQ28" s="454">
        <f ca="1">BARTONIAN_PARAM_GTS12!$E$265</f>
        <v>-33</v>
      </c>
      <c r="AR28" s="453">
        <f ca="1">BARTONIAN_PARAM_GTS12!$E$260</f>
        <v>16.725421428571426</v>
      </c>
      <c r="AS28" s="454">
        <f ca="1">BARTONIAN_PARAM_GTS12!$E$266</f>
        <v>69.760249999999999</v>
      </c>
      <c r="AT28" s="604">
        <f t="shared" ca="1" si="0"/>
        <v>-48.760249999999999</v>
      </c>
      <c r="AU28" s="605">
        <f t="shared" ca="1" si="56"/>
        <v>19.274578571428574</v>
      </c>
      <c r="AV28" s="604">
        <f t="shared" ca="1" si="2"/>
        <v>84</v>
      </c>
      <c r="AW28" s="606">
        <f t="shared" ca="1" si="3"/>
        <v>132.76024999999998</v>
      </c>
      <c r="AX28" s="454">
        <f ca="1">BARTONIAN_PARAM_GTS12!$E$242</f>
        <v>104.8</v>
      </c>
      <c r="AY28" s="453">
        <f ca="1">BARTONIAN_PARAM_GTS12!$E$237</f>
        <v>134.5</v>
      </c>
      <c r="AZ28" s="454">
        <f ca="1">BARTONIAN_PARAM_GTS12!$E$243</f>
        <v>164.2</v>
      </c>
      <c r="BA28" s="604">
        <f t="shared" ca="1" si="29"/>
        <v>-143.19999999999999</v>
      </c>
      <c r="BB28" s="605">
        <f t="shared" ca="1" si="30"/>
        <v>-98.5</v>
      </c>
      <c r="BC28" s="604">
        <f t="shared" ca="1" si="31"/>
        <v>-53.8</v>
      </c>
      <c r="BD28" s="606">
        <f t="shared" ca="1" si="4"/>
        <v>89.399999999999991</v>
      </c>
      <c r="BE28" s="454">
        <f ca="1">BARTONIAN_PARAM_GTS12!$E$303</f>
        <v>31.844402000000272</v>
      </c>
      <c r="BF28" s="453">
        <f ca="1">BARTONIAN_PARAM_GTS12!$E$293</f>
        <v>70.385449999999992</v>
      </c>
      <c r="BG28" s="454">
        <f ca="1">BARTONIAN_PARAM_GTS12!$E$304</f>
        <v>111.93277000000003</v>
      </c>
      <c r="BH28" s="604">
        <f t="shared" ca="1" si="32"/>
        <v>-90.932770000000033</v>
      </c>
      <c r="BI28" s="605">
        <f t="shared" ca="1" si="33"/>
        <v>-34.385449999999992</v>
      </c>
      <c r="BJ28" s="604">
        <f t="shared" ca="1" si="34"/>
        <v>19.155597999999728</v>
      </c>
      <c r="BK28" s="606">
        <f t="shared" ca="1" si="5"/>
        <v>110.08836799999976</v>
      </c>
      <c r="BL28" s="454">
        <f ca="1">BARTONIAN_PARAM_GTS12!$E$536</f>
        <v>71.599999999999994</v>
      </c>
      <c r="BM28" s="453">
        <f ca="1">BARTONIAN_PARAM_GTS12!$E$528</f>
        <v>92.356249999999989</v>
      </c>
      <c r="BN28" s="454">
        <f ca="1">BARTONIAN_PARAM_GTS12!$E$537</f>
        <v>113</v>
      </c>
      <c r="BO28" s="604">
        <f t="shared" ca="1" si="35"/>
        <v>-92</v>
      </c>
      <c r="BP28" s="605">
        <f t="shared" ca="1" si="36"/>
        <v>-56.356249999999989</v>
      </c>
      <c r="BQ28" s="604">
        <f t="shared" ca="1" si="37"/>
        <v>-20.599999999999994</v>
      </c>
      <c r="BR28" s="606">
        <f t="shared" ca="1" si="6"/>
        <v>71.400000000000006</v>
      </c>
      <c r="BS28" s="454">
        <f ca="1">BARTONIAN_PARAM_GTS12!$E$346</f>
        <v>28.57</v>
      </c>
      <c r="BT28" s="453">
        <f ca="1">BARTONIAN_PARAM_GTS12!$E$336</f>
        <v>43.756923076923073</v>
      </c>
      <c r="BU28" s="454">
        <f ca="1">BARTONIAN_PARAM_GTS12!$E$347</f>
        <v>49.1</v>
      </c>
      <c r="BV28" s="604">
        <f t="shared" ca="1" si="38"/>
        <v>-28.1</v>
      </c>
      <c r="BW28" s="605">
        <f t="shared" ca="1" si="39"/>
        <v>-7.7569230769230728</v>
      </c>
      <c r="BX28" s="604">
        <f t="shared" ca="1" si="40"/>
        <v>22.43</v>
      </c>
      <c r="BY28" s="606">
        <f t="shared" ca="1" si="7"/>
        <v>50.53</v>
      </c>
      <c r="BZ28" s="451">
        <f ca="1">BARTONIAN_PARAM_GTS12!$E$380</f>
        <v>21</v>
      </c>
      <c r="CA28" s="452">
        <f ca="1">BARTONIAN_PARAM_GTS12!$E$379</f>
        <v>21</v>
      </c>
      <c r="CB28" s="451">
        <f ca="1">BARTONIAN_PARAM_GTS12!$E$381</f>
        <v>21</v>
      </c>
      <c r="CC28" s="607">
        <f t="shared" ca="1" si="41"/>
        <v>0</v>
      </c>
      <c r="CD28" s="608">
        <f t="shared" ca="1" si="42"/>
        <v>15</v>
      </c>
      <c r="CE28" s="607">
        <f t="shared" ca="1" si="43"/>
        <v>30</v>
      </c>
      <c r="CF28" s="609">
        <f t="shared" ca="1" si="8"/>
        <v>30</v>
      </c>
      <c r="CG28" s="451">
        <f ca="1">BARTONIAN_PARAM_GTS12!$E$403</f>
        <v>33</v>
      </c>
      <c r="CH28" s="452">
        <f ca="1">BARTONIAN_PARAM_GTS12!$E$402</f>
        <v>33</v>
      </c>
      <c r="CI28" s="451">
        <f ca="1">BARTONIAN_PARAM_GTS12!$E$404</f>
        <v>33</v>
      </c>
      <c r="CJ28" s="607">
        <f t="shared" ca="1" si="44"/>
        <v>-12</v>
      </c>
      <c r="CK28" s="608">
        <f t="shared" ca="1" si="45"/>
        <v>3</v>
      </c>
      <c r="CL28" s="607">
        <f t="shared" ca="1" si="46"/>
        <v>18</v>
      </c>
      <c r="CM28" s="609">
        <f t="shared" ca="1" si="9"/>
        <v>30</v>
      </c>
      <c r="CN28" s="454">
        <f ca="1">BARTONIAN_PARAM_GTS12!$E$426</f>
        <v>24</v>
      </c>
      <c r="CO28" s="453">
        <f ca="1">BARTONIAN_PARAM_GTS12!$E$425</f>
        <v>24</v>
      </c>
      <c r="CP28" s="454">
        <f ca="1">BARTONIAN_PARAM_GTS12!$E$427</f>
        <v>24</v>
      </c>
      <c r="CQ28" s="604">
        <f t="shared" ca="1" si="47"/>
        <v>-3</v>
      </c>
      <c r="CR28" s="605">
        <f t="shared" ca="1" si="48"/>
        <v>12</v>
      </c>
      <c r="CS28" s="604">
        <f t="shared" ca="1" si="49"/>
        <v>27</v>
      </c>
      <c r="CT28" s="606">
        <f t="shared" ca="1" si="10"/>
        <v>30</v>
      </c>
      <c r="CU28" s="451">
        <f ca="1">BARTONIAN_PARAM_GTS12!$E$449</f>
        <v>12</v>
      </c>
      <c r="CV28" s="452">
        <f ca="1">BARTONIAN_PARAM_GTS12!$E$448</f>
        <v>12</v>
      </c>
      <c r="CW28" s="451">
        <f ca="1">BARTONIAN_PARAM_GTS12!$E$450</f>
        <v>12</v>
      </c>
      <c r="CX28" s="607">
        <f t="shared" ca="1" si="50"/>
        <v>9</v>
      </c>
      <c r="CY28" s="608">
        <f t="shared" ca="1" si="51"/>
        <v>24</v>
      </c>
      <c r="CZ28" s="607">
        <f t="shared" ca="1" si="52"/>
        <v>39</v>
      </c>
      <c r="DA28" s="609">
        <f t="shared" ca="1" si="11"/>
        <v>30</v>
      </c>
      <c r="DB28" s="454">
        <f ca="1">BARTONIAN_PARAM_GTS12!$E$489</f>
        <v>20.6</v>
      </c>
      <c r="DC28" s="453">
        <f ca="1">BARTONIAN_PARAM_GTS12!$E$481</f>
        <v>34.391440187499995</v>
      </c>
      <c r="DD28" s="454">
        <f ca="1">BARTONIAN_PARAM_GTS12!$E$490</f>
        <v>47.5</v>
      </c>
      <c r="DE28" s="604">
        <f t="shared" ca="1" si="53"/>
        <v>-26.5</v>
      </c>
      <c r="DF28" s="605">
        <f t="shared" ca="1" si="54"/>
        <v>1.6085598125000047</v>
      </c>
      <c r="DG28" s="604">
        <f t="shared" ca="1" si="55"/>
        <v>30.4</v>
      </c>
      <c r="DH28" s="606">
        <f t="shared" ca="1" si="12"/>
        <v>56.9</v>
      </c>
    </row>
    <row r="29" spans="2:112" ht="33.950000000000003" customHeight="1">
      <c r="B29" s="491" t="s">
        <v>204</v>
      </c>
      <c r="C29" s="494" t="s">
        <v>469</v>
      </c>
      <c r="D29" s="493">
        <v>46.966058850000003</v>
      </c>
      <c r="E29" s="493">
        <v>-2.0454891499999999</v>
      </c>
      <c r="F29" s="492" t="s">
        <v>172</v>
      </c>
      <c r="G29" s="494" t="s">
        <v>430</v>
      </c>
      <c r="H29" s="492">
        <v>38</v>
      </c>
      <c r="I29" s="492">
        <v>40.5</v>
      </c>
      <c r="J29" s="492" t="s">
        <v>231</v>
      </c>
      <c r="K29" s="492">
        <v>20</v>
      </c>
      <c r="L29" s="492">
        <v>50</v>
      </c>
      <c r="M29" s="534">
        <v>0</v>
      </c>
      <c r="N29" s="498" t="s">
        <v>434</v>
      </c>
      <c r="O29" s="454">
        <f ca="1">BARTONIAN_PARAM_GTS12!$E$89</f>
        <v>124.66</v>
      </c>
      <c r="P29" s="453">
        <f ca="1">BARTONIAN_PARAM_GTS12!$E$84</f>
        <v>171.81083333333333</v>
      </c>
      <c r="Q29" s="454">
        <f ca="1">BARTONIAN_PARAM_GTS12!$E$90</f>
        <v>207.38</v>
      </c>
      <c r="R29" s="604">
        <f t="shared" ca="1" si="13"/>
        <v>-187.38</v>
      </c>
      <c r="S29" s="605">
        <f t="shared" ca="1" si="14"/>
        <v>-136.81083333333333</v>
      </c>
      <c r="T29" s="604">
        <f t="shared" ca="1" si="15"/>
        <v>-74.66</v>
      </c>
      <c r="U29" s="606">
        <f t="shared" ca="1" si="16"/>
        <v>112.72</v>
      </c>
      <c r="V29" s="454">
        <f ca="1">BARTONIAN_PARAM_GTS12!$E$58</f>
        <v>162.392</v>
      </c>
      <c r="W29" s="453">
        <f ca="1">BARTONIAN_PARAM_GTS12!$E$53</f>
        <v>181.19675000000001</v>
      </c>
      <c r="X29" s="454">
        <f ca="1">BARTONIAN_PARAM_GTS12!$E$59</f>
        <v>199.393</v>
      </c>
      <c r="Y29" s="604">
        <f t="shared" ca="1" si="17"/>
        <v>-179.393</v>
      </c>
      <c r="Z29" s="605">
        <f t="shared" ca="1" si="18"/>
        <v>-146.19675000000001</v>
      </c>
      <c r="AA29" s="604">
        <f t="shared" ca="1" si="19"/>
        <v>-112.392</v>
      </c>
      <c r="AB29" s="606">
        <f ca="1">AA29-Y29</f>
        <v>67.001000000000005</v>
      </c>
      <c r="AC29" s="454">
        <f ca="1">BARTONIAN_PARAM_GTS12!$E$149</f>
        <v>-10</v>
      </c>
      <c r="AD29" s="453">
        <f ca="1">BARTONIAN_PARAM_GTS12!$E$144</f>
        <v>13.619320689655176</v>
      </c>
      <c r="AE29" s="454">
        <f ca="1">BARTONIAN_PARAM_GTS12!$E$150</f>
        <v>45.706199999999995</v>
      </c>
      <c r="AF29" s="604">
        <f t="shared" ca="1" si="21"/>
        <v>-25.706199999999995</v>
      </c>
      <c r="AG29" s="605">
        <f t="shared" ca="1" si="22"/>
        <v>21.380679310344824</v>
      </c>
      <c r="AH29" s="604">
        <f t="shared" ca="1" si="23"/>
        <v>60</v>
      </c>
      <c r="AI29" s="606">
        <f t="shared" ca="1" si="24"/>
        <v>85.706199999999995</v>
      </c>
      <c r="AJ29" s="454">
        <f ca="1">BARTONIAN_PARAM_GTS12!$E$176</f>
        <v>89.555999999999997</v>
      </c>
      <c r="AK29" s="453">
        <f ca="1">BARTONIAN_PARAM_GTS12!$E$171</f>
        <v>110.68074999999999</v>
      </c>
      <c r="AL29" s="454">
        <f ca="1">BARTONIAN_PARAM_GTS12!$E$177</f>
        <v>136.22</v>
      </c>
      <c r="AM29" s="604">
        <f t="shared" ca="1" si="25"/>
        <v>-116.22</v>
      </c>
      <c r="AN29" s="605">
        <f t="shared" ca="1" si="26"/>
        <v>-75.680749999999989</v>
      </c>
      <c r="AO29" s="604">
        <f t="shared" ca="1" si="27"/>
        <v>-39.555999999999997</v>
      </c>
      <c r="AP29" s="606">
        <f t="shared" ca="1" si="28"/>
        <v>76.664000000000001</v>
      </c>
      <c r="AQ29" s="454">
        <f ca="1">BARTONIAN_PARAM_GTS12!$E$265</f>
        <v>-33</v>
      </c>
      <c r="AR29" s="453">
        <f ca="1">BARTONIAN_PARAM_GTS12!$E$260</f>
        <v>16.725421428571426</v>
      </c>
      <c r="AS29" s="454">
        <f ca="1">BARTONIAN_PARAM_GTS12!$E$266</f>
        <v>69.760249999999999</v>
      </c>
      <c r="AT29" s="604">
        <f t="shared" ca="1" si="0"/>
        <v>-49.760249999999999</v>
      </c>
      <c r="AU29" s="605">
        <f t="shared" ca="1" si="56"/>
        <v>18.274578571428574</v>
      </c>
      <c r="AV29" s="604">
        <f t="shared" ca="1" si="2"/>
        <v>83</v>
      </c>
      <c r="AW29" s="606">
        <f t="shared" ca="1" si="3"/>
        <v>132.76024999999998</v>
      </c>
      <c r="AX29" s="454">
        <f ca="1">BARTONIAN_PARAM_GTS12!$E$242</f>
        <v>104.8</v>
      </c>
      <c r="AY29" s="453">
        <f ca="1">BARTONIAN_PARAM_GTS12!$E$237</f>
        <v>134.5</v>
      </c>
      <c r="AZ29" s="454">
        <f ca="1">BARTONIAN_PARAM_GTS12!$E$243</f>
        <v>164.2</v>
      </c>
      <c r="BA29" s="604">
        <f t="shared" ca="1" si="29"/>
        <v>-144.19999999999999</v>
      </c>
      <c r="BB29" s="605">
        <f t="shared" ca="1" si="30"/>
        <v>-99.5</v>
      </c>
      <c r="BC29" s="604">
        <f t="shared" ca="1" si="31"/>
        <v>-54.8</v>
      </c>
      <c r="BD29" s="606">
        <f t="shared" ca="1" si="4"/>
        <v>89.399999999999991</v>
      </c>
      <c r="BE29" s="454">
        <f ca="1">BARTONIAN_PARAM_GTS12!$E$303</f>
        <v>31.844402000000272</v>
      </c>
      <c r="BF29" s="453">
        <f ca="1">BARTONIAN_PARAM_GTS12!$E$293</f>
        <v>70.385449999999992</v>
      </c>
      <c r="BG29" s="454">
        <f ca="1">BARTONIAN_PARAM_GTS12!$E$304</f>
        <v>111.93277000000003</v>
      </c>
      <c r="BH29" s="604">
        <f t="shared" ca="1" si="32"/>
        <v>-91.932770000000033</v>
      </c>
      <c r="BI29" s="605">
        <f t="shared" ca="1" si="33"/>
        <v>-35.385449999999992</v>
      </c>
      <c r="BJ29" s="604">
        <f t="shared" ca="1" si="34"/>
        <v>18.155597999999728</v>
      </c>
      <c r="BK29" s="606">
        <f t="shared" ca="1" si="5"/>
        <v>110.08836799999976</v>
      </c>
      <c r="BL29" s="454">
        <f ca="1">BARTONIAN_PARAM_GTS12!$E$536</f>
        <v>71.599999999999994</v>
      </c>
      <c r="BM29" s="453">
        <f ca="1">BARTONIAN_PARAM_GTS12!$E$528</f>
        <v>92.356249999999989</v>
      </c>
      <c r="BN29" s="454">
        <f ca="1">BARTONIAN_PARAM_GTS12!$E$537</f>
        <v>113</v>
      </c>
      <c r="BO29" s="604">
        <f t="shared" ca="1" si="35"/>
        <v>-93</v>
      </c>
      <c r="BP29" s="605">
        <f t="shared" ca="1" si="36"/>
        <v>-57.356249999999989</v>
      </c>
      <c r="BQ29" s="604">
        <f t="shared" ca="1" si="37"/>
        <v>-21.599999999999994</v>
      </c>
      <c r="BR29" s="606">
        <f t="shared" ca="1" si="6"/>
        <v>71.400000000000006</v>
      </c>
      <c r="BS29" s="454">
        <f ca="1">BARTONIAN_PARAM_GTS12!$E$346</f>
        <v>28.57</v>
      </c>
      <c r="BT29" s="453">
        <f ca="1">BARTONIAN_PARAM_GTS12!$E$336</f>
        <v>43.756923076923073</v>
      </c>
      <c r="BU29" s="454">
        <f ca="1">BARTONIAN_PARAM_GTS12!$E$347</f>
        <v>49.1</v>
      </c>
      <c r="BV29" s="604">
        <f t="shared" ca="1" si="38"/>
        <v>-29.1</v>
      </c>
      <c r="BW29" s="605">
        <f t="shared" ca="1" si="39"/>
        <v>-8.7569230769230728</v>
      </c>
      <c r="BX29" s="604">
        <f t="shared" ca="1" si="40"/>
        <v>21.43</v>
      </c>
      <c r="BY29" s="606">
        <f t="shared" ca="1" si="7"/>
        <v>50.53</v>
      </c>
      <c r="BZ29" s="451">
        <f ca="1">BARTONIAN_PARAM_GTS12!$E$380</f>
        <v>21</v>
      </c>
      <c r="CA29" s="452">
        <f ca="1">BARTONIAN_PARAM_GTS12!$E$379</f>
        <v>21</v>
      </c>
      <c r="CB29" s="451">
        <f ca="1">BARTONIAN_PARAM_GTS12!$E$381</f>
        <v>21</v>
      </c>
      <c r="CC29" s="607">
        <f t="shared" ca="1" si="41"/>
        <v>-1</v>
      </c>
      <c r="CD29" s="608">
        <f t="shared" ca="1" si="42"/>
        <v>14</v>
      </c>
      <c r="CE29" s="607">
        <f t="shared" ca="1" si="43"/>
        <v>29</v>
      </c>
      <c r="CF29" s="609">
        <f t="shared" ca="1" si="8"/>
        <v>30</v>
      </c>
      <c r="CG29" s="451">
        <f ca="1">BARTONIAN_PARAM_GTS12!$E$403</f>
        <v>33</v>
      </c>
      <c r="CH29" s="452">
        <f ca="1">BARTONIAN_PARAM_GTS12!$E$402</f>
        <v>33</v>
      </c>
      <c r="CI29" s="451">
        <f ca="1">BARTONIAN_PARAM_GTS12!$E$404</f>
        <v>33</v>
      </c>
      <c r="CJ29" s="607">
        <f t="shared" ca="1" si="44"/>
        <v>-13</v>
      </c>
      <c r="CK29" s="608">
        <f t="shared" ca="1" si="45"/>
        <v>2</v>
      </c>
      <c r="CL29" s="607">
        <f t="shared" ca="1" si="46"/>
        <v>17</v>
      </c>
      <c r="CM29" s="609">
        <f t="shared" ca="1" si="9"/>
        <v>30</v>
      </c>
      <c r="CN29" s="454">
        <f ca="1">BARTONIAN_PARAM_GTS12!$E$426</f>
        <v>24</v>
      </c>
      <c r="CO29" s="453">
        <f ca="1">BARTONIAN_PARAM_GTS12!$E$425</f>
        <v>24</v>
      </c>
      <c r="CP29" s="454">
        <f ca="1">BARTONIAN_PARAM_GTS12!$E$427</f>
        <v>24</v>
      </c>
      <c r="CQ29" s="604">
        <f t="shared" ca="1" si="47"/>
        <v>-4</v>
      </c>
      <c r="CR29" s="605">
        <f t="shared" ca="1" si="48"/>
        <v>11</v>
      </c>
      <c r="CS29" s="604">
        <f t="shared" ca="1" si="49"/>
        <v>26</v>
      </c>
      <c r="CT29" s="606">
        <f t="shared" ca="1" si="10"/>
        <v>30</v>
      </c>
      <c r="CU29" s="451">
        <f ca="1">BARTONIAN_PARAM_GTS12!$E$449</f>
        <v>12</v>
      </c>
      <c r="CV29" s="452">
        <f ca="1">BARTONIAN_PARAM_GTS12!$E$448</f>
        <v>12</v>
      </c>
      <c r="CW29" s="451">
        <f ca="1">BARTONIAN_PARAM_GTS12!$E$450</f>
        <v>12</v>
      </c>
      <c r="CX29" s="607">
        <f t="shared" ca="1" si="50"/>
        <v>8</v>
      </c>
      <c r="CY29" s="608">
        <f t="shared" ca="1" si="51"/>
        <v>23</v>
      </c>
      <c r="CZ29" s="607">
        <f t="shared" ca="1" si="52"/>
        <v>38</v>
      </c>
      <c r="DA29" s="609">
        <f t="shared" ca="1" si="11"/>
        <v>30</v>
      </c>
      <c r="DB29" s="454">
        <f ca="1">BARTONIAN_PARAM_GTS12!$E$489</f>
        <v>20.6</v>
      </c>
      <c r="DC29" s="453">
        <f ca="1">BARTONIAN_PARAM_GTS12!$E$481</f>
        <v>34.391440187499995</v>
      </c>
      <c r="DD29" s="454">
        <f ca="1">BARTONIAN_PARAM_GTS12!$E$490</f>
        <v>47.5</v>
      </c>
      <c r="DE29" s="604">
        <f t="shared" ca="1" si="53"/>
        <v>-27.5</v>
      </c>
      <c r="DF29" s="605">
        <f t="shared" ca="1" si="54"/>
        <v>0.60855981250000468</v>
      </c>
      <c r="DG29" s="604">
        <f t="shared" ca="1" si="55"/>
        <v>29.4</v>
      </c>
      <c r="DH29" s="606">
        <f t="shared" ca="1" si="12"/>
        <v>56.9</v>
      </c>
    </row>
    <row r="30" spans="2:112" ht="33.950000000000003" customHeight="1">
      <c r="B30" s="491" t="s">
        <v>205</v>
      </c>
      <c r="C30" s="494" t="s">
        <v>470</v>
      </c>
      <c r="D30" s="492">
        <v>47.059053919999997</v>
      </c>
      <c r="E30" s="492">
        <v>-1.9977103599999999</v>
      </c>
      <c r="F30" s="492" t="s">
        <v>172</v>
      </c>
      <c r="G30" s="494" t="s">
        <v>430</v>
      </c>
      <c r="H30" s="492">
        <v>38</v>
      </c>
      <c r="I30" s="492">
        <v>40.5</v>
      </c>
      <c r="J30" s="492" t="s">
        <v>231</v>
      </c>
      <c r="K30" s="492">
        <v>20</v>
      </c>
      <c r="L30" s="492">
        <v>50</v>
      </c>
      <c r="M30" s="534">
        <v>1</v>
      </c>
      <c r="N30" s="498" t="s">
        <v>434</v>
      </c>
      <c r="O30" s="454">
        <f ca="1">BARTONIAN_PARAM_GTS12!$E$89</f>
        <v>124.66</v>
      </c>
      <c r="P30" s="453">
        <f ca="1">BARTONIAN_PARAM_GTS12!$E$84</f>
        <v>171.81083333333333</v>
      </c>
      <c r="Q30" s="454">
        <f ca="1">BARTONIAN_PARAM_GTS12!$E$90</f>
        <v>207.38</v>
      </c>
      <c r="R30" s="604">
        <f t="shared" ca="1" si="13"/>
        <v>-186.38</v>
      </c>
      <c r="S30" s="605">
        <f t="shared" ca="1" si="14"/>
        <v>-135.81083333333333</v>
      </c>
      <c r="T30" s="604">
        <f t="shared" ca="1" si="15"/>
        <v>-73.66</v>
      </c>
      <c r="U30" s="606">
        <f t="shared" ca="1" si="16"/>
        <v>112.72</v>
      </c>
      <c r="V30" s="454">
        <f ca="1">BARTONIAN_PARAM_GTS12!$E$58</f>
        <v>162.392</v>
      </c>
      <c r="W30" s="453">
        <f ca="1">BARTONIAN_PARAM_GTS12!$E$53</f>
        <v>181.19675000000001</v>
      </c>
      <c r="X30" s="454">
        <f ca="1">BARTONIAN_PARAM_GTS12!$E$59</f>
        <v>199.393</v>
      </c>
      <c r="Y30" s="604">
        <f t="shared" ca="1" si="17"/>
        <v>-178.393</v>
      </c>
      <c r="Z30" s="605">
        <f t="shared" ca="1" si="18"/>
        <v>-145.19675000000001</v>
      </c>
      <c r="AA30" s="604">
        <f t="shared" ca="1" si="19"/>
        <v>-111.392</v>
      </c>
      <c r="AB30" s="606">
        <f t="shared" ref="AB30:AB42" ca="1" si="57">AA30-Y30</f>
        <v>67.001000000000005</v>
      </c>
      <c r="AC30" s="454">
        <f ca="1">BARTONIAN_PARAM_GTS12!$E$149</f>
        <v>-10</v>
      </c>
      <c r="AD30" s="453">
        <f ca="1">BARTONIAN_PARAM_GTS12!$E$144</f>
        <v>13.619320689655176</v>
      </c>
      <c r="AE30" s="454">
        <f ca="1">BARTONIAN_PARAM_GTS12!$E$150</f>
        <v>45.706199999999995</v>
      </c>
      <c r="AF30" s="604">
        <f t="shared" ca="1" si="21"/>
        <v>-24.706199999999995</v>
      </c>
      <c r="AG30" s="605">
        <f t="shared" ca="1" si="22"/>
        <v>22.380679310344824</v>
      </c>
      <c r="AH30" s="604">
        <f t="shared" ca="1" si="23"/>
        <v>61</v>
      </c>
      <c r="AI30" s="606">
        <f t="shared" ca="1" si="24"/>
        <v>85.706199999999995</v>
      </c>
      <c r="AJ30" s="454">
        <f ca="1">BARTONIAN_PARAM_GTS12!$E$176</f>
        <v>89.555999999999997</v>
      </c>
      <c r="AK30" s="453">
        <f ca="1">BARTONIAN_PARAM_GTS12!$E$171</f>
        <v>110.68074999999999</v>
      </c>
      <c r="AL30" s="454">
        <f ca="1">BARTONIAN_PARAM_GTS12!$E$177</f>
        <v>136.22</v>
      </c>
      <c r="AM30" s="604">
        <f t="shared" ca="1" si="25"/>
        <v>-115.22</v>
      </c>
      <c r="AN30" s="605">
        <f t="shared" ca="1" si="26"/>
        <v>-74.680749999999989</v>
      </c>
      <c r="AO30" s="604">
        <f t="shared" ca="1" si="27"/>
        <v>-38.555999999999997</v>
      </c>
      <c r="AP30" s="606">
        <f t="shared" ca="1" si="28"/>
        <v>76.664000000000001</v>
      </c>
      <c r="AQ30" s="454">
        <f ca="1">BARTONIAN_PARAM_GTS12!$E$265</f>
        <v>-33</v>
      </c>
      <c r="AR30" s="453">
        <f ca="1">BARTONIAN_PARAM_GTS12!$E$260</f>
        <v>16.725421428571426</v>
      </c>
      <c r="AS30" s="454">
        <f ca="1">BARTONIAN_PARAM_GTS12!$E$266</f>
        <v>69.760249999999999</v>
      </c>
      <c r="AT30" s="604">
        <f t="shared" ca="1" si="0"/>
        <v>-48.760249999999999</v>
      </c>
      <c r="AU30" s="605">
        <f t="shared" ca="1" si="56"/>
        <v>19.274578571428574</v>
      </c>
      <c r="AV30" s="604">
        <f t="shared" ca="1" si="2"/>
        <v>84</v>
      </c>
      <c r="AW30" s="606">
        <f t="shared" ca="1" si="3"/>
        <v>132.76024999999998</v>
      </c>
      <c r="AX30" s="454">
        <f ca="1">BARTONIAN_PARAM_GTS12!$E$242</f>
        <v>104.8</v>
      </c>
      <c r="AY30" s="453">
        <f ca="1">BARTONIAN_PARAM_GTS12!$E$237</f>
        <v>134.5</v>
      </c>
      <c r="AZ30" s="454">
        <f ca="1">BARTONIAN_PARAM_GTS12!$E$243</f>
        <v>164.2</v>
      </c>
      <c r="BA30" s="604">
        <f t="shared" ca="1" si="29"/>
        <v>-143.19999999999999</v>
      </c>
      <c r="BB30" s="605">
        <f t="shared" ca="1" si="30"/>
        <v>-98.5</v>
      </c>
      <c r="BC30" s="604">
        <f t="shared" ca="1" si="31"/>
        <v>-53.8</v>
      </c>
      <c r="BD30" s="606">
        <f t="shared" ca="1" si="4"/>
        <v>89.399999999999991</v>
      </c>
      <c r="BE30" s="454">
        <f ca="1">BARTONIAN_PARAM_GTS12!$E$303</f>
        <v>31.844402000000272</v>
      </c>
      <c r="BF30" s="453">
        <f ca="1">BARTONIAN_PARAM_GTS12!$E$293</f>
        <v>70.385449999999992</v>
      </c>
      <c r="BG30" s="454">
        <f ca="1">BARTONIAN_PARAM_GTS12!$E$304</f>
        <v>111.93277000000003</v>
      </c>
      <c r="BH30" s="604">
        <f t="shared" ca="1" si="32"/>
        <v>-90.932770000000033</v>
      </c>
      <c r="BI30" s="605">
        <f t="shared" ca="1" si="33"/>
        <v>-34.385449999999992</v>
      </c>
      <c r="BJ30" s="604">
        <f t="shared" ca="1" si="34"/>
        <v>19.155597999999728</v>
      </c>
      <c r="BK30" s="606">
        <f t="shared" ca="1" si="5"/>
        <v>110.08836799999976</v>
      </c>
      <c r="BL30" s="454">
        <f ca="1">BARTONIAN_PARAM_GTS12!$E$536</f>
        <v>71.599999999999994</v>
      </c>
      <c r="BM30" s="453">
        <f ca="1">BARTONIAN_PARAM_GTS12!$E$528</f>
        <v>92.356249999999989</v>
      </c>
      <c r="BN30" s="454">
        <f ca="1">BARTONIAN_PARAM_GTS12!$E$537</f>
        <v>113</v>
      </c>
      <c r="BO30" s="604">
        <f t="shared" ca="1" si="35"/>
        <v>-92</v>
      </c>
      <c r="BP30" s="605">
        <f t="shared" ca="1" si="36"/>
        <v>-56.356249999999989</v>
      </c>
      <c r="BQ30" s="604">
        <f t="shared" ca="1" si="37"/>
        <v>-20.599999999999994</v>
      </c>
      <c r="BR30" s="606">
        <f t="shared" ca="1" si="6"/>
        <v>71.400000000000006</v>
      </c>
      <c r="BS30" s="454">
        <f ca="1">BARTONIAN_PARAM_GTS12!$E$346</f>
        <v>28.57</v>
      </c>
      <c r="BT30" s="453">
        <f ca="1">BARTONIAN_PARAM_GTS12!$E$336</f>
        <v>43.756923076923073</v>
      </c>
      <c r="BU30" s="454">
        <f ca="1">BARTONIAN_PARAM_GTS12!$E$347</f>
        <v>49.1</v>
      </c>
      <c r="BV30" s="604">
        <f t="shared" ca="1" si="38"/>
        <v>-28.1</v>
      </c>
      <c r="BW30" s="605">
        <f t="shared" ca="1" si="39"/>
        <v>-7.7569230769230728</v>
      </c>
      <c r="BX30" s="604">
        <f t="shared" ca="1" si="40"/>
        <v>22.43</v>
      </c>
      <c r="BY30" s="606">
        <f t="shared" ca="1" si="7"/>
        <v>50.53</v>
      </c>
      <c r="BZ30" s="451">
        <f ca="1">BARTONIAN_PARAM_GTS12!$E$380</f>
        <v>21</v>
      </c>
      <c r="CA30" s="452">
        <f ca="1">BARTONIAN_PARAM_GTS12!$E$379</f>
        <v>21</v>
      </c>
      <c r="CB30" s="451">
        <f ca="1">BARTONIAN_PARAM_GTS12!$E$381</f>
        <v>21</v>
      </c>
      <c r="CC30" s="607">
        <f t="shared" ca="1" si="41"/>
        <v>0</v>
      </c>
      <c r="CD30" s="608">
        <f t="shared" ca="1" si="42"/>
        <v>15</v>
      </c>
      <c r="CE30" s="607">
        <f t="shared" ca="1" si="43"/>
        <v>30</v>
      </c>
      <c r="CF30" s="609">
        <f t="shared" ca="1" si="8"/>
        <v>30</v>
      </c>
      <c r="CG30" s="451">
        <f ca="1">BARTONIAN_PARAM_GTS12!$E$403</f>
        <v>33</v>
      </c>
      <c r="CH30" s="452">
        <f ca="1">BARTONIAN_PARAM_GTS12!$E$402</f>
        <v>33</v>
      </c>
      <c r="CI30" s="451">
        <f ca="1">BARTONIAN_PARAM_GTS12!$E$404</f>
        <v>33</v>
      </c>
      <c r="CJ30" s="607">
        <f t="shared" ca="1" si="44"/>
        <v>-12</v>
      </c>
      <c r="CK30" s="608">
        <f t="shared" ca="1" si="45"/>
        <v>3</v>
      </c>
      <c r="CL30" s="607">
        <f t="shared" ca="1" si="46"/>
        <v>18</v>
      </c>
      <c r="CM30" s="609">
        <f t="shared" ca="1" si="9"/>
        <v>30</v>
      </c>
      <c r="CN30" s="454">
        <f ca="1">BARTONIAN_PARAM_GTS12!$E$426</f>
        <v>24</v>
      </c>
      <c r="CO30" s="453">
        <f ca="1">BARTONIAN_PARAM_GTS12!$E$425</f>
        <v>24</v>
      </c>
      <c r="CP30" s="454">
        <f ca="1">BARTONIAN_PARAM_GTS12!$E$427</f>
        <v>24</v>
      </c>
      <c r="CQ30" s="604">
        <f t="shared" ca="1" si="47"/>
        <v>-3</v>
      </c>
      <c r="CR30" s="605">
        <f t="shared" ca="1" si="48"/>
        <v>12</v>
      </c>
      <c r="CS30" s="604">
        <f t="shared" ca="1" si="49"/>
        <v>27</v>
      </c>
      <c r="CT30" s="606">
        <f t="shared" ca="1" si="10"/>
        <v>30</v>
      </c>
      <c r="CU30" s="451">
        <f ca="1">BARTONIAN_PARAM_GTS12!$E$449</f>
        <v>12</v>
      </c>
      <c r="CV30" s="452">
        <f ca="1">BARTONIAN_PARAM_GTS12!$E$448</f>
        <v>12</v>
      </c>
      <c r="CW30" s="451">
        <f ca="1">BARTONIAN_PARAM_GTS12!$E$450</f>
        <v>12</v>
      </c>
      <c r="CX30" s="607">
        <f t="shared" ca="1" si="50"/>
        <v>9</v>
      </c>
      <c r="CY30" s="608">
        <f t="shared" ca="1" si="51"/>
        <v>24</v>
      </c>
      <c r="CZ30" s="607">
        <f t="shared" ca="1" si="52"/>
        <v>39</v>
      </c>
      <c r="DA30" s="609">
        <f t="shared" ca="1" si="11"/>
        <v>30</v>
      </c>
      <c r="DB30" s="454">
        <f ca="1">BARTONIAN_PARAM_GTS12!$E$489</f>
        <v>20.6</v>
      </c>
      <c r="DC30" s="453">
        <f ca="1">BARTONIAN_PARAM_GTS12!$E$481</f>
        <v>34.391440187499995</v>
      </c>
      <c r="DD30" s="454">
        <f ca="1">BARTONIAN_PARAM_GTS12!$E$490</f>
        <v>47.5</v>
      </c>
      <c r="DE30" s="604">
        <f t="shared" ca="1" si="53"/>
        <v>-26.5</v>
      </c>
      <c r="DF30" s="605">
        <f t="shared" ca="1" si="54"/>
        <v>1.6085598125000047</v>
      </c>
      <c r="DG30" s="604">
        <f t="shared" ca="1" si="55"/>
        <v>30.4</v>
      </c>
      <c r="DH30" s="606">
        <f t="shared" ca="1" si="12"/>
        <v>56.9</v>
      </c>
    </row>
    <row r="31" spans="2:112" ht="33.950000000000003" customHeight="1">
      <c r="B31" s="491" t="s">
        <v>206</v>
      </c>
      <c r="C31" s="494" t="s">
        <v>207</v>
      </c>
      <c r="D31" s="492">
        <v>48.968465000000002</v>
      </c>
      <c r="E31" s="492">
        <v>-3.1312280000000001</v>
      </c>
      <c r="F31" s="492" t="s">
        <v>172</v>
      </c>
      <c r="G31" s="494" t="s">
        <v>439</v>
      </c>
      <c r="H31" s="492">
        <v>38</v>
      </c>
      <c r="I31" s="492">
        <v>40.5</v>
      </c>
      <c r="J31" s="492" t="s">
        <v>231</v>
      </c>
      <c r="K31" s="492">
        <v>20</v>
      </c>
      <c r="L31" s="492">
        <v>50</v>
      </c>
      <c r="M31" s="534">
        <v>-58</v>
      </c>
      <c r="N31" s="496" t="s">
        <v>440</v>
      </c>
      <c r="O31" s="454">
        <f ca="1">BARTONIAN_PARAM_GTS12!$E$89</f>
        <v>124.66</v>
      </c>
      <c r="P31" s="453">
        <f ca="1">BARTONIAN_PARAM_GTS12!$E$84</f>
        <v>171.81083333333333</v>
      </c>
      <c r="Q31" s="454">
        <f ca="1">BARTONIAN_PARAM_GTS12!$E$90</f>
        <v>207.38</v>
      </c>
      <c r="R31" s="604">
        <f t="shared" ca="1" si="13"/>
        <v>-245.38</v>
      </c>
      <c r="S31" s="605">
        <f t="shared" ca="1" si="14"/>
        <v>-194.81083333333333</v>
      </c>
      <c r="T31" s="604">
        <f t="shared" ca="1" si="15"/>
        <v>-132.66</v>
      </c>
      <c r="U31" s="606">
        <f t="shared" ca="1" si="16"/>
        <v>112.72</v>
      </c>
      <c r="V31" s="454">
        <f ca="1">BARTONIAN_PARAM_GTS12!$E$58</f>
        <v>162.392</v>
      </c>
      <c r="W31" s="453">
        <f ca="1">BARTONIAN_PARAM_GTS12!$E$53</f>
        <v>181.19675000000001</v>
      </c>
      <c r="X31" s="454">
        <f ca="1">BARTONIAN_PARAM_GTS12!$E$59</f>
        <v>199.393</v>
      </c>
      <c r="Y31" s="604">
        <f t="shared" ca="1" si="17"/>
        <v>-237.39300000000003</v>
      </c>
      <c r="Z31" s="605">
        <f t="shared" ca="1" si="18"/>
        <v>-204.19675000000001</v>
      </c>
      <c r="AA31" s="604">
        <f t="shared" ca="1" si="19"/>
        <v>-170.392</v>
      </c>
      <c r="AB31" s="606">
        <f t="shared" ca="1" si="57"/>
        <v>67.001000000000033</v>
      </c>
      <c r="AC31" s="454">
        <f ca="1">BARTONIAN_PARAM_GTS12!$E$149</f>
        <v>-10</v>
      </c>
      <c r="AD31" s="453">
        <f ca="1">BARTONIAN_PARAM_GTS12!$E$144</f>
        <v>13.619320689655176</v>
      </c>
      <c r="AE31" s="454">
        <f ca="1">BARTONIAN_PARAM_GTS12!$E$150</f>
        <v>45.706199999999995</v>
      </c>
      <c r="AF31" s="604">
        <f t="shared" ca="1" si="21"/>
        <v>-83.706199999999995</v>
      </c>
      <c r="AG31" s="605">
        <f t="shared" ca="1" si="22"/>
        <v>-36.619320689655183</v>
      </c>
      <c r="AH31" s="604">
        <f t="shared" ca="1" si="23"/>
        <v>2</v>
      </c>
      <c r="AI31" s="606">
        <f t="shared" ca="1" si="24"/>
        <v>85.706199999999995</v>
      </c>
      <c r="AJ31" s="454">
        <f ca="1">BARTONIAN_PARAM_GTS12!$E$176</f>
        <v>89.555999999999997</v>
      </c>
      <c r="AK31" s="453">
        <f ca="1">BARTONIAN_PARAM_GTS12!$E$171</f>
        <v>110.68074999999999</v>
      </c>
      <c r="AL31" s="454">
        <f ca="1">BARTONIAN_PARAM_GTS12!$E$177</f>
        <v>136.22</v>
      </c>
      <c r="AM31" s="604">
        <f t="shared" ca="1" si="25"/>
        <v>-174.22</v>
      </c>
      <c r="AN31" s="605">
        <f t="shared" ca="1" si="26"/>
        <v>-133.68074999999999</v>
      </c>
      <c r="AO31" s="604">
        <f t="shared" ca="1" si="27"/>
        <v>-97.555999999999983</v>
      </c>
      <c r="AP31" s="606">
        <f t="shared" ca="1" si="28"/>
        <v>76.664000000000016</v>
      </c>
      <c r="AQ31" s="454">
        <f ca="1">BARTONIAN_PARAM_GTS12!$E$265</f>
        <v>-33</v>
      </c>
      <c r="AR31" s="453">
        <f ca="1">BARTONIAN_PARAM_GTS12!$E$260</f>
        <v>16.725421428571426</v>
      </c>
      <c r="AS31" s="454">
        <f ca="1">BARTONIAN_PARAM_GTS12!$E$266</f>
        <v>69.760249999999999</v>
      </c>
      <c r="AT31" s="604">
        <f t="shared" ca="1" si="0"/>
        <v>-107.76025</v>
      </c>
      <c r="AU31" s="605">
        <f t="shared" ca="1" si="56"/>
        <v>-39.725421428571423</v>
      </c>
      <c r="AV31" s="604">
        <f t="shared" ca="1" si="2"/>
        <v>25</v>
      </c>
      <c r="AW31" s="606">
        <f t="shared" ca="1" si="3"/>
        <v>132.76024999999998</v>
      </c>
      <c r="AX31" s="454">
        <f ca="1">BARTONIAN_PARAM_GTS12!$E$242</f>
        <v>104.8</v>
      </c>
      <c r="AY31" s="453">
        <f ca="1">BARTONIAN_PARAM_GTS12!$E$237</f>
        <v>134.5</v>
      </c>
      <c r="AZ31" s="454">
        <f ca="1">BARTONIAN_PARAM_GTS12!$E$243</f>
        <v>164.2</v>
      </c>
      <c r="BA31" s="604">
        <f t="shared" ca="1" si="29"/>
        <v>-202.2</v>
      </c>
      <c r="BB31" s="605">
        <f t="shared" ca="1" si="30"/>
        <v>-157.5</v>
      </c>
      <c r="BC31" s="604">
        <f t="shared" ca="1" si="31"/>
        <v>-112.80000000000001</v>
      </c>
      <c r="BD31" s="606">
        <f t="shared" ca="1" si="4"/>
        <v>89.399999999999977</v>
      </c>
      <c r="BE31" s="454">
        <f ca="1">BARTONIAN_PARAM_GTS12!$E$303</f>
        <v>31.844402000000272</v>
      </c>
      <c r="BF31" s="453">
        <f ca="1">BARTONIAN_PARAM_GTS12!$E$293</f>
        <v>70.385449999999992</v>
      </c>
      <c r="BG31" s="454">
        <f ca="1">BARTONIAN_PARAM_GTS12!$E$304</f>
        <v>111.93277000000003</v>
      </c>
      <c r="BH31" s="604">
        <f t="shared" ca="1" si="32"/>
        <v>-149.93277000000003</v>
      </c>
      <c r="BI31" s="605">
        <f t="shared" ca="1" si="33"/>
        <v>-93.385449999999992</v>
      </c>
      <c r="BJ31" s="604">
        <f t="shared" ca="1" si="34"/>
        <v>-39.844402000000272</v>
      </c>
      <c r="BK31" s="606">
        <f t="shared" ca="1" si="5"/>
        <v>110.08836799999976</v>
      </c>
      <c r="BL31" s="454">
        <f ca="1">BARTONIAN_PARAM_GTS12!$E$536</f>
        <v>71.599999999999994</v>
      </c>
      <c r="BM31" s="453">
        <f ca="1">BARTONIAN_PARAM_GTS12!$E$528</f>
        <v>92.356249999999989</v>
      </c>
      <c r="BN31" s="454">
        <f ca="1">BARTONIAN_PARAM_GTS12!$E$537</f>
        <v>113</v>
      </c>
      <c r="BO31" s="604">
        <f t="shared" ca="1" si="35"/>
        <v>-151</v>
      </c>
      <c r="BP31" s="605">
        <f t="shared" ca="1" si="36"/>
        <v>-115.35624999999999</v>
      </c>
      <c r="BQ31" s="604">
        <f t="shared" ca="1" si="37"/>
        <v>-79.599999999999994</v>
      </c>
      <c r="BR31" s="606">
        <f t="shared" ca="1" si="6"/>
        <v>71.400000000000006</v>
      </c>
      <c r="BS31" s="454">
        <f ca="1">BARTONIAN_PARAM_GTS12!$E$346</f>
        <v>28.57</v>
      </c>
      <c r="BT31" s="453">
        <f ca="1">BARTONIAN_PARAM_GTS12!$E$336</f>
        <v>43.756923076923073</v>
      </c>
      <c r="BU31" s="454">
        <f ca="1">BARTONIAN_PARAM_GTS12!$E$347</f>
        <v>49.1</v>
      </c>
      <c r="BV31" s="604">
        <f t="shared" ca="1" si="38"/>
        <v>-87.1</v>
      </c>
      <c r="BW31" s="605">
        <f t="shared" ca="1" si="39"/>
        <v>-66.756923076923073</v>
      </c>
      <c r="BX31" s="604">
        <f t="shared" ca="1" si="40"/>
        <v>-36.569999999999993</v>
      </c>
      <c r="BY31" s="606">
        <f t="shared" ca="1" si="7"/>
        <v>50.53</v>
      </c>
      <c r="BZ31" s="451">
        <f ca="1">BARTONIAN_PARAM_GTS12!$E$380</f>
        <v>21</v>
      </c>
      <c r="CA31" s="452">
        <f ca="1">BARTONIAN_PARAM_GTS12!$E$379</f>
        <v>21</v>
      </c>
      <c r="CB31" s="451">
        <f ca="1">BARTONIAN_PARAM_GTS12!$E$381</f>
        <v>21</v>
      </c>
      <c r="CC31" s="607">
        <f t="shared" ca="1" si="41"/>
        <v>-59</v>
      </c>
      <c r="CD31" s="608">
        <f t="shared" ca="1" si="42"/>
        <v>-44</v>
      </c>
      <c r="CE31" s="607">
        <f t="shared" ca="1" si="43"/>
        <v>-29</v>
      </c>
      <c r="CF31" s="609">
        <f t="shared" ca="1" si="8"/>
        <v>30</v>
      </c>
      <c r="CG31" s="451">
        <f ca="1">BARTONIAN_PARAM_GTS12!$E$403</f>
        <v>33</v>
      </c>
      <c r="CH31" s="452">
        <f ca="1">BARTONIAN_PARAM_GTS12!$E$402</f>
        <v>33</v>
      </c>
      <c r="CI31" s="451">
        <f ca="1">BARTONIAN_PARAM_GTS12!$E$404</f>
        <v>33</v>
      </c>
      <c r="CJ31" s="607">
        <f t="shared" ca="1" si="44"/>
        <v>-71</v>
      </c>
      <c r="CK31" s="608">
        <f t="shared" ca="1" si="45"/>
        <v>-56</v>
      </c>
      <c r="CL31" s="607">
        <f t="shared" ca="1" si="46"/>
        <v>-41</v>
      </c>
      <c r="CM31" s="609">
        <f t="shared" ca="1" si="9"/>
        <v>30</v>
      </c>
      <c r="CN31" s="454">
        <f ca="1">BARTONIAN_PARAM_GTS12!$E$426</f>
        <v>24</v>
      </c>
      <c r="CO31" s="453">
        <f ca="1">BARTONIAN_PARAM_GTS12!$E$425</f>
        <v>24</v>
      </c>
      <c r="CP31" s="454">
        <f ca="1">BARTONIAN_PARAM_GTS12!$E$427</f>
        <v>24</v>
      </c>
      <c r="CQ31" s="604">
        <f t="shared" ca="1" si="47"/>
        <v>-62</v>
      </c>
      <c r="CR31" s="605">
        <f t="shared" ca="1" si="48"/>
        <v>-47</v>
      </c>
      <c r="CS31" s="604">
        <f t="shared" ca="1" si="49"/>
        <v>-32</v>
      </c>
      <c r="CT31" s="606">
        <f t="shared" ca="1" si="10"/>
        <v>30</v>
      </c>
      <c r="CU31" s="451">
        <f ca="1">BARTONIAN_PARAM_GTS12!$E$449</f>
        <v>12</v>
      </c>
      <c r="CV31" s="452">
        <f ca="1">BARTONIAN_PARAM_GTS12!$E$448</f>
        <v>12</v>
      </c>
      <c r="CW31" s="451">
        <f ca="1">BARTONIAN_PARAM_GTS12!$E$450</f>
        <v>12</v>
      </c>
      <c r="CX31" s="607">
        <f t="shared" ca="1" si="50"/>
        <v>-50</v>
      </c>
      <c r="CY31" s="608">
        <f t="shared" ca="1" si="51"/>
        <v>-35</v>
      </c>
      <c r="CZ31" s="607">
        <f t="shared" ca="1" si="52"/>
        <v>-20</v>
      </c>
      <c r="DA31" s="609">
        <f t="shared" ca="1" si="11"/>
        <v>30</v>
      </c>
      <c r="DB31" s="454">
        <f ca="1">BARTONIAN_PARAM_GTS12!$E$489</f>
        <v>20.6</v>
      </c>
      <c r="DC31" s="453">
        <f ca="1">BARTONIAN_PARAM_GTS12!$E$481</f>
        <v>34.391440187499995</v>
      </c>
      <c r="DD31" s="454">
        <f ca="1">BARTONIAN_PARAM_GTS12!$E$490</f>
        <v>47.5</v>
      </c>
      <c r="DE31" s="604">
        <f t="shared" ca="1" si="53"/>
        <v>-85.5</v>
      </c>
      <c r="DF31" s="605">
        <f t="shared" ca="1" si="54"/>
        <v>-57.391440187499995</v>
      </c>
      <c r="DG31" s="604">
        <f t="shared" ca="1" si="55"/>
        <v>-28.599999999999994</v>
      </c>
      <c r="DH31" s="606">
        <f t="shared" ca="1" si="12"/>
        <v>56.900000000000006</v>
      </c>
    </row>
    <row r="32" spans="2:112" ht="33.950000000000003" customHeight="1">
      <c r="B32" s="491" t="s">
        <v>208</v>
      </c>
      <c r="C32" s="494" t="s">
        <v>209</v>
      </c>
      <c r="D32" s="492">
        <v>48.940116000000003</v>
      </c>
      <c r="E32" s="492">
        <v>-3.006602</v>
      </c>
      <c r="F32" s="492" t="s">
        <v>172</v>
      </c>
      <c r="G32" s="494" t="s">
        <v>441</v>
      </c>
      <c r="H32" s="492">
        <v>38</v>
      </c>
      <c r="I32" s="492">
        <v>40.5</v>
      </c>
      <c r="J32" s="492" t="s">
        <v>231</v>
      </c>
      <c r="K32" s="492">
        <v>20</v>
      </c>
      <c r="L32" s="492">
        <v>50</v>
      </c>
      <c r="M32" s="534">
        <v>-51</v>
      </c>
      <c r="N32" s="496" t="s">
        <v>440</v>
      </c>
      <c r="O32" s="454">
        <f ca="1">BARTONIAN_PARAM_GTS12!$E$89</f>
        <v>124.66</v>
      </c>
      <c r="P32" s="453">
        <f ca="1">BARTONIAN_PARAM_GTS12!$E$84</f>
        <v>171.81083333333333</v>
      </c>
      <c r="Q32" s="454">
        <f ca="1">BARTONIAN_PARAM_GTS12!$E$90</f>
        <v>207.38</v>
      </c>
      <c r="R32" s="604">
        <f t="shared" ca="1" si="13"/>
        <v>-238.38</v>
      </c>
      <c r="S32" s="605">
        <f t="shared" ca="1" si="14"/>
        <v>-187.81083333333333</v>
      </c>
      <c r="T32" s="604">
        <f t="shared" ca="1" si="15"/>
        <v>-125.66</v>
      </c>
      <c r="U32" s="606">
        <f t="shared" ca="1" si="16"/>
        <v>112.72</v>
      </c>
      <c r="V32" s="454">
        <f ca="1">BARTONIAN_PARAM_GTS12!$E$58</f>
        <v>162.392</v>
      </c>
      <c r="W32" s="453">
        <f ca="1">BARTONIAN_PARAM_GTS12!$E$53</f>
        <v>181.19675000000001</v>
      </c>
      <c r="X32" s="454">
        <f ca="1">BARTONIAN_PARAM_GTS12!$E$59</f>
        <v>199.393</v>
      </c>
      <c r="Y32" s="604">
        <f t="shared" ca="1" si="17"/>
        <v>-230.393</v>
      </c>
      <c r="Z32" s="605">
        <f t="shared" ca="1" si="18"/>
        <v>-197.19675000000001</v>
      </c>
      <c r="AA32" s="604">
        <f t="shared" ca="1" si="19"/>
        <v>-163.392</v>
      </c>
      <c r="AB32" s="606">
        <f t="shared" ca="1" si="57"/>
        <v>67.001000000000005</v>
      </c>
      <c r="AC32" s="454">
        <f ca="1">BARTONIAN_PARAM_GTS12!$E$149</f>
        <v>-10</v>
      </c>
      <c r="AD32" s="453">
        <f ca="1">BARTONIAN_PARAM_GTS12!$E$144</f>
        <v>13.619320689655176</v>
      </c>
      <c r="AE32" s="454">
        <f ca="1">BARTONIAN_PARAM_GTS12!$E$150</f>
        <v>45.706199999999995</v>
      </c>
      <c r="AF32" s="604">
        <f t="shared" ca="1" si="21"/>
        <v>-76.706199999999995</v>
      </c>
      <c r="AG32" s="605">
        <f t="shared" ca="1" si="22"/>
        <v>-29.619320689655183</v>
      </c>
      <c r="AH32" s="604">
        <f t="shared" ca="1" si="23"/>
        <v>9</v>
      </c>
      <c r="AI32" s="606">
        <f t="shared" ca="1" si="24"/>
        <v>85.706199999999995</v>
      </c>
      <c r="AJ32" s="454">
        <f ca="1">BARTONIAN_PARAM_GTS12!$E$176</f>
        <v>89.555999999999997</v>
      </c>
      <c r="AK32" s="453">
        <f ca="1">BARTONIAN_PARAM_GTS12!$E$171</f>
        <v>110.68074999999999</v>
      </c>
      <c r="AL32" s="454">
        <f ca="1">BARTONIAN_PARAM_GTS12!$E$177</f>
        <v>136.22</v>
      </c>
      <c r="AM32" s="604">
        <f t="shared" ca="1" si="25"/>
        <v>-167.22</v>
      </c>
      <c r="AN32" s="605">
        <f t="shared" ca="1" si="26"/>
        <v>-126.68074999999999</v>
      </c>
      <c r="AO32" s="604">
        <f t="shared" ca="1" si="27"/>
        <v>-90.555999999999983</v>
      </c>
      <c r="AP32" s="606">
        <f t="shared" ca="1" si="28"/>
        <v>76.664000000000016</v>
      </c>
      <c r="AQ32" s="454">
        <f ca="1">BARTONIAN_PARAM_GTS12!$E$265</f>
        <v>-33</v>
      </c>
      <c r="AR32" s="453">
        <f ca="1">BARTONIAN_PARAM_GTS12!$E$260</f>
        <v>16.725421428571426</v>
      </c>
      <c r="AS32" s="454">
        <f ca="1">BARTONIAN_PARAM_GTS12!$E$266</f>
        <v>69.760249999999999</v>
      </c>
      <c r="AT32" s="604">
        <f t="shared" ca="1" si="0"/>
        <v>-100.76025</v>
      </c>
      <c r="AU32" s="605">
        <f t="shared" ca="1" si="56"/>
        <v>-32.725421428571423</v>
      </c>
      <c r="AV32" s="604">
        <f t="shared" ca="1" si="2"/>
        <v>32</v>
      </c>
      <c r="AW32" s="606">
        <f t="shared" ca="1" si="3"/>
        <v>132.76024999999998</v>
      </c>
      <c r="AX32" s="454">
        <f ca="1">BARTONIAN_PARAM_GTS12!$E$242</f>
        <v>104.8</v>
      </c>
      <c r="AY32" s="453">
        <f ca="1">BARTONIAN_PARAM_GTS12!$E$237</f>
        <v>134.5</v>
      </c>
      <c r="AZ32" s="454">
        <f ca="1">BARTONIAN_PARAM_GTS12!$E$243</f>
        <v>164.2</v>
      </c>
      <c r="BA32" s="604">
        <f t="shared" ca="1" si="29"/>
        <v>-195.2</v>
      </c>
      <c r="BB32" s="605">
        <f t="shared" ca="1" si="30"/>
        <v>-150.5</v>
      </c>
      <c r="BC32" s="604">
        <f t="shared" ca="1" si="31"/>
        <v>-105.80000000000001</v>
      </c>
      <c r="BD32" s="606">
        <f t="shared" ca="1" si="4"/>
        <v>89.399999999999977</v>
      </c>
      <c r="BE32" s="454">
        <f ca="1">BARTONIAN_PARAM_GTS12!$E$303</f>
        <v>31.844402000000272</v>
      </c>
      <c r="BF32" s="453">
        <f ca="1">BARTONIAN_PARAM_GTS12!$E$293</f>
        <v>70.385449999999992</v>
      </c>
      <c r="BG32" s="454">
        <f ca="1">BARTONIAN_PARAM_GTS12!$E$304</f>
        <v>111.93277000000003</v>
      </c>
      <c r="BH32" s="604">
        <f t="shared" ca="1" si="32"/>
        <v>-142.93277000000003</v>
      </c>
      <c r="BI32" s="605">
        <f t="shared" ca="1" si="33"/>
        <v>-86.385449999999992</v>
      </c>
      <c r="BJ32" s="604">
        <f t="shared" ca="1" si="34"/>
        <v>-32.844402000000272</v>
      </c>
      <c r="BK32" s="606">
        <f t="shared" ca="1" si="5"/>
        <v>110.08836799999976</v>
      </c>
      <c r="BL32" s="454">
        <f ca="1">BARTONIAN_PARAM_GTS12!$E$536</f>
        <v>71.599999999999994</v>
      </c>
      <c r="BM32" s="453">
        <f ca="1">BARTONIAN_PARAM_GTS12!$E$528</f>
        <v>92.356249999999989</v>
      </c>
      <c r="BN32" s="454">
        <f ca="1">BARTONIAN_PARAM_GTS12!$E$537</f>
        <v>113</v>
      </c>
      <c r="BO32" s="604">
        <f t="shared" ca="1" si="35"/>
        <v>-144</v>
      </c>
      <c r="BP32" s="605">
        <f t="shared" ca="1" si="36"/>
        <v>-108.35624999999999</v>
      </c>
      <c r="BQ32" s="604">
        <f t="shared" ca="1" si="37"/>
        <v>-72.599999999999994</v>
      </c>
      <c r="BR32" s="606">
        <f t="shared" ca="1" si="6"/>
        <v>71.400000000000006</v>
      </c>
      <c r="BS32" s="454">
        <f ca="1">BARTONIAN_PARAM_GTS12!$E$346</f>
        <v>28.57</v>
      </c>
      <c r="BT32" s="453">
        <f ca="1">BARTONIAN_PARAM_GTS12!$E$336</f>
        <v>43.756923076923073</v>
      </c>
      <c r="BU32" s="454">
        <f ca="1">BARTONIAN_PARAM_GTS12!$E$347</f>
        <v>49.1</v>
      </c>
      <c r="BV32" s="604">
        <f t="shared" ca="1" si="38"/>
        <v>-80.099999999999994</v>
      </c>
      <c r="BW32" s="605">
        <f t="shared" ca="1" si="39"/>
        <v>-59.756923076923073</v>
      </c>
      <c r="BX32" s="604">
        <f t="shared" ca="1" si="40"/>
        <v>-29.569999999999993</v>
      </c>
      <c r="BY32" s="606">
        <f t="shared" ca="1" si="7"/>
        <v>50.53</v>
      </c>
      <c r="BZ32" s="451">
        <f ca="1">BARTONIAN_PARAM_GTS12!$E$380</f>
        <v>21</v>
      </c>
      <c r="CA32" s="452">
        <f ca="1">BARTONIAN_PARAM_GTS12!$E$379</f>
        <v>21</v>
      </c>
      <c r="CB32" s="451">
        <f ca="1">BARTONIAN_PARAM_GTS12!$E$381</f>
        <v>21</v>
      </c>
      <c r="CC32" s="607">
        <f t="shared" ca="1" si="41"/>
        <v>-52</v>
      </c>
      <c r="CD32" s="608">
        <f t="shared" ca="1" si="42"/>
        <v>-37</v>
      </c>
      <c r="CE32" s="607">
        <f t="shared" ca="1" si="43"/>
        <v>-22</v>
      </c>
      <c r="CF32" s="609">
        <f t="shared" ca="1" si="8"/>
        <v>30</v>
      </c>
      <c r="CG32" s="451">
        <f ca="1">BARTONIAN_PARAM_GTS12!$E$403</f>
        <v>33</v>
      </c>
      <c r="CH32" s="452">
        <f ca="1">BARTONIAN_PARAM_GTS12!$E$402</f>
        <v>33</v>
      </c>
      <c r="CI32" s="451">
        <f ca="1">BARTONIAN_PARAM_GTS12!$E$404</f>
        <v>33</v>
      </c>
      <c r="CJ32" s="607">
        <f t="shared" ca="1" si="44"/>
        <v>-64</v>
      </c>
      <c r="CK32" s="608">
        <f t="shared" ca="1" si="45"/>
        <v>-49</v>
      </c>
      <c r="CL32" s="607">
        <f t="shared" ca="1" si="46"/>
        <v>-34</v>
      </c>
      <c r="CM32" s="609">
        <f t="shared" ca="1" si="9"/>
        <v>30</v>
      </c>
      <c r="CN32" s="454">
        <f ca="1">BARTONIAN_PARAM_GTS12!$E$426</f>
        <v>24</v>
      </c>
      <c r="CO32" s="453">
        <f ca="1">BARTONIAN_PARAM_GTS12!$E$425</f>
        <v>24</v>
      </c>
      <c r="CP32" s="454">
        <f ca="1">BARTONIAN_PARAM_GTS12!$E$427</f>
        <v>24</v>
      </c>
      <c r="CQ32" s="604">
        <f t="shared" ca="1" si="47"/>
        <v>-55</v>
      </c>
      <c r="CR32" s="605">
        <f t="shared" ca="1" si="48"/>
        <v>-40</v>
      </c>
      <c r="CS32" s="604">
        <f t="shared" ca="1" si="49"/>
        <v>-25</v>
      </c>
      <c r="CT32" s="606">
        <f t="shared" ca="1" si="10"/>
        <v>30</v>
      </c>
      <c r="CU32" s="451">
        <f ca="1">BARTONIAN_PARAM_GTS12!$E$449</f>
        <v>12</v>
      </c>
      <c r="CV32" s="452">
        <f ca="1">BARTONIAN_PARAM_GTS12!$E$448</f>
        <v>12</v>
      </c>
      <c r="CW32" s="451">
        <f ca="1">BARTONIAN_PARAM_GTS12!$E$450</f>
        <v>12</v>
      </c>
      <c r="CX32" s="607">
        <f t="shared" ca="1" si="50"/>
        <v>-43</v>
      </c>
      <c r="CY32" s="608">
        <f t="shared" ca="1" si="51"/>
        <v>-28</v>
      </c>
      <c r="CZ32" s="607">
        <f t="shared" ca="1" si="52"/>
        <v>-13</v>
      </c>
      <c r="DA32" s="609">
        <f t="shared" ca="1" si="11"/>
        <v>30</v>
      </c>
      <c r="DB32" s="454">
        <f ca="1">BARTONIAN_PARAM_GTS12!$E$489</f>
        <v>20.6</v>
      </c>
      <c r="DC32" s="453">
        <f ca="1">BARTONIAN_PARAM_GTS12!$E$481</f>
        <v>34.391440187499995</v>
      </c>
      <c r="DD32" s="454">
        <f ca="1">BARTONIAN_PARAM_GTS12!$E$490</f>
        <v>47.5</v>
      </c>
      <c r="DE32" s="604">
        <f t="shared" ca="1" si="53"/>
        <v>-78.5</v>
      </c>
      <c r="DF32" s="605">
        <f t="shared" ca="1" si="54"/>
        <v>-50.391440187499995</v>
      </c>
      <c r="DG32" s="604">
        <f t="shared" ca="1" si="55"/>
        <v>-21.599999999999994</v>
      </c>
      <c r="DH32" s="606">
        <f t="shared" ca="1" si="12"/>
        <v>56.900000000000006</v>
      </c>
    </row>
    <row r="33" spans="2:112" ht="33.950000000000003" customHeight="1">
      <c r="B33" s="491" t="s">
        <v>210</v>
      </c>
      <c r="C33" s="494" t="s">
        <v>211</v>
      </c>
      <c r="D33" s="492">
        <v>49.009833</v>
      </c>
      <c r="E33" s="492">
        <v>-2.3483329999999998</v>
      </c>
      <c r="F33" s="492" t="s">
        <v>172</v>
      </c>
      <c r="G33" s="494" t="s">
        <v>442</v>
      </c>
      <c r="H33" s="492">
        <v>38</v>
      </c>
      <c r="I33" s="492">
        <v>40.5</v>
      </c>
      <c r="J33" s="492" t="s">
        <v>232</v>
      </c>
      <c r="K33" s="492">
        <v>0</v>
      </c>
      <c r="L33" s="492">
        <v>20</v>
      </c>
      <c r="M33" s="534">
        <v>-33</v>
      </c>
      <c r="N33" s="496" t="s">
        <v>443</v>
      </c>
      <c r="O33" s="454">
        <f ca="1">BARTONIAN_PARAM_GTS12!$E$89</f>
        <v>124.66</v>
      </c>
      <c r="P33" s="453">
        <f ca="1">BARTONIAN_PARAM_GTS12!$E$84</f>
        <v>171.81083333333333</v>
      </c>
      <c r="Q33" s="454">
        <f ca="1">BARTONIAN_PARAM_GTS12!$E$90</f>
        <v>207.38</v>
      </c>
      <c r="R33" s="604">
        <f t="shared" ca="1" si="13"/>
        <v>-240.38</v>
      </c>
      <c r="S33" s="605">
        <f t="shared" ca="1" si="14"/>
        <v>-194.81083333333333</v>
      </c>
      <c r="T33" s="604">
        <f t="shared" ca="1" si="15"/>
        <v>-137.66</v>
      </c>
      <c r="U33" s="606">
        <f t="shared" ca="1" si="16"/>
        <v>102.72</v>
      </c>
      <c r="V33" s="454">
        <f ca="1">BARTONIAN_PARAM_GTS12!$E$58</f>
        <v>162.392</v>
      </c>
      <c r="W33" s="453">
        <f ca="1">BARTONIAN_PARAM_GTS12!$E$53</f>
        <v>181.19675000000001</v>
      </c>
      <c r="X33" s="454">
        <f ca="1">BARTONIAN_PARAM_GTS12!$E$59</f>
        <v>199.393</v>
      </c>
      <c r="Y33" s="604">
        <f t="shared" ca="1" si="17"/>
        <v>-232.393</v>
      </c>
      <c r="Z33" s="605">
        <f t="shared" ca="1" si="18"/>
        <v>-204.19675000000001</v>
      </c>
      <c r="AA33" s="604">
        <f t="shared" ca="1" si="19"/>
        <v>-175.392</v>
      </c>
      <c r="AB33" s="606">
        <f t="shared" ca="1" si="57"/>
        <v>57.001000000000005</v>
      </c>
      <c r="AC33" s="454">
        <f ca="1">BARTONIAN_PARAM_GTS12!$E$149</f>
        <v>-10</v>
      </c>
      <c r="AD33" s="453">
        <f ca="1">BARTONIAN_PARAM_GTS12!$E$144</f>
        <v>13.619320689655176</v>
      </c>
      <c r="AE33" s="454">
        <f ca="1">BARTONIAN_PARAM_GTS12!$E$150</f>
        <v>45.706199999999995</v>
      </c>
      <c r="AF33" s="604">
        <f t="shared" ca="1" si="21"/>
        <v>-78.706199999999995</v>
      </c>
      <c r="AG33" s="605">
        <f t="shared" ca="1" si="22"/>
        <v>-36.619320689655176</v>
      </c>
      <c r="AH33" s="604">
        <f t="shared" ca="1" si="23"/>
        <v>-3</v>
      </c>
      <c r="AI33" s="606">
        <f t="shared" ca="1" si="24"/>
        <v>75.706199999999995</v>
      </c>
      <c r="AJ33" s="454">
        <f ca="1">BARTONIAN_PARAM_GTS12!$E$176</f>
        <v>89.555999999999997</v>
      </c>
      <c r="AK33" s="453">
        <f ca="1">BARTONIAN_PARAM_GTS12!$E$171</f>
        <v>110.68074999999999</v>
      </c>
      <c r="AL33" s="454">
        <f ca="1">BARTONIAN_PARAM_GTS12!$E$177</f>
        <v>136.22</v>
      </c>
      <c r="AM33" s="604">
        <f t="shared" ca="1" si="25"/>
        <v>-169.22</v>
      </c>
      <c r="AN33" s="605">
        <f t="shared" ca="1" si="26"/>
        <v>-133.68074999999999</v>
      </c>
      <c r="AO33" s="604">
        <f t="shared" ca="1" si="27"/>
        <v>-102.556</v>
      </c>
      <c r="AP33" s="606">
        <f t="shared" ca="1" si="28"/>
        <v>66.664000000000001</v>
      </c>
      <c r="AQ33" s="454">
        <f ca="1">BARTONIAN_PARAM_GTS12!$E$265</f>
        <v>-33</v>
      </c>
      <c r="AR33" s="453">
        <f ca="1">BARTONIAN_PARAM_GTS12!$E$260</f>
        <v>16.725421428571426</v>
      </c>
      <c r="AS33" s="454">
        <f ca="1">BARTONIAN_PARAM_GTS12!$E$266</f>
        <v>69.760249999999999</v>
      </c>
      <c r="AT33" s="604">
        <f t="shared" ca="1" si="0"/>
        <v>-102.76025</v>
      </c>
      <c r="AU33" s="605">
        <f t="shared" ca="1" si="56"/>
        <v>-39.725421428571423</v>
      </c>
      <c r="AV33" s="604">
        <f t="shared" ca="1" si="2"/>
        <v>20</v>
      </c>
      <c r="AW33" s="606">
        <f t="shared" ca="1" si="3"/>
        <v>122.76025</v>
      </c>
      <c r="AX33" s="454">
        <f ca="1">BARTONIAN_PARAM_GTS12!$E$242</f>
        <v>104.8</v>
      </c>
      <c r="AY33" s="453">
        <f ca="1">BARTONIAN_PARAM_GTS12!$E$237</f>
        <v>134.5</v>
      </c>
      <c r="AZ33" s="454">
        <f ca="1">BARTONIAN_PARAM_GTS12!$E$243</f>
        <v>164.2</v>
      </c>
      <c r="BA33" s="604">
        <f t="shared" ca="1" si="29"/>
        <v>-197.2</v>
      </c>
      <c r="BB33" s="605">
        <f t="shared" ca="1" si="30"/>
        <v>-157.5</v>
      </c>
      <c r="BC33" s="604">
        <f t="shared" ca="1" si="31"/>
        <v>-117.80000000000001</v>
      </c>
      <c r="BD33" s="606">
        <f t="shared" ca="1" si="4"/>
        <v>79.399999999999977</v>
      </c>
      <c r="BE33" s="454">
        <f ca="1">BARTONIAN_PARAM_GTS12!$E$303</f>
        <v>31.844402000000272</v>
      </c>
      <c r="BF33" s="453">
        <f ca="1">BARTONIAN_PARAM_GTS12!$E$293</f>
        <v>70.385449999999992</v>
      </c>
      <c r="BG33" s="454">
        <f ca="1">BARTONIAN_PARAM_GTS12!$E$304</f>
        <v>111.93277000000003</v>
      </c>
      <c r="BH33" s="604">
        <f t="shared" ca="1" si="32"/>
        <v>-144.93277000000003</v>
      </c>
      <c r="BI33" s="605">
        <f t="shared" ca="1" si="33"/>
        <v>-93.385449999999992</v>
      </c>
      <c r="BJ33" s="604">
        <f t="shared" ca="1" si="34"/>
        <v>-44.844402000000272</v>
      </c>
      <c r="BK33" s="606">
        <f t="shared" ca="1" si="5"/>
        <v>100.08836799999976</v>
      </c>
      <c r="BL33" s="454">
        <f ca="1">BARTONIAN_PARAM_GTS12!$E$536</f>
        <v>71.599999999999994</v>
      </c>
      <c r="BM33" s="453">
        <f ca="1">BARTONIAN_PARAM_GTS12!$E$528</f>
        <v>92.356249999999989</v>
      </c>
      <c r="BN33" s="454">
        <f ca="1">BARTONIAN_PARAM_GTS12!$E$537</f>
        <v>113</v>
      </c>
      <c r="BO33" s="604">
        <f t="shared" ca="1" si="35"/>
        <v>-146</v>
      </c>
      <c r="BP33" s="605">
        <f t="shared" ca="1" si="36"/>
        <v>-115.35624999999999</v>
      </c>
      <c r="BQ33" s="604">
        <f t="shared" ca="1" si="37"/>
        <v>-84.6</v>
      </c>
      <c r="BR33" s="606">
        <f t="shared" ca="1" si="6"/>
        <v>61.400000000000006</v>
      </c>
      <c r="BS33" s="454">
        <f ca="1">BARTONIAN_PARAM_GTS12!$E$346</f>
        <v>28.57</v>
      </c>
      <c r="BT33" s="453">
        <f ca="1">BARTONIAN_PARAM_GTS12!$E$336</f>
        <v>43.756923076923073</v>
      </c>
      <c r="BU33" s="454">
        <f ca="1">BARTONIAN_PARAM_GTS12!$E$347</f>
        <v>49.1</v>
      </c>
      <c r="BV33" s="604">
        <f t="shared" ca="1" si="38"/>
        <v>-82.1</v>
      </c>
      <c r="BW33" s="605">
        <f t="shared" ca="1" si="39"/>
        <v>-66.756923076923073</v>
      </c>
      <c r="BX33" s="604">
        <f t="shared" ca="1" si="40"/>
        <v>-41.57</v>
      </c>
      <c r="BY33" s="606">
        <f t="shared" ca="1" si="7"/>
        <v>40.529999999999994</v>
      </c>
      <c r="BZ33" s="451">
        <f ca="1">BARTONIAN_PARAM_GTS12!$E$380</f>
        <v>21</v>
      </c>
      <c r="CA33" s="452">
        <f ca="1">BARTONIAN_PARAM_GTS12!$E$379</f>
        <v>21</v>
      </c>
      <c r="CB33" s="451">
        <f ca="1">BARTONIAN_PARAM_GTS12!$E$381</f>
        <v>21</v>
      </c>
      <c r="CC33" s="607">
        <f t="shared" ca="1" si="41"/>
        <v>-54</v>
      </c>
      <c r="CD33" s="608">
        <f t="shared" ca="1" si="42"/>
        <v>-44</v>
      </c>
      <c r="CE33" s="607">
        <f t="shared" ca="1" si="43"/>
        <v>-34</v>
      </c>
      <c r="CF33" s="609">
        <f t="shared" ca="1" si="8"/>
        <v>20</v>
      </c>
      <c r="CG33" s="451">
        <f ca="1">BARTONIAN_PARAM_GTS12!$E$403</f>
        <v>33</v>
      </c>
      <c r="CH33" s="452">
        <f ca="1">BARTONIAN_PARAM_GTS12!$E$402</f>
        <v>33</v>
      </c>
      <c r="CI33" s="451">
        <f ca="1">BARTONIAN_PARAM_GTS12!$E$404</f>
        <v>33</v>
      </c>
      <c r="CJ33" s="607">
        <f t="shared" ca="1" si="44"/>
        <v>-66</v>
      </c>
      <c r="CK33" s="608">
        <f t="shared" ca="1" si="45"/>
        <v>-56</v>
      </c>
      <c r="CL33" s="607">
        <f t="shared" ca="1" si="46"/>
        <v>-46</v>
      </c>
      <c r="CM33" s="609">
        <f t="shared" ca="1" si="9"/>
        <v>20</v>
      </c>
      <c r="CN33" s="454">
        <f ca="1">BARTONIAN_PARAM_GTS12!$E$426</f>
        <v>24</v>
      </c>
      <c r="CO33" s="453">
        <f ca="1">BARTONIAN_PARAM_GTS12!$E$425</f>
        <v>24</v>
      </c>
      <c r="CP33" s="454">
        <f ca="1">BARTONIAN_PARAM_GTS12!$E$427</f>
        <v>24</v>
      </c>
      <c r="CQ33" s="604">
        <f t="shared" ca="1" si="47"/>
        <v>-57</v>
      </c>
      <c r="CR33" s="605">
        <f t="shared" ca="1" si="48"/>
        <v>-47</v>
      </c>
      <c r="CS33" s="604">
        <f t="shared" ca="1" si="49"/>
        <v>-37</v>
      </c>
      <c r="CT33" s="606">
        <f t="shared" ca="1" si="10"/>
        <v>20</v>
      </c>
      <c r="CU33" s="451">
        <f ca="1">BARTONIAN_PARAM_GTS12!$E$449</f>
        <v>12</v>
      </c>
      <c r="CV33" s="452">
        <f ca="1">BARTONIAN_PARAM_GTS12!$E$448</f>
        <v>12</v>
      </c>
      <c r="CW33" s="451">
        <f ca="1">BARTONIAN_PARAM_GTS12!$E$450</f>
        <v>12</v>
      </c>
      <c r="CX33" s="607">
        <f t="shared" ca="1" si="50"/>
        <v>-45</v>
      </c>
      <c r="CY33" s="608">
        <f t="shared" ca="1" si="51"/>
        <v>-35</v>
      </c>
      <c r="CZ33" s="607">
        <f t="shared" ca="1" si="52"/>
        <v>-25</v>
      </c>
      <c r="DA33" s="609">
        <f t="shared" ca="1" si="11"/>
        <v>20</v>
      </c>
      <c r="DB33" s="454">
        <f ca="1">BARTONIAN_PARAM_GTS12!$E$489</f>
        <v>20.6</v>
      </c>
      <c r="DC33" s="453">
        <f ca="1">BARTONIAN_PARAM_GTS12!$E$481</f>
        <v>34.391440187499995</v>
      </c>
      <c r="DD33" s="454">
        <f ca="1">BARTONIAN_PARAM_GTS12!$E$490</f>
        <v>47.5</v>
      </c>
      <c r="DE33" s="604">
        <f t="shared" ca="1" si="53"/>
        <v>-80.5</v>
      </c>
      <c r="DF33" s="605">
        <f t="shared" ca="1" si="54"/>
        <v>-57.391440187499995</v>
      </c>
      <c r="DG33" s="604">
        <f t="shared" ca="1" si="55"/>
        <v>-33.6</v>
      </c>
      <c r="DH33" s="606">
        <f t="shared" ca="1" si="12"/>
        <v>46.9</v>
      </c>
    </row>
    <row r="34" spans="2:112" ht="33.950000000000003" customHeight="1">
      <c r="B34" s="491" t="s">
        <v>212</v>
      </c>
      <c r="C34" s="494" t="s">
        <v>213</v>
      </c>
      <c r="D34" s="492">
        <v>49.0075</v>
      </c>
      <c r="E34" s="492">
        <v>-2.3333330000000001</v>
      </c>
      <c r="F34" s="492" t="s">
        <v>172</v>
      </c>
      <c r="G34" s="494" t="s">
        <v>442</v>
      </c>
      <c r="H34" s="492">
        <v>38</v>
      </c>
      <c r="I34" s="492">
        <v>40.5</v>
      </c>
      <c r="J34" s="492" t="s">
        <v>232</v>
      </c>
      <c r="K34" s="492">
        <v>0</v>
      </c>
      <c r="L34" s="492">
        <v>20</v>
      </c>
      <c r="M34" s="534">
        <v>-30</v>
      </c>
      <c r="N34" s="496" t="s">
        <v>443</v>
      </c>
      <c r="O34" s="454">
        <f ca="1">BARTONIAN_PARAM_GTS12!$E$89</f>
        <v>124.66</v>
      </c>
      <c r="P34" s="453">
        <f ca="1">BARTONIAN_PARAM_GTS12!$E$84</f>
        <v>171.81083333333333</v>
      </c>
      <c r="Q34" s="454">
        <f ca="1">BARTONIAN_PARAM_GTS12!$E$90</f>
        <v>207.38</v>
      </c>
      <c r="R34" s="604">
        <f t="shared" ca="1" si="13"/>
        <v>-237.38</v>
      </c>
      <c r="S34" s="605">
        <f t="shared" ca="1" si="14"/>
        <v>-191.81083333333333</v>
      </c>
      <c r="T34" s="604">
        <f t="shared" ca="1" si="15"/>
        <v>-134.66</v>
      </c>
      <c r="U34" s="606">
        <f t="shared" ca="1" si="16"/>
        <v>102.72</v>
      </c>
      <c r="V34" s="454">
        <f ca="1">BARTONIAN_PARAM_GTS12!$E$58</f>
        <v>162.392</v>
      </c>
      <c r="W34" s="453">
        <f ca="1">BARTONIAN_PARAM_GTS12!$E$53</f>
        <v>181.19675000000001</v>
      </c>
      <c r="X34" s="454">
        <f ca="1">BARTONIAN_PARAM_GTS12!$E$59</f>
        <v>199.393</v>
      </c>
      <c r="Y34" s="604">
        <f t="shared" ca="1" si="17"/>
        <v>-229.393</v>
      </c>
      <c r="Z34" s="605">
        <f t="shared" ca="1" si="18"/>
        <v>-201.19675000000001</v>
      </c>
      <c r="AA34" s="604">
        <f t="shared" ca="1" si="19"/>
        <v>-172.392</v>
      </c>
      <c r="AB34" s="606">
        <f t="shared" ca="1" si="57"/>
        <v>57.001000000000005</v>
      </c>
      <c r="AC34" s="454">
        <f ca="1">BARTONIAN_PARAM_GTS12!$E$149</f>
        <v>-10</v>
      </c>
      <c r="AD34" s="453">
        <f ca="1">BARTONIAN_PARAM_GTS12!$E$144</f>
        <v>13.619320689655176</v>
      </c>
      <c r="AE34" s="454">
        <f ca="1">BARTONIAN_PARAM_GTS12!$E$150</f>
        <v>45.706199999999995</v>
      </c>
      <c r="AF34" s="604">
        <f t="shared" ca="1" si="21"/>
        <v>-75.706199999999995</v>
      </c>
      <c r="AG34" s="605">
        <f t="shared" ca="1" si="22"/>
        <v>-33.619320689655176</v>
      </c>
      <c r="AH34" s="604">
        <f t="shared" ca="1" si="23"/>
        <v>0</v>
      </c>
      <c r="AI34" s="606">
        <f t="shared" ca="1" si="24"/>
        <v>75.706199999999995</v>
      </c>
      <c r="AJ34" s="454">
        <f ca="1">BARTONIAN_PARAM_GTS12!$E$176</f>
        <v>89.555999999999997</v>
      </c>
      <c r="AK34" s="453">
        <f ca="1">BARTONIAN_PARAM_GTS12!$E$171</f>
        <v>110.68074999999999</v>
      </c>
      <c r="AL34" s="454">
        <f ca="1">BARTONIAN_PARAM_GTS12!$E$177</f>
        <v>136.22</v>
      </c>
      <c r="AM34" s="604">
        <f t="shared" ca="1" si="25"/>
        <v>-166.22</v>
      </c>
      <c r="AN34" s="605">
        <f t="shared" ca="1" si="26"/>
        <v>-130.68074999999999</v>
      </c>
      <c r="AO34" s="604">
        <f t="shared" ca="1" si="27"/>
        <v>-99.555999999999997</v>
      </c>
      <c r="AP34" s="606">
        <f t="shared" ca="1" si="28"/>
        <v>66.664000000000001</v>
      </c>
      <c r="AQ34" s="454">
        <f ca="1">BARTONIAN_PARAM_GTS12!$E$265</f>
        <v>-33</v>
      </c>
      <c r="AR34" s="453">
        <f ca="1">BARTONIAN_PARAM_GTS12!$E$260</f>
        <v>16.725421428571426</v>
      </c>
      <c r="AS34" s="454">
        <f ca="1">BARTONIAN_PARAM_GTS12!$E$266</f>
        <v>69.760249999999999</v>
      </c>
      <c r="AT34" s="604">
        <f t="shared" ca="1" si="0"/>
        <v>-99.760249999999999</v>
      </c>
      <c r="AU34" s="605">
        <f t="shared" ca="1" si="56"/>
        <v>-36.725421428571423</v>
      </c>
      <c r="AV34" s="604">
        <f t="shared" ca="1" si="2"/>
        <v>23</v>
      </c>
      <c r="AW34" s="606">
        <f t="shared" ca="1" si="3"/>
        <v>122.76025</v>
      </c>
      <c r="AX34" s="454">
        <f ca="1">BARTONIAN_PARAM_GTS12!$E$242</f>
        <v>104.8</v>
      </c>
      <c r="AY34" s="453">
        <f ca="1">BARTONIAN_PARAM_GTS12!$E$237</f>
        <v>134.5</v>
      </c>
      <c r="AZ34" s="454">
        <f ca="1">BARTONIAN_PARAM_GTS12!$E$243</f>
        <v>164.2</v>
      </c>
      <c r="BA34" s="604">
        <f t="shared" ca="1" si="29"/>
        <v>-194.2</v>
      </c>
      <c r="BB34" s="605">
        <f t="shared" ca="1" si="30"/>
        <v>-154.5</v>
      </c>
      <c r="BC34" s="604">
        <f t="shared" ca="1" si="31"/>
        <v>-114.80000000000001</v>
      </c>
      <c r="BD34" s="606">
        <f t="shared" ca="1" si="4"/>
        <v>79.399999999999977</v>
      </c>
      <c r="BE34" s="454">
        <f ca="1">BARTONIAN_PARAM_GTS12!$E$303</f>
        <v>31.844402000000272</v>
      </c>
      <c r="BF34" s="453">
        <f ca="1">BARTONIAN_PARAM_GTS12!$E$293</f>
        <v>70.385449999999992</v>
      </c>
      <c r="BG34" s="454">
        <f ca="1">BARTONIAN_PARAM_GTS12!$E$304</f>
        <v>111.93277000000003</v>
      </c>
      <c r="BH34" s="604">
        <f t="shared" ca="1" si="32"/>
        <v>-141.93277000000003</v>
      </c>
      <c r="BI34" s="605">
        <f t="shared" ca="1" si="33"/>
        <v>-90.385449999999992</v>
      </c>
      <c r="BJ34" s="604">
        <f t="shared" ca="1" si="34"/>
        <v>-41.844402000000272</v>
      </c>
      <c r="BK34" s="606">
        <f t="shared" ca="1" si="5"/>
        <v>100.08836799999976</v>
      </c>
      <c r="BL34" s="454">
        <f ca="1">BARTONIAN_PARAM_GTS12!$E$536</f>
        <v>71.599999999999994</v>
      </c>
      <c r="BM34" s="453">
        <f ca="1">BARTONIAN_PARAM_GTS12!$E$528</f>
        <v>92.356249999999989</v>
      </c>
      <c r="BN34" s="454">
        <f ca="1">BARTONIAN_PARAM_GTS12!$E$537</f>
        <v>113</v>
      </c>
      <c r="BO34" s="604">
        <f t="shared" ca="1" si="35"/>
        <v>-143</v>
      </c>
      <c r="BP34" s="605">
        <f t="shared" ca="1" si="36"/>
        <v>-112.35624999999999</v>
      </c>
      <c r="BQ34" s="604">
        <f t="shared" ca="1" si="37"/>
        <v>-81.599999999999994</v>
      </c>
      <c r="BR34" s="606">
        <f t="shared" ca="1" si="6"/>
        <v>61.400000000000006</v>
      </c>
      <c r="BS34" s="454">
        <f ca="1">BARTONIAN_PARAM_GTS12!$E$346</f>
        <v>28.57</v>
      </c>
      <c r="BT34" s="453">
        <f ca="1">BARTONIAN_PARAM_GTS12!$E$336</f>
        <v>43.756923076923073</v>
      </c>
      <c r="BU34" s="454">
        <f ca="1">BARTONIAN_PARAM_GTS12!$E$347</f>
        <v>49.1</v>
      </c>
      <c r="BV34" s="604">
        <f t="shared" ca="1" si="38"/>
        <v>-79.099999999999994</v>
      </c>
      <c r="BW34" s="605">
        <f t="shared" ca="1" si="39"/>
        <v>-63.756923076923073</v>
      </c>
      <c r="BX34" s="604">
        <f t="shared" ca="1" si="40"/>
        <v>-38.57</v>
      </c>
      <c r="BY34" s="606">
        <f t="shared" ca="1" si="7"/>
        <v>40.529999999999994</v>
      </c>
      <c r="BZ34" s="451">
        <f ca="1">BARTONIAN_PARAM_GTS12!$E$380</f>
        <v>21</v>
      </c>
      <c r="CA34" s="452">
        <f ca="1">BARTONIAN_PARAM_GTS12!$E$379</f>
        <v>21</v>
      </c>
      <c r="CB34" s="451">
        <f ca="1">BARTONIAN_PARAM_GTS12!$E$381</f>
        <v>21</v>
      </c>
      <c r="CC34" s="607">
        <f t="shared" ca="1" si="41"/>
        <v>-51</v>
      </c>
      <c r="CD34" s="608">
        <f t="shared" ca="1" si="42"/>
        <v>-41</v>
      </c>
      <c r="CE34" s="607">
        <f t="shared" ca="1" si="43"/>
        <v>-31</v>
      </c>
      <c r="CF34" s="609">
        <f t="shared" ca="1" si="8"/>
        <v>20</v>
      </c>
      <c r="CG34" s="451">
        <f ca="1">BARTONIAN_PARAM_GTS12!$E$403</f>
        <v>33</v>
      </c>
      <c r="CH34" s="452">
        <f ca="1">BARTONIAN_PARAM_GTS12!$E$402</f>
        <v>33</v>
      </c>
      <c r="CI34" s="451">
        <f ca="1">BARTONIAN_PARAM_GTS12!$E$404</f>
        <v>33</v>
      </c>
      <c r="CJ34" s="607">
        <f t="shared" ca="1" si="44"/>
        <v>-63</v>
      </c>
      <c r="CK34" s="608">
        <f t="shared" ca="1" si="45"/>
        <v>-53</v>
      </c>
      <c r="CL34" s="607">
        <f t="shared" ca="1" si="46"/>
        <v>-43</v>
      </c>
      <c r="CM34" s="609">
        <f t="shared" ca="1" si="9"/>
        <v>20</v>
      </c>
      <c r="CN34" s="454">
        <f ca="1">BARTONIAN_PARAM_GTS12!$E$426</f>
        <v>24</v>
      </c>
      <c r="CO34" s="453">
        <f ca="1">BARTONIAN_PARAM_GTS12!$E$425</f>
        <v>24</v>
      </c>
      <c r="CP34" s="454">
        <f ca="1">BARTONIAN_PARAM_GTS12!$E$427</f>
        <v>24</v>
      </c>
      <c r="CQ34" s="604">
        <f t="shared" ca="1" si="47"/>
        <v>-54</v>
      </c>
      <c r="CR34" s="605">
        <f t="shared" ca="1" si="48"/>
        <v>-44</v>
      </c>
      <c r="CS34" s="604">
        <f t="shared" ca="1" si="49"/>
        <v>-34</v>
      </c>
      <c r="CT34" s="606">
        <f t="shared" ca="1" si="10"/>
        <v>20</v>
      </c>
      <c r="CU34" s="451">
        <f ca="1">BARTONIAN_PARAM_GTS12!$E$449</f>
        <v>12</v>
      </c>
      <c r="CV34" s="452">
        <f ca="1">BARTONIAN_PARAM_GTS12!$E$448</f>
        <v>12</v>
      </c>
      <c r="CW34" s="451">
        <f ca="1">BARTONIAN_PARAM_GTS12!$E$450</f>
        <v>12</v>
      </c>
      <c r="CX34" s="607">
        <f t="shared" ca="1" si="50"/>
        <v>-42</v>
      </c>
      <c r="CY34" s="608">
        <f t="shared" ca="1" si="51"/>
        <v>-32</v>
      </c>
      <c r="CZ34" s="607">
        <f t="shared" ca="1" si="52"/>
        <v>-22</v>
      </c>
      <c r="DA34" s="609">
        <f t="shared" ca="1" si="11"/>
        <v>20</v>
      </c>
      <c r="DB34" s="454">
        <f ca="1">BARTONIAN_PARAM_GTS12!$E$489</f>
        <v>20.6</v>
      </c>
      <c r="DC34" s="453">
        <f ca="1">BARTONIAN_PARAM_GTS12!$E$481</f>
        <v>34.391440187499995</v>
      </c>
      <c r="DD34" s="454">
        <f ca="1">BARTONIAN_PARAM_GTS12!$E$490</f>
        <v>47.5</v>
      </c>
      <c r="DE34" s="604">
        <f t="shared" ca="1" si="53"/>
        <v>-77.5</v>
      </c>
      <c r="DF34" s="605">
        <f t="shared" ca="1" si="54"/>
        <v>-54.391440187499995</v>
      </c>
      <c r="DG34" s="604">
        <f t="shared" ca="1" si="55"/>
        <v>-30.6</v>
      </c>
      <c r="DH34" s="606">
        <f t="shared" ca="1" si="12"/>
        <v>46.9</v>
      </c>
    </row>
    <row r="35" spans="2:112" ht="33.950000000000003" customHeight="1">
      <c r="B35" s="491" t="s">
        <v>214</v>
      </c>
      <c r="C35" s="492" t="s">
        <v>215</v>
      </c>
      <c r="D35" s="492">
        <v>48.703333000000001</v>
      </c>
      <c r="E35" s="492">
        <v>-4.6383330000000003</v>
      </c>
      <c r="F35" s="492" t="s">
        <v>172</v>
      </c>
      <c r="G35" s="494" t="s">
        <v>430</v>
      </c>
      <c r="H35" s="492">
        <v>38</v>
      </c>
      <c r="I35" s="492">
        <v>40.5</v>
      </c>
      <c r="J35" s="492" t="s">
        <v>233</v>
      </c>
      <c r="K35" s="492">
        <v>20</v>
      </c>
      <c r="L35" s="492">
        <v>50</v>
      </c>
      <c r="M35" s="534">
        <v>-88</v>
      </c>
      <c r="N35" s="496" t="s">
        <v>444</v>
      </c>
      <c r="O35" s="454">
        <f ca="1">BARTONIAN_PARAM_GTS12!$E$89</f>
        <v>124.66</v>
      </c>
      <c r="P35" s="453">
        <f ca="1">BARTONIAN_PARAM_GTS12!$E$84</f>
        <v>171.81083333333333</v>
      </c>
      <c r="Q35" s="454">
        <f ca="1">BARTONIAN_PARAM_GTS12!$E$90</f>
        <v>207.38</v>
      </c>
      <c r="R35" s="604">
        <f t="shared" ca="1" si="13"/>
        <v>-275.38</v>
      </c>
      <c r="S35" s="605">
        <f t="shared" ca="1" si="14"/>
        <v>-224.81083333333333</v>
      </c>
      <c r="T35" s="604">
        <f t="shared" ca="1" si="15"/>
        <v>-162.66</v>
      </c>
      <c r="U35" s="606">
        <f t="shared" ca="1" si="16"/>
        <v>112.72</v>
      </c>
      <c r="V35" s="454">
        <f ca="1">BARTONIAN_PARAM_GTS12!$E$58</f>
        <v>162.392</v>
      </c>
      <c r="W35" s="453">
        <f ca="1">BARTONIAN_PARAM_GTS12!$E$53</f>
        <v>181.19675000000001</v>
      </c>
      <c r="X35" s="454">
        <f ca="1">BARTONIAN_PARAM_GTS12!$E$59</f>
        <v>199.393</v>
      </c>
      <c r="Y35" s="604">
        <f t="shared" ca="1" si="17"/>
        <v>-267.39300000000003</v>
      </c>
      <c r="Z35" s="605">
        <f t="shared" ca="1" si="18"/>
        <v>-234.19675000000001</v>
      </c>
      <c r="AA35" s="604">
        <f t="shared" ca="1" si="19"/>
        <v>-200.392</v>
      </c>
      <c r="AB35" s="606">
        <f t="shared" ca="1" si="57"/>
        <v>67.001000000000033</v>
      </c>
      <c r="AC35" s="454">
        <f ca="1">BARTONIAN_PARAM_GTS12!$E$149</f>
        <v>-10</v>
      </c>
      <c r="AD35" s="453">
        <f ca="1">BARTONIAN_PARAM_GTS12!$E$144</f>
        <v>13.619320689655176</v>
      </c>
      <c r="AE35" s="454">
        <f ca="1">BARTONIAN_PARAM_GTS12!$E$150</f>
        <v>45.706199999999995</v>
      </c>
      <c r="AF35" s="604">
        <f t="shared" ca="1" si="21"/>
        <v>-113.7062</v>
      </c>
      <c r="AG35" s="605">
        <f t="shared" ca="1" si="22"/>
        <v>-66.619320689655183</v>
      </c>
      <c r="AH35" s="604">
        <f t="shared" ca="1" si="23"/>
        <v>-28</v>
      </c>
      <c r="AI35" s="606">
        <f t="shared" ca="1" si="24"/>
        <v>85.706199999999995</v>
      </c>
      <c r="AJ35" s="454">
        <f ca="1">BARTONIAN_PARAM_GTS12!$E$176</f>
        <v>89.555999999999997</v>
      </c>
      <c r="AK35" s="453">
        <f ca="1">BARTONIAN_PARAM_GTS12!$E$171</f>
        <v>110.68074999999999</v>
      </c>
      <c r="AL35" s="454">
        <f ca="1">BARTONIAN_PARAM_GTS12!$E$177</f>
        <v>136.22</v>
      </c>
      <c r="AM35" s="604">
        <f t="shared" ca="1" si="25"/>
        <v>-204.22</v>
      </c>
      <c r="AN35" s="605">
        <f t="shared" ca="1" si="26"/>
        <v>-163.68074999999999</v>
      </c>
      <c r="AO35" s="604">
        <f t="shared" ca="1" si="27"/>
        <v>-127.55599999999998</v>
      </c>
      <c r="AP35" s="606">
        <f t="shared" ca="1" si="28"/>
        <v>76.664000000000016</v>
      </c>
      <c r="AQ35" s="454">
        <f ca="1">BARTONIAN_PARAM_GTS12!$E$265</f>
        <v>-33</v>
      </c>
      <c r="AR35" s="453">
        <f ca="1">BARTONIAN_PARAM_GTS12!$E$260</f>
        <v>16.725421428571426</v>
      </c>
      <c r="AS35" s="454">
        <f ca="1">BARTONIAN_PARAM_GTS12!$E$266</f>
        <v>69.760249999999999</v>
      </c>
      <c r="AT35" s="604">
        <f t="shared" ca="1" si="0"/>
        <v>-137.76024999999998</v>
      </c>
      <c r="AU35" s="605">
        <f t="shared" ca="1" si="56"/>
        <v>-69.725421428571423</v>
      </c>
      <c r="AV35" s="604">
        <f t="shared" ca="1" si="2"/>
        <v>-5</v>
      </c>
      <c r="AW35" s="606">
        <f t="shared" ca="1" si="3"/>
        <v>132.76024999999998</v>
      </c>
      <c r="AX35" s="454">
        <f ca="1">BARTONIAN_PARAM_GTS12!$E$242</f>
        <v>104.8</v>
      </c>
      <c r="AY35" s="453">
        <f ca="1">BARTONIAN_PARAM_GTS12!$E$237</f>
        <v>134.5</v>
      </c>
      <c r="AZ35" s="454">
        <f ca="1">BARTONIAN_PARAM_GTS12!$E$243</f>
        <v>164.2</v>
      </c>
      <c r="BA35" s="604">
        <f t="shared" ca="1" si="29"/>
        <v>-232.2</v>
      </c>
      <c r="BB35" s="605">
        <f t="shared" ca="1" si="30"/>
        <v>-187.5</v>
      </c>
      <c r="BC35" s="604">
        <f t="shared" ca="1" si="31"/>
        <v>-142.80000000000001</v>
      </c>
      <c r="BD35" s="606">
        <f t="shared" ca="1" si="4"/>
        <v>89.399999999999977</v>
      </c>
      <c r="BE35" s="454">
        <f ca="1">BARTONIAN_PARAM_GTS12!$E$303</f>
        <v>31.844402000000272</v>
      </c>
      <c r="BF35" s="453">
        <f ca="1">BARTONIAN_PARAM_GTS12!$E$293</f>
        <v>70.385449999999992</v>
      </c>
      <c r="BG35" s="454">
        <f ca="1">BARTONIAN_PARAM_GTS12!$E$304</f>
        <v>111.93277000000003</v>
      </c>
      <c r="BH35" s="604">
        <f t="shared" ca="1" si="32"/>
        <v>-179.93277000000003</v>
      </c>
      <c r="BI35" s="605">
        <f t="shared" ca="1" si="33"/>
        <v>-123.38544999999999</v>
      </c>
      <c r="BJ35" s="604">
        <f t="shared" ca="1" si="34"/>
        <v>-69.844402000000272</v>
      </c>
      <c r="BK35" s="606">
        <f t="shared" ca="1" si="5"/>
        <v>110.08836799999976</v>
      </c>
      <c r="BL35" s="454">
        <f ca="1">BARTONIAN_PARAM_GTS12!$E$536</f>
        <v>71.599999999999994</v>
      </c>
      <c r="BM35" s="453">
        <f ca="1">BARTONIAN_PARAM_GTS12!$E$528</f>
        <v>92.356249999999989</v>
      </c>
      <c r="BN35" s="454">
        <f ca="1">BARTONIAN_PARAM_GTS12!$E$537</f>
        <v>113</v>
      </c>
      <c r="BO35" s="604">
        <f t="shared" ca="1" si="35"/>
        <v>-181</v>
      </c>
      <c r="BP35" s="605">
        <f t="shared" ca="1" si="36"/>
        <v>-145.35624999999999</v>
      </c>
      <c r="BQ35" s="604">
        <f t="shared" ca="1" si="37"/>
        <v>-109.6</v>
      </c>
      <c r="BR35" s="606">
        <f t="shared" ca="1" si="6"/>
        <v>71.400000000000006</v>
      </c>
      <c r="BS35" s="454">
        <f ca="1">BARTONIAN_PARAM_GTS12!$E$346</f>
        <v>28.57</v>
      </c>
      <c r="BT35" s="453">
        <f ca="1">BARTONIAN_PARAM_GTS12!$E$336</f>
        <v>43.756923076923073</v>
      </c>
      <c r="BU35" s="454">
        <f ca="1">BARTONIAN_PARAM_GTS12!$E$347</f>
        <v>49.1</v>
      </c>
      <c r="BV35" s="604">
        <f t="shared" ca="1" si="38"/>
        <v>-117.1</v>
      </c>
      <c r="BW35" s="605">
        <f t="shared" ca="1" si="39"/>
        <v>-96.756923076923073</v>
      </c>
      <c r="BX35" s="604">
        <f t="shared" ca="1" si="40"/>
        <v>-66.569999999999993</v>
      </c>
      <c r="BY35" s="606">
        <f t="shared" ca="1" si="7"/>
        <v>50.53</v>
      </c>
      <c r="BZ35" s="451">
        <f ca="1">BARTONIAN_PARAM_GTS12!$E$380</f>
        <v>21</v>
      </c>
      <c r="CA35" s="452">
        <f ca="1">BARTONIAN_PARAM_GTS12!$E$379</f>
        <v>21</v>
      </c>
      <c r="CB35" s="451">
        <f ca="1">BARTONIAN_PARAM_GTS12!$E$381</f>
        <v>21</v>
      </c>
      <c r="CC35" s="607">
        <f t="shared" ca="1" si="41"/>
        <v>-89</v>
      </c>
      <c r="CD35" s="608">
        <f t="shared" ca="1" si="42"/>
        <v>-74</v>
      </c>
      <c r="CE35" s="607">
        <f t="shared" ca="1" si="43"/>
        <v>-59</v>
      </c>
      <c r="CF35" s="609">
        <f t="shared" ca="1" si="8"/>
        <v>30</v>
      </c>
      <c r="CG35" s="451">
        <f ca="1">BARTONIAN_PARAM_GTS12!$E$403</f>
        <v>33</v>
      </c>
      <c r="CH35" s="452">
        <f ca="1">BARTONIAN_PARAM_GTS12!$E$402</f>
        <v>33</v>
      </c>
      <c r="CI35" s="451">
        <f ca="1">BARTONIAN_PARAM_GTS12!$E$404</f>
        <v>33</v>
      </c>
      <c r="CJ35" s="607">
        <f t="shared" ca="1" si="44"/>
        <v>-101</v>
      </c>
      <c r="CK35" s="608">
        <f t="shared" ca="1" si="45"/>
        <v>-86</v>
      </c>
      <c r="CL35" s="607">
        <f t="shared" ca="1" si="46"/>
        <v>-71</v>
      </c>
      <c r="CM35" s="609">
        <f t="shared" ca="1" si="9"/>
        <v>30</v>
      </c>
      <c r="CN35" s="454">
        <f ca="1">BARTONIAN_PARAM_GTS12!$E$426</f>
        <v>24</v>
      </c>
      <c r="CO35" s="453">
        <f ca="1">BARTONIAN_PARAM_GTS12!$E$425</f>
        <v>24</v>
      </c>
      <c r="CP35" s="454">
        <f ca="1">BARTONIAN_PARAM_GTS12!$E$427</f>
        <v>24</v>
      </c>
      <c r="CQ35" s="604">
        <f t="shared" ca="1" si="47"/>
        <v>-92</v>
      </c>
      <c r="CR35" s="605">
        <f t="shared" ca="1" si="48"/>
        <v>-77</v>
      </c>
      <c r="CS35" s="604">
        <f t="shared" ca="1" si="49"/>
        <v>-62</v>
      </c>
      <c r="CT35" s="606">
        <f t="shared" ca="1" si="10"/>
        <v>30</v>
      </c>
      <c r="CU35" s="451">
        <f ca="1">BARTONIAN_PARAM_GTS12!$E$449</f>
        <v>12</v>
      </c>
      <c r="CV35" s="452">
        <f ca="1">BARTONIAN_PARAM_GTS12!$E$448</f>
        <v>12</v>
      </c>
      <c r="CW35" s="451">
        <f ca="1">BARTONIAN_PARAM_GTS12!$E$450</f>
        <v>12</v>
      </c>
      <c r="CX35" s="607">
        <f t="shared" ca="1" si="50"/>
        <v>-80</v>
      </c>
      <c r="CY35" s="608">
        <f t="shared" ca="1" si="51"/>
        <v>-65</v>
      </c>
      <c r="CZ35" s="607">
        <f t="shared" ca="1" si="52"/>
        <v>-50</v>
      </c>
      <c r="DA35" s="609">
        <f t="shared" ca="1" si="11"/>
        <v>30</v>
      </c>
      <c r="DB35" s="454">
        <f ca="1">BARTONIAN_PARAM_GTS12!$E$489</f>
        <v>20.6</v>
      </c>
      <c r="DC35" s="453">
        <f ca="1">BARTONIAN_PARAM_GTS12!$E$481</f>
        <v>34.391440187499995</v>
      </c>
      <c r="DD35" s="454">
        <f ca="1">BARTONIAN_PARAM_GTS12!$E$490</f>
        <v>47.5</v>
      </c>
      <c r="DE35" s="604">
        <f t="shared" ca="1" si="53"/>
        <v>-115.5</v>
      </c>
      <c r="DF35" s="605">
        <f t="shared" ca="1" si="54"/>
        <v>-87.391440187499995</v>
      </c>
      <c r="DG35" s="604">
        <f t="shared" ca="1" si="55"/>
        <v>-58.599999999999994</v>
      </c>
      <c r="DH35" s="606">
        <f t="shared" ca="1" si="12"/>
        <v>56.900000000000006</v>
      </c>
    </row>
    <row r="36" spans="2:112" ht="33.950000000000003" customHeight="1">
      <c r="B36" s="491" t="s">
        <v>216</v>
      </c>
      <c r="C36" s="492" t="s">
        <v>217</v>
      </c>
      <c r="D36" s="492">
        <v>48.958333000000003</v>
      </c>
      <c r="E36" s="492">
        <v>-5.0333329999999998</v>
      </c>
      <c r="F36" s="492" t="s">
        <v>172</v>
      </c>
      <c r="G36" s="494" t="s">
        <v>430</v>
      </c>
      <c r="H36" s="492">
        <v>38</v>
      </c>
      <c r="I36" s="492">
        <v>40.5</v>
      </c>
      <c r="J36" s="492" t="s">
        <v>233</v>
      </c>
      <c r="K36" s="492">
        <v>20</v>
      </c>
      <c r="L36" s="492">
        <v>50</v>
      </c>
      <c r="M36" s="534">
        <v>-96</v>
      </c>
      <c r="N36" s="496" t="s">
        <v>444</v>
      </c>
      <c r="O36" s="454">
        <f ca="1">BARTONIAN_PARAM_GTS12!$E$89</f>
        <v>124.66</v>
      </c>
      <c r="P36" s="453">
        <f ca="1">BARTONIAN_PARAM_GTS12!$E$84</f>
        <v>171.81083333333333</v>
      </c>
      <c r="Q36" s="454">
        <f ca="1">BARTONIAN_PARAM_GTS12!$E$90</f>
        <v>207.38</v>
      </c>
      <c r="R36" s="604">
        <f t="shared" ca="1" si="13"/>
        <v>-283.38</v>
      </c>
      <c r="S36" s="605">
        <f t="shared" ca="1" si="14"/>
        <v>-232.81083333333333</v>
      </c>
      <c r="T36" s="604">
        <f t="shared" ca="1" si="15"/>
        <v>-170.66</v>
      </c>
      <c r="U36" s="606">
        <f t="shared" ca="1" si="16"/>
        <v>112.72</v>
      </c>
      <c r="V36" s="454">
        <f ca="1">BARTONIAN_PARAM_GTS12!$E$58</f>
        <v>162.392</v>
      </c>
      <c r="W36" s="453">
        <f ca="1">BARTONIAN_PARAM_GTS12!$E$53</f>
        <v>181.19675000000001</v>
      </c>
      <c r="X36" s="454">
        <f ca="1">BARTONIAN_PARAM_GTS12!$E$59</f>
        <v>199.393</v>
      </c>
      <c r="Y36" s="604">
        <f t="shared" ca="1" si="17"/>
        <v>-275.39300000000003</v>
      </c>
      <c r="Z36" s="605">
        <f t="shared" ca="1" si="18"/>
        <v>-242.19675000000001</v>
      </c>
      <c r="AA36" s="604">
        <f t="shared" ca="1" si="19"/>
        <v>-208.392</v>
      </c>
      <c r="AB36" s="606">
        <f t="shared" ca="1" si="57"/>
        <v>67.001000000000033</v>
      </c>
      <c r="AC36" s="454">
        <f ca="1">BARTONIAN_PARAM_GTS12!$E$149</f>
        <v>-10</v>
      </c>
      <c r="AD36" s="453">
        <f ca="1">BARTONIAN_PARAM_GTS12!$E$144</f>
        <v>13.619320689655176</v>
      </c>
      <c r="AE36" s="454">
        <f ca="1">BARTONIAN_PARAM_GTS12!$E$150</f>
        <v>45.706199999999995</v>
      </c>
      <c r="AF36" s="604">
        <f t="shared" ca="1" si="21"/>
        <v>-121.7062</v>
      </c>
      <c r="AG36" s="605">
        <f t="shared" ca="1" si="22"/>
        <v>-74.619320689655183</v>
      </c>
      <c r="AH36" s="604">
        <f t="shared" ca="1" si="23"/>
        <v>-36</v>
      </c>
      <c r="AI36" s="606">
        <f t="shared" ca="1" si="24"/>
        <v>85.706199999999995</v>
      </c>
      <c r="AJ36" s="454">
        <f ca="1">BARTONIAN_PARAM_GTS12!$E$176</f>
        <v>89.555999999999997</v>
      </c>
      <c r="AK36" s="453">
        <f ca="1">BARTONIAN_PARAM_GTS12!$E$171</f>
        <v>110.68074999999999</v>
      </c>
      <c r="AL36" s="454">
        <f ca="1">BARTONIAN_PARAM_GTS12!$E$177</f>
        <v>136.22</v>
      </c>
      <c r="AM36" s="604">
        <f t="shared" ca="1" si="25"/>
        <v>-212.22</v>
      </c>
      <c r="AN36" s="605">
        <f t="shared" ca="1" si="26"/>
        <v>-171.68074999999999</v>
      </c>
      <c r="AO36" s="604">
        <f t="shared" ca="1" si="27"/>
        <v>-135.55599999999998</v>
      </c>
      <c r="AP36" s="606">
        <f t="shared" ca="1" si="28"/>
        <v>76.664000000000016</v>
      </c>
      <c r="AQ36" s="454">
        <f ca="1">BARTONIAN_PARAM_GTS12!$E$265</f>
        <v>-33</v>
      </c>
      <c r="AR36" s="453">
        <f ca="1">BARTONIAN_PARAM_GTS12!$E$260</f>
        <v>16.725421428571426</v>
      </c>
      <c r="AS36" s="454">
        <f ca="1">BARTONIAN_PARAM_GTS12!$E$266</f>
        <v>69.760249999999999</v>
      </c>
      <c r="AT36" s="604">
        <f t="shared" ca="1" si="0"/>
        <v>-145.76024999999998</v>
      </c>
      <c r="AU36" s="605">
        <f t="shared" ca="1" si="56"/>
        <v>-77.725421428571423</v>
      </c>
      <c r="AV36" s="604">
        <f t="shared" ca="1" si="2"/>
        <v>-13</v>
      </c>
      <c r="AW36" s="606">
        <f t="shared" ca="1" si="3"/>
        <v>132.76024999999998</v>
      </c>
      <c r="AX36" s="454">
        <f ca="1">BARTONIAN_PARAM_GTS12!$E$242</f>
        <v>104.8</v>
      </c>
      <c r="AY36" s="453">
        <f ca="1">BARTONIAN_PARAM_GTS12!$E$237</f>
        <v>134.5</v>
      </c>
      <c r="AZ36" s="454">
        <f ca="1">BARTONIAN_PARAM_GTS12!$E$243</f>
        <v>164.2</v>
      </c>
      <c r="BA36" s="604">
        <f t="shared" ca="1" si="29"/>
        <v>-240.2</v>
      </c>
      <c r="BB36" s="605">
        <f t="shared" ca="1" si="30"/>
        <v>-195.5</v>
      </c>
      <c r="BC36" s="604">
        <f t="shared" ca="1" si="31"/>
        <v>-150.80000000000001</v>
      </c>
      <c r="BD36" s="606">
        <f t="shared" ca="1" si="4"/>
        <v>89.399999999999977</v>
      </c>
      <c r="BE36" s="454">
        <f ca="1">BARTONIAN_PARAM_GTS12!$E$303</f>
        <v>31.844402000000272</v>
      </c>
      <c r="BF36" s="453">
        <f ca="1">BARTONIAN_PARAM_GTS12!$E$293</f>
        <v>70.385449999999992</v>
      </c>
      <c r="BG36" s="454">
        <f ca="1">BARTONIAN_PARAM_GTS12!$E$304</f>
        <v>111.93277000000003</v>
      </c>
      <c r="BH36" s="604">
        <f t="shared" ca="1" si="32"/>
        <v>-187.93277000000003</v>
      </c>
      <c r="BI36" s="605">
        <f t="shared" ca="1" si="33"/>
        <v>-131.38544999999999</v>
      </c>
      <c r="BJ36" s="604">
        <f t="shared" ca="1" si="34"/>
        <v>-77.844402000000272</v>
      </c>
      <c r="BK36" s="606">
        <f t="shared" ca="1" si="5"/>
        <v>110.08836799999976</v>
      </c>
      <c r="BL36" s="454">
        <f ca="1">BARTONIAN_PARAM_GTS12!$E$536</f>
        <v>71.599999999999994</v>
      </c>
      <c r="BM36" s="453">
        <f ca="1">BARTONIAN_PARAM_GTS12!$E$528</f>
        <v>92.356249999999989</v>
      </c>
      <c r="BN36" s="454">
        <f ca="1">BARTONIAN_PARAM_GTS12!$E$537</f>
        <v>113</v>
      </c>
      <c r="BO36" s="604">
        <f t="shared" ca="1" si="35"/>
        <v>-189</v>
      </c>
      <c r="BP36" s="605">
        <f t="shared" ca="1" si="36"/>
        <v>-153.35624999999999</v>
      </c>
      <c r="BQ36" s="604">
        <f t="shared" ca="1" si="37"/>
        <v>-117.6</v>
      </c>
      <c r="BR36" s="606">
        <f t="shared" ca="1" si="6"/>
        <v>71.400000000000006</v>
      </c>
      <c r="BS36" s="454">
        <f ca="1">BARTONIAN_PARAM_GTS12!$E$346</f>
        <v>28.57</v>
      </c>
      <c r="BT36" s="453">
        <f ca="1">BARTONIAN_PARAM_GTS12!$E$336</f>
        <v>43.756923076923073</v>
      </c>
      <c r="BU36" s="454">
        <f ca="1">BARTONIAN_PARAM_GTS12!$E$347</f>
        <v>49.1</v>
      </c>
      <c r="BV36" s="604">
        <f t="shared" ca="1" si="38"/>
        <v>-125.1</v>
      </c>
      <c r="BW36" s="605">
        <f t="shared" ca="1" si="39"/>
        <v>-104.75692307692307</v>
      </c>
      <c r="BX36" s="604">
        <f t="shared" ca="1" si="40"/>
        <v>-74.569999999999993</v>
      </c>
      <c r="BY36" s="606">
        <f t="shared" ca="1" si="7"/>
        <v>50.53</v>
      </c>
      <c r="BZ36" s="451">
        <f ca="1">BARTONIAN_PARAM_GTS12!$E$380</f>
        <v>21</v>
      </c>
      <c r="CA36" s="452">
        <f ca="1">BARTONIAN_PARAM_GTS12!$E$379</f>
        <v>21</v>
      </c>
      <c r="CB36" s="451">
        <f ca="1">BARTONIAN_PARAM_GTS12!$E$381</f>
        <v>21</v>
      </c>
      <c r="CC36" s="607">
        <f t="shared" ca="1" si="41"/>
        <v>-97</v>
      </c>
      <c r="CD36" s="608">
        <f t="shared" ca="1" si="42"/>
        <v>-82</v>
      </c>
      <c r="CE36" s="607">
        <f t="shared" ca="1" si="43"/>
        <v>-67</v>
      </c>
      <c r="CF36" s="609">
        <f t="shared" ca="1" si="8"/>
        <v>30</v>
      </c>
      <c r="CG36" s="451">
        <f ca="1">BARTONIAN_PARAM_GTS12!$E$403</f>
        <v>33</v>
      </c>
      <c r="CH36" s="452">
        <f ca="1">BARTONIAN_PARAM_GTS12!$E$402</f>
        <v>33</v>
      </c>
      <c r="CI36" s="451">
        <f ca="1">BARTONIAN_PARAM_GTS12!$E$404</f>
        <v>33</v>
      </c>
      <c r="CJ36" s="607">
        <f t="shared" ca="1" si="44"/>
        <v>-109</v>
      </c>
      <c r="CK36" s="608">
        <f t="shared" ca="1" si="45"/>
        <v>-94</v>
      </c>
      <c r="CL36" s="607">
        <f t="shared" ca="1" si="46"/>
        <v>-79</v>
      </c>
      <c r="CM36" s="609">
        <f t="shared" ca="1" si="9"/>
        <v>30</v>
      </c>
      <c r="CN36" s="454">
        <f ca="1">BARTONIAN_PARAM_GTS12!$E$426</f>
        <v>24</v>
      </c>
      <c r="CO36" s="453">
        <f ca="1">BARTONIAN_PARAM_GTS12!$E$425</f>
        <v>24</v>
      </c>
      <c r="CP36" s="454">
        <f ca="1">BARTONIAN_PARAM_GTS12!$E$427</f>
        <v>24</v>
      </c>
      <c r="CQ36" s="604">
        <f t="shared" ca="1" si="47"/>
        <v>-100</v>
      </c>
      <c r="CR36" s="605">
        <f t="shared" ca="1" si="48"/>
        <v>-85</v>
      </c>
      <c r="CS36" s="604">
        <f t="shared" ca="1" si="49"/>
        <v>-70</v>
      </c>
      <c r="CT36" s="606">
        <f t="shared" ca="1" si="10"/>
        <v>30</v>
      </c>
      <c r="CU36" s="451">
        <f ca="1">BARTONIAN_PARAM_GTS12!$E$449</f>
        <v>12</v>
      </c>
      <c r="CV36" s="452">
        <f ca="1">BARTONIAN_PARAM_GTS12!$E$448</f>
        <v>12</v>
      </c>
      <c r="CW36" s="451">
        <f ca="1">BARTONIAN_PARAM_GTS12!$E$450</f>
        <v>12</v>
      </c>
      <c r="CX36" s="607">
        <f t="shared" ca="1" si="50"/>
        <v>-88</v>
      </c>
      <c r="CY36" s="608">
        <f t="shared" ca="1" si="51"/>
        <v>-73</v>
      </c>
      <c r="CZ36" s="607">
        <f t="shared" ca="1" si="52"/>
        <v>-58</v>
      </c>
      <c r="DA36" s="609">
        <f t="shared" ca="1" si="11"/>
        <v>30</v>
      </c>
      <c r="DB36" s="454">
        <f ca="1">BARTONIAN_PARAM_GTS12!$E$489</f>
        <v>20.6</v>
      </c>
      <c r="DC36" s="453">
        <f ca="1">BARTONIAN_PARAM_GTS12!$E$481</f>
        <v>34.391440187499995</v>
      </c>
      <c r="DD36" s="454">
        <f ca="1">BARTONIAN_PARAM_GTS12!$E$490</f>
        <v>47.5</v>
      </c>
      <c r="DE36" s="604">
        <f t="shared" ca="1" si="53"/>
        <v>-123.5</v>
      </c>
      <c r="DF36" s="605">
        <f t="shared" ca="1" si="54"/>
        <v>-95.391440187499995</v>
      </c>
      <c r="DG36" s="604">
        <f t="shared" ca="1" si="55"/>
        <v>-66.599999999999994</v>
      </c>
      <c r="DH36" s="606">
        <f t="shared" ca="1" si="12"/>
        <v>56.900000000000006</v>
      </c>
    </row>
    <row r="37" spans="2:112" ht="33.950000000000003" customHeight="1">
      <c r="B37" s="491" t="s">
        <v>218</v>
      </c>
      <c r="C37" s="492" t="s">
        <v>219</v>
      </c>
      <c r="D37" s="492">
        <v>49.094085</v>
      </c>
      <c r="E37" s="492">
        <v>-3.502732</v>
      </c>
      <c r="F37" s="492" t="s">
        <v>172</v>
      </c>
      <c r="G37" s="492" t="s">
        <v>220</v>
      </c>
      <c r="H37" s="492">
        <v>38</v>
      </c>
      <c r="I37" s="492">
        <v>40.5</v>
      </c>
      <c r="J37" s="492" t="s">
        <v>233</v>
      </c>
      <c r="K37" s="492">
        <v>20</v>
      </c>
      <c r="L37" s="492">
        <v>50</v>
      </c>
      <c r="M37" s="534">
        <v>-73</v>
      </c>
      <c r="N37" s="496" t="s">
        <v>445</v>
      </c>
      <c r="O37" s="454">
        <f ca="1">BARTONIAN_PARAM_GTS12!$E$89</f>
        <v>124.66</v>
      </c>
      <c r="P37" s="453">
        <f ca="1">BARTONIAN_PARAM_GTS12!$E$84</f>
        <v>171.81083333333333</v>
      </c>
      <c r="Q37" s="454">
        <f ca="1">BARTONIAN_PARAM_GTS12!$E$90</f>
        <v>207.38</v>
      </c>
      <c r="R37" s="604">
        <f t="shared" ca="1" si="13"/>
        <v>-260.38</v>
      </c>
      <c r="S37" s="605">
        <f t="shared" ca="1" si="14"/>
        <v>-209.81083333333333</v>
      </c>
      <c r="T37" s="604">
        <f t="shared" ca="1" si="15"/>
        <v>-147.66</v>
      </c>
      <c r="U37" s="606">
        <f t="shared" ca="1" si="16"/>
        <v>112.72</v>
      </c>
      <c r="V37" s="454">
        <f ca="1">BARTONIAN_PARAM_GTS12!$E$58</f>
        <v>162.392</v>
      </c>
      <c r="W37" s="453">
        <f ca="1">BARTONIAN_PARAM_GTS12!$E$53</f>
        <v>181.19675000000001</v>
      </c>
      <c r="X37" s="454">
        <f ca="1">BARTONIAN_PARAM_GTS12!$E$59</f>
        <v>199.393</v>
      </c>
      <c r="Y37" s="604">
        <f t="shared" ca="1" si="17"/>
        <v>-252.39300000000003</v>
      </c>
      <c r="Z37" s="605">
        <f t="shared" ca="1" si="18"/>
        <v>-219.19675000000001</v>
      </c>
      <c r="AA37" s="604">
        <f t="shared" ca="1" si="19"/>
        <v>-185.392</v>
      </c>
      <c r="AB37" s="606">
        <f t="shared" ca="1" si="57"/>
        <v>67.001000000000033</v>
      </c>
      <c r="AC37" s="454">
        <f ca="1">BARTONIAN_PARAM_GTS12!$E$149</f>
        <v>-10</v>
      </c>
      <c r="AD37" s="453">
        <f ca="1">BARTONIAN_PARAM_GTS12!$E$144</f>
        <v>13.619320689655176</v>
      </c>
      <c r="AE37" s="454">
        <f ca="1">BARTONIAN_PARAM_GTS12!$E$150</f>
        <v>45.706199999999995</v>
      </c>
      <c r="AF37" s="604">
        <f t="shared" ca="1" si="21"/>
        <v>-98.706199999999995</v>
      </c>
      <c r="AG37" s="605">
        <f t="shared" ca="1" si="22"/>
        <v>-51.619320689655183</v>
      </c>
      <c r="AH37" s="604">
        <f t="shared" ca="1" si="23"/>
        <v>-13</v>
      </c>
      <c r="AI37" s="606">
        <f t="shared" ca="1" si="24"/>
        <v>85.706199999999995</v>
      </c>
      <c r="AJ37" s="454">
        <f ca="1">BARTONIAN_PARAM_GTS12!$E$176</f>
        <v>89.555999999999997</v>
      </c>
      <c r="AK37" s="453">
        <f ca="1">BARTONIAN_PARAM_GTS12!$E$171</f>
        <v>110.68074999999999</v>
      </c>
      <c r="AL37" s="454">
        <f ca="1">BARTONIAN_PARAM_GTS12!$E$177</f>
        <v>136.22</v>
      </c>
      <c r="AM37" s="604">
        <f t="shared" ca="1" si="25"/>
        <v>-189.22</v>
      </c>
      <c r="AN37" s="605">
        <f t="shared" ca="1" si="26"/>
        <v>-148.68074999999999</v>
      </c>
      <c r="AO37" s="604">
        <f t="shared" ca="1" si="27"/>
        <v>-112.55599999999998</v>
      </c>
      <c r="AP37" s="606">
        <f t="shared" ca="1" si="28"/>
        <v>76.664000000000016</v>
      </c>
      <c r="AQ37" s="454">
        <f ca="1">BARTONIAN_PARAM_GTS12!$E$265</f>
        <v>-33</v>
      </c>
      <c r="AR37" s="453">
        <f ca="1">BARTONIAN_PARAM_GTS12!$E$260</f>
        <v>16.725421428571426</v>
      </c>
      <c r="AS37" s="454">
        <f ca="1">BARTONIAN_PARAM_GTS12!$E$266</f>
        <v>69.760249999999999</v>
      </c>
      <c r="AT37" s="604">
        <f t="shared" ca="1" si="0"/>
        <v>-122.76024999999998</v>
      </c>
      <c r="AU37" s="605">
        <f t="shared" ca="1" si="56"/>
        <v>-54.725421428571423</v>
      </c>
      <c r="AV37" s="604">
        <f t="shared" ca="1" si="2"/>
        <v>10</v>
      </c>
      <c r="AW37" s="606">
        <f t="shared" ca="1" si="3"/>
        <v>132.76024999999998</v>
      </c>
      <c r="AX37" s="454">
        <f ca="1">BARTONIAN_PARAM_GTS12!$E$242</f>
        <v>104.8</v>
      </c>
      <c r="AY37" s="453">
        <f ca="1">BARTONIAN_PARAM_GTS12!$E$237</f>
        <v>134.5</v>
      </c>
      <c r="AZ37" s="454">
        <f ca="1">BARTONIAN_PARAM_GTS12!$E$243</f>
        <v>164.2</v>
      </c>
      <c r="BA37" s="604">
        <f t="shared" ca="1" si="29"/>
        <v>-217.2</v>
      </c>
      <c r="BB37" s="605">
        <f t="shared" ca="1" si="30"/>
        <v>-172.5</v>
      </c>
      <c r="BC37" s="604">
        <f t="shared" ca="1" si="31"/>
        <v>-127.80000000000001</v>
      </c>
      <c r="BD37" s="606">
        <f t="shared" ca="1" si="4"/>
        <v>89.399999999999977</v>
      </c>
      <c r="BE37" s="454">
        <f ca="1">BARTONIAN_PARAM_GTS12!$E$303</f>
        <v>31.844402000000272</v>
      </c>
      <c r="BF37" s="453">
        <f ca="1">BARTONIAN_PARAM_GTS12!$E$293</f>
        <v>70.385449999999992</v>
      </c>
      <c r="BG37" s="454">
        <f ca="1">BARTONIAN_PARAM_GTS12!$E$304</f>
        <v>111.93277000000003</v>
      </c>
      <c r="BH37" s="604">
        <f t="shared" ca="1" si="32"/>
        <v>-164.93277000000003</v>
      </c>
      <c r="BI37" s="605">
        <f t="shared" ca="1" si="33"/>
        <v>-108.38544999999999</v>
      </c>
      <c r="BJ37" s="604">
        <f t="shared" ca="1" si="34"/>
        <v>-54.844402000000272</v>
      </c>
      <c r="BK37" s="606">
        <f t="shared" ca="1" si="5"/>
        <v>110.08836799999976</v>
      </c>
      <c r="BL37" s="454">
        <f ca="1">BARTONIAN_PARAM_GTS12!$E$536</f>
        <v>71.599999999999994</v>
      </c>
      <c r="BM37" s="453">
        <f ca="1">BARTONIAN_PARAM_GTS12!$E$528</f>
        <v>92.356249999999989</v>
      </c>
      <c r="BN37" s="454">
        <f ca="1">BARTONIAN_PARAM_GTS12!$E$537</f>
        <v>113</v>
      </c>
      <c r="BO37" s="604">
        <f t="shared" ca="1" si="35"/>
        <v>-166</v>
      </c>
      <c r="BP37" s="605">
        <f t="shared" ca="1" si="36"/>
        <v>-130.35624999999999</v>
      </c>
      <c r="BQ37" s="604">
        <f t="shared" ca="1" si="37"/>
        <v>-94.6</v>
      </c>
      <c r="BR37" s="606">
        <f t="shared" ca="1" si="6"/>
        <v>71.400000000000006</v>
      </c>
      <c r="BS37" s="454">
        <f ca="1">BARTONIAN_PARAM_GTS12!$E$346</f>
        <v>28.57</v>
      </c>
      <c r="BT37" s="453">
        <f ca="1">BARTONIAN_PARAM_GTS12!$E$336</f>
        <v>43.756923076923073</v>
      </c>
      <c r="BU37" s="454">
        <f ca="1">BARTONIAN_PARAM_GTS12!$E$347</f>
        <v>49.1</v>
      </c>
      <c r="BV37" s="604">
        <f t="shared" ca="1" si="38"/>
        <v>-102.1</v>
      </c>
      <c r="BW37" s="605">
        <f t="shared" ca="1" si="39"/>
        <v>-81.756923076923073</v>
      </c>
      <c r="BX37" s="604">
        <f t="shared" ca="1" si="40"/>
        <v>-51.569999999999993</v>
      </c>
      <c r="BY37" s="606">
        <f t="shared" ca="1" si="7"/>
        <v>50.53</v>
      </c>
      <c r="BZ37" s="451">
        <f ca="1">BARTONIAN_PARAM_GTS12!$E$380</f>
        <v>21</v>
      </c>
      <c r="CA37" s="452">
        <f ca="1">BARTONIAN_PARAM_GTS12!$E$379</f>
        <v>21</v>
      </c>
      <c r="CB37" s="451">
        <f ca="1">BARTONIAN_PARAM_GTS12!$E$381</f>
        <v>21</v>
      </c>
      <c r="CC37" s="607">
        <f t="shared" ca="1" si="41"/>
        <v>-74</v>
      </c>
      <c r="CD37" s="608">
        <f t="shared" ca="1" si="42"/>
        <v>-59</v>
      </c>
      <c r="CE37" s="607">
        <f t="shared" ca="1" si="43"/>
        <v>-44</v>
      </c>
      <c r="CF37" s="609">
        <f t="shared" ca="1" si="8"/>
        <v>30</v>
      </c>
      <c r="CG37" s="451">
        <f ca="1">BARTONIAN_PARAM_GTS12!$E$403</f>
        <v>33</v>
      </c>
      <c r="CH37" s="452">
        <f ca="1">BARTONIAN_PARAM_GTS12!$E$402</f>
        <v>33</v>
      </c>
      <c r="CI37" s="451">
        <f ca="1">BARTONIAN_PARAM_GTS12!$E$404</f>
        <v>33</v>
      </c>
      <c r="CJ37" s="607">
        <f t="shared" ca="1" si="44"/>
        <v>-86</v>
      </c>
      <c r="CK37" s="608">
        <f t="shared" ca="1" si="45"/>
        <v>-71</v>
      </c>
      <c r="CL37" s="607">
        <f t="shared" ca="1" si="46"/>
        <v>-56</v>
      </c>
      <c r="CM37" s="609">
        <f t="shared" ca="1" si="9"/>
        <v>30</v>
      </c>
      <c r="CN37" s="454">
        <f ca="1">BARTONIAN_PARAM_GTS12!$E$426</f>
        <v>24</v>
      </c>
      <c r="CO37" s="453">
        <f ca="1">BARTONIAN_PARAM_GTS12!$E$425</f>
        <v>24</v>
      </c>
      <c r="CP37" s="454">
        <f ca="1">BARTONIAN_PARAM_GTS12!$E$427</f>
        <v>24</v>
      </c>
      <c r="CQ37" s="604">
        <f t="shared" ca="1" si="47"/>
        <v>-77</v>
      </c>
      <c r="CR37" s="605">
        <f t="shared" ca="1" si="48"/>
        <v>-62</v>
      </c>
      <c r="CS37" s="604">
        <f t="shared" ca="1" si="49"/>
        <v>-47</v>
      </c>
      <c r="CT37" s="606">
        <f t="shared" ca="1" si="10"/>
        <v>30</v>
      </c>
      <c r="CU37" s="451">
        <f ca="1">BARTONIAN_PARAM_GTS12!$E$449</f>
        <v>12</v>
      </c>
      <c r="CV37" s="452">
        <f ca="1">BARTONIAN_PARAM_GTS12!$E$448</f>
        <v>12</v>
      </c>
      <c r="CW37" s="451">
        <f ca="1">BARTONIAN_PARAM_GTS12!$E$450</f>
        <v>12</v>
      </c>
      <c r="CX37" s="607">
        <f t="shared" ca="1" si="50"/>
        <v>-65</v>
      </c>
      <c r="CY37" s="608">
        <f t="shared" ca="1" si="51"/>
        <v>-50</v>
      </c>
      <c r="CZ37" s="607">
        <f t="shared" ca="1" si="52"/>
        <v>-35</v>
      </c>
      <c r="DA37" s="609">
        <f t="shared" ca="1" si="11"/>
        <v>30</v>
      </c>
      <c r="DB37" s="454">
        <f ca="1">BARTONIAN_PARAM_GTS12!$E$489</f>
        <v>20.6</v>
      </c>
      <c r="DC37" s="453">
        <f ca="1">BARTONIAN_PARAM_GTS12!$E$481</f>
        <v>34.391440187499995</v>
      </c>
      <c r="DD37" s="454">
        <f ca="1">BARTONIAN_PARAM_GTS12!$E$490</f>
        <v>47.5</v>
      </c>
      <c r="DE37" s="604">
        <f t="shared" ca="1" si="53"/>
        <v>-100.5</v>
      </c>
      <c r="DF37" s="605">
        <f t="shared" ca="1" si="54"/>
        <v>-72.391440187499995</v>
      </c>
      <c r="DG37" s="604">
        <f t="shared" ca="1" si="55"/>
        <v>-43.599999999999994</v>
      </c>
      <c r="DH37" s="606">
        <f t="shared" ca="1" si="12"/>
        <v>56.900000000000006</v>
      </c>
    </row>
    <row r="38" spans="2:112" ht="33.950000000000003" customHeight="1">
      <c r="B38" s="491" t="s">
        <v>221</v>
      </c>
      <c r="C38" s="494" t="s">
        <v>471</v>
      </c>
      <c r="D38" s="492">
        <v>49.425409479999999</v>
      </c>
      <c r="E38" s="492">
        <v>-1.3623821</v>
      </c>
      <c r="F38" s="492" t="s">
        <v>172</v>
      </c>
      <c r="G38" s="492" t="s">
        <v>222</v>
      </c>
      <c r="H38" s="492">
        <v>35.4</v>
      </c>
      <c r="I38" s="492">
        <v>42.6</v>
      </c>
      <c r="J38" s="492" t="s">
        <v>231</v>
      </c>
      <c r="K38" s="492">
        <v>20</v>
      </c>
      <c r="L38" s="492">
        <v>50</v>
      </c>
      <c r="M38" s="534">
        <v>8</v>
      </c>
      <c r="N38" s="496" t="s">
        <v>449</v>
      </c>
      <c r="O38" s="454">
        <f ca="1">BARTONIAN_PARAM_GTS12!$F$89</f>
        <v>79.569999999999993</v>
      </c>
      <c r="P38" s="453">
        <f ca="1">BARTONIAN_PARAM_GTS12!$F$84</f>
        <v>167.48476190476188</v>
      </c>
      <c r="Q38" s="454">
        <f ca="1">BARTONIAN_PARAM_GTS12!$F$90</f>
        <v>228.01</v>
      </c>
      <c r="R38" s="604">
        <f ca="1">M38-Q38+K38</f>
        <v>-200.01</v>
      </c>
      <c r="S38" s="605">
        <f t="shared" ca="1" si="14"/>
        <v>-124.48476190476188</v>
      </c>
      <c r="T38" s="604">
        <f t="shared" ca="1" si="15"/>
        <v>-21.569999999999993</v>
      </c>
      <c r="U38" s="606">
        <f t="shared" ca="1" si="16"/>
        <v>178.44</v>
      </c>
      <c r="V38" s="454">
        <f ca="1">BARTONIAN_PARAM_GTS12!$F$58</f>
        <v>149.59700000000001</v>
      </c>
      <c r="W38" s="453">
        <f ca="1">BARTONIAN_PARAM_GTS12!$F$53</f>
        <v>186.04015384615383</v>
      </c>
      <c r="X38" s="454">
        <f ca="1">BARTONIAN_PARAM_GTS12!$F$59</f>
        <v>223.52500000000001</v>
      </c>
      <c r="Y38" s="604">
        <f t="shared" ca="1" si="17"/>
        <v>-195.52500000000001</v>
      </c>
      <c r="Z38" s="605">
        <f t="shared" ca="1" si="18"/>
        <v>-143.04015384615383</v>
      </c>
      <c r="AA38" s="604">
        <f t="shared" ca="1" si="19"/>
        <v>-91.597000000000008</v>
      </c>
      <c r="AB38" s="606">
        <f t="shared" ca="1" si="57"/>
        <v>103.928</v>
      </c>
      <c r="AC38" s="454">
        <f ca="1">BARTONIAN_PARAM_GTS12!$F$149</f>
        <v>-10</v>
      </c>
      <c r="AD38" s="453">
        <f ca="1">BARTONIAN_PARAM_GTS12!$F$144</f>
        <v>33.095244301994306</v>
      </c>
      <c r="AE38" s="454">
        <f ca="1">BARTONIAN_PARAM_GTS12!$F$150</f>
        <v>92.260866666666672</v>
      </c>
      <c r="AF38" s="604">
        <f t="shared" ca="1" si="21"/>
        <v>-64.260866666666672</v>
      </c>
      <c r="AG38" s="605">
        <f t="shared" ca="1" si="22"/>
        <v>9.9047556980056939</v>
      </c>
      <c r="AH38" s="604">
        <f t="shared" ca="1" si="23"/>
        <v>68</v>
      </c>
      <c r="AI38" s="606">
        <f t="shared" ca="1" si="24"/>
        <v>132.26086666666669</v>
      </c>
      <c r="AJ38" s="454">
        <f ca="1">BARTONIAN_PARAM_GTS12!$F$176</f>
        <v>82.416200000000003</v>
      </c>
      <c r="AK38" s="453">
        <f ca="1">BARTONIAN_PARAM_GTS12!$F$171</f>
        <v>132.64386153846155</v>
      </c>
      <c r="AL38" s="454">
        <f ca="1">BARTONIAN_PARAM_GTS12!$F$177</f>
        <v>203.233</v>
      </c>
      <c r="AM38" s="604">
        <f t="shared" ca="1" si="25"/>
        <v>-175.233</v>
      </c>
      <c r="AN38" s="605">
        <f t="shared" ca="1" si="26"/>
        <v>-89.64386153846155</v>
      </c>
      <c r="AO38" s="604">
        <f t="shared" ca="1" si="27"/>
        <v>-24.416200000000003</v>
      </c>
      <c r="AP38" s="606">
        <f t="shared" ca="1" si="28"/>
        <v>150.8168</v>
      </c>
      <c r="AQ38" s="454">
        <f ca="1">BARTONIAN_PARAM_GTS12!$F$265</f>
        <v>-33</v>
      </c>
      <c r="AR38" s="453">
        <f ca="1">BARTONIAN_PARAM_GTS12!$F$260</f>
        <v>48.092481896551732</v>
      </c>
      <c r="AS38" s="454">
        <f ca="1">BARTONIAN_PARAM_GTS12!$F$266</f>
        <v>144.09710000000001</v>
      </c>
      <c r="AT38" s="604">
        <f t="shared" ca="1" si="0"/>
        <v>-116.09710000000001</v>
      </c>
      <c r="AU38" s="605">
        <f t="shared" ca="1" si="56"/>
        <v>-5.0924818965517318</v>
      </c>
      <c r="AV38" s="604">
        <f t="shared" ca="1" si="2"/>
        <v>91</v>
      </c>
      <c r="AW38" s="606">
        <f t="shared" ca="1" si="3"/>
        <v>207.09710000000001</v>
      </c>
      <c r="AX38" s="454">
        <f ca="1">BARTONIAN_PARAM_GTS12!$F$242</f>
        <v>95.9</v>
      </c>
      <c r="AY38" s="453">
        <f ca="1">BARTONIAN_PARAM_GTS12!$F$237</f>
        <v>152.71999999999997</v>
      </c>
      <c r="AZ38" s="454">
        <f ca="1">BARTONIAN_PARAM_GTS12!$F$243</f>
        <v>222.3</v>
      </c>
      <c r="BA38" s="604">
        <f t="shared" ca="1" si="29"/>
        <v>-194.3</v>
      </c>
      <c r="BB38" s="605">
        <f t="shared" ca="1" si="30"/>
        <v>-109.71999999999997</v>
      </c>
      <c r="BC38" s="604">
        <f t="shared" ca="1" si="31"/>
        <v>-37.900000000000006</v>
      </c>
      <c r="BD38" s="606">
        <f t="shared" ca="1" si="4"/>
        <v>156.4</v>
      </c>
      <c r="BE38" s="454">
        <f ca="1">BARTONIAN_PARAM_GTS12!$F$303</f>
        <v>23.464470999999776</v>
      </c>
      <c r="BF38" s="453">
        <f ca="1">BARTONIAN_PARAM_GTS12!$F$293</f>
        <v>68.539776923076928</v>
      </c>
      <c r="BG38" s="454">
        <f ca="1">BARTONIAN_PARAM_GTS12!$F$304</f>
        <v>121.38038899999987</v>
      </c>
      <c r="BH38" s="604">
        <f t="shared" ca="1" si="32"/>
        <v>-93.380388999999866</v>
      </c>
      <c r="BI38" s="605">
        <f t="shared" ca="1" si="33"/>
        <v>-25.539776923076928</v>
      </c>
      <c r="BJ38" s="604">
        <f t="shared" ca="1" si="34"/>
        <v>34.535529000000224</v>
      </c>
      <c r="BK38" s="606">
        <f t="shared" ca="1" si="5"/>
        <v>127.91591800000009</v>
      </c>
      <c r="BL38" s="454">
        <f ca="1">BARTONIAN_PARAM_GTS12!$F$536</f>
        <v>59.75</v>
      </c>
      <c r="BM38" s="453">
        <f ca="1">BARTONIAN_PARAM_GTS12!$F$528</f>
        <v>96.419230769230779</v>
      </c>
      <c r="BN38" s="454">
        <f ca="1">BARTONIAN_PARAM_GTS12!$F$537</f>
        <v>131</v>
      </c>
      <c r="BO38" s="604">
        <f t="shared" ca="1" si="35"/>
        <v>-103</v>
      </c>
      <c r="BP38" s="605">
        <f t="shared" ca="1" si="36"/>
        <v>-53.419230769230779</v>
      </c>
      <c r="BQ38" s="604">
        <f t="shared" ca="1" si="37"/>
        <v>-1.75</v>
      </c>
      <c r="BR38" s="606">
        <f t="shared" ca="1" si="6"/>
        <v>101.25</v>
      </c>
      <c r="BS38" s="454">
        <f ca="1">BARTONIAN_PARAM_GTS12!$F$346</f>
        <v>25.65</v>
      </c>
      <c r="BT38" s="453">
        <f ca="1">BARTONIAN_PARAM_GTS12!$F$336</f>
        <v>44.552110091743131</v>
      </c>
      <c r="BU38" s="454">
        <f ca="1">BARTONIAN_PARAM_GTS12!$F$347</f>
        <v>49.22</v>
      </c>
      <c r="BV38" s="604">
        <f t="shared" ca="1" si="38"/>
        <v>-21.22</v>
      </c>
      <c r="BW38" s="605">
        <f t="shared" ca="1" si="39"/>
        <v>-1.5521100917431312</v>
      </c>
      <c r="BX38" s="604">
        <f t="shared" ca="1" si="40"/>
        <v>32.35</v>
      </c>
      <c r="BY38" s="606">
        <f t="shared" ca="1" si="7"/>
        <v>53.57</v>
      </c>
      <c r="BZ38" s="451">
        <f ca="1">BARTONIAN_PARAM_GTS12!$F$380</f>
        <v>21</v>
      </c>
      <c r="CA38" s="452">
        <f ca="1">BARTONIAN_PARAM_GTS12!$F$379</f>
        <v>21</v>
      </c>
      <c r="CB38" s="451">
        <f ca="1">BARTONIAN_PARAM_GTS12!$F$381</f>
        <v>21</v>
      </c>
      <c r="CC38" s="607">
        <f t="shared" ca="1" si="41"/>
        <v>7</v>
      </c>
      <c r="CD38" s="608">
        <f t="shared" ca="1" si="42"/>
        <v>22</v>
      </c>
      <c r="CE38" s="607">
        <f t="shared" ca="1" si="43"/>
        <v>37</v>
      </c>
      <c r="CF38" s="609">
        <f t="shared" ca="1" si="8"/>
        <v>30</v>
      </c>
      <c r="CG38" s="451">
        <f ca="1">BARTONIAN_PARAM_GTS12!$E$403</f>
        <v>33</v>
      </c>
      <c r="CH38" s="452">
        <f ca="1">BARTONIAN_PARAM_GTS12!$E$402</f>
        <v>33</v>
      </c>
      <c r="CI38" s="451">
        <f ca="1">BARTONIAN_PARAM_GTS12!$E$404</f>
        <v>33</v>
      </c>
      <c r="CJ38" s="607">
        <f t="shared" ca="1" si="44"/>
        <v>-5</v>
      </c>
      <c r="CK38" s="608">
        <f t="shared" ca="1" si="45"/>
        <v>10</v>
      </c>
      <c r="CL38" s="607">
        <f t="shared" ca="1" si="46"/>
        <v>25</v>
      </c>
      <c r="CM38" s="609">
        <f t="shared" ca="1" si="9"/>
        <v>30</v>
      </c>
      <c r="CN38" s="454">
        <f ca="1">BARTONIAN_PARAM_GTS12!$F$426</f>
        <v>62</v>
      </c>
      <c r="CO38" s="453">
        <f ca="1">BARTONIAN_PARAM_GTS12!$F$425</f>
        <v>62</v>
      </c>
      <c r="CP38" s="454">
        <f ca="1">BARTONIAN_PARAM_GTS12!$F$427</f>
        <v>62</v>
      </c>
      <c r="CQ38" s="604">
        <f t="shared" ca="1" si="47"/>
        <v>-34</v>
      </c>
      <c r="CR38" s="605">
        <f t="shared" ca="1" si="48"/>
        <v>-19</v>
      </c>
      <c r="CS38" s="604">
        <f t="shared" ca="1" si="49"/>
        <v>-4</v>
      </c>
      <c r="CT38" s="606">
        <f t="shared" ca="1" si="10"/>
        <v>30</v>
      </c>
      <c r="CU38" s="451">
        <f ca="1">BARTONIAN_PARAM_GTS12!$F$449</f>
        <v>12</v>
      </c>
      <c r="CV38" s="452">
        <f ca="1">BARTONIAN_PARAM_GTS12!$F$448</f>
        <v>12</v>
      </c>
      <c r="CW38" s="451">
        <f ca="1">BARTONIAN_PARAM_GTS12!$F$450</f>
        <v>12</v>
      </c>
      <c r="CX38" s="607">
        <f t="shared" ca="1" si="50"/>
        <v>16</v>
      </c>
      <c r="CY38" s="608">
        <f t="shared" ca="1" si="51"/>
        <v>31</v>
      </c>
      <c r="CZ38" s="607">
        <f t="shared" ca="1" si="52"/>
        <v>46</v>
      </c>
      <c r="DA38" s="609">
        <f t="shared" ca="1" si="11"/>
        <v>30</v>
      </c>
      <c r="DB38" s="454">
        <f ca="1">BARTONIAN_PARAM_GTS12!$F$489</f>
        <v>-9.6</v>
      </c>
      <c r="DC38" s="453">
        <f ca="1">BARTONIAN_PARAM_GTS12!$F$481</f>
        <v>38.117579115384622</v>
      </c>
      <c r="DD38" s="454">
        <f ca="1">BARTONIAN_PARAM_GTS12!$F$490</f>
        <v>63.5</v>
      </c>
      <c r="DE38" s="604">
        <f t="shared" ca="1" si="53"/>
        <v>-35.5</v>
      </c>
      <c r="DF38" s="605">
        <f t="shared" ca="1" si="54"/>
        <v>4.882420884615378</v>
      </c>
      <c r="DG38" s="604">
        <f t="shared" ca="1" si="55"/>
        <v>67.599999999999994</v>
      </c>
      <c r="DH38" s="606">
        <f t="shared" ca="1" si="12"/>
        <v>103.1</v>
      </c>
    </row>
    <row r="39" spans="2:112" ht="33.950000000000003" customHeight="1">
      <c r="B39" s="491" t="s">
        <v>223</v>
      </c>
      <c r="C39" s="494" t="s">
        <v>472</v>
      </c>
      <c r="D39" s="492">
        <v>46.78963787</v>
      </c>
      <c r="E39" s="492">
        <v>-2.0852012200000001</v>
      </c>
      <c r="F39" s="492" t="s">
        <v>172</v>
      </c>
      <c r="G39" s="492" t="s">
        <v>222</v>
      </c>
      <c r="H39" s="492">
        <v>35.4</v>
      </c>
      <c r="I39" s="492">
        <v>42.6</v>
      </c>
      <c r="J39" s="492" t="s">
        <v>231</v>
      </c>
      <c r="K39" s="492">
        <v>20</v>
      </c>
      <c r="L39" s="492">
        <v>50</v>
      </c>
      <c r="M39" s="534">
        <v>4</v>
      </c>
      <c r="N39" s="498" t="s">
        <v>434</v>
      </c>
      <c r="O39" s="454">
        <f ca="1">BARTONIAN_PARAM_GTS12!$F$89</f>
        <v>79.569999999999993</v>
      </c>
      <c r="P39" s="453">
        <f ca="1">BARTONIAN_PARAM_GTS12!$F$84</f>
        <v>167.48476190476188</v>
      </c>
      <c r="Q39" s="454">
        <f ca="1">BARTONIAN_PARAM_GTS12!$F$90</f>
        <v>228.01</v>
      </c>
      <c r="R39" s="604">
        <f t="shared" ca="1" si="13"/>
        <v>-204.01</v>
      </c>
      <c r="S39" s="605">
        <f t="shared" ca="1" si="14"/>
        <v>-128.48476190476188</v>
      </c>
      <c r="T39" s="604">
        <f t="shared" ca="1" si="15"/>
        <v>-25.569999999999993</v>
      </c>
      <c r="U39" s="606">
        <f t="shared" ca="1" si="16"/>
        <v>178.44</v>
      </c>
      <c r="V39" s="454">
        <f ca="1">BARTONIAN_PARAM_GTS12!$F$58</f>
        <v>149.59700000000001</v>
      </c>
      <c r="W39" s="453">
        <f ca="1">BARTONIAN_PARAM_GTS12!$F$53</f>
        <v>186.04015384615383</v>
      </c>
      <c r="X39" s="454">
        <f ca="1">BARTONIAN_PARAM_GTS12!$F$59</f>
        <v>223.52500000000001</v>
      </c>
      <c r="Y39" s="604">
        <f t="shared" ca="1" si="17"/>
        <v>-199.52500000000001</v>
      </c>
      <c r="Z39" s="605">
        <f t="shared" ca="1" si="18"/>
        <v>-147.04015384615383</v>
      </c>
      <c r="AA39" s="604">
        <f t="shared" ca="1" si="19"/>
        <v>-95.597000000000008</v>
      </c>
      <c r="AB39" s="606">
        <f t="shared" ca="1" si="57"/>
        <v>103.928</v>
      </c>
      <c r="AC39" s="454">
        <f ca="1">BARTONIAN_PARAM_GTS12!$F$149</f>
        <v>-10</v>
      </c>
      <c r="AD39" s="453">
        <f ca="1">BARTONIAN_PARAM_GTS12!$F$144</f>
        <v>33.095244301994306</v>
      </c>
      <c r="AE39" s="454">
        <f ca="1">BARTONIAN_PARAM_GTS12!$F$150</f>
        <v>92.260866666666672</v>
      </c>
      <c r="AF39" s="604">
        <f t="shared" ca="1" si="21"/>
        <v>-68.260866666666672</v>
      </c>
      <c r="AG39" s="605">
        <f t="shared" ca="1" si="22"/>
        <v>5.9047556980056939</v>
      </c>
      <c r="AH39" s="604">
        <f t="shared" ca="1" si="23"/>
        <v>64</v>
      </c>
      <c r="AI39" s="606">
        <f t="shared" ca="1" si="24"/>
        <v>132.26086666666669</v>
      </c>
      <c r="AJ39" s="454">
        <f ca="1">BARTONIAN_PARAM_GTS12!$F$176</f>
        <v>82.416200000000003</v>
      </c>
      <c r="AK39" s="453">
        <f ca="1">BARTONIAN_PARAM_GTS12!$F$171</f>
        <v>132.64386153846155</v>
      </c>
      <c r="AL39" s="454">
        <f ca="1">BARTONIAN_PARAM_GTS12!$F$177</f>
        <v>203.233</v>
      </c>
      <c r="AM39" s="604">
        <f t="shared" ca="1" si="25"/>
        <v>-179.233</v>
      </c>
      <c r="AN39" s="605">
        <f t="shared" ca="1" si="26"/>
        <v>-93.64386153846155</v>
      </c>
      <c r="AO39" s="604">
        <f t="shared" ca="1" si="27"/>
        <v>-28.416200000000003</v>
      </c>
      <c r="AP39" s="606">
        <f t="shared" ca="1" si="28"/>
        <v>150.8168</v>
      </c>
      <c r="AQ39" s="454">
        <f ca="1">BARTONIAN_PARAM_GTS12!$F$265</f>
        <v>-33</v>
      </c>
      <c r="AR39" s="453">
        <f ca="1">BARTONIAN_PARAM_GTS12!$F$260</f>
        <v>48.092481896551732</v>
      </c>
      <c r="AS39" s="454">
        <f ca="1">BARTONIAN_PARAM_GTS12!$F$266</f>
        <v>144.09710000000001</v>
      </c>
      <c r="AT39" s="604">
        <f t="shared" ca="1" si="0"/>
        <v>-120.09710000000001</v>
      </c>
      <c r="AU39" s="605">
        <f t="shared" ca="1" si="56"/>
        <v>-9.0924818965517318</v>
      </c>
      <c r="AV39" s="604">
        <f t="shared" ca="1" si="2"/>
        <v>87</v>
      </c>
      <c r="AW39" s="606">
        <f t="shared" ca="1" si="3"/>
        <v>207.09710000000001</v>
      </c>
      <c r="AX39" s="454">
        <f ca="1">BARTONIAN_PARAM_GTS12!$F$242</f>
        <v>95.9</v>
      </c>
      <c r="AY39" s="453">
        <f ca="1">BARTONIAN_PARAM_GTS12!$F$237</f>
        <v>152.71999999999997</v>
      </c>
      <c r="AZ39" s="454">
        <f ca="1">BARTONIAN_PARAM_GTS12!$F$243</f>
        <v>222.3</v>
      </c>
      <c r="BA39" s="604">
        <f t="shared" ca="1" si="29"/>
        <v>-198.3</v>
      </c>
      <c r="BB39" s="605">
        <f t="shared" ca="1" si="30"/>
        <v>-113.71999999999997</v>
      </c>
      <c r="BC39" s="604">
        <f t="shared" ca="1" si="31"/>
        <v>-41.900000000000006</v>
      </c>
      <c r="BD39" s="606">
        <f t="shared" ca="1" si="4"/>
        <v>156.4</v>
      </c>
      <c r="BE39" s="454">
        <f ca="1">BARTONIAN_PARAM_GTS12!$F$303</f>
        <v>23.464470999999776</v>
      </c>
      <c r="BF39" s="453">
        <f ca="1">BARTONIAN_PARAM_GTS12!$F$293</f>
        <v>68.539776923076928</v>
      </c>
      <c r="BG39" s="454">
        <f ca="1">BARTONIAN_PARAM_GTS12!$F$304</f>
        <v>121.38038899999987</v>
      </c>
      <c r="BH39" s="604">
        <f t="shared" ca="1" si="32"/>
        <v>-97.380388999999866</v>
      </c>
      <c r="BI39" s="605">
        <f t="shared" ca="1" si="33"/>
        <v>-29.539776923076928</v>
      </c>
      <c r="BJ39" s="604">
        <f t="shared" ca="1" si="34"/>
        <v>30.535529000000224</v>
      </c>
      <c r="BK39" s="606">
        <f t="shared" ca="1" si="5"/>
        <v>127.91591800000009</v>
      </c>
      <c r="BL39" s="454">
        <f ca="1">BARTONIAN_PARAM_GTS12!$F$536</f>
        <v>59.75</v>
      </c>
      <c r="BM39" s="453">
        <f ca="1">BARTONIAN_PARAM_GTS12!$F$528</f>
        <v>96.419230769230779</v>
      </c>
      <c r="BN39" s="454">
        <f ca="1">BARTONIAN_PARAM_GTS12!$F$537</f>
        <v>131</v>
      </c>
      <c r="BO39" s="604">
        <f t="shared" ca="1" si="35"/>
        <v>-107</v>
      </c>
      <c r="BP39" s="605">
        <f t="shared" ca="1" si="36"/>
        <v>-57.419230769230779</v>
      </c>
      <c r="BQ39" s="604">
        <f t="shared" ca="1" si="37"/>
        <v>-5.75</v>
      </c>
      <c r="BR39" s="606">
        <f t="shared" ca="1" si="6"/>
        <v>101.25</v>
      </c>
      <c r="BS39" s="454">
        <f ca="1">BARTONIAN_PARAM_GTS12!$F$346</f>
        <v>25.65</v>
      </c>
      <c r="BT39" s="453">
        <f ca="1">BARTONIAN_PARAM_GTS12!$F$336</f>
        <v>44.552110091743131</v>
      </c>
      <c r="BU39" s="454">
        <f ca="1">BARTONIAN_PARAM_GTS12!$F$347</f>
        <v>49.22</v>
      </c>
      <c r="BV39" s="604">
        <f t="shared" ca="1" si="38"/>
        <v>-25.22</v>
      </c>
      <c r="BW39" s="605">
        <f t="shared" ca="1" si="39"/>
        <v>-5.5521100917431312</v>
      </c>
      <c r="BX39" s="604">
        <f t="shared" ca="1" si="40"/>
        <v>28.35</v>
      </c>
      <c r="BY39" s="606">
        <f t="shared" ca="1" si="7"/>
        <v>53.57</v>
      </c>
      <c r="BZ39" s="451">
        <f ca="1">BARTONIAN_PARAM_GTS12!$F$380</f>
        <v>21</v>
      </c>
      <c r="CA39" s="452">
        <f ca="1">BARTONIAN_PARAM_GTS12!$F$379</f>
        <v>21</v>
      </c>
      <c r="CB39" s="451">
        <f ca="1">BARTONIAN_PARAM_GTS12!$F$381</f>
        <v>21</v>
      </c>
      <c r="CC39" s="607">
        <f t="shared" ca="1" si="41"/>
        <v>3</v>
      </c>
      <c r="CD39" s="608">
        <f t="shared" ca="1" si="42"/>
        <v>18</v>
      </c>
      <c r="CE39" s="607">
        <f t="shared" ca="1" si="43"/>
        <v>33</v>
      </c>
      <c r="CF39" s="609">
        <f t="shared" ca="1" si="8"/>
        <v>30</v>
      </c>
      <c r="CG39" s="451">
        <f ca="1">BARTONIAN_PARAM_GTS12!$E$403</f>
        <v>33</v>
      </c>
      <c r="CH39" s="452">
        <f ca="1">BARTONIAN_PARAM_GTS12!$E$402</f>
        <v>33</v>
      </c>
      <c r="CI39" s="451">
        <f ca="1">BARTONIAN_PARAM_GTS12!$E$404</f>
        <v>33</v>
      </c>
      <c r="CJ39" s="607">
        <f t="shared" ca="1" si="44"/>
        <v>-9</v>
      </c>
      <c r="CK39" s="608">
        <f t="shared" ca="1" si="45"/>
        <v>6</v>
      </c>
      <c r="CL39" s="607">
        <f t="shared" ca="1" si="46"/>
        <v>21</v>
      </c>
      <c r="CM39" s="609">
        <f t="shared" ca="1" si="9"/>
        <v>30</v>
      </c>
      <c r="CN39" s="454">
        <f ca="1">BARTONIAN_PARAM_GTS12!$F$426</f>
        <v>62</v>
      </c>
      <c r="CO39" s="453">
        <f ca="1">BARTONIAN_PARAM_GTS12!$F$425</f>
        <v>62</v>
      </c>
      <c r="CP39" s="454">
        <f ca="1">BARTONIAN_PARAM_GTS12!$F$427</f>
        <v>62</v>
      </c>
      <c r="CQ39" s="604">
        <f t="shared" ca="1" si="47"/>
        <v>-38</v>
      </c>
      <c r="CR39" s="605">
        <f t="shared" ca="1" si="48"/>
        <v>-23</v>
      </c>
      <c r="CS39" s="604">
        <f t="shared" ca="1" si="49"/>
        <v>-8</v>
      </c>
      <c r="CT39" s="606">
        <f t="shared" ca="1" si="10"/>
        <v>30</v>
      </c>
      <c r="CU39" s="451">
        <f ca="1">BARTONIAN_PARAM_GTS12!$F$449</f>
        <v>12</v>
      </c>
      <c r="CV39" s="452">
        <f ca="1">BARTONIAN_PARAM_GTS12!$F$448</f>
        <v>12</v>
      </c>
      <c r="CW39" s="451">
        <f ca="1">BARTONIAN_PARAM_GTS12!$F$450</f>
        <v>12</v>
      </c>
      <c r="CX39" s="607">
        <f t="shared" ca="1" si="50"/>
        <v>12</v>
      </c>
      <c r="CY39" s="608">
        <f t="shared" ca="1" si="51"/>
        <v>27</v>
      </c>
      <c r="CZ39" s="607">
        <f t="shared" ca="1" si="52"/>
        <v>42</v>
      </c>
      <c r="DA39" s="609">
        <f t="shared" ca="1" si="11"/>
        <v>30</v>
      </c>
      <c r="DB39" s="454">
        <f ca="1">BARTONIAN_PARAM_GTS12!$F$489</f>
        <v>-9.6</v>
      </c>
      <c r="DC39" s="453">
        <f ca="1">BARTONIAN_PARAM_GTS12!$F$481</f>
        <v>38.117579115384622</v>
      </c>
      <c r="DD39" s="454">
        <f ca="1">BARTONIAN_PARAM_GTS12!$F$490</f>
        <v>63.5</v>
      </c>
      <c r="DE39" s="604">
        <f t="shared" ca="1" si="53"/>
        <v>-39.5</v>
      </c>
      <c r="DF39" s="605">
        <f t="shared" ca="1" si="54"/>
        <v>0.88242088461537804</v>
      </c>
      <c r="DG39" s="604">
        <f t="shared" ca="1" si="55"/>
        <v>63.6</v>
      </c>
      <c r="DH39" s="606">
        <f t="shared" ca="1" si="12"/>
        <v>103.1</v>
      </c>
    </row>
    <row r="40" spans="2:112" ht="33.950000000000003" customHeight="1">
      <c r="B40" s="491" t="s">
        <v>158</v>
      </c>
      <c r="C40" s="492" t="s">
        <v>450</v>
      </c>
      <c r="D40" s="492">
        <v>48.809482000000003</v>
      </c>
      <c r="E40" s="492">
        <v>-3.2644039999999999</v>
      </c>
      <c r="F40" s="492" t="s">
        <v>172</v>
      </c>
      <c r="G40" s="494" t="s">
        <v>473</v>
      </c>
      <c r="H40" s="492">
        <v>36.6</v>
      </c>
      <c r="I40" s="492">
        <v>39.799999999999997</v>
      </c>
      <c r="J40" s="492" t="s">
        <v>231</v>
      </c>
      <c r="K40" s="492">
        <v>20</v>
      </c>
      <c r="L40" s="492">
        <v>50</v>
      </c>
      <c r="M40" s="534">
        <v>40</v>
      </c>
      <c r="N40" s="496" t="s">
        <v>446</v>
      </c>
      <c r="O40" s="454">
        <f ca="1">BARTONIAN_PARAM_GTS12!$G$89</f>
        <v>79.569999999999993</v>
      </c>
      <c r="P40" s="453">
        <f ca="1">BARTONIAN_PARAM_GTS12!$G$84</f>
        <v>158.345</v>
      </c>
      <c r="Q40" s="454">
        <f ca="1">BARTONIAN_PARAM_GTS12!$G$90</f>
        <v>207.38</v>
      </c>
      <c r="R40" s="604">
        <f t="shared" ca="1" si="13"/>
        <v>-147.38</v>
      </c>
      <c r="S40" s="605">
        <f t="shared" ca="1" si="14"/>
        <v>-83.344999999999999</v>
      </c>
      <c r="T40" s="604">
        <f t="shared" ca="1" si="15"/>
        <v>10.430000000000007</v>
      </c>
      <c r="U40" s="606">
        <f t="shared" ca="1" si="16"/>
        <v>157.81</v>
      </c>
      <c r="V40" s="454">
        <f ca="1">BARTONIAN_PARAM_GTS12!$G$58</f>
        <v>154.56700000000001</v>
      </c>
      <c r="W40" s="453">
        <f ca="1">BARTONIAN_PARAM_GTS12!$G$53</f>
        <v>176.78319999999999</v>
      </c>
      <c r="X40" s="454">
        <f ca="1">BARTONIAN_PARAM_GTS12!$G$59</f>
        <v>197.608</v>
      </c>
      <c r="Y40" s="604">
        <f t="shared" ca="1" si="17"/>
        <v>-137.608</v>
      </c>
      <c r="Z40" s="605">
        <f t="shared" ca="1" si="18"/>
        <v>-101.78319999999999</v>
      </c>
      <c r="AA40" s="604">
        <f t="shared" ca="1" si="19"/>
        <v>-64.567000000000007</v>
      </c>
      <c r="AB40" s="606">
        <f t="shared" ca="1" si="57"/>
        <v>73.040999999999997</v>
      </c>
      <c r="AC40" s="454">
        <f ca="1">BARTONIAN_PARAM_GTS12!$G$149</f>
        <v>-10</v>
      </c>
      <c r="AD40" s="453">
        <f ca="1">BARTONIAN_PARAM_GTS12!$G$144</f>
        <v>17.079227083333333</v>
      </c>
      <c r="AE40" s="454">
        <f ca="1">BARTONIAN_PARAM_GTS12!$G$150</f>
        <v>58.546300000000002</v>
      </c>
      <c r="AF40" s="604">
        <f t="shared" ca="1" si="21"/>
        <v>1.4536999999999978</v>
      </c>
      <c r="AG40" s="605">
        <f t="shared" ca="1" si="22"/>
        <v>57.920772916666664</v>
      </c>
      <c r="AH40" s="604">
        <f t="shared" ca="1" si="23"/>
        <v>100</v>
      </c>
      <c r="AI40" s="606">
        <f t="shared" ca="1" si="24"/>
        <v>98.546300000000002</v>
      </c>
      <c r="AJ40" s="454">
        <f ca="1">BARTONIAN_PARAM_GTS12!$G$176</f>
        <v>86.093999999999994</v>
      </c>
      <c r="AK40" s="453">
        <f ca="1">BARTONIAN_PARAM_GTS12!$G$171</f>
        <v>105.10299999999999</v>
      </c>
      <c r="AL40" s="454">
        <f ca="1">BARTONIAN_PARAM_GTS12!$G$177</f>
        <v>125.726</v>
      </c>
      <c r="AM40" s="604">
        <f t="shared" ca="1" si="25"/>
        <v>-65.725999999999999</v>
      </c>
      <c r="AN40" s="605">
        <f t="shared" ca="1" si="26"/>
        <v>-30.102999999999994</v>
      </c>
      <c r="AO40" s="604">
        <f t="shared" ca="1" si="27"/>
        <v>3.9060000000000059</v>
      </c>
      <c r="AP40" s="606">
        <f t="shared" ca="1" si="28"/>
        <v>69.632000000000005</v>
      </c>
      <c r="AQ40" s="454">
        <f ca="1">BARTONIAN_PARAM_GTS12!$G$265</f>
        <v>-33</v>
      </c>
      <c r="AR40" s="453">
        <f ca="1">BARTONIAN_PARAM_GTS12!$G$260</f>
        <v>18.102321428571429</v>
      </c>
      <c r="AS40" s="454">
        <f ca="1">BARTONIAN_PARAM_GTS12!$G$266</f>
        <v>74.853949999999998</v>
      </c>
      <c r="AT40" s="604">
        <f t="shared" ca="1" si="0"/>
        <v>-14.853949999999998</v>
      </c>
      <c r="AU40" s="605">
        <f t="shared" ca="1" si="56"/>
        <v>56.897678571428571</v>
      </c>
      <c r="AV40" s="604">
        <f t="shared" ca="1" si="2"/>
        <v>123</v>
      </c>
      <c r="AW40" s="606">
        <f t="shared" ca="1" si="3"/>
        <v>137.85395</v>
      </c>
      <c r="AX40" s="454">
        <f ca="1">BARTONIAN_PARAM_GTS12!$G$242</f>
        <v>95.9</v>
      </c>
      <c r="AY40" s="453">
        <f ca="1">BARTONIAN_PARAM_GTS12!$G$237</f>
        <v>126.63333333333333</v>
      </c>
      <c r="AZ40" s="454">
        <f ca="1">BARTONIAN_PARAM_GTS12!$G$243</f>
        <v>164.2</v>
      </c>
      <c r="BA40" s="604">
        <f t="shared" ca="1" si="29"/>
        <v>-104.19999999999999</v>
      </c>
      <c r="BB40" s="605">
        <f t="shared" ca="1" si="30"/>
        <v>-51.633333333333326</v>
      </c>
      <c r="BC40" s="604">
        <f t="shared" ca="1" si="31"/>
        <v>-5.9000000000000057</v>
      </c>
      <c r="BD40" s="606">
        <f t="shared" ca="1" si="4"/>
        <v>98.299999999999983</v>
      </c>
      <c r="BE40" s="454">
        <f ca="1">BARTONIAN_PARAM_GTS12!$G$303</f>
        <v>23.824120000000029</v>
      </c>
      <c r="BF40" s="453">
        <f ca="1">BARTONIAN_PARAM_GTS12!$G$293</f>
        <v>66.586699999999993</v>
      </c>
      <c r="BG40" s="454">
        <f ca="1">BARTONIAN_PARAM_GTS12!$F$304</f>
        <v>121.38038899999987</v>
      </c>
      <c r="BH40" s="604">
        <f t="shared" ca="1" si="32"/>
        <v>-61.380388999999866</v>
      </c>
      <c r="BI40" s="605">
        <f t="shared" ca="1" si="33"/>
        <v>8.4133000000000067</v>
      </c>
      <c r="BJ40" s="604">
        <f t="shared" ca="1" si="34"/>
        <v>66.175879999999978</v>
      </c>
      <c r="BK40" s="606">
        <f t="shared" ca="1" si="5"/>
        <v>127.55626899999984</v>
      </c>
      <c r="BL40" s="454">
        <f ca="1">BARTONIAN_PARAM_GTS12!$G$536</f>
        <v>63.7</v>
      </c>
      <c r="BM40" s="453">
        <f ca="1">BARTONIAN_PARAM_GTS12!$G$528</f>
        <v>86.35</v>
      </c>
      <c r="BN40" s="454">
        <f ca="1">BARTONIAN_PARAM_GTS12!$G$537</f>
        <v>110</v>
      </c>
      <c r="BO40" s="604">
        <f t="shared" ca="1" si="35"/>
        <v>-50</v>
      </c>
      <c r="BP40" s="605">
        <f t="shared" ca="1" si="36"/>
        <v>-11.349999999999994</v>
      </c>
      <c r="BQ40" s="604">
        <f t="shared" ca="1" si="37"/>
        <v>26.299999999999997</v>
      </c>
      <c r="BR40" s="606">
        <f t="shared" ca="1" si="6"/>
        <v>76.3</v>
      </c>
      <c r="BS40" s="454">
        <f ca="1">BARTONIAN_PARAM_GTS12!$G$346</f>
        <v>25.65</v>
      </c>
      <c r="BT40" s="453">
        <f ca="1">BARTONIAN_PARAM_GTS12!$G$336</f>
        <v>42.877272727272725</v>
      </c>
      <c r="BU40" s="454">
        <f ca="1">BARTONIAN_PARAM_GTS12!$G$347</f>
        <v>50.58</v>
      </c>
      <c r="BV40" s="604">
        <f t="shared" ca="1" si="38"/>
        <v>9.4200000000000017</v>
      </c>
      <c r="BW40" s="605">
        <f t="shared" ca="1" si="39"/>
        <v>32.122727272727275</v>
      </c>
      <c r="BX40" s="604">
        <f t="shared" ca="1" si="40"/>
        <v>64.349999999999994</v>
      </c>
      <c r="BY40" s="606">
        <f t="shared" ca="1" si="7"/>
        <v>54.929999999999993</v>
      </c>
      <c r="BZ40" s="451">
        <f ca="1">BARTONIAN_PARAM_GTS12!$G$380</f>
        <v>21</v>
      </c>
      <c r="CA40" s="452">
        <f ca="1">BARTONIAN_PARAM_GTS12!$G$379</f>
        <v>21</v>
      </c>
      <c r="CB40" s="451">
        <f ca="1">BARTONIAN_PARAM_GTS12!$G$381</f>
        <v>21</v>
      </c>
      <c r="CC40" s="607">
        <f t="shared" ca="1" si="41"/>
        <v>39</v>
      </c>
      <c r="CD40" s="608">
        <f t="shared" ca="1" si="42"/>
        <v>54</v>
      </c>
      <c r="CE40" s="607">
        <f t="shared" ca="1" si="43"/>
        <v>69</v>
      </c>
      <c r="CF40" s="609">
        <f t="shared" ca="1" si="8"/>
        <v>30</v>
      </c>
      <c r="CG40" s="451">
        <f ca="1">BARTONIAN_PARAM_GTS12!$E$403</f>
        <v>33</v>
      </c>
      <c r="CH40" s="452">
        <f ca="1">BARTONIAN_PARAM_GTS12!$E$402</f>
        <v>33</v>
      </c>
      <c r="CI40" s="451">
        <f ca="1">BARTONIAN_PARAM_GTS12!$E$404</f>
        <v>33</v>
      </c>
      <c r="CJ40" s="607">
        <f t="shared" ca="1" si="44"/>
        <v>27</v>
      </c>
      <c r="CK40" s="608">
        <f t="shared" ca="1" si="45"/>
        <v>42</v>
      </c>
      <c r="CL40" s="607">
        <f t="shared" ca="1" si="46"/>
        <v>57</v>
      </c>
      <c r="CM40" s="609">
        <f t="shared" ca="1" si="9"/>
        <v>30</v>
      </c>
      <c r="CN40" s="454">
        <f ca="1">BARTONIAN_PARAM_GTS12!$G$426</f>
        <v>24</v>
      </c>
      <c r="CO40" s="453">
        <f ca="1">BARTONIAN_PARAM_GTS12!$G$425</f>
        <v>24</v>
      </c>
      <c r="CP40" s="454">
        <f ca="1">BARTONIAN_PARAM_GTS12!$G$427</f>
        <v>24</v>
      </c>
      <c r="CQ40" s="604">
        <f t="shared" ca="1" si="47"/>
        <v>36</v>
      </c>
      <c r="CR40" s="605">
        <f t="shared" ca="1" si="48"/>
        <v>51</v>
      </c>
      <c r="CS40" s="604">
        <f t="shared" ca="1" si="49"/>
        <v>66</v>
      </c>
      <c r="CT40" s="606">
        <f t="shared" ca="1" si="10"/>
        <v>30</v>
      </c>
      <c r="CU40" s="451">
        <f ca="1">BARTONIAN_PARAM_GTS12!$G$449</f>
        <v>12</v>
      </c>
      <c r="CV40" s="452">
        <f ca="1">BARTONIAN_PARAM_GTS12!$G$448</f>
        <v>12</v>
      </c>
      <c r="CW40" s="451">
        <f ca="1">BARTONIAN_PARAM_GTS12!$G$450</f>
        <v>12</v>
      </c>
      <c r="CX40" s="607">
        <f t="shared" ca="1" si="50"/>
        <v>48</v>
      </c>
      <c r="CY40" s="608">
        <f t="shared" ca="1" si="51"/>
        <v>63</v>
      </c>
      <c r="CZ40" s="607">
        <f t="shared" ca="1" si="52"/>
        <v>78</v>
      </c>
      <c r="DA40" s="609">
        <f t="shared" ca="1" si="11"/>
        <v>30</v>
      </c>
      <c r="DB40" s="454">
        <f ca="1">BARTONIAN_PARAM_GTS12!$G$489</f>
        <v>1.6</v>
      </c>
      <c r="DC40" s="453">
        <f ca="1">BARTONIAN_PARAM_GTS12!$G$481</f>
        <v>28.6209317</v>
      </c>
      <c r="DD40" s="454">
        <f ca="1">BARTONIAN_PARAM_GTS12!$G$490</f>
        <v>43.875</v>
      </c>
      <c r="DE40" s="604">
        <f t="shared" ca="1" si="53"/>
        <v>16.125</v>
      </c>
      <c r="DF40" s="605">
        <f t="shared" ca="1" si="54"/>
        <v>46.3790683</v>
      </c>
      <c r="DG40" s="604">
        <f t="shared" ca="1" si="55"/>
        <v>88.4</v>
      </c>
      <c r="DH40" s="606">
        <f t="shared" ca="1" si="12"/>
        <v>72.275000000000006</v>
      </c>
    </row>
    <row r="41" spans="2:112" ht="33.950000000000003" customHeight="1">
      <c r="B41" s="491" t="s">
        <v>159</v>
      </c>
      <c r="C41" s="492" t="s">
        <v>451</v>
      </c>
      <c r="D41" s="492">
        <v>48.322108</v>
      </c>
      <c r="E41" s="492">
        <v>9.2672000000000004E-2</v>
      </c>
      <c r="F41" s="492" t="s">
        <v>172</v>
      </c>
      <c r="G41" s="494" t="s">
        <v>224</v>
      </c>
      <c r="H41" s="492">
        <v>36.9</v>
      </c>
      <c r="I41" s="492">
        <v>41.2</v>
      </c>
      <c r="J41" s="492" t="s">
        <v>234</v>
      </c>
      <c r="K41" s="492">
        <v>-10</v>
      </c>
      <c r="L41" s="492">
        <v>10</v>
      </c>
      <c r="M41" s="534">
        <v>97</v>
      </c>
      <c r="N41" s="496" t="s">
        <v>447</v>
      </c>
      <c r="O41" s="454">
        <f ca="1">BARTONIAN_PARAM_GTS12!$H$89</f>
        <v>79.569999999999993</v>
      </c>
      <c r="P41" s="453">
        <f ca="1">BARTONIAN_PARAM_GTS12!$H$84</f>
        <v>156.10599999999999</v>
      </c>
      <c r="Q41" s="454">
        <f ca="1">BARTONIAN_PARAM_GTS12!$H$90</f>
        <v>207.38</v>
      </c>
      <c r="R41" s="604">
        <f t="shared" ca="1" si="13"/>
        <v>-120.38</v>
      </c>
      <c r="S41" s="605">
        <f t="shared" ca="1" si="14"/>
        <v>-59.105999999999995</v>
      </c>
      <c r="T41" s="604">
        <f t="shared" ca="1" si="15"/>
        <v>27.430000000000007</v>
      </c>
      <c r="U41" s="606">
        <f t="shared" ca="1" si="16"/>
        <v>147.81</v>
      </c>
      <c r="V41" s="454">
        <f ca="1">BARTONIAN_PARAM_GTS12!$H$58</f>
        <v>154.56700000000001</v>
      </c>
      <c r="W41" s="453">
        <f ca="1">BARTONIAN_PARAM_GTS12!$H$53</f>
        <v>179.29142857142855</v>
      </c>
      <c r="X41" s="454">
        <f ca="1">BARTONIAN_PARAM_GTS12!$H$59</f>
        <v>201.73099999999999</v>
      </c>
      <c r="Y41" s="604">
        <f t="shared" ca="1" si="17"/>
        <v>-114.73099999999999</v>
      </c>
      <c r="Z41" s="605">
        <f t="shared" ca="1" si="18"/>
        <v>-82.291428571428554</v>
      </c>
      <c r="AA41" s="604">
        <f t="shared" ca="1" si="19"/>
        <v>-47.567000000000007</v>
      </c>
      <c r="AB41" s="606">
        <f t="shared" ca="1" si="57"/>
        <v>67.163999999999987</v>
      </c>
      <c r="AC41" s="454">
        <f ca="1">BARTONIAN_PARAM_GTS12!$H$149</f>
        <v>-10</v>
      </c>
      <c r="AD41" s="453">
        <f ca="1">BARTONIAN_PARAM_GTS12!$H$144</f>
        <v>19.535325340136055</v>
      </c>
      <c r="AE41" s="454">
        <f ca="1">BARTONIAN_PARAM_GTS12!$H$150</f>
        <v>58.546300000000002</v>
      </c>
      <c r="AF41" s="604">
        <f t="shared" ca="1" si="21"/>
        <v>28.453699999999998</v>
      </c>
      <c r="AG41" s="605">
        <f t="shared" ca="1" si="22"/>
        <v>77.464674659863945</v>
      </c>
      <c r="AH41" s="604">
        <f t="shared" ca="1" si="23"/>
        <v>117</v>
      </c>
      <c r="AI41" s="606">
        <f t="shared" ca="1" si="24"/>
        <v>88.546300000000002</v>
      </c>
      <c r="AJ41" s="454">
        <f ca="1">BARTONIAN_PARAM_GTS12!$H$176</f>
        <v>86.093999999999994</v>
      </c>
      <c r="AK41" s="453">
        <f ca="1">BARTONIAN_PARAM_GTS12!$H$171</f>
        <v>111.44242857142856</v>
      </c>
      <c r="AL41" s="454">
        <f ca="1">BARTONIAN_PARAM_GTS12!$H$177</f>
        <v>148.36199999999999</v>
      </c>
      <c r="AM41" s="604">
        <f t="shared" ca="1" si="25"/>
        <v>-61.361999999999995</v>
      </c>
      <c r="AN41" s="605">
        <f t="shared" ca="1" si="26"/>
        <v>-14.442428571428565</v>
      </c>
      <c r="AO41" s="604">
        <f t="shared" ca="1" si="27"/>
        <v>20.906000000000006</v>
      </c>
      <c r="AP41" s="606">
        <f t="shared" ca="1" si="28"/>
        <v>82.268000000000001</v>
      </c>
      <c r="AQ41" s="454">
        <f ca="1">BARTONIAN_PARAM_GTS12!$H$265</f>
        <v>-33</v>
      </c>
      <c r="AR41" s="453">
        <f ca="1">BARTONIAN_PARAM_GTS12!$H$260</f>
        <v>27.822003124999998</v>
      </c>
      <c r="AS41" s="454">
        <f ca="1">BARTONIAN_PARAM_GTS12!$H$266</f>
        <v>82.133399999999995</v>
      </c>
      <c r="AT41" s="604">
        <f t="shared" ca="1" si="0"/>
        <v>4.8666000000000054</v>
      </c>
      <c r="AU41" s="605">
        <f t="shared" ca="1" si="56"/>
        <v>69.177996875000005</v>
      </c>
      <c r="AV41" s="604">
        <f t="shared" ca="1" si="2"/>
        <v>140</v>
      </c>
      <c r="AW41" s="606">
        <f t="shared" ca="1" si="3"/>
        <v>135.13339999999999</v>
      </c>
      <c r="AX41" s="454">
        <f ca="1">BARTONIAN_PARAM_GTS12!$H$242</f>
        <v>95.9</v>
      </c>
      <c r="AY41" s="453">
        <f ca="1">BARTONIAN_PARAM_GTS12!$H$237</f>
        <v>126.63333333333333</v>
      </c>
      <c r="AZ41" s="454">
        <f ca="1">BARTONIAN_PARAM_GTS12!$H$243</f>
        <v>164.2</v>
      </c>
      <c r="BA41" s="604">
        <f t="shared" ca="1" si="29"/>
        <v>-77.199999999999989</v>
      </c>
      <c r="BB41" s="605">
        <f t="shared" ca="1" si="30"/>
        <v>-29.633333333333326</v>
      </c>
      <c r="BC41" s="604">
        <f t="shared" ca="1" si="31"/>
        <v>11.099999999999994</v>
      </c>
      <c r="BD41" s="606">
        <f t="shared" ca="1" si="4"/>
        <v>88.299999999999983</v>
      </c>
      <c r="BE41" s="454">
        <f ca="1">BARTONIAN_PARAM_GTS12!$H$303</f>
        <v>23.824120000000029</v>
      </c>
      <c r="BF41" s="453">
        <f ca="1">BARTONIAN_PARAM_GTS12!$H$293</f>
        <v>66.688128571428578</v>
      </c>
      <c r="BG41" s="454">
        <f ca="1">BARTONIAN_PARAM_GTS12!$H$304</f>
        <v>111.93277000000003</v>
      </c>
      <c r="BH41" s="604">
        <f t="shared" ca="1" si="32"/>
        <v>-24.932770000000033</v>
      </c>
      <c r="BI41" s="605">
        <f t="shared" ca="1" si="33"/>
        <v>30.311871428571422</v>
      </c>
      <c r="BJ41" s="604">
        <f t="shared" ca="1" si="34"/>
        <v>83.175879999999978</v>
      </c>
      <c r="BK41" s="606">
        <f t="shared" ca="1" si="5"/>
        <v>108.10865000000001</v>
      </c>
      <c r="BL41" s="454">
        <f ca="1">BARTONIAN_PARAM_GTS12!$H$536</f>
        <v>63.7</v>
      </c>
      <c r="BM41" s="453">
        <f ca="1">BARTONIAN_PARAM_GTS12!$H$528</f>
        <v>90.046428571428564</v>
      </c>
      <c r="BN41" s="454">
        <f ca="1">BARTONIAN_PARAM_GTS12!$H$537</f>
        <v>116</v>
      </c>
      <c r="BO41" s="604">
        <f t="shared" ca="1" si="35"/>
        <v>-29</v>
      </c>
      <c r="BP41" s="605">
        <f t="shared" ca="1" si="36"/>
        <v>6.9535714285714363</v>
      </c>
      <c r="BQ41" s="604">
        <f t="shared" ca="1" si="37"/>
        <v>43.3</v>
      </c>
      <c r="BR41" s="606">
        <f t="shared" ca="1" si="6"/>
        <v>72.3</v>
      </c>
      <c r="BS41" s="454">
        <f ca="1">BARTONIAN_PARAM_GTS12!$H$346</f>
        <v>25.65</v>
      </c>
      <c r="BT41" s="453">
        <f ca="1">BARTONIAN_PARAM_GTS12!$H$336</f>
        <v>43.318409090909093</v>
      </c>
      <c r="BU41" s="454">
        <f ca="1">BARTONIAN_PARAM_GTS12!$H$347</f>
        <v>49.1</v>
      </c>
      <c r="BV41" s="604">
        <f t="shared" ca="1" si="38"/>
        <v>37.9</v>
      </c>
      <c r="BW41" s="605">
        <f t="shared" ca="1" si="39"/>
        <v>53.681590909090907</v>
      </c>
      <c r="BX41" s="604">
        <f t="shared" ca="1" si="40"/>
        <v>81.349999999999994</v>
      </c>
      <c r="BY41" s="606">
        <f t="shared" ca="1" si="7"/>
        <v>43.449999999999996</v>
      </c>
      <c r="BZ41" s="451">
        <f ca="1">BARTONIAN_PARAM_GTS12!$H$380</f>
        <v>21</v>
      </c>
      <c r="CA41" s="452">
        <f ca="1">BARTONIAN_PARAM_GTS12!$H$379</f>
        <v>21</v>
      </c>
      <c r="CB41" s="451">
        <f ca="1">BARTONIAN_PARAM_GTS12!$H$381</f>
        <v>21</v>
      </c>
      <c r="CC41" s="607">
        <f t="shared" ca="1" si="41"/>
        <v>66</v>
      </c>
      <c r="CD41" s="608">
        <f t="shared" ca="1" si="42"/>
        <v>76</v>
      </c>
      <c r="CE41" s="607">
        <f t="shared" ca="1" si="43"/>
        <v>86</v>
      </c>
      <c r="CF41" s="609">
        <f t="shared" ca="1" si="8"/>
        <v>20</v>
      </c>
      <c r="CG41" s="451">
        <f ca="1">BARTONIAN_PARAM_GTS12!$E$403</f>
        <v>33</v>
      </c>
      <c r="CH41" s="452">
        <f ca="1">BARTONIAN_PARAM_GTS12!$E$402</f>
        <v>33</v>
      </c>
      <c r="CI41" s="451">
        <f ca="1">BARTONIAN_PARAM_GTS12!$E$404</f>
        <v>33</v>
      </c>
      <c r="CJ41" s="607">
        <f t="shared" ca="1" si="44"/>
        <v>54</v>
      </c>
      <c r="CK41" s="608">
        <f t="shared" ca="1" si="45"/>
        <v>64</v>
      </c>
      <c r="CL41" s="607">
        <f t="shared" ca="1" si="46"/>
        <v>74</v>
      </c>
      <c r="CM41" s="609">
        <f t="shared" ca="1" si="9"/>
        <v>20</v>
      </c>
      <c r="CN41" s="454">
        <f ca="1">BARTONIAN_PARAM_GTS12!$H$426</f>
        <v>24</v>
      </c>
      <c r="CO41" s="453">
        <f ca="1">BARTONIAN_PARAM_GTS12!$H$425</f>
        <v>24</v>
      </c>
      <c r="CP41" s="454">
        <f ca="1">BARTONIAN_PARAM_GTS12!$H$427</f>
        <v>24</v>
      </c>
      <c r="CQ41" s="604">
        <f t="shared" ca="1" si="47"/>
        <v>63</v>
      </c>
      <c r="CR41" s="605">
        <f t="shared" ca="1" si="48"/>
        <v>73</v>
      </c>
      <c r="CS41" s="604">
        <f t="shared" ca="1" si="49"/>
        <v>83</v>
      </c>
      <c r="CT41" s="606">
        <f t="shared" ca="1" si="10"/>
        <v>20</v>
      </c>
      <c r="CU41" s="451">
        <f ca="1">BARTONIAN_PARAM_GTS12!$H$449</f>
        <v>12</v>
      </c>
      <c r="CV41" s="452">
        <f ca="1">BARTONIAN_PARAM_GTS12!$H$448</f>
        <v>12</v>
      </c>
      <c r="CW41" s="451">
        <f ca="1">BARTONIAN_PARAM_GTS12!$H$450</f>
        <v>12</v>
      </c>
      <c r="CX41" s="607">
        <f t="shared" ca="1" si="50"/>
        <v>75</v>
      </c>
      <c r="CY41" s="608">
        <f t="shared" ca="1" si="51"/>
        <v>85</v>
      </c>
      <c r="CZ41" s="607">
        <f t="shared" ca="1" si="52"/>
        <v>95</v>
      </c>
      <c r="DA41" s="609">
        <f t="shared" ca="1" si="11"/>
        <v>20</v>
      </c>
      <c r="DB41" s="454">
        <f ca="1">BARTONIAN_PARAM_GTS12!$H$489</f>
        <v>1.6</v>
      </c>
      <c r="DC41" s="453">
        <f ca="1">BARTONIAN_PARAM_GTS12!$H$481</f>
        <v>32.086780928571429</v>
      </c>
      <c r="DD41" s="454">
        <f ca="1">BARTONIAN_PARAM_GTS12!$H$490</f>
        <v>51.125</v>
      </c>
      <c r="DE41" s="604">
        <f t="shared" ca="1" si="53"/>
        <v>35.875</v>
      </c>
      <c r="DF41" s="605">
        <f t="shared" ca="1" si="54"/>
        <v>64.913219071428571</v>
      </c>
      <c r="DG41" s="604">
        <f t="shared" ca="1" si="55"/>
        <v>105.4</v>
      </c>
      <c r="DH41" s="606">
        <f t="shared" ca="1" si="12"/>
        <v>69.525000000000006</v>
      </c>
    </row>
    <row r="42" spans="2:112" ht="33.950000000000003" customHeight="1">
      <c r="B42" s="491" t="s">
        <v>160</v>
      </c>
      <c r="C42" s="492" t="s">
        <v>225</v>
      </c>
      <c r="D42" s="492">
        <v>48.044097999999998</v>
      </c>
      <c r="E42" s="492">
        <v>-1.7190019999999999</v>
      </c>
      <c r="F42" s="492" t="s">
        <v>172</v>
      </c>
      <c r="G42" s="494" t="s">
        <v>430</v>
      </c>
      <c r="H42" s="492">
        <v>37.4</v>
      </c>
      <c r="I42" s="492">
        <v>40.5</v>
      </c>
      <c r="J42" s="494" t="s">
        <v>235</v>
      </c>
      <c r="K42" s="492">
        <v>-10</v>
      </c>
      <c r="L42" s="492">
        <v>10</v>
      </c>
      <c r="M42" s="553">
        <v>30</v>
      </c>
      <c r="N42" s="498" t="s">
        <v>594</v>
      </c>
      <c r="O42" s="454">
        <f ca="1">BARTONIAN_PARAM_GTS12!$I$89</f>
        <v>79.569999999999993</v>
      </c>
      <c r="P42" s="453">
        <f ca="1">BARTONIAN_PARAM_GTS12!I$84</f>
        <v>161.72874999999999</v>
      </c>
      <c r="Q42" s="454">
        <f ca="1">BARTONIAN_PARAM_GTS12!$I$90</f>
        <v>207.38</v>
      </c>
      <c r="R42" s="604">
        <f t="shared" ca="1" si="13"/>
        <v>-187.38</v>
      </c>
      <c r="S42" s="605">
        <f ca="1" xml:space="preserve"> M42 - P42 + ((K42) + (L42))/2</f>
        <v>-131.72874999999999</v>
      </c>
      <c r="T42" s="604">
        <f t="shared" ca="1" si="15"/>
        <v>-39.569999999999993</v>
      </c>
      <c r="U42" s="606">
        <f t="shared" ca="1" si="16"/>
        <v>147.81</v>
      </c>
      <c r="V42" s="454">
        <f ca="1">BARTONIAN_PARAM_GTS12!$I$58</f>
        <v>158.95500000000001</v>
      </c>
      <c r="W42" s="453">
        <f ca="1">BARTONIAN_PARAM_GTS12!$I$53</f>
        <v>179.7484</v>
      </c>
      <c r="X42" s="454">
        <f ca="1">BARTONIAN_PARAM_GTS12!$I$59</f>
        <v>199.393</v>
      </c>
      <c r="Y42" s="604">
        <f t="shared" ca="1" si="17"/>
        <v>-179.393</v>
      </c>
      <c r="Z42" s="605">
        <f t="shared" ca="1" si="18"/>
        <v>-149.7484</v>
      </c>
      <c r="AA42" s="604">
        <f t="shared" ca="1" si="19"/>
        <v>-118.95500000000001</v>
      </c>
      <c r="AB42" s="606">
        <f t="shared" ca="1" si="57"/>
        <v>60.437999999999988</v>
      </c>
      <c r="AC42" s="454">
        <f ca="1">BARTONIAN_PARAM_GTS12!$I$149</f>
        <v>-10</v>
      </c>
      <c r="AD42" s="453">
        <f ca="1">BARTONIAN_PARAM_GTS12!$I$144</f>
        <v>17.014072222222222</v>
      </c>
      <c r="AE42" s="454">
        <f ca="1">BARTONIAN_PARAM_GTS12!$I$150</f>
        <v>58.546300000000002</v>
      </c>
      <c r="AF42" s="604">
        <f t="shared" ca="1" si="21"/>
        <v>-38.546300000000002</v>
      </c>
      <c r="AG42" s="605">
        <f t="shared" ca="1" si="22"/>
        <v>12.985927777777778</v>
      </c>
      <c r="AH42" s="604">
        <f t="shared" ca="1" si="23"/>
        <v>50</v>
      </c>
      <c r="AI42" s="606">
        <f t="shared" ca="1" si="24"/>
        <v>88.546300000000002</v>
      </c>
      <c r="AJ42" s="454">
        <f ca="1">BARTONIAN_PARAM_GTS12!$I$176</f>
        <v>87.918000000000006</v>
      </c>
      <c r="AK42" s="453">
        <f ca="1">BARTONIAN_PARAM_GTS12!$I$171</f>
        <v>109.12819999999999</v>
      </c>
      <c r="AL42" s="454">
        <f ca="1">BARTONIAN_PARAM_GTS12!$I$177</f>
        <v>136.22</v>
      </c>
      <c r="AM42" s="604">
        <f t="shared" ca="1" si="25"/>
        <v>-116.22</v>
      </c>
      <c r="AN42" s="605">
        <f t="shared" ca="1" si="26"/>
        <v>-79.128199999999993</v>
      </c>
      <c r="AO42" s="604">
        <f t="shared" ca="1" si="27"/>
        <v>-47.918000000000006</v>
      </c>
      <c r="AP42" s="606">
        <f t="shared" ca="1" si="28"/>
        <v>68.301999999999992</v>
      </c>
      <c r="AQ42" s="454">
        <f ca="1">BARTONIAN_PARAM_GTS12!$I$265</f>
        <v>-33</v>
      </c>
      <c r="AR42" s="453">
        <f ca="1">BARTONIAN_PARAM_GTS12!$I$260</f>
        <v>19.773876470588238</v>
      </c>
      <c r="AS42" s="454">
        <f ca="1">BARTONIAN_PARAM_GTS12!$I$266</f>
        <v>71</v>
      </c>
      <c r="AT42" s="604">
        <f t="shared" ca="1" si="0"/>
        <v>-51</v>
      </c>
      <c r="AU42" s="605">
        <f t="shared" ca="1" si="56"/>
        <v>10.226123529411762</v>
      </c>
      <c r="AV42" s="604">
        <f t="shared" ca="1" si="2"/>
        <v>73</v>
      </c>
      <c r="AW42" s="606">
        <f t="shared" ca="1" si="3"/>
        <v>124</v>
      </c>
      <c r="AX42" s="454">
        <f ca="1">BARTONIAN_PARAM_GTS12!$I$242</f>
        <v>104.8</v>
      </c>
      <c r="AY42" s="453">
        <f ca="1">BARTONIAN_PARAM_GTS12!$I$237</f>
        <v>134.5</v>
      </c>
      <c r="AZ42" s="454">
        <f ca="1">BARTONIAN_PARAM_GTS12!$I$243</f>
        <v>164.2</v>
      </c>
      <c r="BA42" s="604">
        <f t="shared" ca="1" si="29"/>
        <v>-144.19999999999999</v>
      </c>
      <c r="BB42" s="605">
        <f t="shared" ca="1" si="30"/>
        <v>-104.5</v>
      </c>
      <c r="BC42" s="604">
        <f t="shared" ca="1" si="31"/>
        <v>-64.8</v>
      </c>
      <c r="BD42" s="606">
        <f t="shared" ca="1" si="4"/>
        <v>79.399999999999991</v>
      </c>
      <c r="BE42" s="454">
        <f ca="1">BARTONIAN_PARAM_GTS12!$I$303</f>
        <v>26.774120000000032</v>
      </c>
      <c r="BF42" s="453">
        <f ca="1">BARTONIAN_PARAM_GTS12!$I$293</f>
        <v>68.491699999999994</v>
      </c>
      <c r="BG42" s="454">
        <f ca="1">BARTONIAN_PARAM_GTS12!$I$304</f>
        <v>111.93277000000003</v>
      </c>
      <c r="BH42" s="604">
        <f t="shared" ca="1" si="32"/>
        <v>-91.932770000000033</v>
      </c>
      <c r="BI42" s="605">
        <f t="shared" ca="1" si="33"/>
        <v>-38.491699999999994</v>
      </c>
      <c r="BJ42" s="604">
        <f t="shared" ca="1" si="34"/>
        <v>13.225879999999968</v>
      </c>
      <c r="BK42" s="606">
        <f t="shared" ca="1" si="5"/>
        <v>105.15864999999999</v>
      </c>
      <c r="BL42" s="454">
        <f ca="1">BARTONIAN_PARAM_GTS12!$I$536</f>
        <v>67.650000000000006</v>
      </c>
      <c r="BM42" s="453">
        <f ca="1">BARTONIAN_PARAM_GTS12!$I$528</f>
        <v>90.315000000000012</v>
      </c>
      <c r="BN42" s="454">
        <f ca="1">BARTONIAN_PARAM_GTS12!$I$537</f>
        <v>113</v>
      </c>
      <c r="BO42" s="604">
        <f t="shared" ca="1" si="35"/>
        <v>-93</v>
      </c>
      <c r="BP42" s="605">
        <f t="shared" ca="1" si="36"/>
        <v>-60.315000000000012</v>
      </c>
      <c r="BQ42" s="604">
        <f t="shared" ca="1" si="37"/>
        <v>-27.650000000000006</v>
      </c>
      <c r="BR42" s="606">
        <f t="shared" ca="1" si="6"/>
        <v>65.349999999999994</v>
      </c>
      <c r="BS42" s="454">
        <f ca="1">BARTONIAN_PARAM_GTS12!$I$346</f>
        <v>25.65</v>
      </c>
      <c r="BT42" s="453">
        <f ca="1">BARTONIAN_PARAM_GTS12!$I$336</f>
        <v>43.447187499999998</v>
      </c>
      <c r="BU42" s="454">
        <f ca="1">BARTONIAN_PARAM_GTS12!$I$347</f>
        <v>49.1</v>
      </c>
      <c r="BV42" s="604">
        <f t="shared" ca="1" si="38"/>
        <v>-29.1</v>
      </c>
      <c r="BW42" s="605">
        <f t="shared" ca="1" si="39"/>
        <v>-13.447187499999998</v>
      </c>
      <c r="BX42" s="604">
        <f t="shared" ca="1" si="40"/>
        <v>14.350000000000001</v>
      </c>
      <c r="BY42" s="606">
        <f t="shared" ca="1" si="7"/>
        <v>43.45</v>
      </c>
      <c r="BZ42" s="451">
        <f ca="1">BARTONIAN_PARAM_GTS12!$I$380</f>
        <v>21</v>
      </c>
      <c r="CA42" s="452">
        <f ca="1">BARTONIAN_PARAM_GTS12!$I$379</f>
        <v>21</v>
      </c>
      <c r="CB42" s="451">
        <f ca="1">BARTONIAN_PARAM_GTS12!$I$381</f>
        <v>21</v>
      </c>
      <c r="CC42" s="607">
        <f t="shared" ca="1" si="41"/>
        <v>-1</v>
      </c>
      <c r="CD42" s="608">
        <f t="shared" ca="1" si="42"/>
        <v>9</v>
      </c>
      <c r="CE42" s="607">
        <f t="shared" ca="1" si="43"/>
        <v>19</v>
      </c>
      <c r="CF42" s="609">
        <f t="shared" ca="1" si="8"/>
        <v>20</v>
      </c>
      <c r="CG42" s="451">
        <f ca="1">BARTONIAN_PARAM_GTS12!$E$403</f>
        <v>33</v>
      </c>
      <c r="CH42" s="452">
        <f ca="1">BARTONIAN_PARAM_GTS12!$E$402</f>
        <v>33</v>
      </c>
      <c r="CI42" s="451">
        <f ca="1">BARTONIAN_PARAM_GTS12!$E$404</f>
        <v>33</v>
      </c>
      <c r="CJ42" s="607">
        <f t="shared" ca="1" si="44"/>
        <v>-13</v>
      </c>
      <c r="CK42" s="608">
        <f t="shared" ca="1" si="45"/>
        <v>-3</v>
      </c>
      <c r="CL42" s="607">
        <f t="shared" ca="1" si="46"/>
        <v>7</v>
      </c>
      <c r="CM42" s="609">
        <f t="shared" ca="1" si="9"/>
        <v>20</v>
      </c>
      <c r="CN42" s="454">
        <f ca="1">BARTONIAN_PARAM_GTS12!$I$426</f>
        <v>24</v>
      </c>
      <c r="CO42" s="453">
        <f ca="1">BARTONIAN_PARAM_GTS12!$I$425</f>
        <v>24</v>
      </c>
      <c r="CP42" s="454">
        <f ca="1">BARTONIAN_PARAM_GTS12!$I$427</f>
        <v>24</v>
      </c>
      <c r="CQ42" s="604">
        <f t="shared" ca="1" si="47"/>
        <v>-4</v>
      </c>
      <c r="CR42" s="605">
        <f t="shared" ca="1" si="48"/>
        <v>6</v>
      </c>
      <c r="CS42" s="604">
        <f t="shared" ca="1" si="49"/>
        <v>16</v>
      </c>
      <c r="CT42" s="606">
        <f t="shared" ca="1" si="10"/>
        <v>20</v>
      </c>
      <c r="CU42" s="451">
        <f ca="1">BARTONIAN_PARAM_GTS12!$I$449</f>
        <v>12</v>
      </c>
      <c r="CV42" s="452">
        <f ca="1">BARTONIAN_PARAM_GTS12!$I$448</f>
        <v>12</v>
      </c>
      <c r="CW42" s="451">
        <f ca="1">BARTONIAN_PARAM_GTS12!$I$450</f>
        <v>12</v>
      </c>
      <c r="CX42" s="607">
        <f t="shared" ca="1" si="50"/>
        <v>8</v>
      </c>
      <c r="CY42" s="608">
        <f t="shared" ca="1" si="51"/>
        <v>18</v>
      </c>
      <c r="CZ42" s="607">
        <f t="shared" ca="1" si="52"/>
        <v>28</v>
      </c>
      <c r="DA42" s="609">
        <f t="shared" ca="1" si="11"/>
        <v>20</v>
      </c>
      <c r="DB42" s="454">
        <f ca="1">BARTONIAN_PARAM_GTS12!$I$489</f>
        <v>12.8</v>
      </c>
      <c r="DC42" s="453">
        <f ca="1">BARTONIAN_PARAM_GTS12!$I$481</f>
        <v>32.478949249999999</v>
      </c>
      <c r="DD42" s="454">
        <f ca="1">BARTONIAN_PARAM_GTS12!$I$490</f>
        <v>47.5</v>
      </c>
      <c r="DE42" s="604">
        <f t="shared" ca="1" si="53"/>
        <v>-27.5</v>
      </c>
      <c r="DF42" s="605">
        <f ca="1" xml:space="preserve"> $M42 - DC42 + (($K42) + ($L42))/2</f>
        <v>-2.4789492499999994</v>
      </c>
      <c r="DG42" s="604">
        <f t="shared" ca="1" si="55"/>
        <v>27.2</v>
      </c>
      <c r="DH42" s="606" t="s">
        <v>573</v>
      </c>
    </row>
    <row r="43" spans="2:112">
      <c r="BK43" s="610"/>
      <c r="BL43" s="555"/>
      <c r="BM43" s="555"/>
      <c r="BN43" s="555"/>
      <c r="BO43" s="610"/>
      <c r="BP43" s="610"/>
      <c r="BQ43" s="610"/>
      <c r="BR43" s="610"/>
    </row>
  </sheetData>
  <mergeCells count="70">
    <mergeCell ref="BS1:BY1"/>
    <mergeCell ref="J2:L3"/>
    <mergeCell ref="B1:N1"/>
    <mergeCell ref="O1:AB1"/>
    <mergeCell ref="AC1:BD1"/>
    <mergeCell ref="B2:B4"/>
    <mergeCell ref="C2:C4"/>
    <mergeCell ref="D2:D4"/>
    <mergeCell ref="E2:E4"/>
    <mergeCell ref="F2:I3"/>
    <mergeCell ref="AJ2:AP2"/>
    <mergeCell ref="AI3:AI4"/>
    <mergeCell ref="AJ3:AL3"/>
    <mergeCell ref="AM3:AO3"/>
    <mergeCell ref="AP3:AP4"/>
    <mergeCell ref="M2:M4"/>
    <mergeCell ref="N2:N4"/>
    <mergeCell ref="O2:U2"/>
    <mergeCell ref="V2:AB2"/>
    <mergeCell ref="AC2:AI2"/>
    <mergeCell ref="CN2:CT2"/>
    <mergeCell ref="BY3:BY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S3:BU3"/>
    <mergeCell ref="AB3:AB4"/>
    <mergeCell ref="AC3:AE3"/>
    <mergeCell ref="AF3:AH3"/>
    <mergeCell ref="AQ2:AW2"/>
    <mergeCell ref="AX2:BD2"/>
    <mergeCell ref="O3:Q3"/>
    <mergeCell ref="R3:T3"/>
    <mergeCell ref="U3:U4"/>
    <mergeCell ref="V3:X3"/>
    <mergeCell ref="Y3:AA3"/>
    <mergeCell ref="BV3:BX3"/>
    <mergeCell ref="DB2:DH2"/>
    <mergeCell ref="DB3:DD3"/>
    <mergeCell ref="DE3:DG3"/>
    <mergeCell ref="DH3:DH4"/>
    <mergeCell ref="CU2:DA2"/>
    <mergeCell ref="BS2:BY2"/>
    <mergeCell ref="BZ2:CF2"/>
    <mergeCell ref="CG2:CM2"/>
    <mergeCell ref="CX3:CZ3"/>
    <mergeCell ref="BZ1:DH1"/>
    <mergeCell ref="DA3:DA4"/>
    <mergeCell ref="BZ3:CB3"/>
    <mergeCell ref="CC3:CE3"/>
    <mergeCell ref="CF3:CF4"/>
    <mergeCell ref="CG3:CI3"/>
    <mergeCell ref="CJ3:CL3"/>
    <mergeCell ref="CM3:CM4"/>
    <mergeCell ref="CN3:CP3"/>
    <mergeCell ref="CQ3:CS3"/>
    <mergeCell ref="CT3:CT4"/>
    <mergeCell ref="CU3:CW3"/>
    <mergeCell ref="BL2:BR2"/>
    <mergeCell ref="BL3:BN3"/>
    <mergeCell ref="BO3:BQ3"/>
    <mergeCell ref="BR3:BR4"/>
    <mergeCell ref="BE1:BR1"/>
    <mergeCell ref="BE2:B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859"/>
  <sheetViews>
    <sheetView zoomScaleNormal="100" workbookViewId="0">
      <pane ySplit="12" topLeftCell="A13" activePane="bottomLeft" state="frozen"/>
      <selection activeCell="L22" sqref="L22"/>
      <selection pane="bottomLeft" activeCell="N51" sqref="N51"/>
    </sheetView>
  </sheetViews>
  <sheetFormatPr baseColWidth="10" defaultRowHeight="15"/>
  <cols>
    <col min="1" max="3" width="11.42578125" style="408"/>
    <col min="4" max="4" width="34.5703125" style="408" bestFit="1" customWidth="1"/>
    <col min="5" max="7" width="12.5703125" style="408" bestFit="1" customWidth="1"/>
    <col min="8" max="8" width="12.5703125" style="413" bestFit="1" customWidth="1"/>
    <col min="9" max="16384" width="11.42578125" style="408"/>
  </cols>
  <sheetData>
    <row r="1" spans="2:9" ht="21">
      <c r="B1" s="636" t="s">
        <v>50</v>
      </c>
      <c r="C1" s="636"/>
      <c r="D1" s="636"/>
      <c r="E1" s="636"/>
      <c r="F1" s="636"/>
      <c r="G1" s="636"/>
      <c r="H1" s="636"/>
    </row>
    <row r="2" spans="2:9" ht="15" customHeight="1">
      <c r="B2" s="32"/>
      <c r="C2" s="32"/>
      <c r="D2" s="32" t="s">
        <v>250</v>
      </c>
      <c r="E2" s="729" t="s">
        <v>76</v>
      </c>
      <c r="F2" s="729"/>
      <c r="G2" s="729"/>
      <c r="H2" s="320"/>
    </row>
    <row r="3" spans="2:9" ht="15" customHeight="1">
      <c r="B3" s="32"/>
      <c r="C3" s="32"/>
      <c r="D3" s="33" t="s">
        <v>251</v>
      </c>
      <c r="E3" s="412" t="s">
        <v>252</v>
      </c>
      <c r="F3" s="18" t="s">
        <v>253</v>
      </c>
      <c r="G3" s="412" t="s">
        <v>254</v>
      </c>
      <c r="H3" s="414" t="s">
        <v>76</v>
      </c>
    </row>
    <row r="4" spans="2:9" ht="15" customHeight="1">
      <c r="B4" s="32"/>
      <c r="C4" s="32"/>
      <c r="D4" s="33" t="s">
        <v>114</v>
      </c>
      <c r="E4" s="412">
        <v>33.9</v>
      </c>
      <c r="F4" s="18">
        <v>33.9</v>
      </c>
      <c r="G4" s="18">
        <v>38</v>
      </c>
      <c r="H4" s="320">
        <v>33.9</v>
      </c>
    </row>
    <row r="5" spans="2:9" ht="15" customHeight="1">
      <c r="B5" s="32"/>
      <c r="C5" s="32"/>
      <c r="D5" s="50" t="s">
        <v>115</v>
      </c>
      <c r="E5" s="51">
        <v>0</v>
      </c>
      <c r="F5" s="52">
        <f>E9</f>
        <v>0</v>
      </c>
      <c r="G5" s="52">
        <v>0</v>
      </c>
      <c r="H5" s="323">
        <v>0</v>
      </c>
    </row>
    <row r="6" spans="2:9" ht="15" customHeight="1">
      <c r="B6" s="32"/>
      <c r="C6" s="32"/>
      <c r="D6" s="50" t="s">
        <v>112</v>
      </c>
      <c r="E6" s="51">
        <f>E4+E5</f>
        <v>33.9</v>
      </c>
      <c r="F6" s="51">
        <f t="shared" ref="F6:G6" si="0">F4+F5</f>
        <v>33.9</v>
      </c>
      <c r="G6" s="51">
        <f t="shared" si="0"/>
        <v>38</v>
      </c>
      <c r="H6" s="321">
        <v>33.9</v>
      </c>
    </row>
    <row r="7" spans="2:9" ht="15" customHeight="1">
      <c r="B7" s="32"/>
      <c r="C7" s="32"/>
      <c r="D7" s="34"/>
      <c r="E7" s="410" t="s">
        <v>110</v>
      </c>
      <c r="F7" s="410" t="s">
        <v>110</v>
      </c>
      <c r="G7" s="410" t="s">
        <v>110</v>
      </c>
      <c r="H7" s="322" t="s">
        <v>110</v>
      </c>
    </row>
    <row r="8" spans="2:9" ht="15" customHeight="1">
      <c r="B8" s="32"/>
      <c r="C8" s="32"/>
      <c r="D8" s="33" t="s">
        <v>116</v>
      </c>
      <c r="E8" s="412">
        <v>30.5</v>
      </c>
      <c r="F8" s="18">
        <v>28.1</v>
      </c>
      <c r="G8" s="412">
        <v>28.1</v>
      </c>
      <c r="H8" s="320">
        <v>28.1</v>
      </c>
      <c r="I8" s="40"/>
    </row>
    <row r="9" spans="2:9" ht="15" customHeight="1">
      <c r="B9" s="32"/>
      <c r="C9" s="32"/>
      <c r="D9" s="50" t="s">
        <v>117</v>
      </c>
      <c r="E9" s="51">
        <v>0</v>
      </c>
      <c r="F9" s="52">
        <v>0</v>
      </c>
      <c r="G9" s="51">
        <v>0</v>
      </c>
      <c r="H9" s="323">
        <v>0</v>
      </c>
    </row>
    <row r="10" spans="2:9" ht="15" customHeight="1">
      <c r="B10" s="32"/>
      <c r="C10" s="32"/>
      <c r="D10" s="50" t="s">
        <v>113</v>
      </c>
      <c r="E10" s="51">
        <f>E8-E9</f>
        <v>30.5</v>
      </c>
      <c r="F10" s="51">
        <f t="shared" ref="F10:H10" si="1">F8-F9</f>
        <v>28.1</v>
      </c>
      <c r="G10" s="51">
        <f t="shared" si="1"/>
        <v>28.1</v>
      </c>
      <c r="H10" s="321">
        <f t="shared" si="1"/>
        <v>28.1</v>
      </c>
    </row>
    <row r="11" spans="2:9" s="37" customFormat="1" ht="15" customHeight="1">
      <c r="B11" s="32"/>
      <c r="C11" s="32"/>
      <c r="D11" s="33" t="s">
        <v>109</v>
      </c>
      <c r="E11" s="409" t="str">
        <f>CONCATENATE(E4,E7,E8)</f>
        <v>33,9-30,5</v>
      </c>
      <c r="F11" s="409" t="s">
        <v>53</v>
      </c>
      <c r="G11" s="411" t="s">
        <v>54</v>
      </c>
      <c r="H11" s="324" t="s">
        <v>79</v>
      </c>
    </row>
    <row r="12" spans="2:9" ht="15" customHeight="1">
      <c r="B12" s="32"/>
      <c r="C12" s="32"/>
      <c r="D12" s="50" t="s">
        <v>111</v>
      </c>
      <c r="E12" s="55" t="str">
        <f>CONCATENATE(E6,E7,E10)</f>
        <v>33,9-30,5</v>
      </c>
      <c r="F12" s="55" t="str">
        <f>CONCATENATE(F6,F7,F10)</f>
        <v>33,9-28,1</v>
      </c>
      <c r="G12" s="55" t="str">
        <f t="shared" ref="G12:H12" si="2">CONCATENATE(G6,G7,G10)</f>
        <v>38-28,1</v>
      </c>
      <c r="H12" s="325" t="str">
        <f t="shared" si="2"/>
        <v>33,9-28,1</v>
      </c>
    </row>
    <row r="13" spans="2:9" s="490" customFormat="1" ht="15" customHeight="1" thickBot="1">
      <c r="B13" s="690" t="s">
        <v>0</v>
      </c>
      <c r="C13" s="690"/>
      <c r="D13" s="690"/>
      <c r="E13" s="690"/>
      <c r="F13" s="690"/>
      <c r="G13" s="690"/>
      <c r="H13" s="690"/>
    </row>
    <row r="14" spans="2:9" s="490" customFormat="1" ht="15" hidden="1" customHeight="1" thickBot="1">
      <c r="B14" s="733" t="s">
        <v>36</v>
      </c>
      <c r="C14" s="701" t="s">
        <v>120</v>
      </c>
      <c r="D14" s="24" t="s">
        <v>118</v>
      </c>
      <c r="E14" s="24">
        <f>ROUNDUP(E$4,0)</f>
        <v>34</v>
      </c>
      <c r="F14" s="24">
        <f>ROUNDUP(F$4,0)</f>
        <v>34</v>
      </c>
      <c r="G14" s="24">
        <f>ROUNDUP(G$4,0)</f>
        <v>38</v>
      </c>
      <c r="H14" s="426">
        <f t="shared" ref="H14" si="3">ROUNDUP(H$4,0)</f>
        <v>34</v>
      </c>
    </row>
    <row r="15" spans="2:9" s="490" customFormat="1" ht="15" hidden="1" customHeight="1" thickBot="1">
      <c r="B15" s="726"/>
      <c r="C15" s="732"/>
      <c r="D15" s="24" t="s">
        <v>119</v>
      </c>
      <c r="E15" s="24">
        <f>ROUNDDOWN(E$8,0)</f>
        <v>30</v>
      </c>
      <c r="F15" s="24">
        <f>ROUNDDOWN(F$8,0)</f>
        <v>28</v>
      </c>
      <c r="G15" s="24">
        <f>ROUNDDOWN(G$8,0)</f>
        <v>28</v>
      </c>
      <c r="H15" s="426">
        <f t="shared" ref="H15" si="4">ROUNDDOWN(H$8,0)</f>
        <v>28</v>
      </c>
    </row>
    <row r="16" spans="2:9" s="490" customFormat="1" ht="15" hidden="1" customHeight="1" thickBot="1">
      <c r="B16" s="726"/>
      <c r="C16" s="707" t="s">
        <v>121</v>
      </c>
      <c r="D16" s="48" t="s">
        <v>118</v>
      </c>
      <c r="E16" s="48">
        <f>ROUNDUP(E$6,0)</f>
        <v>34</v>
      </c>
      <c r="F16" s="48">
        <f>ROUNDUP(F$6,0)</f>
        <v>34</v>
      </c>
      <c r="G16" s="48">
        <f>ROUNDUP(G$6,0)</f>
        <v>38</v>
      </c>
      <c r="H16" s="369">
        <f t="shared" ref="H16" si="5">ROUNDUP(H$6,0)</f>
        <v>34</v>
      </c>
    </row>
    <row r="17" spans="2:8" s="490" customFormat="1" ht="15" hidden="1" customHeight="1" thickBot="1">
      <c r="B17" s="726"/>
      <c r="C17" s="708"/>
      <c r="D17" s="48" t="s">
        <v>119</v>
      </c>
      <c r="E17" s="48">
        <f>ROUNDDOWN(E$8,0)</f>
        <v>30</v>
      </c>
      <c r="F17" s="48">
        <f>ROUNDDOWN(F$8,0)</f>
        <v>28</v>
      </c>
      <c r="G17" s="48">
        <f>ROUNDDOWN(G$8,0)</f>
        <v>28</v>
      </c>
      <c r="H17" s="369">
        <f t="shared" ref="H17" si="6">ROUNDDOWN(H$8,0)</f>
        <v>28</v>
      </c>
    </row>
    <row r="18" spans="2:8" s="490" customFormat="1" ht="15" hidden="1" customHeight="1" thickBot="1">
      <c r="B18" s="726"/>
      <c r="C18" s="712" t="s">
        <v>125</v>
      </c>
      <c r="D18" s="712"/>
      <c r="E18" s="704">
        <v>3</v>
      </c>
      <c r="F18" s="704"/>
      <c r="G18" s="704"/>
      <c r="H18" s="704"/>
    </row>
    <row r="19" spans="2:8" s="586" customFormat="1" ht="15" hidden="1" customHeight="1" thickBot="1">
      <c r="B19" s="726"/>
      <c r="C19" s="705" t="s">
        <v>120</v>
      </c>
      <c r="D19" s="133" t="s">
        <v>123</v>
      </c>
      <c r="E19" s="43" t="str">
        <f>ADDRESS(MATCH(E15,SL_CHARTS_2012!$B$1:$B$144,1),$E18,1)</f>
        <v>$C$34</v>
      </c>
      <c r="F19" s="43" t="str">
        <f>ADDRESS(MATCH(F15,SL_CHARTS_2012!$B$1:$B$144,1),$E18,1)</f>
        <v>$C$32</v>
      </c>
      <c r="G19" s="43" t="str">
        <f>ADDRESS(MATCH(G15,SL_CHARTS_2012!$B$1:$B$144,1),$E18,1)</f>
        <v>$C$32</v>
      </c>
      <c r="H19" s="427" t="str">
        <f>ADDRESS(MATCH(H15,SL_CHARTS_2012!$B$1:$B$144,1),$E18,1)</f>
        <v>$C$32</v>
      </c>
    </row>
    <row r="20" spans="2:8" s="586" customFormat="1" ht="15" hidden="1" customHeight="1" thickBot="1">
      <c r="B20" s="726"/>
      <c r="C20" s="706"/>
      <c r="D20" s="133" t="s">
        <v>122</v>
      </c>
      <c r="E20" s="43" t="str">
        <f>ADDRESS(MATCH(E14,SL_CHARTS_2012!$B$1:$B$144,1),$E18,1)</f>
        <v>$C$38</v>
      </c>
      <c r="F20" s="43" t="str">
        <f>ADDRESS(MATCH(F14,SL_CHARTS_2012!$B$1:$B$144,1),$E18,1)</f>
        <v>$C$38</v>
      </c>
      <c r="G20" s="43" t="str">
        <f>ADDRESS(MATCH(G14,SL_CHARTS_2012!$B$1:$B$144,1),$E18,1)</f>
        <v>$C$42</v>
      </c>
      <c r="H20" s="427" t="str">
        <f>ADDRESS(MATCH(H14,SL_CHARTS_2012!$B$1:$B$144,1),$E18,1)</f>
        <v>$C$38</v>
      </c>
    </row>
    <row r="21" spans="2:8" s="490" customFormat="1" ht="15" hidden="1" customHeight="1" thickBot="1">
      <c r="B21" s="726"/>
      <c r="C21" s="707" t="s">
        <v>121</v>
      </c>
      <c r="D21" s="134" t="s">
        <v>123</v>
      </c>
      <c r="E21" s="48" t="str">
        <f>ADDRESS(MATCH(E17,SL_CHARTS_2012!$B$1:$B$144,1),$E18,1)</f>
        <v>$C$34</v>
      </c>
      <c r="F21" s="48" t="str">
        <f>ADDRESS(MATCH(F17,SL_CHARTS_2012!$B$1:$B$144,1),$E18,1)</f>
        <v>$C$32</v>
      </c>
      <c r="G21" s="48" t="str">
        <f>ADDRESS(MATCH(G17,SL_CHARTS_2012!$B$1:$B$144,1),$E18,1)</f>
        <v>$C$32</v>
      </c>
      <c r="H21" s="369" t="str">
        <f>ADDRESS(MATCH(H17,SL_CHARTS_2012!$B$1:$B$144,1),$E18,1)</f>
        <v>$C$32</v>
      </c>
    </row>
    <row r="22" spans="2:8" s="490" customFormat="1" ht="15" hidden="1" customHeight="1" thickBot="1">
      <c r="B22" s="726"/>
      <c r="C22" s="708"/>
      <c r="D22" s="134" t="s">
        <v>122</v>
      </c>
      <c r="E22" s="48" t="str">
        <f>ADDRESS(MATCH(E16,SL_CHARTS_2012!$B$1:$B$144,1),$E18,1)</f>
        <v>$C$38</v>
      </c>
      <c r="F22" s="48" t="str">
        <f>ADDRESS(MATCH(F16,SL_CHARTS_2012!$B$1:$B$144,1),$E18,1)</f>
        <v>$C$38</v>
      </c>
      <c r="G22" s="48" t="str">
        <f>ADDRESS(MATCH(G16,SL_CHARTS_2012!$B$1:$B$144,1),$E18,1)</f>
        <v>$C$42</v>
      </c>
      <c r="H22" s="369" t="str">
        <f>ADDRESS(MATCH(H16,SL_CHARTS_2012!$B$1:$B$144,1),$E18,1)</f>
        <v>$C$38</v>
      </c>
    </row>
    <row r="23" spans="2:8" s="490" customFormat="1" ht="15" hidden="1" customHeight="1" thickBot="1">
      <c r="B23" s="726"/>
      <c r="C23" s="571"/>
      <c r="D23" s="734" t="s">
        <v>126</v>
      </c>
      <c r="E23" s="42" t="s">
        <v>147</v>
      </c>
      <c r="F23" s="566"/>
      <c r="G23" s="566"/>
      <c r="H23" s="428"/>
    </row>
    <row r="24" spans="2:8" s="490" customFormat="1" ht="15" hidden="1" customHeight="1" thickBot="1">
      <c r="B24" s="726"/>
      <c r="C24" s="571"/>
      <c r="D24" s="734"/>
      <c r="E24" s="42" t="s">
        <v>124</v>
      </c>
      <c r="F24" s="566"/>
      <c r="G24" s="566"/>
      <c r="H24" s="428"/>
    </row>
    <row r="25" spans="2:8" s="490" customFormat="1" ht="15" hidden="1" customHeight="1" thickBot="1">
      <c r="B25" s="726"/>
      <c r="C25" s="714" t="s">
        <v>127</v>
      </c>
      <c r="D25" s="135" t="s">
        <v>106</v>
      </c>
      <c r="E25" s="14" t="str">
        <f>CONCATENATE(E14,$E$7,E15)</f>
        <v>34-30</v>
      </c>
      <c r="F25" s="14" t="str">
        <f t="shared" ref="F25:H25" si="7">CONCATENATE(F14,F7,F15)</f>
        <v>34-28</v>
      </c>
      <c r="G25" s="14" t="str">
        <f t="shared" si="7"/>
        <v>38-28</v>
      </c>
      <c r="H25" s="330" t="str">
        <f t="shared" si="7"/>
        <v>34-28</v>
      </c>
    </row>
    <row r="26" spans="2:8" s="490" customFormat="1" ht="15" hidden="1" customHeight="1" thickBot="1">
      <c r="B26" s="726"/>
      <c r="C26" s="714"/>
      <c r="D26" s="136" t="s">
        <v>670</v>
      </c>
      <c r="E26" s="136">
        <f ca="1">AVERAGE(INDIRECT(CONCATENATE($E$23,E19,$E$24,E20),TRUE))</f>
        <v>133.53140000000002</v>
      </c>
      <c r="F26" s="136">
        <f t="shared" ref="F26:G26" ca="1" si="8">AVERAGE(INDIRECT(CONCATENATE($E$23,F19,$E$24,F20),TRUE))</f>
        <v>117.11775714285714</v>
      </c>
      <c r="G26" s="136">
        <f t="shared" ca="1" si="8"/>
        <v>127.37557272727273</v>
      </c>
      <c r="H26" s="429">
        <f ca="1">AVERAGE(INDIRECT(CONCATENATE($E$23,H19,$E$24,H20),TRUE))</f>
        <v>117.11775714285714</v>
      </c>
    </row>
    <row r="27" spans="2:8" s="490" customFormat="1" ht="15" hidden="1" customHeight="1" thickBot="1">
      <c r="B27" s="726"/>
      <c r="C27" s="714"/>
      <c r="D27" s="137" t="s">
        <v>671</v>
      </c>
      <c r="E27" s="137">
        <f ca="1">MIN(INDIRECT(CONCATENATE($E$23,E19,$E$24,E20),TRUE))</f>
        <v>108.795</v>
      </c>
      <c r="F27" s="137">
        <f t="shared" ref="F27:G27" ca="1" si="9">MIN(INDIRECT(CONCATENATE($E$23,F19,$E$24,F20),TRUE))</f>
        <v>67.015199999999993</v>
      </c>
      <c r="G27" s="137">
        <f t="shared" ca="1" si="9"/>
        <v>67.015199999999993</v>
      </c>
      <c r="H27" s="330">
        <f ca="1">MIN(INDIRECT(CONCATENATE($E$23,H19,$E$24,H20),TRUE))</f>
        <v>67.015199999999993</v>
      </c>
    </row>
    <row r="28" spans="2:8" s="490" customFormat="1" ht="15" hidden="1" customHeight="1" thickBot="1">
      <c r="B28" s="726"/>
      <c r="C28" s="714"/>
      <c r="D28" s="137" t="s">
        <v>672</v>
      </c>
      <c r="E28" s="137">
        <f ca="1">MAX(INDIRECT(CONCATENATE($E$23,E19,$E$24,E20),TRUE))</f>
        <v>144.97</v>
      </c>
      <c r="F28" s="137">
        <f t="shared" ref="F28:G28" ca="1" si="10">MAX(INDIRECT(CONCATENATE($E$23,F19,$E$24,F20),TRUE))</f>
        <v>144.97</v>
      </c>
      <c r="G28" s="137">
        <f t="shared" ca="1" si="10"/>
        <v>153.345</v>
      </c>
      <c r="H28" s="330">
        <f ca="1">MAX(INDIRECT(CONCATENATE($E$23,H19,$E$24,H20),TRUE))</f>
        <v>144.97</v>
      </c>
    </row>
    <row r="29" spans="2:8" s="490" customFormat="1" ht="15" hidden="1" customHeight="1" thickBot="1">
      <c r="B29" s="726"/>
      <c r="C29" s="714"/>
      <c r="D29" s="138" t="s">
        <v>673</v>
      </c>
      <c r="E29" s="139">
        <v>-15</v>
      </c>
      <c r="F29" s="139">
        <v>-15</v>
      </c>
      <c r="G29" s="139">
        <v>-15</v>
      </c>
      <c r="H29" s="330">
        <v>-15</v>
      </c>
    </row>
    <row r="30" spans="2:8" s="490" customFormat="1" ht="15" hidden="1" customHeight="1" thickBot="1">
      <c r="B30" s="726"/>
      <c r="C30" s="714"/>
      <c r="D30" s="138" t="s">
        <v>674</v>
      </c>
      <c r="E30" s="139">
        <v>15</v>
      </c>
      <c r="F30" s="139">
        <v>15</v>
      </c>
      <c r="G30" s="139">
        <v>15</v>
      </c>
      <c r="H30" s="330">
        <v>15</v>
      </c>
    </row>
    <row r="31" spans="2:8" s="490" customFormat="1" ht="15" hidden="1" customHeight="1" thickBot="1">
      <c r="B31" s="726"/>
      <c r="C31" s="714"/>
      <c r="D31" s="138" t="s">
        <v>675</v>
      </c>
      <c r="E31" s="140">
        <f ca="1">E27+E29</f>
        <v>93.795000000000002</v>
      </c>
      <c r="F31" s="140">
        <f ca="1">F27+F29</f>
        <v>52.015199999999993</v>
      </c>
      <c r="G31" s="140">
        <f t="shared" ref="G31:H31" ca="1" si="11">G27+G29</f>
        <v>52.015199999999993</v>
      </c>
      <c r="H31" s="330">
        <f t="shared" ca="1" si="11"/>
        <v>52.015199999999993</v>
      </c>
    </row>
    <row r="32" spans="2:8" s="490" customFormat="1" ht="15" hidden="1" customHeight="1" thickBot="1">
      <c r="B32" s="726"/>
      <c r="C32" s="714"/>
      <c r="D32" s="138" t="s">
        <v>676</v>
      </c>
      <c r="E32" s="140">
        <f ca="1">E28+E30</f>
        <v>159.97</v>
      </c>
      <c r="F32" s="140">
        <f t="shared" ref="F32:H32" ca="1" si="12">F28+F30</f>
        <v>159.97</v>
      </c>
      <c r="G32" s="140">
        <f t="shared" ca="1" si="12"/>
        <v>168.345</v>
      </c>
      <c r="H32" s="330">
        <f t="shared" ca="1" si="12"/>
        <v>159.97</v>
      </c>
    </row>
    <row r="33" spans="2:8" s="490" customFormat="1" ht="15" hidden="1" customHeight="1" thickBot="1">
      <c r="B33" s="726"/>
      <c r="C33" s="722" t="s">
        <v>128</v>
      </c>
      <c r="D33" s="141" t="s">
        <v>106</v>
      </c>
      <c r="E33" s="142" t="str">
        <f>CONCATENATE(E16,E$7,E17)</f>
        <v>34-30</v>
      </c>
      <c r="F33" s="142" t="str">
        <f t="shared" ref="F33:H33" si="13">CONCATENATE(F16,F$7,F17)</f>
        <v>34-28</v>
      </c>
      <c r="G33" s="142" t="str">
        <f t="shared" si="13"/>
        <v>38-28</v>
      </c>
      <c r="H33" s="334" t="str">
        <f t="shared" si="13"/>
        <v>34-28</v>
      </c>
    </row>
    <row r="34" spans="2:8" s="490" customFormat="1" ht="15" hidden="1" customHeight="1" thickBot="1">
      <c r="B34" s="726"/>
      <c r="C34" s="722"/>
      <c r="D34" s="143" t="s">
        <v>670</v>
      </c>
      <c r="E34" s="143">
        <f ca="1">AVERAGE(INDIRECT(CONCATENATE($E23,E21,$E$24,E22),TRUE))</f>
        <v>133.53140000000002</v>
      </c>
      <c r="F34" s="143">
        <f t="shared" ref="F34:G34" ca="1" si="14">AVERAGE(INDIRECT(CONCATENATE($E23,F21,$E$24,F22),TRUE))</f>
        <v>117.11775714285714</v>
      </c>
      <c r="G34" s="143">
        <f t="shared" ca="1" si="14"/>
        <v>127.37557272727273</v>
      </c>
      <c r="H34" s="430">
        <f ca="1">AVERAGE(INDIRECT(CONCATENATE($E23,H21,$E$24,H22),TRUE))</f>
        <v>117.11775714285714</v>
      </c>
    </row>
    <row r="35" spans="2:8" s="490" customFormat="1" ht="15" hidden="1" customHeight="1" thickBot="1">
      <c r="B35" s="726"/>
      <c r="C35" s="722"/>
      <c r="D35" s="144" t="s">
        <v>671</v>
      </c>
      <c r="E35" s="144">
        <f ca="1">MIN(INDIRECT(CONCATENATE($E23,E21,$E$24,E22),TRUE))</f>
        <v>108.795</v>
      </c>
      <c r="F35" s="144">
        <f t="shared" ref="F35:G35" ca="1" si="15">MIN(INDIRECT(CONCATENATE($E23,F21,$E$24,F22),TRUE))</f>
        <v>67.015199999999993</v>
      </c>
      <c r="G35" s="144">
        <f t="shared" ca="1" si="15"/>
        <v>67.015199999999993</v>
      </c>
      <c r="H35" s="334">
        <f ca="1">MIN(INDIRECT(CONCATENATE($E23,H21,$E$24,H22),TRUE))</f>
        <v>67.015199999999993</v>
      </c>
    </row>
    <row r="36" spans="2:8" s="490" customFormat="1" ht="15" hidden="1" customHeight="1" thickBot="1">
      <c r="B36" s="726"/>
      <c r="C36" s="722"/>
      <c r="D36" s="144" t="s">
        <v>672</v>
      </c>
      <c r="E36" s="144">
        <f ca="1">MAX(INDIRECT(CONCATENATE($E23,E21,$E$24,E22),TRUE))</f>
        <v>144.97</v>
      </c>
      <c r="F36" s="144">
        <f t="shared" ref="F36:G36" ca="1" si="16">MAX(INDIRECT(CONCATENATE($E23,F21,$E$24,F22),TRUE))</f>
        <v>144.97</v>
      </c>
      <c r="G36" s="144">
        <f t="shared" ca="1" si="16"/>
        <v>153.345</v>
      </c>
      <c r="H36" s="334">
        <f ca="1">MAX(INDIRECT(CONCATENATE($E23,H21,$E$24,H22),TRUE))</f>
        <v>144.97</v>
      </c>
    </row>
    <row r="37" spans="2:8" s="490" customFormat="1" ht="15" hidden="1" customHeight="1" thickBot="1">
      <c r="B37" s="726"/>
      <c r="C37" s="722"/>
      <c r="D37" s="145" t="s">
        <v>673</v>
      </c>
      <c r="E37" s="146">
        <v>-15</v>
      </c>
      <c r="F37" s="146">
        <v>-15</v>
      </c>
      <c r="G37" s="146">
        <v>-15</v>
      </c>
      <c r="H37" s="334">
        <v>-15</v>
      </c>
    </row>
    <row r="38" spans="2:8" s="490" customFormat="1" ht="15" hidden="1" customHeight="1" thickBot="1">
      <c r="B38" s="726"/>
      <c r="C38" s="722"/>
      <c r="D38" s="145" t="s">
        <v>674</v>
      </c>
      <c r="E38" s="146">
        <v>15</v>
      </c>
      <c r="F38" s="146">
        <v>15</v>
      </c>
      <c r="G38" s="146">
        <v>15</v>
      </c>
      <c r="H38" s="334">
        <v>15</v>
      </c>
    </row>
    <row r="39" spans="2:8" s="490" customFormat="1" ht="15" hidden="1" customHeight="1" thickBot="1">
      <c r="B39" s="726"/>
      <c r="C39" s="722"/>
      <c r="D39" s="145" t="s">
        <v>675</v>
      </c>
      <c r="E39" s="147">
        <f ca="1">E35+E37</f>
        <v>93.795000000000002</v>
      </c>
      <c r="F39" s="147">
        <f ca="1">F35+F37</f>
        <v>52.015199999999993</v>
      </c>
      <c r="G39" s="147">
        <f t="shared" ref="G39:H39" ca="1" si="17">G35+G37</f>
        <v>52.015199999999993</v>
      </c>
      <c r="H39" s="334">
        <f t="shared" ca="1" si="17"/>
        <v>52.015199999999993</v>
      </c>
    </row>
    <row r="40" spans="2:8" s="490" customFormat="1" ht="15" hidden="1" customHeight="1" thickBot="1">
      <c r="B40" s="726"/>
      <c r="C40" s="723"/>
      <c r="D40" s="148" t="s">
        <v>676</v>
      </c>
      <c r="E40" s="149">
        <f ca="1">E36+E38</f>
        <v>159.97</v>
      </c>
      <c r="F40" s="149">
        <f t="shared" ref="F40:H40" ca="1" si="18">F36+F38</f>
        <v>159.97</v>
      </c>
      <c r="G40" s="149">
        <f t="shared" ca="1" si="18"/>
        <v>168.345</v>
      </c>
      <c r="H40" s="415">
        <f t="shared" ca="1" si="18"/>
        <v>159.97</v>
      </c>
    </row>
    <row r="41" spans="2:8" s="574" customFormat="1" ht="15" customHeight="1" thickBot="1">
      <c r="B41" s="717" t="s">
        <v>150</v>
      </c>
      <c r="C41" s="691" t="s">
        <v>120</v>
      </c>
      <c r="D41" s="66" t="s">
        <v>118</v>
      </c>
      <c r="E41" s="66">
        <f>ROUNDUP(E$4,0)</f>
        <v>34</v>
      </c>
      <c r="F41" s="66">
        <f>ROUNDUP(F$4,0)</f>
        <v>34</v>
      </c>
      <c r="G41" s="66">
        <f>ROUNDUP(G$4,0)</f>
        <v>38</v>
      </c>
      <c r="H41" s="378">
        <f t="shared" ref="H41" si="19">ROUNDUP(H$4,0)</f>
        <v>34</v>
      </c>
    </row>
    <row r="42" spans="2:8" s="574" customFormat="1" ht="15" customHeight="1" thickBot="1">
      <c r="B42" s="717"/>
      <c r="C42" s="692"/>
      <c r="D42" s="66" t="s">
        <v>119</v>
      </c>
      <c r="E42" s="66">
        <f>ROUNDDOWN(E$8,0)</f>
        <v>30</v>
      </c>
      <c r="F42" s="66">
        <f>ROUNDDOWN(F$8,0)</f>
        <v>28</v>
      </c>
      <c r="G42" s="66">
        <f>ROUNDDOWN(G$8,0)</f>
        <v>28</v>
      </c>
      <c r="H42" s="378">
        <f t="shared" ref="H42" si="20">ROUNDDOWN(H$8,0)</f>
        <v>28</v>
      </c>
    </row>
    <row r="43" spans="2:8" s="574" customFormat="1" ht="15" customHeight="1" thickBot="1">
      <c r="B43" s="717"/>
      <c r="C43" s="693" t="s">
        <v>121</v>
      </c>
      <c r="D43" s="67" t="s">
        <v>118</v>
      </c>
      <c r="E43" s="67">
        <f>ROUNDUP(E$6,0)</f>
        <v>34</v>
      </c>
      <c r="F43" s="67">
        <f>ROUNDUP(F$6,0)</f>
        <v>34</v>
      </c>
      <c r="G43" s="67">
        <f>ROUNDUP(G$6,0)</f>
        <v>38</v>
      </c>
      <c r="H43" s="431">
        <f t="shared" ref="H43" si="21">ROUNDUP(H$6,0)</f>
        <v>34</v>
      </c>
    </row>
    <row r="44" spans="2:8" s="574" customFormat="1" ht="15" customHeight="1" thickBot="1">
      <c r="B44" s="717"/>
      <c r="C44" s="715"/>
      <c r="D44" s="67" t="s">
        <v>119</v>
      </c>
      <c r="E44" s="67">
        <f>ROUNDDOWN(E$8,0)</f>
        <v>30</v>
      </c>
      <c r="F44" s="67">
        <f>ROUNDDOWN(F$8,0)</f>
        <v>28</v>
      </c>
      <c r="G44" s="67">
        <f>ROUNDDOWN(G$8,0)</f>
        <v>28</v>
      </c>
      <c r="H44" s="431">
        <f t="shared" ref="H44" si="22">ROUNDDOWN(H$8,0)</f>
        <v>28</v>
      </c>
    </row>
    <row r="45" spans="2:8" s="574" customFormat="1" ht="15" customHeight="1" thickBot="1">
      <c r="B45" s="717"/>
      <c r="C45" s="694" t="s">
        <v>125</v>
      </c>
      <c r="D45" s="694"/>
      <c r="E45" s="695">
        <v>4</v>
      </c>
      <c r="F45" s="695"/>
      <c r="G45" s="695"/>
      <c r="H45" s="695"/>
    </row>
    <row r="46" spans="2:8" s="574" customFormat="1" ht="15" customHeight="1" thickBot="1">
      <c r="B46" s="717"/>
      <c r="C46" s="696" t="s">
        <v>120</v>
      </c>
      <c r="D46" s="68" t="s">
        <v>123</v>
      </c>
      <c r="E46" s="69" t="str">
        <f>ADDRESS(MATCH(E42,SL_CHARTS_2012!$B$1:$B$144,1),$E45,1)</f>
        <v>$D$34</v>
      </c>
      <c r="F46" s="69" t="str">
        <f>ADDRESS(MATCH(F42,SL_CHARTS_2012!$B$1:$B$144,1),$E45,1)</f>
        <v>$D$32</v>
      </c>
      <c r="G46" s="69" t="str">
        <f>ADDRESS(MATCH(G42,SL_CHARTS_2012!$B$1:$B$144,1),$E45,1)</f>
        <v>$D$32</v>
      </c>
      <c r="H46" s="432" t="str">
        <f>ADDRESS(MATCH(H42,SL_CHARTS_2012!$B$1:$B$144,1),$E45,1)</f>
        <v>$D$32</v>
      </c>
    </row>
    <row r="47" spans="2:8" s="574" customFormat="1" ht="15" customHeight="1" thickBot="1">
      <c r="B47" s="717"/>
      <c r="C47" s="703"/>
      <c r="D47" s="68" t="s">
        <v>122</v>
      </c>
      <c r="E47" s="69" t="str">
        <f>ADDRESS(MATCH(E41,SL_CHARTS_2012!$B$1:$B$144,1),$E45,1)</f>
        <v>$D$38</v>
      </c>
      <c r="F47" s="69" t="str">
        <f>ADDRESS(MATCH(F41,SL_CHARTS_2012!$B$1:$B$144,1),$E45,1)</f>
        <v>$D$38</v>
      </c>
      <c r="G47" s="69" t="str">
        <f>ADDRESS(MATCH(G41,SL_CHARTS_2012!$B$1:$B$144,1),$E45,1)</f>
        <v>$D$42</v>
      </c>
      <c r="H47" s="432" t="str">
        <f>ADDRESS(MATCH(H41,SL_CHARTS_2012!$B$1:$B$144,1),$E45,1)</f>
        <v>$D$38</v>
      </c>
    </row>
    <row r="48" spans="2:8" s="574" customFormat="1" ht="15" customHeight="1" thickBot="1">
      <c r="B48" s="717"/>
      <c r="C48" s="693" t="s">
        <v>121</v>
      </c>
      <c r="D48" s="70" t="s">
        <v>123</v>
      </c>
      <c r="E48" s="67" t="str">
        <f>ADDRESS(MATCH(E44,SL_CHARTS_2012!$B$1:$B$144,1),$E45,1)</f>
        <v>$D$34</v>
      </c>
      <c r="F48" s="67" t="str">
        <f>ADDRESS(MATCH(F44,SL_CHARTS_2012!$B$1:$B$144,1),$E45,1)</f>
        <v>$D$32</v>
      </c>
      <c r="G48" s="67" t="str">
        <f>ADDRESS(MATCH(G44,SL_CHARTS_2012!$B$1:$B$144,1),$E45,1)</f>
        <v>$D$32</v>
      </c>
      <c r="H48" s="431" t="str">
        <f>ADDRESS(MATCH(H44,SL_CHARTS_2012!$B$1:$B$144,1),$E45,1)</f>
        <v>$D$32</v>
      </c>
    </row>
    <row r="49" spans="2:8" s="574" customFormat="1" ht="15" customHeight="1" thickBot="1">
      <c r="B49" s="717"/>
      <c r="C49" s="715"/>
      <c r="D49" s="70" t="s">
        <v>122</v>
      </c>
      <c r="E49" s="67" t="str">
        <f>ADDRESS(MATCH(E43,SL_CHARTS_2012!$B$1:$B$144,1),$E45,1)</f>
        <v>$D$38</v>
      </c>
      <c r="F49" s="67" t="str">
        <f>ADDRESS(MATCH(F43,SL_CHARTS_2012!$B$1:$B$144,1),$E45,1)</f>
        <v>$D$38</v>
      </c>
      <c r="G49" s="67" t="str">
        <f>ADDRESS(MATCH(G43,SL_CHARTS_2012!$B$1:$B$144,1),$E45,1)</f>
        <v>$D$42</v>
      </c>
      <c r="H49" s="431" t="str">
        <f>ADDRESS(MATCH(H43,SL_CHARTS_2012!$B$1:$B$144,1),$E45,1)</f>
        <v>$D$38</v>
      </c>
    </row>
    <row r="50" spans="2:8" s="574" customFormat="1" ht="15" customHeight="1" thickBot="1">
      <c r="B50" s="717"/>
      <c r="C50" s="568"/>
      <c r="D50" s="702" t="s">
        <v>126</v>
      </c>
      <c r="E50" s="72" t="s">
        <v>147</v>
      </c>
      <c r="F50" s="569"/>
      <c r="G50" s="569"/>
      <c r="H50" s="433"/>
    </row>
    <row r="51" spans="2:8" s="574" customFormat="1" ht="15" customHeight="1" thickBot="1">
      <c r="B51" s="717"/>
      <c r="C51" s="568"/>
      <c r="D51" s="702"/>
      <c r="E51" s="72" t="s">
        <v>124</v>
      </c>
      <c r="F51" s="569"/>
      <c r="G51" s="569"/>
      <c r="H51" s="433"/>
    </row>
    <row r="52" spans="2:8" s="574" customFormat="1" ht="15" customHeight="1" thickBot="1">
      <c r="B52" s="717"/>
      <c r="C52" s="698" t="s">
        <v>127</v>
      </c>
      <c r="D52" s="91" t="s">
        <v>106</v>
      </c>
      <c r="E52" s="20" t="str">
        <f>CONCATENATE(E41,E$7,E42)</f>
        <v>34-30</v>
      </c>
      <c r="F52" s="20" t="str">
        <f>CONCATENATE(F41,F$7,F42)</f>
        <v>34-28</v>
      </c>
      <c r="G52" s="20" t="str">
        <f t="shared" ref="G52:H52" si="23">CONCATENATE(G41,G$7,G42)</f>
        <v>38-28</v>
      </c>
      <c r="H52" s="343" t="str">
        <f t="shared" si="23"/>
        <v>34-28</v>
      </c>
    </row>
    <row r="53" spans="2:8" s="574" customFormat="1" ht="15" customHeight="1" thickBot="1">
      <c r="B53" s="717"/>
      <c r="C53" s="698"/>
      <c r="D53" s="92" t="s">
        <v>670</v>
      </c>
      <c r="E53" s="92">
        <f ca="1">AVERAGE(INDIRECT(CONCATENATE($E$23,E46,$E$24,E47),TRUE))</f>
        <v>138.602</v>
      </c>
      <c r="F53" s="92">
        <f t="shared" ref="F53:G53" ca="1" si="24">AVERAGE(INDIRECT(CONCATENATE($E$23,F46,$E$24,F47),TRUE))</f>
        <v>128.88971428571429</v>
      </c>
      <c r="G53" s="92">
        <f t="shared" ca="1" si="24"/>
        <v>144.33990909090909</v>
      </c>
      <c r="H53" s="324">
        <f ca="1">AVERAGE(INDIRECT(CONCATENATE($E$23,H46,$E$24,H47),TRUE))</f>
        <v>128.88971428571429</v>
      </c>
    </row>
    <row r="54" spans="2:8" s="574" customFormat="1" ht="15" customHeight="1" thickBot="1">
      <c r="B54" s="717"/>
      <c r="C54" s="698"/>
      <c r="D54" s="93" t="s">
        <v>671</v>
      </c>
      <c r="E54" s="93">
        <f ca="1">MIN(INDIRECT(CONCATENATE($E$23,E46,$E$24,E47),TRUE))</f>
        <v>115.131</v>
      </c>
      <c r="F54" s="93">
        <f t="shared" ref="F54:G54" ca="1" si="25">MIN(INDIRECT(CONCATENATE($E$23,F46,$E$24,F47),TRUE))</f>
        <v>102.773</v>
      </c>
      <c r="G54" s="93">
        <f t="shared" ca="1" si="25"/>
        <v>102.773</v>
      </c>
      <c r="H54" s="343">
        <f ca="1">MIN(INDIRECT(CONCATENATE($E$23,H46,$E$24,H47),TRUE))</f>
        <v>102.773</v>
      </c>
    </row>
    <row r="55" spans="2:8" s="574" customFormat="1" ht="15" customHeight="1" thickBot="1">
      <c r="B55" s="717"/>
      <c r="C55" s="698"/>
      <c r="D55" s="93" t="s">
        <v>672</v>
      </c>
      <c r="E55" s="93">
        <f ca="1">MAX(INDIRECT(CONCATENATE($E$23,E46,$E$24,E47),TRUE))</f>
        <v>159.143</v>
      </c>
      <c r="F55" s="93">
        <f t="shared" ref="F55:G55" ca="1" si="26">MAX(INDIRECT(CONCATENATE($E$23,F46,$E$24,F47),TRUE))</f>
        <v>159.143</v>
      </c>
      <c r="G55" s="93">
        <f t="shared" ca="1" si="26"/>
        <v>177.392</v>
      </c>
      <c r="H55" s="343">
        <f ca="1">MAX(INDIRECT(CONCATENATE($E$23,H46,$E$24,H47),TRUE))</f>
        <v>159.143</v>
      </c>
    </row>
    <row r="56" spans="2:8" s="574" customFormat="1" ht="15" customHeight="1" thickBot="1">
      <c r="B56" s="717"/>
      <c r="C56" s="698"/>
      <c r="D56" s="94" t="s">
        <v>673</v>
      </c>
      <c r="E56" s="95">
        <v>-15</v>
      </c>
      <c r="F56" s="95">
        <v>-15</v>
      </c>
      <c r="G56" s="95">
        <v>-15</v>
      </c>
      <c r="H56" s="343">
        <v>-15</v>
      </c>
    </row>
    <row r="57" spans="2:8" s="574" customFormat="1" ht="15" customHeight="1" thickBot="1">
      <c r="B57" s="717"/>
      <c r="C57" s="698"/>
      <c r="D57" s="94" t="s">
        <v>674</v>
      </c>
      <c r="E57" s="95">
        <v>15</v>
      </c>
      <c r="F57" s="95">
        <v>15</v>
      </c>
      <c r="G57" s="95">
        <v>15</v>
      </c>
      <c r="H57" s="343">
        <v>15</v>
      </c>
    </row>
    <row r="58" spans="2:8" s="574" customFormat="1" ht="15" customHeight="1" thickBot="1">
      <c r="B58" s="717"/>
      <c r="C58" s="698"/>
      <c r="D58" s="94" t="s">
        <v>675</v>
      </c>
      <c r="E58" s="96">
        <f ca="1">E54+E56</f>
        <v>100.131</v>
      </c>
      <c r="F58" s="96">
        <f ca="1">F54+F56</f>
        <v>87.772999999999996</v>
      </c>
      <c r="G58" s="96">
        <f t="shared" ref="G58:H58" ca="1" si="27">G54+G56</f>
        <v>87.772999999999996</v>
      </c>
      <c r="H58" s="343">
        <f t="shared" ca="1" si="27"/>
        <v>87.772999999999996</v>
      </c>
    </row>
    <row r="59" spans="2:8" s="574" customFormat="1" ht="15" customHeight="1" thickBot="1">
      <c r="B59" s="717"/>
      <c r="C59" s="698"/>
      <c r="D59" s="94" t="s">
        <v>676</v>
      </c>
      <c r="E59" s="96">
        <f ca="1">E55+E57</f>
        <v>174.143</v>
      </c>
      <c r="F59" s="96">
        <f t="shared" ref="F59:H59" ca="1" si="28">F55+F57</f>
        <v>174.143</v>
      </c>
      <c r="G59" s="96">
        <f t="shared" ca="1" si="28"/>
        <v>192.392</v>
      </c>
      <c r="H59" s="343">
        <f t="shared" ca="1" si="28"/>
        <v>174.143</v>
      </c>
    </row>
    <row r="60" spans="2:8" s="574" customFormat="1" ht="15" customHeight="1" thickBot="1">
      <c r="B60" s="717"/>
      <c r="C60" s="699" t="s">
        <v>128</v>
      </c>
      <c r="D60" s="74" t="s">
        <v>106</v>
      </c>
      <c r="E60" s="75" t="str">
        <f>CONCATENATE(E43,E$7,E44)</f>
        <v>34-30</v>
      </c>
      <c r="F60" s="75" t="str">
        <f t="shared" ref="F60:H60" si="29">CONCATENATE(F43,F$7,F44)</f>
        <v>34-28</v>
      </c>
      <c r="G60" s="75" t="str">
        <f t="shared" si="29"/>
        <v>38-28</v>
      </c>
      <c r="H60" s="347" t="str">
        <f t="shared" si="29"/>
        <v>34-28</v>
      </c>
    </row>
    <row r="61" spans="2:8" s="574" customFormat="1" ht="15" customHeight="1" thickBot="1">
      <c r="B61" s="717"/>
      <c r="C61" s="699"/>
      <c r="D61" s="76" t="s">
        <v>670</v>
      </c>
      <c r="E61" s="76">
        <f ca="1">AVERAGE(INDIRECT(CONCATENATE($E50,E48,$E$24,E49),TRUE))</f>
        <v>138.602</v>
      </c>
      <c r="F61" s="76">
        <f t="shared" ref="F61:G61" ca="1" si="30">AVERAGE(INDIRECT(CONCATENATE($E50,F48,$E$24,F49),TRUE))</f>
        <v>128.88971428571429</v>
      </c>
      <c r="G61" s="76">
        <f t="shared" ca="1" si="30"/>
        <v>144.33990909090909</v>
      </c>
      <c r="H61" s="421">
        <f ca="1">AVERAGE(INDIRECT(CONCATENATE($E50,H48,$E$24,H49),TRUE))</f>
        <v>128.88971428571429</v>
      </c>
    </row>
    <row r="62" spans="2:8" s="574" customFormat="1" ht="15" customHeight="1" thickBot="1">
      <c r="B62" s="717"/>
      <c r="C62" s="699"/>
      <c r="D62" s="77" t="s">
        <v>671</v>
      </c>
      <c r="E62" s="77">
        <f ca="1">MIN(INDIRECT(CONCATENATE($E50,E48,$E$24,E49),TRUE))</f>
        <v>115.131</v>
      </c>
      <c r="F62" s="77">
        <f t="shared" ref="F62:G62" ca="1" si="31">MIN(INDIRECT(CONCATENATE($E50,F48,$E$24,F49),TRUE))</f>
        <v>102.773</v>
      </c>
      <c r="G62" s="77">
        <f t="shared" ca="1" si="31"/>
        <v>102.773</v>
      </c>
      <c r="H62" s="347">
        <f ca="1">MIN(INDIRECT(CONCATENATE($E50,H48,$E$24,H49),TRUE))</f>
        <v>102.773</v>
      </c>
    </row>
    <row r="63" spans="2:8" s="574" customFormat="1" ht="15" customHeight="1" thickBot="1">
      <c r="B63" s="717"/>
      <c r="C63" s="699"/>
      <c r="D63" s="77" t="s">
        <v>672</v>
      </c>
      <c r="E63" s="77">
        <f ca="1">MAX(INDIRECT(CONCATENATE($E50,E48,$E$24,E49),TRUE))</f>
        <v>159.143</v>
      </c>
      <c r="F63" s="77">
        <f t="shared" ref="F63:G63" ca="1" si="32">MAX(INDIRECT(CONCATENATE($E50,F48,$E$24,F49),TRUE))</f>
        <v>159.143</v>
      </c>
      <c r="G63" s="77">
        <f t="shared" ca="1" si="32"/>
        <v>177.392</v>
      </c>
      <c r="H63" s="347">
        <f ca="1">MAX(INDIRECT(CONCATENATE($E50,H48,$E$24,H49),TRUE))</f>
        <v>159.143</v>
      </c>
    </row>
    <row r="64" spans="2:8" s="574" customFormat="1" ht="15" customHeight="1" thickBot="1">
      <c r="B64" s="717"/>
      <c r="C64" s="699"/>
      <c r="D64" s="63" t="s">
        <v>673</v>
      </c>
      <c r="E64" s="78">
        <v>-15</v>
      </c>
      <c r="F64" s="78">
        <v>-15</v>
      </c>
      <c r="G64" s="78">
        <v>-15</v>
      </c>
      <c r="H64" s="347">
        <v>-15</v>
      </c>
    </row>
    <row r="65" spans="2:8" s="574" customFormat="1" ht="15" customHeight="1" thickBot="1">
      <c r="B65" s="717"/>
      <c r="C65" s="699"/>
      <c r="D65" s="63" t="s">
        <v>674</v>
      </c>
      <c r="E65" s="78">
        <v>15</v>
      </c>
      <c r="F65" s="78">
        <v>15</v>
      </c>
      <c r="G65" s="78">
        <v>15</v>
      </c>
      <c r="H65" s="347">
        <v>15</v>
      </c>
    </row>
    <row r="66" spans="2:8" s="574" customFormat="1" ht="15" customHeight="1" thickBot="1">
      <c r="B66" s="717"/>
      <c r="C66" s="699"/>
      <c r="D66" s="63" t="s">
        <v>675</v>
      </c>
      <c r="E66" s="64">
        <f ca="1">E62+E64</f>
        <v>100.131</v>
      </c>
      <c r="F66" s="64">
        <f ca="1">F62+F64</f>
        <v>87.772999999999996</v>
      </c>
      <c r="G66" s="64">
        <f t="shared" ref="G66:H66" ca="1" si="33">G62+G64</f>
        <v>87.772999999999996</v>
      </c>
      <c r="H66" s="347">
        <f t="shared" ca="1" si="33"/>
        <v>87.772999999999996</v>
      </c>
    </row>
    <row r="67" spans="2:8" s="574" customFormat="1" ht="15" customHeight="1" thickBot="1">
      <c r="B67" s="717"/>
      <c r="C67" s="700"/>
      <c r="D67" s="104" t="s">
        <v>676</v>
      </c>
      <c r="E67" s="105">
        <f ca="1">E63+E65</f>
        <v>174.143</v>
      </c>
      <c r="F67" s="105">
        <f t="shared" ref="F67:H67" ca="1" si="34">F63+F65</f>
        <v>174.143</v>
      </c>
      <c r="G67" s="105">
        <f t="shared" ca="1" si="34"/>
        <v>192.392</v>
      </c>
      <c r="H67" s="416">
        <f t="shared" ca="1" si="34"/>
        <v>174.143</v>
      </c>
    </row>
    <row r="68" spans="2:8" s="574" customFormat="1" ht="15" customHeight="1" thickBot="1">
      <c r="B68" s="726" t="s">
        <v>37</v>
      </c>
      <c r="C68" s="701" t="s">
        <v>120</v>
      </c>
      <c r="D68" s="25" t="s">
        <v>148</v>
      </c>
      <c r="E68" s="26" t="str">
        <f ca="1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$E$220</v>
      </c>
      <c r="F68" s="26" t="str">
        <f ca="1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$E$220</v>
      </c>
      <c r="G68" s="26" t="str">
        <f ca="1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$E$242</v>
      </c>
      <c r="H68" s="367" t="str">
        <f ca="1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$E$220</v>
      </c>
    </row>
    <row r="69" spans="2:8" s="574" customFormat="1" ht="15" customHeight="1" thickBot="1">
      <c r="B69" s="726"/>
      <c r="C69" s="701"/>
      <c r="D69" s="24" t="s">
        <v>129</v>
      </c>
      <c r="E69" s="119">
        <f ca="1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33.951459746075535</v>
      </c>
      <c r="F69" s="119">
        <f ca="1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33.951459746075535</v>
      </c>
      <c r="G69" s="119">
        <f ca="1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38.144644885649662</v>
      </c>
      <c r="H69" s="418">
        <f ca="1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33.951459746075535</v>
      </c>
    </row>
    <row r="70" spans="2:8" s="574" customFormat="1" ht="15" customHeight="1" thickBot="1">
      <c r="B70" s="726"/>
      <c r="C70" s="701"/>
      <c r="D70" s="25" t="s">
        <v>149</v>
      </c>
      <c r="E70" s="26" t="str">
        <f ca="1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$E$204</v>
      </c>
      <c r="F70" s="26" t="str">
        <f ca="1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$E$194</v>
      </c>
      <c r="G70" s="26" t="str">
        <f ca="1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$E$194</v>
      </c>
      <c r="H70" s="367" t="str">
        <f ca="1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$E$194</v>
      </c>
    </row>
    <row r="71" spans="2:8" s="574" customFormat="1" ht="15" customHeight="1" thickBot="1">
      <c r="B71" s="726"/>
      <c r="C71" s="701"/>
      <c r="D71" s="24" t="s">
        <v>130</v>
      </c>
      <c r="E71" s="119">
        <f ca="1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30.269941225884001</v>
      </c>
      <c r="F71" s="119">
        <f ca="1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27.94303550356053</v>
      </c>
      <c r="G71" s="119">
        <f ca="1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27.94303550356053</v>
      </c>
      <c r="H71" s="418">
        <f ca="1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27.94303550356053</v>
      </c>
    </row>
    <row r="72" spans="2:8" s="574" customFormat="1" ht="15" customHeight="1" thickBot="1">
      <c r="B72" s="726"/>
      <c r="C72" s="707" t="s">
        <v>121</v>
      </c>
      <c r="D72" s="60" t="s">
        <v>148</v>
      </c>
      <c r="E72" s="62" t="str">
        <f ca="1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$E$220</v>
      </c>
      <c r="F72" s="62" t="str">
        <f ca="1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$E$220</v>
      </c>
      <c r="G72" s="62" t="str">
        <f ca="1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$E$242</v>
      </c>
      <c r="H72" s="354" t="str">
        <f ca="1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$E$220</v>
      </c>
    </row>
    <row r="73" spans="2:8" s="574" customFormat="1" ht="15" customHeight="1" thickBot="1">
      <c r="B73" s="726"/>
      <c r="C73" s="707"/>
      <c r="D73" s="85" t="s">
        <v>118</v>
      </c>
      <c r="E73" s="123">
        <f ca="1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33.951459746075535</v>
      </c>
      <c r="F73" s="123">
        <f ca="1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33.951459746075535</v>
      </c>
      <c r="G73" s="123">
        <f ca="1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38.144644885649662</v>
      </c>
      <c r="H73" s="419">
        <f ca="1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33.951459746075535</v>
      </c>
    </row>
    <row r="74" spans="2:8" s="574" customFormat="1" ht="15" customHeight="1" thickBot="1">
      <c r="B74" s="726"/>
      <c r="C74" s="707"/>
      <c r="D74" s="60" t="s">
        <v>149</v>
      </c>
      <c r="E74" s="62" t="str">
        <f ca="1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$E$204</v>
      </c>
      <c r="F74" s="62" t="str">
        <f ca="1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$E$194</v>
      </c>
      <c r="G74" s="62" t="str">
        <f ca="1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$E$194</v>
      </c>
      <c r="H74" s="354" t="str">
        <f ca="1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$E$194</v>
      </c>
    </row>
    <row r="75" spans="2:8" s="574" customFormat="1" ht="15" customHeight="1" thickBot="1">
      <c r="B75" s="726"/>
      <c r="C75" s="707"/>
      <c r="D75" s="85" t="s">
        <v>119</v>
      </c>
      <c r="E75" s="123">
        <f ca="1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30.269941225884001</v>
      </c>
      <c r="F75" s="123">
        <f ca="1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27.94303550356053</v>
      </c>
      <c r="G75" s="123">
        <f ca="1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27.94303550356053</v>
      </c>
      <c r="H75" s="419">
        <f ca="1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27.94303550356053</v>
      </c>
    </row>
    <row r="76" spans="2:8" s="574" customFormat="1" ht="15" customHeight="1" thickBot="1">
      <c r="B76" s="726"/>
      <c r="C76" s="712" t="s">
        <v>125</v>
      </c>
      <c r="D76" s="712"/>
      <c r="E76" s="704">
        <v>5</v>
      </c>
      <c r="F76" s="704"/>
      <c r="G76" s="704"/>
      <c r="H76" s="704"/>
    </row>
    <row r="77" spans="2:8" s="574" customFormat="1" ht="15" customHeight="1" thickBot="1">
      <c r="B77" s="726"/>
      <c r="C77" s="573"/>
      <c r="D77" s="713" t="s">
        <v>126</v>
      </c>
      <c r="E77" s="42" t="s">
        <v>147</v>
      </c>
      <c r="F77" s="24"/>
      <c r="G77" s="24"/>
      <c r="H77" s="426"/>
    </row>
    <row r="78" spans="2:8" s="574" customFormat="1" ht="15" customHeight="1" thickBot="1">
      <c r="B78" s="726"/>
      <c r="C78" s="573"/>
      <c r="D78" s="713"/>
      <c r="E78" s="42" t="s">
        <v>124</v>
      </c>
      <c r="F78" s="24"/>
      <c r="G78" s="24"/>
      <c r="H78" s="426"/>
    </row>
    <row r="79" spans="2:8" s="574" customFormat="1" ht="15" customHeight="1" thickBot="1">
      <c r="B79" s="726"/>
      <c r="C79" s="705" t="s">
        <v>120</v>
      </c>
      <c r="D79" s="44" t="s">
        <v>123</v>
      </c>
      <c r="E79" s="43" t="str">
        <f ca="1">ADDRESS(MATCH(E71,SL_CHARTS_2012!$E$1:$E$3999,1),$E$76+1,1)</f>
        <v>$F$204</v>
      </c>
      <c r="F79" s="43" t="str">
        <f ca="1">ADDRESS(MATCH(F71,SL_CHARTS_2012!$E$1:$E$3999,1),$E$76+1,1)</f>
        <v>$F$194</v>
      </c>
      <c r="G79" s="43" t="str">
        <f ca="1">ADDRESS(MATCH(G71,SL_CHARTS_2012!$E$1:$E$3999,1),$E$76+1,1)</f>
        <v>$F$194</v>
      </c>
      <c r="H79" s="427" t="str">
        <f ca="1">ADDRESS(MATCH(H71,SL_CHARTS_2012!$E$1:$E$3999,1),$E$76+1,1)</f>
        <v>$F$194</v>
      </c>
    </row>
    <row r="80" spans="2:8" s="574" customFormat="1" ht="15" customHeight="1" thickBot="1">
      <c r="B80" s="726"/>
      <c r="C80" s="706"/>
      <c r="D80" s="44" t="s">
        <v>122</v>
      </c>
      <c r="E80" s="43" t="str">
        <f ca="1">ADDRESS(MATCH(E69,SL_CHARTS_2012!$E$1:$E$3999,1),$E$76+1,1)</f>
        <v>$F$220</v>
      </c>
      <c r="F80" s="43" t="str">
        <f ca="1">ADDRESS(MATCH(F69,SL_CHARTS_2012!$E$1:$E$3999,1),$E$76+1,1)</f>
        <v>$F$220</v>
      </c>
      <c r="G80" s="43" t="str">
        <f ca="1">ADDRESS(MATCH(G69,SL_CHARTS_2012!$E$1:$E$3999,1),$E$76+1,1)</f>
        <v>$F$242</v>
      </c>
      <c r="H80" s="427" t="str">
        <f ca="1">ADDRESS(MATCH(H69,SL_CHARTS_2012!$E$1:$E$3999,1),$E$76+1,1)</f>
        <v>$F$220</v>
      </c>
    </row>
    <row r="81" spans="2:8" s="574" customFormat="1" ht="15" customHeight="1" thickBot="1">
      <c r="B81" s="726"/>
      <c r="C81" s="707" t="s">
        <v>121</v>
      </c>
      <c r="D81" s="49" t="s">
        <v>123</v>
      </c>
      <c r="E81" s="48" t="str">
        <f ca="1">ADDRESS(MATCH(E75,SL_CHARTS_2012!$E$1:$E$3999,1),$E$76+1,1)</f>
        <v>$F$204</v>
      </c>
      <c r="F81" s="48" t="str">
        <f ca="1">ADDRESS(MATCH(F75,SL_CHARTS_2012!$E$1:$E$3999,1),$E$76+1,1)</f>
        <v>$F$194</v>
      </c>
      <c r="G81" s="48" t="str">
        <f ca="1">ADDRESS(MATCH(G75,SL_CHARTS_2012!$E$1:$E$3999,1),$E$76+1,1)</f>
        <v>$F$194</v>
      </c>
      <c r="H81" s="369" t="str">
        <f ca="1">ADDRESS(MATCH(H75,SL_CHARTS_2012!$E$1:$E$3999,1),$E$76+1,1)</f>
        <v>$F$194</v>
      </c>
    </row>
    <row r="82" spans="2:8" s="574" customFormat="1" ht="15" customHeight="1" thickBot="1">
      <c r="B82" s="726"/>
      <c r="C82" s="708"/>
      <c r="D82" s="49" t="s">
        <v>122</v>
      </c>
      <c r="E82" s="48" t="str">
        <f ca="1">ADDRESS(MATCH(E73,SL_CHARTS_2012!$E$1:$E$3999,1),$E$76+1,1)</f>
        <v>$F$220</v>
      </c>
      <c r="F82" s="48" t="str">
        <f ca="1">ADDRESS(MATCH(F73,SL_CHARTS_2012!$E$1:$E$3999,1),$E$76+1,1)</f>
        <v>$F$220</v>
      </c>
      <c r="G82" s="48" t="str">
        <f ca="1">ADDRESS(MATCH(G73,SL_CHARTS_2012!$E$1:$E$3999,1),$E$76+1,1)</f>
        <v>$F$242</v>
      </c>
      <c r="H82" s="369" t="str">
        <f ca="1">ADDRESS(MATCH(H73,SL_CHARTS_2012!$E$1:$E$3999,1),$E$76+1,1)</f>
        <v>$F$220</v>
      </c>
    </row>
    <row r="83" spans="2:8" s="574" customFormat="1" ht="15" customHeight="1" thickBot="1">
      <c r="B83" s="726"/>
      <c r="C83" s="714" t="s">
        <v>127</v>
      </c>
      <c r="D83" s="135" t="s">
        <v>106</v>
      </c>
      <c r="E83" s="14" t="str">
        <f t="shared" ref="E83:H83" ca="1" si="35">CONCATENATE(ROUND(E69,2),E$7,ROUND(E71,2))</f>
        <v>33,95-30,27</v>
      </c>
      <c r="F83" s="14" t="str">
        <f t="shared" ca="1" si="35"/>
        <v>33,95-27,94</v>
      </c>
      <c r="G83" s="14" t="str">
        <f t="shared" ca="1" si="35"/>
        <v>38,14-27,94</v>
      </c>
      <c r="H83" s="330" t="str">
        <f t="shared" ca="1" si="35"/>
        <v>33,95-27,94</v>
      </c>
    </row>
    <row r="84" spans="2:8" s="574" customFormat="1" ht="15" customHeight="1" thickBot="1">
      <c r="B84" s="726"/>
      <c r="C84" s="714"/>
      <c r="D84" s="136" t="s">
        <v>670</v>
      </c>
      <c r="E84" s="136">
        <f ca="1">AVERAGE(INDIRECT(CONCATENATE($E$77,E79,$E$78,E80),TRUE))</f>
        <v>161.01470588235293</v>
      </c>
      <c r="F84" s="136">
        <f t="shared" ref="F84:G84" ca="1" si="36">AVERAGE(INDIRECT(CONCATENATE($E$77,F79,$E$78,F80),TRUE))</f>
        <v>118.22185185185184</v>
      </c>
      <c r="G84" s="136">
        <f t="shared" ca="1" si="36"/>
        <v>127.42612244897956</v>
      </c>
      <c r="H84" s="429">
        <f ca="1">AVERAGE(INDIRECT(CONCATENATE($E$77,H79,$E$78,H80),TRUE))</f>
        <v>118.22185185185184</v>
      </c>
    </row>
    <row r="85" spans="2:8" s="574" customFormat="1" ht="15" customHeight="1" thickBot="1">
      <c r="B85" s="726"/>
      <c r="C85" s="714"/>
      <c r="D85" s="137" t="s">
        <v>671</v>
      </c>
      <c r="E85" s="137">
        <f ca="1">MIN(INDIRECT(CONCATENATE($E$77,E79,$E$78,E80),TRUE))</f>
        <v>102.64</v>
      </c>
      <c r="F85" s="137">
        <f t="shared" ref="F85:G85" ca="1" si="37">MIN(INDIRECT(CONCATENATE($E$77,F79,$E$78,F80),TRUE))</f>
        <v>1.01</v>
      </c>
      <c r="G85" s="137">
        <f t="shared" ca="1" si="37"/>
        <v>1.01</v>
      </c>
      <c r="H85" s="330">
        <f ca="1">MIN(INDIRECT(CONCATENATE($E$77,H79,$E$78,H80),TRUE))</f>
        <v>1.01</v>
      </c>
    </row>
    <row r="86" spans="2:8" s="574" customFormat="1" ht="15" customHeight="1" thickBot="1">
      <c r="B86" s="726"/>
      <c r="C86" s="714"/>
      <c r="D86" s="137" t="s">
        <v>672</v>
      </c>
      <c r="E86" s="137">
        <f ca="1">MAX(INDIRECT(CONCATENATE($E$77,E79,$E$78,E80),TRUE))</f>
        <v>196.3</v>
      </c>
      <c r="F86" s="137">
        <f t="shared" ref="F86:G86" ca="1" si="38">MAX(INDIRECT(CONCATENATE($E$77,F79,$E$78,F80),TRUE))</f>
        <v>196.3</v>
      </c>
      <c r="G86" s="137">
        <f t="shared" ca="1" si="38"/>
        <v>196.3</v>
      </c>
      <c r="H86" s="330">
        <f ca="1">MAX(INDIRECT(CONCATENATE($E$77,H79,$E$78,H80),TRUE))</f>
        <v>196.3</v>
      </c>
    </row>
    <row r="87" spans="2:8" s="574" customFormat="1" ht="15" customHeight="1" thickBot="1">
      <c r="B87" s="726"/>
      <c r="C87" s="714"/>
      <c r="D87" s="138" t="s">
        <v>673</v>
      </c>
      <c r="E87" s="139">
        <v>-15</v>
      </c>
      <c r="F87" s="139">
        <v>-15</v>
      </c>
      <c r="G87" s="139">
        <v>-15</v>
      </c>
      <c r="H87" s="330">
        <v>-15</v>
      </c>
    </row>
    <row r="88" spans="2:8" s="574" customFormat="1" ht="15" customHeight="1" thickBot="1">
      <c r="B88" s="726"/>
      <c r="C88" s="714"/>
      <c r="D88" s="138" t="s">
        <v>674</v>
      </c>
      <c r="E88" s="139">
        <v>15</v>
      </c>
      <c r="F88" s="139">
        <v>15</v>
      </c>
      <c r="G88" s="139">
        <v>15</v>
      </c>
      <c r="H88" s="330">
        <v>15</v>
      </c>
    </row>
    <row r="89" spans="2:8" s="574" customFormat="1" ht="15" customHeight="1" thickBot="1">
      <c r="B89" s="726"/>
      <c r="C89" s="714"/>
      <c r="D89" s="138" t="s">
        <v>675</v>
      </c>
      <c r="E89" s="140">
        <f ca="1">E85+E87</f>
        <v>87.64</v>
      </c>
      <c r="F89" s="140">
        <f ca="1">F85+F87</f>
        <v>-13.99</v>
      </c>
      <c r="G89" s="140">
        <f t="shared" ref="G89:H89" ca="1" si="39">G85+G87</f>
        <v>-13.99</v>
      </c>
      <c r="H89" s="330">
        <f t="shared" ca="1" si="39"/>
        <v>-13.99</v>
      </c>
    </row>
    <row r="90" spans="2:8" s="574" customFormat="1" ht="15" customHeight="1" thickBot="1">
      <c r="B90" s="726"/>
      <c r="C90" s="714"/>
      <c r="D90" s="138" t="s">
        <v>676</v>
      </c>
      <c r="E90" s="140">
        <f ca="1">E86+E88</f>
        <v>211.3</v>
      </c>
      <c r="F90" s="140">
        <f t="shared" ref="F90:H90" ca="1" si="40">F86+F88</f>
        <v>211.3</v>
      </c>
      <c r="G90" s="140">
        <f t="shared" ca="1" si="40"/>
        <v>211.3</v>
      </c>
      <c r="H90" s="330">
        <f t="shared" ca="1" si="40"/>
        <v>211.3</v>
      </c>
    </row>
    <row r="91" spans="2:8" s="574" customFormat="1" ht="15" customHeight="1" thickBot="1">
      <c r="B91" s="726"/>
      <c r="C91" s="722" t="s">
        <v>128</v>
      </c>
      <c r="D91" s="56" t="s">
        <v>106</v>
      </c>
      <c r="E91" s="57" t="str">
        <f ca="1">CONCATENATE(ROUND(E73,2),E$7,ROUND(E75,2))</f>
        <v>33,95-30,27</v>
      </c>
      <c r="F91" s="57" t="str">
        <f t="shared" ref="F91:H91" ca="1" si="41">CONCATENATE(ROUND(F73,2),F$7,ROUND(F75,2))</f>
        <v>33,95-27,94</v>
      </c>
      <c r="G91" s="57" t="str">
        <f t="shared" ca="1" si="41"/>
        <v>38,14-27,94</v>
      </c>
      <c r="H91" s="354" t="str">
        <f t="shared" ca="1" si="41"/>
        <v>33,95-27,94</v>
      </c>
    </row>
    <row r="92" spans="2:8" s="574" customFormat="1" ht="15" customHeight="1" thickBot="1">
      <c r="B92" s="726"/>
      <c r="C92" s="722"/>
      <c r="D92" s="58" t="s">
        <v>670</v>
      </c>
      <c r="E92" s="58">
        <f ca="1">AVERAGE(INDIRECT(CONCATENATE($E$77,E81,$E$78,E82),TRUE))</f>
        <v>161.01470588235293</v>
      </c>
      <c r="F92" s="58">
        <f t="shared" ref="F92:G92" ca="1" si="42">AVERAGE(INDIRECT(CONCATENATE($E$77,F81,$E$78,F82),TRUE))</f>
        <v>118.22185185185184</v>
      </c>
      <c r="G92" s="58">
        <f t="shared" ca="1" si="42"/>
        <v>127.42612244897956</v>
      </c>
      <c r="H92" s="419">
        <f ca="1">AVERAGE(INDIRECT(CONCATENATE($E$77,H81,$E$78,H82),TRUE))</f>
        <v>118.22185185185184</v>
      </c>
    </row>
    <row r="93" spans="2:8" s="574" customFormat="1" ht="15" customHeight="1" thickBot="1">
      <c r="B93" s="726"/>
      <c r="C93" s="722"/>
      <c r="D93" s="59" t="s">
        <v>671</v>
      </c>
      <c r="E93" s="59">
        <f ca="1">MIN(INDIRECT(CONCATENATE($E$77,E81,$E$78,E82),TRUE))</f>
        <v>102.64</v>
      </c>
      <c r="F93" s="59">
        <f t="shared" ref="F93:G93" ca="1" si="43">MIN(INDIRECT(CONCATENATE($E$77,F81,$E$78,F82),TRUE))</f>
        <v>1.01</v>
      </c>
      <c r="G93" s="59">
        <f t="shared" ca="1" si="43"/>
        <v>1.01</v>
      </c>
      <c r="H93" s="354">
        <f ca="1">MIN(INDIRECT(CONCATENATE($E$77,H81,$E$78,H82),TRUE))</f>
        <v>1.01</v>
      </c>
    </row>
    <row r="94" spans="2:8" s="574" customFormat="1" ht="15" customHeight="1" thickBot="1">
      <c r="B94" s="726"/>
      <c r="C94" s="722"/>
      <c r="D94" s="59" t="s">
        <v>672</v>
      </c>
      <c r="E94" s="59">
        <f ca="1">MAX(INDIRECT(CONCATENATE($E$77,E81,$E$78,E82),TRUE))</f>
        <v>196.3</v>
      </c>
      <c r="F94" s="59">
        <f t="shared" ref="F94:G94" ca="1" si="44">MAX(INDIRECT(CONCATENATE($E$77,F81,$E$78,F82),TRUE))</f>
        <v>196.3</v>
      </c>
      <c r="G94" s="59">
        <f t="shared" ca="1" si="44"/>
        <v>196.3</v>
      </c>
      <c r="H94" s="354">
        <f ca="1">MAX(INDIRECT(CONCATENATE($E$77,H81,$E$78,H82),TRUE))</f>
        <v>196.3</v>
      </c>
    </row>
    <row r="95" spans="2:8" s="574" customFormat="1" ht="15" customHeight="1" thickBot="1">
      <c r="B95" s="726"/>
      <c r="C95" s="722"/>
      <c r="D95" s="60" t="s">
        <v>673</v>
      </c>
      <c r="E95" s="61">
        <v>-15</v>
      </c>
      <c r="F95" s="61">
        <v>-15</v>
      </c>
      <c r="G95" s="61">
        <v>-15</v>
      </c>
      <c r="H95" s="354">
        <v>-15</v>
      </c>
    </row>
    <row r="96" spans="2:8" s="574" customFormat="1" ht="15" customHeight="1" thickBot="1">
      <c r="B96" s="726"/>
      <c r="C96" s="722"/>
      <c r="D96" s="60" t="s">
        <v>674</v>
      </c>
      <c r="E96" s="61">
        <v>15</v>
      </c>
      <c r="F96" s="61">
        <v>15</v>
      </c>
      <c r="G96" s="61">
        <v>15</v>
      </c>
      <c r="H96" s="354">
        <v>15</v>
      </c>
    </row>
    <row r="97" spans="2:8" s="574" customFormat="1" ht="15" customHeight="1" thickBot="1">
      <c r="B97" s="726"/>
      <c r="C97" s="722"/>
      <c r="D97" s="60" t="s">
        <v>675</v>
      </c>
      <c r="E97" s="62">
        <f ca="1">E93+E95</f>
        <v>87.64</v>
      </c>
      <c r="F97" s="62">
        <f ca="1">F93+F95</f>
        <v>-13.99</v>
      </c>
      <c r="G97" s="62">
        <f t="shared" ref="G97:H97" ca="1" si="45">G93+G95</f>
        <v>-13.99</v>
      </c>
      <c r="H97" s="354">
        <f t="shared" ca="1" si="45"/>
        <v>-13.99</v>
      </c>
    </row>
    <row r="98" spans="2:8" s="574" customFormat="1" ht="15" customHeight="1" thickBot="1">
      <c r="B98" s="726"/>
      <c r="C98" s="723"/>
      <c r="D98" s="148" t="s">
        <v>676</v>
      </c>
      <c r="E98" s="149">
        <f ca="1">E94+E96</f>
        <v>211.3</v>
      </c>
      <c r="F98" s="149">
        <f t="shared" ref="F98:H98" ca="1" si="46">F94+F96</f>
        <v>211.3</v>
      </c>
      <c r="G98" s="149">
        <f t="shared" ca="1" si="46"/>
        <v>211.3</v>
      </c>
      <c r="H98" s="415">
        <f t="shared" ca="1" si="46"/>
        <v>211.3</v>
      </c>
    </row>
    <row r="99" spans="2:8" s="490" customFormat="1" ht="15" customHeight="1">
      <c r="B99" s="184"/>
      <c r="C99" s="184"/>
      <c r="D99" s="192"/>
      <c r="E99" s="193"/>
      <c r="F99" s="193"/>
      <c r="G99" s="193"/>
      <c r="H99" s="434"/>
    </row>
    <row r="100" spans="2:8" s="490" customFormat="1" ht="15" customHeight="1" thickBot="1">
      <c r="B100" s="690" t="s">
        <v>3</v>
      </c>
      <c r="C100" s="690"/>
      <c r="D100" s="690"/>
      <c r="E100" s="690"/>
      <c r="F100" s="690"/>
      <c r="G100" s="690"/>
      <c r="H100" s="690"/>
    </row>
    <row r="101" spans="2:8" s="490" customFormat="1" ht="15" hidden="1" customHeight="1" thickBot="1">
      <c r="B101" s="728" t="s">
        <v>38</v>
      </c>
      <c r="C101" s="691" t="s">
        <v>120</v>
      </c>
      <c r="D101" s="66" t="s">
        <v>118</v>
      </c>
      <c r="E101" s="66">
        <f>ROUNDUP(E$4,0)</f>
        <v>34</v>
      </c>
      <c r="F101" s="66">
        <f>ROUNDUP(F$4,0)</f>
        <v>34</v>
      </c>
      <c r="G101" s="66">
        <f>ROUNDUP(G$4,0)</f>
        <v>38</v>
      </c>
      <c r="H101" s="378">
        <f t="shared" ref="H101" si="47">ROUNDUP(H$4,0)</f>
        <v>34</v>
      </c>
    </row>
    <row r="102" spans="2:8" s="490" customFormat="1" ht="15" hidden="1" customHeight="1" thickBot="1">
      <c r="B102" s="718"/>
      <c r="C102" s="692"/>
      <c r="D102" s="66" t="s">
        <v>119</v>
      </c>
      <c r="E102" s="66">
        <f>ROUNDDOWN(E$8,0)</f>
        <v>30</v>
      </c>
      <c r="F102" s="66">
        <f>ROUNDDOWN(F$8,0)</f>
        <v>28</v>
      </c>
      <c r="G102" s="66">
        <f>ROUNDDOWN(G$8,0)</f>
        <v>28</v>
      </c>
      <c r="H102" s="378">
        <f t="shared" ref="H102" si="48">ROUNDDOWN(H$8,0)</f>
        <v>28</v>
      </c>
    </row>
    <row r="103" spans="2:8" s="490" customFormat="1" ht="15" hidden="1" customHeight="1" thickBot="1">
      <c r="B103" s="718"/>
      <c r="C103" s="693" t="s">
        <v>121</v>
      </c>
      <c r="D103" s="67" t="s">
        <v>118</v>
      </c>
      <c r="E103" s="67">
        <f>ROUNDUP(E$6,0)</f>
        <v>34</v>
      </c>
      <c r="F103" s="67">
        <f>ROUNDUP(F$6,0)</f>
        <v>34</v>
      </c>
      <c r="G103" s="67">
        <f>ROUNDUP(G$6,0)</f>
        <v>38</v>
      </c>
      <c r="H103" s="431">
        <f t="shared" ref="H103" si="49">ROUNDUP(H$6,0)</f>
        <v>34</v>
      </c>
    </row>
    <row r="104" spans="2:8" s="490" customFormat="1" ht="15" hidden="1" customHeight="1" thickBot="1">
      <c r="B104" s="718"/>
      <c r="C104" s="715"/>
      <c r="D104" s="67" t="s">
        <v>119</v>
      </c>
      <c r="E104" s="67">
        <f>ROUNDDOWN(E$8,0)</f>
        <v>30</v>
      </c>
      <c r="F104" s="67">
        <f>ROUNDDOWN(F$8,0)</f>
        <v>28</v>
      </c>
      <c r="G104" s="67">
        <f>ROUNDDOWN(G$8,0)</f>
        <v>28</v>
      </c>
      <c r="H104" s="431">
        <f t="shared" ref="H104" si="50">ROUNDDOWN(H$8,0)</f>
        <v>28</v>
      </c>
    </row>
    <row r="105" spans="2:8" s="490" customFormat="1" ht="15" hidden="1" customHeight="1" thickBot="1">
      <c r="B105" s="718"/>
      <c r="C105" s="694" t="s">
        <v>125</v>
      </c>
      <c r="D105" s="694"/>
      <c r="E105" s="695">
        <v>9</v>
      </c>
      <c r="F105" s="695"/>
      <c r="G105" s="695"/>
      <c r="H105" s="695"/>
    </row>
    <row r="106" spans="2:8" s="490" customFormat="1" ht="15" hidden="1" customHeight="1" thickBot="1">
      <c r="B106" s="718"/>
      <c r="C106" s="696" t="s">
        <v>120</v>
      </c>
      <c r="D106" s="89" t="s">
        <v>123</v>
      </c>
      <c r="E106" s="69" t="str">
        <f>ADDRESS(MATCH(E102,SL_CHARTS_2012!$B$1:$B$144,1),$E105,1)</f>
        <v>$I$34</v>
      </c>
      <c r="F106" s="69" t="str">
        <f>ADDRESS(MATCH(F102,SL_CHARTS_2012!$B$1:$B$144,1),$E105,1)</f>
        <v>$I$32</v>
      </c>
      <c r="G106" s="69" t="str">
        <f>ADDRESS(MATCH(G102,SL_CHARTS_2012!$B$1:$B$144,1),$E105,1)</f>
        <v>$I$32</v>
      </c>
      <c r="H106" s="432" t="str">
        <f>ADDRESS(MATCH(H102,SL_CHARTS_2012!$B$1:$B$144,1),$E105,1)</f>
        <v>$I$32</v>
      </c>
    </row>
    <row r="107" spans="2:8" s="490" customFormat="1" ht="15" hidden="1" customHeight="1" thickBot="1">
      <c r="B107" s="718"/>
      <c r="C107" s="703"/>
      <c r="D107" s="89" t="s">
        <v>122</v>
      </c>
      <c r="E107" s="69" t="str">
        <f>ADDRESS(MATCH(E101,SL_CHARTS_2012!$B$1:$B$144,1),$E105,1)</f>
        <v>$I$38</v>
      </c>
      <c r="F107" s="69" t="str">
        <f>ADDRESS(MATCH(F101,SL_CHARTS_2012!$B$1:$B$144,1),$E105,1)</f>
        <v>$I$38</v>
      </c>
      <c r="G107" s="69" t="str">
        <f>ADDRESS(MATCH(G101,SL_CHARTS_2012!$B$1:$B$144,1),$E105,1)</f>
        <v>$I$42</v>
      </c>
      <c r="H107" s="432" t="str">
        <f>ADDRESS(MATCH(H101,SL_CHARTS_2012!$B$1:$B$144,1),$E105,1)</f>
        <v>$I$38</v>
      </c>
    </row>
    <row r="108" spans="2:8" s="490" customFormat="1" ht="15" hidden="1" customHeight="1" thickBot="1">
      <c r="B108" s="718"/>
      <c r="C108" s="693" t="s">
        <v>121</v>
      </c>
      <c r="D108" s="90" t="s">
        <v>123</v>
      </c>
      <c r="E108" s="67" t="str">
        <f>ADDRESS(MATCH(E104,SL_CHARTS_2012!$B$1:$B$144,1),$E105,1)</f>
        <v>$I$34</v>
      </c>
      <c r="F108" s="67" t="str">
        <f>ADDRESS(MATCH(F104,SL_CHARTS_2012!$B$1:$B$144,1),$E105,1)</f>
        <v>$I$32</v>
      </c>
      <c r="G108" s="67" t="str">
        <f>ADDRESS(MATCH(G104,SL_CHARTS_2012!$B$1:$B$144,1),$E105,1)</f>
        <v>$I$32</v>
      </c>
      <c r="H108" s="431" t="str">
        <f>ADDRESS(MATCH(H104,SL_CHARTS_2012!$B$1:$B$144,1),$E105,1)</f>
        <v>$I$32</v>
      </c>
    </row>
    <row r="109" spans="2:8" s="490" customFormat="1" ht="15" hidden="1" customHeight="1" thickBot="1">
      <c r="B109" s="718"/>
      <c r="C109" s="715"/>
      <c r="D109" s="90" t="s">
        <v>122</v>
      </c>
      <c r="E109" s="67" t="str">
        <f>ADDRESS(MATCH(E103,SL_CHARTS_2012!$B$1:$B$144,1),$E105,1)</f>
        <v>$I$38</v>
      </c>
      <c r="F109" s="67" t="str">
        <f>ADDRESS(MATCH(F103,SL_CHARTS_2012!$B$1:$B$144,1),$E105,1)</f>
        <v>$I$38</v>
      </c>
      <c r="G109" s="67" t="str">
        <f>ADDRESS(MATCH(G103,SL_CHARTS_2012!$B$1:$B$144,1),$E105,1)</f>
        <v>$I$42</v>
      </c>
      <c r="H109" s="431" t="str">
        <f>ADDRESS(MATCH(H103,SL_CHARTS_2012!$B$1:$B$144,1),$E105,1)</f>
        <v>$I$38</v>
      </c>
    </row>
    <row r="110" spans="2:8" s="490" customFormat="1" ht="15" hidden="1" customHeight="1" thickBot="1">
      <c r="B110" s="718"/>
      <c r="C110" s="568"/>
      <c r="D110" s="697" t="s">
        <v>126</v>
      </c>
      <c r="E110" s="72" t="s">
        <v>147</v>
      </c>
      <c r="F110" s="569"/>
      <c r="G110" s="569"/>
      <c r="H110" s="433"/>
    </row>
    <row r="111" spans="2:8" s="490" customFormat="1" ht="15" hidden="1" customHeight="1" thickBot="1">
      <c r="B111" s="718"/>
      <c r="C111" s="568"/>
      <c r="D111" s="697"/>
      <c r="E111" s="72" t="s">
        <v>124</v>
      </c>
      <c r="F111" s="569"/>
      <c r="G111" s="569"/>
      <c r="H111" s="433"/>
    </row>
    <row r="112" spans="2:8" s="490" customFormat="1" ht="15" hidden="1" customHeight="1" thickBot="1">
      <c r="B112" s="718"/>
      <c r="C112" s="698" t="s">
        <v>127</v>
      </c>
      <c r="D112" s="91" t="s">
        <v>106</v>
      </c>
      <c r="E112" s="20" t="str">
        <f>CONCATENATE(E101,E$7,E102)</f>
        <v>34-30</v>
      </c>
      <c r="F112" s="20" t="str">
        <f>CONCATENATE(F101,F$7,F102)</f>
        <v>34-28</v>
      </c>
      <c r="G112" s="20" t="str">
        <f t="shared" ref="G112:H112" si="51">CONCATENATE(G101,G$7,G102)</f>
        <v>38-28</v>
      </c>
      <c r="H112" s="343" t="str">
        <f t="shared" si="51"/>
        <v>34-28</v>
      </c>
    </row>
    <row r="113" spans="2:8" s="490" customFormat="1" ht="15" hidden="1" customHeight="1" thickBot="1">
      <c r="B113" s="718"/>
      <c r="C113" s="698"/>
      <c r="D113" s="92" t="s">
        <v>670</v>
      </c>
      <c r="E113" s="92">
        <f ca="1">AVERAGE(INDIRECT(CONCATENATE($E$23,E106,$E$24,E107),TRUE))</f>
        <v>7.9307919999999994</v>
      </c>
      <c r="F113" s="92">
        <f t="shared" ref="F113:G113" ca="1" si="52">AVERAGE(INDIRECT(CONCATENATE($E$23,F106,$E$24,F107),TRUE))</f>
        <v>5.3890865142857143</v>
      </c>
      <c r="G113" s="92">
        <f t="shared" ca="1" si="52"/>
        <v>11.861855054545456</v>
      </c>
      <c r="H113" s="324">
        <f ca="1">AVERAGE(INDIRECT(CONCATENATE($E$23,H106,$E$24,H107),TRUE))</f>
        <v>5.3890865142857143</v>
      </c>
    </row>
    <row r="114" spans="2:8" s="490" customFormat="1" ht="15" hidden="1" customHeight="1" thickBot="1">
      <c r="B114" s="718"/>
      <c r="C114" s="698"/>
      <c r="D114" s="93" t="s">
        <v>671</v>
      </c>
      <c r="E114" s="93">
        <f ca="1">MIN(INDIRECT(CONCATENATE($E$23,E106,$E$24,E107),TRUE))</f>
        <v>1.5941000000000001</v>
      </c>
      <c r="F114" s="93">
        <f t="shared" ref="F114:G114" ca="1" si="53">MIN(INDIRECT(CONCATENATE($E$23,F106,$E$24,F107),TRUE))</f>
        <v>-1.90916</v>
      </c>
      <c r="G114" s="93">
        <f t="shared" ca="1" si="53"/>
        <v>-1.90916</v>
      </c>
      <c r="H114" s="343">
        <f ca="1">MIN(INDIRECT(CONCATENATE($E$23,H106,$E$24,H107),TRUE))</f>
        <v>-1.90916</v>
      </c>
    </row>
    <row r="115" spans="2:8" s="490" customFormat="1" ht="15" hidden="1" customHeight="1" thickBot="1">
      <c r="B115" s="718"/>
      <c r="C115" s="698"/>
      <c r="D115" s="93" t="s">
        <v>672</v>
      </c>
      <c r="E115" s="93">
        <f ca="1">MAX(INDIRECT(CONCATENATE($E$23,E106,$E$24,E107),TRUE))</f>
        <v>16.552</v>
      </c>
      <c r="F115" s="93">
        <f t="shared" ref="F115:G115" ca="1" si="54">MAX(INDIRECT(CONCATENATE($E$23,F106,$E$24,F107),TRUE))</f>
        <v>16.552</v>
      </c>
      <c r="G115" s="93">
        <f t="shared" ca="1" si="54"/>
        <v>24.4941</v>
      </c>
      <c r="H115" s="343">
        <f ca="1">MAX(INDIRECT(CONCATENATE($E$23,H106,$E$24,H107),TRUE))</f>
        <v>16.552</v>
      </c>
    </row>
    <row r="116" spans="2:8" s="490" customFormat="1" ht="15" hidden="1" customHeight="1" thickBot="1">
      <c r="B116" s="718"/>
      <c r="C116" s="698"/>
      <c r="D116" s="94" t="s">
        <v>673</v>
      </c>
      <c r="E116" s="95">
        <v>-15</v>
      </c>
      <c r="F116" s="95">
        <v>-15</v>
      </c>
      <c r="G116" s="95">
        <v>-15</v>
      </c>
      <c r="H116" s="343">
        <v>-15</v>
      </c>
    </row>
    <row r="117" spans="2:8" s="490" customFormat="1" ht="15" hidden="1" customHeight="1" thickBot="1">
      <c r="B117" s="718"/>
      <c r="C117" s="698"/>
      <c r="D117" s="94" t="s">
        <v>674</v>
      </c>
      <c r="E117" s="95">
        <v>15</v>
      </c>
      <c r="F117" s="95">
        <v>15</v>
      </c>
      <c r="G117" s="95">
        <v>15</v>
      </c>
      <c r="H117" s="343">
        <v>15</v>
      </c>
    </row>
    <row r="118" spans="2:8" s="490" customFormat="1" ht="15" hidden="1" customHeight="1" thickBot="1">
      <c r="B118" s="718"/>
      <c r="C118" s="698"/>
      <c r="D118" s="94" t="s">
        <v>675</v>
      </c>
      <c r="E118" s="96">
        <f ca="1">E114+E116</f>
        <v>-13.405899999999999</v>
      </c>
      <c r="F118" s="96">
        <f ca="1">F114+F116</f>
        <v>-16.90916</v>
      </c>
      <c r="G118" s="96">
        <f t="shared" ref="G118:H118" ca="1" si="55">G114+G116</f>
        <v>-16.90916</v>
      </c>
      <c r="H118" s="343">
        <f t="shared" ca="1" si="55"/>
        <v>-16.90916</v>
      </c>
    </row>
    <row r="119" spans="2:8" s="490" customFormat="1" ht="15" hidden="1" customHeight="1" thickBot="1">
      <c r="B119" s="718"/>
      <c r="C119" s="698"/>
      <c r="D119" s="94" t="s">
        <v>676</v>
      </c>
      <c r="E119" s="96">
        <f ca="1">E115+E117</f>
        <v>31.552</v>
      </c>
      <c r="F119" s="96">
        <f t="shared" ref="F119:H119" ca="1" si="56">F115+F117</f>
        <v>31.552</v>
      </c>
      <c r="G119" s="96">
        <f t="shared" ca="1" si="56"/>
        <v>39.494100000000003</v>
      </c>
      <c r="H119" s="343">
        <f t="shared" ca="1" si="56"/>
        <v>31.552</v>
      </c>
    </row>
    <row r="120" spans="2:8" s="490" customFormat="1" ht="15" hidden="1" customHeight="1" thickBot="1">
      <c r="B120" s="718"/>
      <c r="C120" s="699" t="s">
        <v>128</v>
      </c>
      <c r="D120" s="97" t="s">
        <v>106</v>
      </c>
      <c r="E120" s="98" t="str">
        <f>CONCATENATE(E103,E$7,E104)</f>
        <v>34-30</v>
      </c>
      <c r="F120" s="98" t="str">
        <f t="shared" ref="F120:H120" si="57">CONCATENATE(F103,F$7,F104)</f>
        <v>34-28</v>
      </c>
      <c r="G120" s="98" t="str">
        <f t="shared" si="57"/>
        <v>38-28</v>
      </c>
      <c r="H120" s="358" t="str">
        <f t="shared" si="57"/>
        <v>34-28</v>
      </c>
    </row>
    <row r="121" spans="2:8" s="490" customFormat="1" ht="15" hidden="1" customHeight="1" thickBot="1">
      <c r="B121" s="718"/>
      <c r="C121" s="699"/>
      <c r="D121" s="99" t="s">
        <v>670</v>
      </c>
      <c r="E121" s="99">
        <f ca="1">AVERAGE(INDIRECT(CONCATENATE($E110,E108,$E$24,E109),TRUE))</f>
        <v>7.9307919999999994</v>
      </c>
      <c r="F121" s="99">
        <f t="shared" ref="F121:G121" ca="1" si="58">AVERAGE(INDIRECT(CONCATENATE($E110,F108,$E$24,F109),TRUE))</f>
        <v>5.3890865142857143</v>
      </c>
      <c r="G121" s="99">
        <f t="shared" ca="1" si="58"/>
        <v>11.861855054545456</v>
      </c>
      <c r="H121" s="435">
        <f ca="1">AVERAGE(INDIRECT(CONCATENATE($E110,H108,$E$24,H109),TRUE))</f>
        <v>5.3890865142857143</v>
      </c>
    </row>
    <row r="122" spans="2:8" s="490" customFormat="1" ht="15" hidden="1" customHeight="1" thickBot="1">
      <c r="B122" s="718"/>
      <c r="C122" s="699"/>
      <c r="D122" s="100" t="s">
        <v>671</v>
      </c>
      <c r="E122" s="100">
        <f ca="1">MIN(INDIRECT(CONCATENATE($E110,E108,$E$24,E109),TRUE))</f>
        <v>1.5941000000000001</v>
      </c>
      <c r="F122" s="100">
        <f t="shared" ref="F122:G122" ca="1" si="59">MIN(INDIRECT(CONCATENATE($E110,F108,$E$24,F109),TRUE))</f>
        <v>-1.90916</v>
      </c>
      <c r="G122" s="100">
        <f t="shared" ca="1" si="59"/>
        <v>-1.90916</v>
      </c>
      <c r="H122" s="358">
        <f ca="1">MIN(INDIRECT(CONCATENATE($E110,H108,$E$24,H109),TRUE))</f>
        <v>-1.90916</v>
      </c>
    </row>
    <row r="123" spans="2:8" s="490" customFormat="1" ht="15" hidden="1" customHeight="1" thickBot="1">
      <c r="B123" s="718"/>
      <c r="C123" s="699"/>
      <c r="D123" s="100" t="s">
        <v>672</v>
      </c>
      <c r="E123" s="100">
        <f ca="1">MAX(INDIRECT(CONCATENATE($E110,E108,$E$24,E109),TRUE))</f>
        <v>16.552</v>
      </c>
      <c r="F123" s="100">
        <f t="shared" ref="F123:G123" ca="1" si="60">MAX(INDIRECT(CONCATENATE($E110,F108,$E$24,F109),TRUE))</f>
        <v>16.552</v>
      </c>
      <c r="G123" s="100">
        <f t="shared" ca="1" si="60"/>
        <v>24.4941</v>
      </c>
      <c r="H123" s="358">
        <f ca="1">MAX(INDIRECT(CONCATENATE($E110,H108,$E$24,H109),TRUE))</f>
        <v>16.552</v>
      </c>
    </row>
    <row r="124" spans="2:8" s="490" customFormat="1" ht="15" hidden="1" customHeight="1" thickBot="1">
      <c r="B124" s="718"/>
      <c r="C124" s="699"/>
      <c r="D124" s="101" t="s">
        <v>673</v>
      </c>
      <c r="E124" s="102">
        <v>-15</v>
      </c>
      <c r="F124" s="102">
        <v>-15</v>
      </c>
      <c r="G124" s="102">
        <v>-15</v>
      </c>
      <c r="H124" s="358">
        <v>-15</v>
      </c>
    </row>
    <row r="125" spans="2:8" s="490" customFormat="1" ht="15" hidden="1" customHeight="1" thickBot="1">
      <c r="B125" s="718"/>
      <c r="C125" s="699"/>
      <c r="D125" s="101" t="s">
        <v>674</v>
      </c>
      <c r="E125" s="102">
        <v>15</v>
      </c>
      <c r="F125" s="102">
        <v>15</v>
      </c>
      <c r="G125" s="102">
        <v>15</v>
      </c>
      <c r="H125" s="358">
        <v>15</v>
      </c>
    </row>
    <row r="126" spans="2:8" s="490" customFormat="1" ht="15" hidden="1" customHeight="1" thickBot="1">
      <c r="B126" s="718"/>
      <c r="C126" s="699"/>
      <c r="D126" s="101" t="s">
        <v>675</v>
      </c>
      <c r="E126" s="103">
        <f ca="1">E122+E124</f>
        <v>-13.405899999999999</v>
      </c>
      <c r="F126" s="103">
        <f ca="1">F122+F124</f>
        <v>-16.90916</v>
      </c>
      <c r="G126" s="103">
        <f t="shared" ref="G126:H126" ca="1" si="61">G122+G124</f>
        <v>-16.90916</v>
      </c>
      <c r="H126" s="358">
        <f t="shared" ca="1" si="61"/>
        <v>-16.90916</v>
      </c>
    </row>
    <row r="127" spans="2:8" s="490" customFormat="1" ht="15" hidden="1" customHeight="1" thickBot="1">
      <c r="B127" s="718"/>
      <c r="C127" s="700"/>
      <c r="D127" s="104" t="s">
        <v>676</v>
      </c>
      <c r="E127" s="105">
        <f ca="1">E123+E125</f>
        <v>31.552</v>
      </c>
      <c r="F127" s="105">
        <f t="shared" ref="F127:H127" ca="1" si="62">F123+F125</f>
        <v>31.552</v>
      </c>
      <c r="G127" s="105">
        <f t="shared" ca="1" si="62"/>
        <v>39.494100000000003</v>
      </c>
      <c r="H127" s="416">
        <f t="shared" ca="1" si="62"/>
        <v>31.552</v>
      </c>
    </row>
    <row r="128" spans="2:8" s="574" customFormat="1" ht="15" customHeight="1" thickBot="1">
      <c r="B128" s="726" t="s">
        <v>39</v>
      </c>
      <c r="C128" s="725" t="s">
        <v>120</v>
      </c>
      <c r="D128" s="185" t="s">
        <v>148</v>
      </c>
      <c r="E128" s="258" t="str">
        <f ca="1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$J$2099</v>
      </c>
      <c r="F128" s="187" t="str">
        <f ca="1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$J$2099</v>
      </c>
      <c r="G128" s="187" t="str">
        <f ca="1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$J$2141</v>
      </c>
      <c r="H128" s="417" t="str">
        <f ca="1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$J$2099</v>
      </c>
    </row>
    <row r="129" spans="2:8" s="574" customFormat="1" ht="15" customHeight="1" thickBot="1">
      <c r="B129" s="727"/>
      <c r="C129" s="701"/>
      <c r="D129" s="24" t="s">
        <v>129</v>
      </c>
      <c r="E129" s="259">
        <f ca="1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33.930563403553933</v>
      </c>
      <c r="F129" s="119">
        <f ca="1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33.930563403553933</v>
      </c>
      <c r="G129" s="119">
        <f ca="1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38.060658959539062</v>
      </c>
      <c r="H129" s="418">
        <f ca="1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33.930563403553933</v>
      </c>
    </row>
    <row r="130" spans="2:8" s="574" customFormat="1" ht="15" customHeight="1" thickBot="1">
      <c r="B130" s="727"/>
      <c r="C130" s="701"/>
      <c r="D130" s="25" t="s">
        <v>149</v>
      </c>
      <c r="E130" s="233" t="str">
        <f ca="1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$J$2067</v>
      </c>
      <c r="F130" s="26" t="str">
        <f ca="1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$J$2046</v>
      </c>
      <c r="G130" s="26" t="str">
        <f ca="1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$J$2046</v>
      </c>
      <c r="H130" s="367" t="str">
        <f ca="1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$J$2046</v>
      </c>
    </row>
    <row r="131" spans="2:8" s="574" customFormat="1" ht="15" customHeight="1" thickBot="1">
      <c r="B131" s="727"/>
      <c r="C131" s="701"/>
      <c r="D131" s="24" t="s">
        <v>130</v>
      </c>
      <c r="E131" s="259">
        <f ca="1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30.412017348204856</v>
      </c>
      <c r="F131" s="119">
        <f ca="1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28.071280162768666</v>
      </c>
      <c r="G131" s="119">
        <f ca="1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28.071280162768666</v>
      </c>
      <c r="H131" s="418">
        <f ca="1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28.071280162768666</v>
      </c>
    </row>
    <row r="132" spans="2:8" s="574" customFormat="1" ht="15" customHeight="1" thickBot="1">
      <c r="B132" s="727"/>
      <c r="C132" s="707" t="s">
        <v>121</v>
      </c>
      <c r="D132" s="60" t="s">
        <v>148</v>
      </c>
      <c r="E132" s="228" t="str">
        <f ca="1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$J$2099</v>
      </c>
      <c r="F132" s="62" t="str">
        <f ca="1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$J$2099</v>
      </c>
      <c r="G132" s="62" t="str">
        <f ca="1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$J$2141</v>
      </c>
      <c r="H132" s="354" t="str">
        <f ca="1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$J$2099</v>
      </c>
    </row>
    <row r="133" spans="2:8" s="574" customFormat="1" ht="15" customHeight="1" thickBot="1">
      <c r="B133" s="727"/>
      <c r="C133" s="707"/>
      <c r="D133" s="85" t="s">
        <v>118</v>
      </c>
      <c r="E133" s="313">
        <f ca="1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33.930563403553933</v>
      </c>
      <c r="F133" s="123">
        <f ca="1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33.930563403553933</v>
      </c>
      <c r="G133" s="123">
        <f ca="1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38.060658959539062</v>
      </c>
      <c r="H133" s="419">
        <f ca="1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33.930563403553933</v>
      </c>
    </row>
    <row r="134" spans="2:8" s="574" customFormat="1" ht="15" customHeight="1" thickBot="1">
      <c r="B134" s="727"/>
      <c r="C134" s="707"/>
      <c r="D134" s="60" t="s">
        <v>149</v>
      </c>
      <c r="E134" s="228" t="str">
        <f ca="1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$J$2067</v>
      </c>
      <c r="F134" s="62" t="str">
        <f ca="1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$J$2046</v>
      </c>
      <c r="G134" s="62" t="str">
        <f ca="1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$J$2046</v>
      </c>
      <c r="H134" s="354" t="str">
        <f ca="1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$J$2046</v>
      </c>
    </row>
    <row r="135" spans="2:8" s="574" customFormat="1" ht="15" customHeight="1" thickBot="1">
      <c r="B135" s="727"/>
      <c r="C135" s="707"/>
      <c r="D135" s="85" t="s">
        <v>119</v>
      </c>
      <c r="E135" s="313">
        <f ca="1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30.412017348204856</v>
      </c>
      <c r="F135" s="123">
        <f ca="1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28.071280162768666</v>
      </c>
      <c r="G135" s="123">
        <f ca="1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28.071280162768666</v>
      </c>
      <c r="H135" s="419">
        <f ca="1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28.071280162768666</v>
      </c>
    </row>
    <row r="136" spans="2:8" s="574" customFormat="1" ht="15" customHeight="1" thickBot="1">
      <c r="B136" s="727"/>
      <c r="C136" s="712" t="s">
        <v>125</v>
      </c>
      <c r="D136" s="712"/>
      <c r="E136" s="704">
        <v>10</v>
      </c>
      <c r="F136" s="704"/>
      <c r="G136" s="704"/>
      <c r="H136" s="704"/>
    </row>
    <row r="137" spans="2:8" s="574" customFormat="1" ht="15" customHeight="1" thickBot="1">
      <c r="B137" s="727"/>
      <c r="C137" s="573"/>
      <c r="D137" s="713" t="s">
        <v>126</v>
      </c>
      <c r="E137" s="42" t="s">
        <v>147</v>
      </c>
      <c r="F137" s="24"/>
      <c r="G137" s="24"/>
      <c r="H137" s="426"/>
    </row>
    <row r="138" spans="2:8" s="574" customFormat="1" ht="15" customHeight="1" thickBot="1">
      <c r="B138" s="727"/>
      <c r="C138" s="573"/>
      <c r="D138" s="713"/>
      <c r="E138" s="455" t="s">
        <v>124</v>
      </c>
      <c r="F138" s="24"/>
      <c r="G138" s="24"/>
      <c r="H138" s="426"/>
    </row>
    <row r="139" spans="2:8" s="574" customFormat="1" ht="15" customHeight="1" thickBot="1">
      <c r="B139" s="727"/>
      <c r="C139" s="705" t="s">
        <v>120</v>
      </c>
      <c r="D139" s="44" t="s">
        <v>123</v>
      </c>
      <c r="E139" s="260" t="str">
        <f ca="1">ADDRESS(MATCH(E131,SL_CHARTS_2012!$J$1:$J$3999,1),$E$136+1,1)</f>
        <v>$K$2067</v>
      </c>
      <c r="F139" s="43" t="str">
        <f ca="1">ADDRESS(MATCH(F131,SL_CHARTS_2012!$J$1:$J$3999,1),$E$136+1,1)</f>
        <v>$K$2046</v>
      </c>
      <c r="G139" s="43" t="str">
        <f ca="1">ADDRESS(MATCH(G131,SL_CHARTS_2012!$J$1:$J$3999,1),$E$136+1,1)</f>
        <v>$K$2046</v>
      </c>
      <c r="H139" s="427" t="str">
        <f ca="1">ADDRESS(MATCH(H131,SL_CHARTS_2012!$J$1:$J$3999,1),$E$136+1,1)</f>
        <v>$K$2046</v>
      </c>
    </row>
    <row r="140" spans="2:8" s="574" customFormat="1" ht="15" customHeight="1" thickBot="1">
      <c r="B140" s="727"/>
      <c r="C140" s="706"/>
      <c r="D140" s="44" t="s">
        <v>122</v>
      </c>
      <c r="E140" s="260" t="str">
        <f ca="1">ADDRESS(MATCH(E129,SL_CHARTS_2012!$J$1:$J$3999,1),$E$136+1,1)</f>
        <v>$K$2099</v>
      </c>
      <c r="F140" s="43" t="str">
        <f ca="1">ADDRESS(MATCH(F129,SL_CHARTS_2012!$J$1:$J$3999,1),$E$136+1,1)</f>
        <v>$K$2099</v>
      </c>
      <c r="G140" s="43" t="str">
        <f ca="1">ADDRESS(MATCH(G129,SL_CHARTS_2012!$J$1:$J$3999,1),$E$136+1,1)</f>
        <v>$K$2141</v>
      </c>
      <c r="H140" s="427" t="str">
        <f ca="1">ADDRESS(MATCH(H129,SL_CHARTS_2012!$J$1:$J$3999,1),$E$136+1,1)</f>
        <v>$K$2099</v>
      </c>
    </row>
    <row r="141" spans="2:8" s="574" customFormat="1" ht="15" customHeight="1" thickBot="1">
      <c r="B141" s="727"/>
      <c r="C141" s="707" t="s">
        <v>121</v>
      </c>
      <c r="D141" s="49" t="s">
        <v>123</v>
      </c>
      <c r="E141" s="261" t="str">
        <f ca="1">ADDRESS(MATCH(E135,SL_CHARTS_2012!$J$1:$J$3999,1),$E$136+1,1)</f>
        <v>$K$2067</v>
      </c>
      <c r="F141" s="48" t="str">
        <f ca="1">ADDRESS(MATCH(F135,SL_CHARTS_2012!$J$1:$J$3999,1),$E$136+1,1)</f>
        <v>$K$2046</v>
      </c>
      <c r="G141" s="48" t="str">
        <f ca="1">ADDRESS(MATCH(G135,SL_CHARTS_2012!$J$1:$J$3999,1),$E$136+1,1)</f>
        <v>$K$2046</v>
      </c>
      <c r="H141" s="369" t="str">
        <f ca="1">ADDRESS(MATCH(H135,SL_CHARTS_2012!$J$1:$J$3999,1),$E$136+1,1)</f>
        <v>$K$2046</v>
      </c>
    </row>
    <row r="142" spans="2:8" s="574" customFormat="1" ht="15" customHeight="1" thickBot="1">
      <c r="B142" s="727"/>
      <c r="C142" s="708"/>
      <c r="D142" s="49" t="s">
        <v>122</v>
      </c>
      <c r="E142" s="261" t="str">
        <f ca="1">ADDRESS(MATCH(E133,SL_CHARTS_2012!$J$1:$J$3999,1),$E$136+1,1)</f>
        <v>$K$2099</v>
      </c>
      <c r="F142" s="48" t="str">
        <f ca="1">ADDRESS(MATCH(F133,SL_CHARTS_2012!$J$1:$J$3999,1),$E$136+1,1)</f>
        <v>$K$2099</v>
      </c>
      <c r="G142" s="48" t="str">
        <f ca="1">ADDRESS(MATCH(G133,SL_CHARTS_2012!$J$1:$J$3999,1),$E$136+1,1)</f>
        <v>$K$2141</v>
      </c>
      <c r="H142" s="369" t="str">
        <f ca="1">ADDRESS(MATCH(H133,SL_CHARTS_2012!$J$1:$J$3999,1),$E$136+1,1)</f>
        <v>$K$2099</v>
      </c>
    </row>
    <row r="143" spans="2:8" s="574" customFormat="1" ht="15" customHeight="1" thickBot="1">
      <c r="B143" s="727"/>
      <c r="C143" s="714" t="s">
        <v>127</v>
      </c>
      <c r="D143" s="23" t="s">
        <v>106</v>
      </c>
      <c r="E143" s="470" t="str">
        <f t="shared" ref="E143:H143" ca="1" si="63">CONCATENATE(ROUND(E129,2),E$7,ROUND(E131,2))</f>
        <v>33,93-30,41</v>
      </c>
      <c r="F143" s="19" t="str">
        <f t="shared" ca="1" si="63"/>
        <v>33,93-28,07</v>
      </c>
      <c r="G143" s="19" t="str">
        <f t="shared" ca="1" si="63"/>
        <v>38,06-28,07</v>
      </c>
      <c r="H143" s="367" t="str">
        <f t="shared" ca="1" si="63"/>
        <v>33,93-28,07</v>
      </c>
    </row>
    <row r="144" spans="2:8" s="574" customFormat="1" ht="15" customHeight="1" thickBot="1">
      <c r="B144" s="727"/>
      <c r="C144" s="714"/>
      <c r="D144" s="15" t="s">
        <v>670</v>
      </c>
      <c r="E144" s="230">
        <f ca="1">AVERAGE(INDIRECT(CONCATENATE($E$137,E139,$E$138,E140),TRUE))</f>
        <v>9.1983943848484877</v>
      </c>
      <c r="F144" s="15">
        <f ca="1">AVERAGE(INDIRECT(CONCATENATE($E$137,F139,$E$138,F140),TRUE))</f>
        <v>6.3679634629629662</v>
      </c>
      <c r="G144" s="15">
        <f t="shared" ref="G144" ca="1" si="64">AVERAGE(INDIRECT(CONCATENATE($E$137,G139,$E$138,G140),TRUE))</f>
        <v>16.579668568749998</v>
      </c>
      <c r="H144" s="418">
        <f ca="1">AVERAGE(INDIRECT(CONCATENATE($E$137,H139,$E$138,H140),TRUE))</f>
        <v>6.3679634629629662</v>
      </c>
    </row>
    <row r="145" spans="2:8" s="574" customFormat="1" ht="15" customHeight="1" thickBot="1">
      <c r="B145" s="727"/>
      <c r="C145" s="714"/>
      <c r="D145" s="13" t="s">
        <v>671</v>
      </c>
      <c r="E145" s="231">
        <f ca="1">MIN(INDIRECT(CONCATENATE($E$137,E139,$E$138,E140),TRUE))</f>
        <v>-12</v>
      </c>
      <c r="F145" s="13">
        <f ca="1">MIN(INDIRECT(CONCATENATE($E$137,F139,$E$138,F140),TRUE))</f>
        <v>-13</v>
      </c>
      <c r="G145" s="13">
        <f t="shared" ref="G145" ca="1" si="65">MIN(INDIRECT(CONCATENATE($E$137,G139,$E$138,G140),TRUE))</f>
        <v>-13</v>
      </c>
      <c r="H145" s="367">
        <f ca="1">MIN(INDIRECT(CONCATENATE($E$137,H139,$E$138,H140),TRUE))</f>
        <v>-13</v>
      </c>
    </row>
    <row r="146" spans="2:8" s="574" customFormat="1" ht="15" customHeight="1" thickBot="1">
      <c r="B146" s="727"/>
      <c r="C146" s="714"/>
      <c r="D146" s="13" t="s">
        <v>672</v>
      </c>
      <c r="E146" s="231">
        <f ca="1">MAX(INDIRECT(CONCATENATE($E$137,E139,$E$138,E140),TRUE))</f>
        <v>40</v>
      </c>
      <c r="F146" s="13">
        <f ca="1">MAX(INDIRECT(CONCATENATE($E$137,F139,$E$138,F140),TRUE))</f>
        <v>40</v>
      </c>
      <c r="G146" s="13">
        <f t="shared" ref="G146" ca="1" si="66">MAX(INDIRECT(CONCATENATE($E$137,G139,$E$138,G140),TRUE))</f>
        <v>54.341999999999999</v>
      </c>
      <c r="H146" s="367">
        <f ca="1">MAX(INDIRECT(CONCATENATE($E$137,H139,$E$138,H140),TRUE))</f>
        <v>40</v>
      </c>
    </row>
    <row r="147" spans="2:8" s="574" customFormat="1" ht="15" customHeight="1" thickBot="1">
      <c r="B147" s="727"/>
      <c r="C147" s="714"/>
      <c r="D147" s="25" t="s">
        <v>673</v>
      </c>
      <c r="E147" s="232">
        <v>-15</v>
      </c>
      <c r="F147" s="16">
        <v>-15</v>
      </c>
      <c r="G147" s="16">
        <v>-15</v>
      </c>
      <c r="H147" s="367">
        <v>-15</v>
      </c>
    </row>
    <row r="148" spans="2:8" s="574" customFormat="1" ht="15" customHeight="1" thickBot="1">
      <c r="B148" s="727"/>
      <c r="C148" s="714"/>
      <c r="D148" s="25" t="s">
        <v>674</v>
      </c>
      <c r="E148" s="232">
        <v>15</v>
      </c>
      <c r="F148" s="16">
        <v>15</v>
      </c>
      <c r="G148" s="16">
        <v>15</v>
      </c>
      <c r="H148" s="367">
        <v>15</v>
      </c>
    </row>
    <row r="149" spans="2:8" s="574" customFormat="1" ht="15" customHeight="1" thickBot="1">
      <c r="B149" s="727"/>
      <c r="C149" s="714"/>
      <c r="D149" s="25" t="s">
        <v>675</v>
      </c>
      <c r="E149" s="233">
        <f t="shared" ref="E149:H150" ca="1" si="67">E145+E147</f>
        <v>-27</v>
      </c>
      <c r="F149" s="26">
        <f t="shared" ca="1" si="67"/>
        <v>-28</v>
      </c>
      <c r="G149" s="26">
        <f t="shared" ca="1" si="67"/>
        <v>-28</v>
      </c>
      <c r="H149" s="367">
        <f t="shared" ca="1" si="67"/>
        <v>-28</v>
      </c>
    </row>
    <row r="150" spans="2:8" s="574" customFormat="1" ht="15" customHeight="1" thickBot="1">
      <c r="B150" s="727"/>
      <c r="C150" s="714"/>
      <c r="D150" s="138" t="s">
        <v>676</v>
      </c>
      <c r="E150" s="234">
        <f t="shared" ca="1" si="67"/>
        <v>55</v>
      </c>
      <c r="F150" s="140">
        <f t="shared" ca="1" si="67"/>
        <v>55</v>
      </c>
      <c r="G150" s="140">
        <f t="shared" ca="1" si="67"/>
        <v>69.341999999999999</v>
      </c>
      <c r="H150" s="330">
        <f t="shared" ca="1" si="67"/>
        <v>55</v>
      </c>
    </row>
    <row r="151" spans="2:8" s="574" customFormat="1" ht="15" customHeight="1" thickBot="1">
      <c r="B151" s="727"/>
      <c r="C151" s="722" t="s">
        <v>128</v>
      </c>
      <c r="D151" s="56" t="s">
        <v>106</v>
      </c>
      <c r="E151" s="235" t="str">
        <f t="shared" ref="E151:H151" ca="1" si="68">CONCATENATE(ROUND(E133,2),E$7,ROUND(E135,2))</f>
        <v>33,93-30,41</v>
      </c>
      <c r="F151" s="57" t="str">
        <f t="shared" ca="1" si="68"/>
        <v>33,93-28,07</v>
      </c>
      <c r="G151" s="57" t="str">
        <f t="shared" ca="1" si="68"/>
        <v>38,06-28,07</v>
      </c>
      <c r="H151" s="354" t="str">
        <f t="shared" ca="1" si="68"/>
        <v>33,93-28,07</v>
      </c>
    </row>
    <row r="152" spans="2:8" s="574" customFormat="1" ht="15" customHeight="1" thickBot="1">
      <c r="B152" s="727"/>
      <c r="C152" s="722"/>
      <c r="D152" s="58" t="s">
        <v>670</v>
      </c>
      <c r="E152" s="236">
        <f ca="1">AVERAGE(INDIRECT(CONCATENATE($E$77,E141,$E$78,E142),TRUE))</f>
        <v>9.1983943848484877</v>
      </c>
      <c r="F152" s="58">
        <f ca="1">AVERAGE(INDIRECT(CONCATENATE($E$137,F141,$E$138,F142),TRUE))</f>
        <v>6.3679634629629662</v>
      </c>
      <c r="G152" s="58">
        <f ca="1">AVERAGE(INDIRECT(CONCATENATE($E$137,G141,$E$138,G142),TRUE))</f>
        <v>16.579668568749998</v>
      </c>
      <c r="H152" s="419">
        <f ca="1">AVERAGE(INDIRECT(CONCATENATE($E$77,H141,$E$78,H142),TRUE))</f>
        <v>6.3679634629629662</v>
      </c>
    </row>
    <row r="153" spans="2:8" s="574" customFormat="1" ht="15" customHeight="1" thickBot="1">
      <c r="B153" s="727"/>
      <c r="C153" s="722"/>
      <c r="D153" s="59" t="s">
        <v>671</v>
      </c>
      <c r="E153" s="237">
        <f ca="1">MIN(INDIRECT(CONCATENATE($E$77,E141,$E$78,E142),TRUE))</f>
        <v>-12</v>
      </c>
      <c r="F153" s="59">
        <f ca="1">MIN(INDIRECT(CONCATENATE($E$137,F141,$E$138,F142),TRUE))</f>
        <v>-13</v>
      </c>
      <c r="G153" s="59">
        <f ca="1">MIN(INDIRECT(CONCATENATE($E$137,G141,$E$138,G142),TRUE))</f>
        <v>-13</v>
      </c>
      <c r="H153" s="354">
        <f ca="1">MIN(INDIRECT(CONCATENATE($E$77,H141,$E$78,H142),TRUE))</f>
        <v>-13</v>
      </c>
    </row>
    <row r="154" spans="2:8" s="574" customFormat="1" ht="15" customHeight="1" thickBot="1">
      <c r="B154" s="727"/>
      <c r="C154" s="722"/>
      <c r="D154" s="59" t="s">
        <v>672</v>
      </c>
      <c r="E154" s="237">
        <f ca="1">MAX(INDIRECT(CONCATENATE($E$77,E141,$E$78,E142),TRUE))</f>
        <v>40</v>
      </c>
      <c r="F154" s="59">
        <f ca="1">MAX(INDIRECT(CONCATENATE($E$137,F141,$E$138,F142),TRUE))</f>
        <v>40</v>
      </c>
      <c r="G154" s="59">
        <f ca="1">MAX(INDIRECT(CONCATENATE($E$137,G141,$E$138,G142),TRUE))</f>
        <v>54.341999999999999</v>
      </c>
      <c r="H154" s="354">
        <f ca="1">MAX(INDIRECT(CONCATENATE($E$77,H141,$E$78,H142),TRUE))</f>
        <v>40</v>
      </c>
    </row>
    <row r="155" spans="2:8" s="574" customFormat="1" ht="15" customHeight="1" thickBot="1">
      <c r="B155" s="727"/>
      <c r="C155" s="722"/>
      <c r="D155" s="60" t="s">
        <v>673</v>
      </c>
      <c r="E155" s="238">
        <v>-15</v>
      </c>
      <c r="F155" s="61">
        <v>-15</v>
      </c>
      <c r="G155" s="61">
        <v>-15</v>
      </c>
      <c r="H155" s="354">
        <v>-15</v>
      </c>
    </row>
    <row r="156" spans="2:8" s="574" customFormat="1" ht="15" customHeight="1" thickBot="1">
      <c r="B156" s="727"/>
      <c r="C156" s="722"/>
      <c r="D156" s="60" t="s">
        <v>674</v>
      </c>
      <c r="E156" s="238">
        <v>15</v>
      </c>
      <c r="F156" s="61">
        <v>15</v>
      </c>
      <c r="G156" s="61">
        <v>15</v>
      </c>
      <c r="H156" s="354">
        <v>15</v>
      </c>
    </row>
    <row r="157" spans="2:8" s="574" customFormat="1" ht="15" customHeight="1" thickBot="1">
      <c r="B157" s="727"/>
      <c r="C157" s="722"/>
      <c r="D157" s="60" t="s">
        <v>675</v>
      </c>
      <c r="E157" s="228">
        <f t="shared" ref="E157:H158" ca="1" si="69">E153+E155</f>
        <v>-27</v>
      </c>
      <c r="F157" s="62">
        <f t="shared" ca="1" si="69"/>
        <v>-28</v>
      </c>
      <c r="G157" s="62">
        <f t="shared" ca="1" si="69"/>
        <v>-28</v>
      </c>
      <c r="H157" s="354">
        <f t="shared" ca="1" si="69"/>
        <v>-28</v>
      </c>
    </row>
    <row r="158" spans="2:8" s="574" customFormat="1" ht="15" customHeight="1" thickBot="1">
      <c r="B158" s="727"/>
      <c r="C158" s="722"/>
      <c r="D158" s="60" t="s">
        <v>676</v>
      </c>
      <c r="E158" s="228">
        <f t="shared" ca="1" si="69"/>
        <v>55</v>
      </c>
      <c r="F158" s="62">
        <f t="shared" ca="1" si="69"/>
        <v>55</v>
      </c>
      <c r="G158" s="62">
        <f t="shared" ca="1" si="69"/>
        <v>69.341999999999999</v>
      </c>
      <c r="H158" s="354">
        <f t="shared" ca="1" si="69"/>
        <v>55</v>
      </c>
    </row>
    <row r="159" spans="2:8" s="574" customFormat="1" ht="15" customHeight="1" thickBot="1">
      <c r="B159" s="717" t="s">
        <v>40</v>
      </c>
      <c r="C159" s="720" t="s">
        <v>120</v>
      </c>
      <c r="D159" s="195" t="s">
        <v>118</v>
      </c>
      <c r="E159" s="195">
        <f>ROUNDUP(E$4,0)</f>
        <v>34</v>
      </c>
      <c r="F159" s="195">
        <f>ROUNDUP(F$4,0)</f>
        <v>34</v>
      </c>
      <c r="G159" s="195">
        <f>ROUNDUP(G$4,0)</f>
        <v>38</v>
      </c>
      <c r="H159" s="436">
        <f t="shared" ref="H159" si="70">ROUNDUP(H$4,0)</f>
        <v>34</v>
      </c>
    </row>
    <row r="160" spans="2:8" s="574" customFormat="1" ht="15" customHeight="1" thickBot="1">
      <c r="B160" s="717"/>
      <c r="C160" s="692"/>
      <c r="D160" s="66" t="s">
        <v>119</v>
      </c>
      <c r="E160" s="66">
        <f>ROUNDDOWN(E$8,0)</f>
        <v>30</v>
      </c>
      <c r="F160" s="66">
        <f>ROUNDDOWN(F$8,0)</f>
        <v>28</v>
      </c>
      <c r="G160" s="66">
        <f>ROUNDDOWN(G$8,0)</f>
        <v>28</v>
      </c>
      <c r="H160" s="378">
        <f t="shared" ref="H160" si="71">ROUNDDOWN(H$8,0)</f>
        <v>28</v>
      </c>
    </row>
    <row r="161" spans="2:8" s="574" customFormat="1" ht="15" customHeight="1" thickBot="1">
      <c r="B161" s="717"/>
      <c r="C161" s="693" t="s">
        <v>121</v>
      </c>
      <c r="D161" s="67" t="s">
        <v>118</v>
      </c>
      <c r="E161" s="67">
        <f>ROUNDUP(E$6,0)</f>
        <v>34</v>
      </c>
      <c r="F161" s="67">
        <f>ROUNDUP(F$6,0)</f>
        <v>34</v>
      </c>
      <c r="G161" s="67">
        <f>ROUNDUP(G$6,0)</f>
        <v>38</v>
      </c>
      <c r="H161" s="431">
        <f t="shared" ref="H161" si="72">ROUNDUP(H$6,0)</f>
        <v>34</v>
      </c>
    </row>
    <row r="162" spans="2:8" s="574" customFormat="1" ht="15" customHeight="1" thickBot="1">
      <c r="B162" s="717"/>
      <c r="C162" s="715"/>
      <c r="D162" s="67" t="s">
        <v>119</v>
      </c>
      <c r="E162" s="67">
        <f>ROUNDDOWN(E$8,0)</f>
        <v>30</v>
      </c>
      <c r="F162" s="67">
        <f>ROUNDDOWN(F$8,0)</f>
        <v>28</v>
      </c>
      <c r="G162" s="67">
        <f>ROUNDDOWN(G$8,0)</f>
        <v>28</v>
      </c>
      <c r="H162" s="431">
        <f t="shared" ref="H162" si="73">ROUNDDOWN(H$8,0)</f>
        <v>28</v>
      </c>
    </row>
    <row r="163" spans="2:8" s="574" customFormat="1" ht="15" customHeight="1" thickBot="1">
      <c r="B163" s="717"/>
      <c r="C163" s="694" t="s">
        <v>125</v>
      </c>
      <c r="D163" s="694"/>
      <c r="E163" s="695">
        <v>13</v>
      </c>
      <c r="F163" s="695"/>
      <c r="G163" s="695"/>
      <c r="H163" s="695"/>
    </row>
    <row r="164" spans="2:8" s="574" customFormat="1" ht="15" customHeight="1" thickBot="1">
      <c r="B164" s="717"/>
      <c r="C164" s="696" t="s">
        <v>120</v>
      </c>
      <c r="D164" s="89" t="s">
        <v>123</v>
      </c>
      <c r="E164" s="69" t="str">
        <f>ADDRESS(MATCH(E160,SL_CHARTS_2012!$M$1:$M$144,1),$E163+1,1)</f>
        <v>$N$34</v>
      </c>
      <c r="F164" s="69" t="str">
        <f>ADDRESS(MATCH(F160,SL_CHARTS_2012!$M$1:$M$144,1),$E163+1,1)</f>
        <v>$N$32</v>
      </c>
      <c r="G164" s="69" t="str">
        <f>ADDRESS(MATCH(G160,SL_CHARTS_2012!$M$1:$M$144,1),$E163+1,1)</f>
        <v>$N$32</v>
      </c>
      <c r="H164" s="432" t="str">
        <f>ADDRESS(MATCH(H160,SL_CHARTS_2012!$M$1:$M$144,1),$E163+1,1)</f>
        <v>$N$32</v>
      </c>
    </row>
    <row r="165" spans="2:8" s="574" customFormat="1" ht="15" customHeight="1" thickBot="1">
      <c r="B165" s="717"/>
      <c r="C165" s="703"/>
      <c r="D165" s="89" t="s">
        <v>122</v>
      </c>
      <c r="E165" s="69" t="str">
        <f>ADDRESS(MATCH(E159,SL_CHARTS_2012!$M$1:$M$144,1),$E163+1,1)</f>
        <v>$N$38</v>
      </c>
      <c r="F165" s="69" t="str">
        <f>ADDRESS(MATCH(F159,SL_CHARTS_2012!$M$1:$M$144,1),$E163+1,1)</f>
        <v>$N$38</v>
      </c>
      <c r="G165" s="69" t="str">
        <f>ADDRESS(MATCH(G159,SL_CHARTS_2012!$M$1:$M$144,1),$E163+1,1)</f>
        <v>$N$42</v>
      </c>
      <c r="H165" s="432" t="str">
        <f>ADDRESS(MATCH(H159,SL_CHARTS_2012!$M$1:$M$144,1),$E163+1,1)</f>
        <v>$N$38</v>
      </c>
    </row>
    <row r="166" spans="2:8" s="574" customFormat="1" ht="15" customHeight="1" thickBot="1">
      <c r="B166" s="717"/>
      <c r="C166" s="693" t="s">
        <v>121</v>
      </c>
      <c r="D166" s="90" t="s">
        <v>123</v>
      </c>
      <c r="E166" s="67" t="str">
        <f>ADDRESS(MATCH(E162,SL_CHARTS_2012!$M$1:$M$144,1),$E163+1,1)</f>
        <v>$N$34</v>
      </c>
      <c r="F166" s="67" t="str">
        <f>ADDRESS(MATCH(F162,SL_CHARTS_2012!$M$1:$M$144,1),$E163+1,1)</f>
        <v>$N$32</v>
      </c>
      <c r="G166" s="67" t="str">
        <f>ADDRESS(MATCH(G162,SL_CHARTS_2012!$M$1:$M$144,1),$E163+1,1)</f>
        <v>$N$32</v>
      </c>
      <c r="H166" s="431" t="str">
        <f>ADDRESS(MATCH(H162,SL_CHARTS_2012!$M$1:$M$144,1),$E163+1,1)</f>
        <v>$N$32</v>
      </c>
    </row>
    <row r="167" spans="2:8" s="574" customFormat="1" ht="15" customHeight="1" thickBot="1">
      <c r="B167" s="717"/>
      <c r="C167" s="715"/>
      <c r="D167" s="90" t="s">
        <v>122</v>
      </c>
      <c r="E167" s="67" t="str">
        <f>ADDRESS(MATCH(E161,SL_CHARTS_2012!$M$1:$M$144,1),$E163+1,1)</f>
        <v>$N$38</v>
      </c>
      <c r="F167" s="67" t="str">
        <f>ADDRESS(MATCH(F161,SL_CHARTS_2012!$M$1:$M$144,1),$E163+1,1)</f>
        <v>$N$38</v>
      </c>
      <c r="G167" s="67" t="str">
        <f>ADDRESS(MATCH(G161,SL_CHARTS_2012!$M$1:$M$144,1),$E163+1,1)</f>
        <v>$N$42</v>
      </c>
      <c r="H167" s="431" t="str">
        <f>ADDRESS(MATCH(H161,SL_CHARTS_2012!$M$1:$M$144,1),$E163+1,1)</f>
        <v>$N$38</v>
      </c>
    </row>
    <row r="168" spans="2:8" s="574" customFormat="1" ht="15" customHeight="1" thickBot="1">
      <c r="B168" s="717"/>
      <c r="C168" s="568"/>
      <c r="D168" s="697" t="s">
        <v>126</v>
      </c>
      <c r="E168" s="72" t="s">
        <v>147</v>
      </c>
      <c r="F168" s="569"/>
      <c r="G168" s="569"/>
      <c r="H168" s="433"/>
    </row>
    <row r="169" spans="2:8" s="574" customFormat="1" ht="15" customHeight="1" thickBot="1">
      <c r="B169" s="717"/>
      <c r="C169" s="568"/>
      <c r="D169" s="697"/>
      <c r="E169" s="72" t="s">
        <v>124</v>
      </c>
      <c r="F169" s="569"/>
      <c r="G169" s="569"/>
      <c r="H169" s="433"/>
    </row>
    <row r="170" spans="2:8" s="574" customFormat="1" ht="15" customHeight="1" thickBot="1">
      <c r="B170" s="717"/>
      <c r="C170" s="698" t="s">
        <v>127</v>
      </c>
      <c r="D170" s="91" t="s">
        <v>106</v>
      </c>
      <c r="E170" s="20" t="str">
        <f>CONCATENATE(E159,E$7,E160)</f>
        <v>34-30</v>
      </c>
      <c r="F170" s="20" t="str">
        <f t="shared" ref="F170:H170" si="74">CONCATENATE(F159,F$7,F160)</f>
        <v>34-28</v>
      </c>
      <c r="G170" s="20" t="str">
        <f t="shared" si="74"/>
        <v>38-28</v>
      </c>
      <c r="H170" s="343" t="str">
        <f t="shared" si="74"/>
        <v>34-28</v>
      </c>
    </row>
    <row r="171" spans="2:8" s="574" customFormat="1" ht="15" customHeight="1" thickBot="1">
      <c r="B171" s="717"/>
      <c r="C171" s="698"/>
      <c r="D171" s="92" t="s">
        <v>670</v>
      </c>
      <c r="E171" s="92">
        <f ca="1">AVERAGE(INDIRECT(CONCATENATE($E$168,E164,$E$169,E165),TRUE))</f>
        <v>76.175660000000008</v>
      </c>
      <c r="F171" s="92">
        <f t="shared" ref="F171:G171" ca="1" si="75">AVERAGE(INDIRECT(CONCATENATE($E$168,F164,$E$169,F165),TRUE))</f>
        <v>70.403028571428578</v>
      </c>
      <c r="G171" s="92">
        <f t="shared" ca="1" si="75"/>
        <v>81.709581818181832</v>
      </c>
      <c r="H171" s="324">
        <f ca="1">AVERAGE(INDIRECT(CONCATENATE($E$168,H164,$E$169,H165),TRUE))</f>
        <v>70.403028571428578</v>
      </c>
    </row>
    <row r="172" spans="2:8" s="574" customFormat="1" ht="15" customHeight="1" thickBot="1">
      <c r="B172" s="717"/>
      <c r="C172" s="698"/>
      <c r="D172" s="93" t="s">
        <v>671</v>
      </c>
      <c r="E172" s="93">
        <f ca="1">MIN(INDIRECT(CONCATENATE($E$168,E164,$E$169,E165),TRUE))</f>
        <v>62.213700000000003</v>
      </c>
      <c r="F172" s="93">
        <f t="shared" ref="F172:G172" ca="1" si="76">MIN(INDIRECT(CONCATENATE($E$168,F164,$E$169,F165),TRUE))</f>
        <v>53.988799999999998</v>
      </c>
      <c r="G172" s="93">
        <f t="shared" ca="1" si="76"/>
        <v>53.988799999999998</v>
      </c>
      <c r="H172" s="343">
        <f ca="1">MIN(INDIRECT(CONCATENATE($E$168,H164,$E$169,H165),TRUE))</f>
        <v>53.988799999999998</v>
      </c>
    </row>
    <row r="173" spans="2:8" s="574" customFormat="1" ht="15" customHeight="1" thickBot="1">
      <c r="B173" s="717"/>
      <c r="C173" s="698"/>
      <c r="D173" s="93" t="s">
        <v>672</v>
      </c>
      <c r="E173" s="93">
        <f ca="1">MAX(INDIRECT(CONCATENATE($E$168,E164,$E$169,E165),TRUE))</f>
        <v>91.358400000000003</v>
      </c>
      <c r="F173" s="93">
        <f t="shared" ref="F173:G173" ca="1" si="77">MAX(INDIRECT(CONCATENATE($E$168,F164,$E$169,F165),TRUE))</f>
        <v>91.358400000000003</v>
      </c>
      <c r="G173" s="93">
        <f t="shared" ca="1" si="77"/>
        <v>104.556</v>
      </c>
      <c r="H173" s="343">
        <f ca="1">MAX(INDIRECT(CONCATENATE($E$168,H164,$E$169,H165),TRUE))</f>
        <v>91.358400000000003</v>
      </c>
    </row>
    <row r="174" spans="2:8" s="574" customFormat="1" ht="15" customHeight="1" thickBot="1">
      <c r="B174" s="717"/>
      <c r="C174" s="698"/>
      <c r="D174" s="94" t="s">
        <v>673</v>
      </c>
      <c r="E174" s="95">
        <v>-15</v>
      </c>
      <c r="F174" s="95">
        <v>-15</v>
      </c>
      <c r="G174" s="95">
        <v>-15</v>
      </c>
      <c r="H174" s="343">
        <v>-15</v>
      </c>
    </row>
    <row r="175" spans="2:8" s="574" customFormat="1" ht="15" customHeight="1" thickBot="1">
      <c r="B175" s="717"/>
      <c r="C175" s="698"/>
      <c r="D175" s="94" t="s">
        <v>674</v>
      </c>
      <c r="E175" s="95">
        <v>15</v>
      </c>
      <c r="F175" s="95">
        <v>15</v>
      </c>
      <c r="G175" s="95">
        <v>15</v>
      </c>
      <c r="H175" s="343">
        <v>15</v>
      </c>
    </row>
    <row r="176" spans="2:8" s="574" customFormat="1" ht="15" customHeight="1" thickBot="1">
      <c r="B176" s="717"/>
      <c r="C176" s="698"/>
      <c r="D176" s="94" t="s">
        <v>675</v>
      </c>
      <c r="E176" s="96">
        <f ca="1">E172+E174</f>
        <v>47.213700000000003</v>
      </c>
      <c r="F176" s="96">
        <f ca="1">F172+F174</f>
        <v>38.988799999999998</v>
      </c>
      <c r="G176" s="96">
        <f t="shared" ref="G176:H176" ca="1" si="78">G172+G174</f>
        <v>38.988799999999998</v>
      </c>
      <c r="H176" s="343">
        <f t="shared" ca="1" si="78"/>
        <v>38.988799999999998</v>
      </c>
    </row>
    <row r="177" spans="2:8" s="574" customFormat="1" ht="15" customHeight="1" thickBot="1">
      <c r="B177" s="717"/>
      <c r="C177" s="698"/>
      <c r="D177" s="94" t="s">
        <v>676</v>
      </c>
      <c r="E177" s="96">
        <f ca="1">E173+E175</f>
        <v>106.3584</v>
      </c>
      <c r="F177" s="96">
        <f t="shared" ref="F177:H177" ca="1" si="79">F173+F175</f>
        <v>106.3584</v>
      </c>
      <c r="G177" s="96">
        <f t="shared" ca="1" si="79"/>
        <v>119.556</v>
      </c>
      <c r="H177" s="343">
        <f t="shared" ca="1" si="79"/>
        <v>106.3584</v>
      </c>
    </row>
    <row r="178" spans="2:8" s="574" customFormat="1" ht="15" customHeight="1" thickBot="1">
      <c r="B178" s="717"/>
      <c r="C178" s="699" t="s">
        <v>128</v>
      </c>
      <c r="D178" s="97" t="s">
        <v>106</v>
      </c>
      <c r="E178" s="98" t="str">
        <f>CONCATENATE(E161,E$7,E162)</f>
        <v>34-30</v>
      </c>
      <c r="F178" s="98" t="str">
        <f t="shared" ref="F178:H178" si="80">CONCATENATE(F161,F$7,F162)</f>
        <v>34-28</v>
      </c>
      <c r="G178" s="98" t="str">
        <f t="shared" si="80"/>
        <v>38-28</v>
      </c>
      <c r="H178" s="358" t="str">
        <f t="shared" si="80"/>
        <v>34-28</v>
      </c>
    </row>
    <row r="179" spans="2:8" s="574" customFormat="1" ht="15" customHeight="1" thickBot="1">
      <c r="B179" s="717"/>
      <c r="C179" s="699"/>
      <c r="D179" s="99" t="s">
        <v>670</v>
      </c>
      <c r="E179" s="99">
        <f ca="1">AVERAGE(INDIRECT(CONCATENATE($E168,E166,$E169,E167),TRUE))</f>
        <v>76.175660000000008</v>
      </c>
      <c r="F179" s="99">
        <f ca="1">AVERAGE(INDIRECT(CONCATENATE($E168,F166,$E169,F167),TRUE))</f>
        <v>70.403028571428578</v>
      </c>
      <c r="G179" s="99">
        <f t="shared" ref="G179" ca="1" si="81">AVERAGE(INDIRECT(CONCATENATE($E168,G166,$E169,G167),TRUE))</f>
        <v>81.709581818181832</v>
      </c>
      <c r="H179" s="435">
        <f ca="1">AVERAGE(INDIRECT(CONCATENATE($E168,H166,$E169,H167),TRUE))</f>
        <v>70.403028571428578</v>
      </c>
    </row>
    <row r="180" spans="2:8" s="574" customFormat="1" ht="15" customHeight="1" thickBot="1">
      <c r="B180" s="717"/>
      <c r="C180" s="699"/>
      <c r="D180" s="100" t="s">
        <v>671</v>
      </c>
      <c r="E180" s="100">
        <f ca="1">MIN(INDIRECT(CONCATENATE($E168,E166,$E169,E167),TRUE))</f>
        <v>62.213700000000003</v>
      </c>
      <c r="F180" s="100">
        <f ca="1">MIN(INDIRECT(CONCATENATE($E168,F166,$E169,F167),TRUE))</f>
        <v>53.988799999999998</v>
      </c>
      <c r="G180" s="100">
        <f t="shared" ref="G180" ca="1" si="82">MIN(INDIRECT(CONCATENATE($E168,G166,$E169,G167),TRUE))</f>
        <v>53.988799999999998</v>
      </c>
      <c r="H180" s="358">
        <f ca="1">MIN(INDIRECT(CONCATENATE($E168,H166,$E169,H167),TRUE))</f>
        <v>53.988799999999998</v>
      </c>
    </row>
    <row r="181" spans="2:8" s="574" customFormat="1" ht="15" customHeight="1" thickBot="1">
      <c r="B181" s="717"/>
      <c r="C181" s="699"/>
      <c r="D181" s="100" t="s">
        <v>672</v>
      </c>
      <c r="E181" s="100">
        <f ca="1">MAX(INDIRECT(CONCATENATE($E168,E166,$E169,E167),TRUE))</f>
        <v>91.358400000000003</v>
      </c>
      <c r="F181" s="100">
        <f ca="1">MAX(INDIRECT(CONCATENATE($E168,F166,$E169,F167),TRUE))</f>
        <v>91.358400000000003</v>
      </c>
      <c r="G181" s="100">
        <f t="shared" ref="G181" ca="1" si="83">MAX(INDIRECT(CONCATENATE($E168,G166,$E169,G167),TRUE))</f>
        <v>104.556</v>
      </c>
      <c r="H181" s="358">
        <f ca="1">MAX(INDIRECT(CONCATENATE($E168,H166,$E169,H167),TRUE))</f>
        <v>91.358400000000003</v>
      </c>
    </row>
    <row r="182" spans="2:8" s="574" customFormat="1" ht="15" customHeight="1" thickBot="1">
      <c r="B182" s="717"/>
      <c r="C182" s="699"/>
      <c r="D182" s="101" t="s">
        <v>673</v>
      </c>
      <c r="E182" s="102">
        <v>-15</v>
      </c>
      <c r="F182" s="102">
        <v>-15</v>
      </c>
      <c r="G182" s="102">
        <v>-15</v>
      </c>
      <c r="H182" s="358">
        <v>-15</v>
      </c>
    </row>
    <row r="183" spans="2:8" s="574" customFormat="1" ht="15" customHeight="1" thickBot="1">
      <c r="B183" s="717"/>
      <c r="C183" s="699"/>
      <c r="D183" s="101" t="s">
        <v>674</v>
      </c>
      <c r="E183" s="102">
        <v>15</v>
      </c>
      <c r="F183" s="102">
        <v>15</v>
      </c>
      <c r="G183" s="102">
        <v>15</v>
      </c>
      <c r="H183" s="358">
        <v>15</v>
      </c>
    </row>
    <row r="184" spans="2:8" s="574" customFormat="1" ht="15" customHeight="1" thickBot="1">
      <c r="B184" s="717"/>
      <c r="C184" s="699"/>
      <c r="D184" s="101" t="s">
        <v>675</v>
      </c>
      <c r="E184" s="103">
        <f t="shared" ref="E184:H185" ca="1" si="84">E180+E182</f>
        <v>47.213700000000003</v>
      </c>
      <c r="F184" s="103">
        <f t="shared" ca="1" si="84"/>
        <v>38.988799999999998</v>
      </c>
      <c r="G184" s="103">
        <f t="shared" ca="1" si="84"/>
        <v>38.988799999999998</v>
      </c>
      <c r="H184" s="358">
        <f t="shared" ca="1" si="84"/>
        <v>38.988799999999998</v>
      </c>
    </row>
    <row r="185" spans="2:8" s="574" customFormat="1" ht="15" customHeight="1" thickBot="1">
      <c r="B185" s="717"/>
      <c r="C185" s="700"/>
      <c r="D185" s="104" t="s">
        <v>676</v>
      </c>
      <c r="E185" s="105">
        <f t="shared" ca="1" si="84"/>
        <v>106.3584</v>
      </c>
      <c r="F185" s="105">
        <f t="shared" ca="1" si="84"/>
        <v>106.3584</v>
      </c>
      <c r="G185" s="105">
        <f t="shared" ca="1" si="84"/>
        <v>119.556</v>
      </c>
      <c r="H185" s="416">
        <f t="shared" ca="1" si="84"/>
        <v>106.3584</v>
      </c>
    </row>
    <row r="186" spans="2:8" s="574" customFormat="1" ht="15" hidden="1" customHeight="1" thickBot="1">
      <c r="B186" s="735" t="s">
        <v>41</v>
      </c>
      <c r="C186" s="701" t="s">
        <v>120</v>
      </c>
      <c r="D186" s="25" t="s">
        <v>148</v>
      </c>
      <c r="E186" s="26" t="str">
        <f ca="1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$Q$248</v>
      </c>
      <c r="F186" s="26" t="str">
        <f ca="1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$Q$248</v>
      </c>
      <c r="G186" s="26" t="str">
        <f ca="1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$Q$289</v>
      </c>
      <c r="H186" s="367" t="str">
        <f ca="1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$Q$248</v>
      </c>
    </row>
    <row r="187" spans="2:8" s="574" customFormat="1" ht="15" hidden="1" customHeight="1" thickBot="1">
      <c r="B187" s="735"/>
      <c r="C187" s="701"/>
      <c r="D187" s="24" t="s">
        <v>129</v>
      </c>
      <c r="E187" s="119">
        <f ca="1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33.9</v>
      </c>
      <c r="F187" s="119">
        <f ca="1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33.9</v>
      </c>
      <c r="G187" s="119">
        <f ca="1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38</v>
      </c>
      <c r="H187" s="418">
        <f ca="1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33.9</v>
      </c>
    </row>
    <row r="188" spans="2:8" s="574" customFormat="1" ht="15" hidden="1" customHeight="1" thickBot="1">
      <c r="B188" s="735"/>
      <c r="C188" s="701"/>
      <c r="D188" s="25" t="s">
        <v>149</v>
      </c>
      <c r="E188" s="26" t="str">
        <f ca="1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$Q$214</v>
      </c>
      <c r="F188" s="26" t="str">
        <f ca="1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$Q$193</v>
      </c>
      <c r="G188" s="26" t="str">
        <f ca="1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$Q$193</v>
      </c>
      <c r="H188" s="367" t="str">
        <f ca="1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$Q$193</v>
      </c>
    </row>
    <row r="189" spans="2:8" s="574" customFormat="1" ht="15" hidden="1" customHeight="1" thickBot="1">
      <c r="B189" s="735"/>
      <c r="C189" s="701"/>
      <c r="D189" s="24" t="s">
        <v>130</v>
      </c>
      <c r="E189" s="119">
        <f ca="1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30.5</v>
      </c>
      <c r="F189" s="119">
        <f ca="1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28.4</v>
      </c>
      <c r="G189" s="119">
        <f ca="1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28.4</v>
      </c>
      <c r="H189" s="418">
        <f ca="1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28.4</v>
      </c>
    </row>
    <row r="190" spans="2:8" s="574" customFormat="1" ht="15" hidden="1" customHeight="1" thickBot="1">
      <c r="B190" s="735"/>
      <c r="C190" s="707" t="s">
        <v>121</v>
      </c>
      <c r="D190" s="60" t="s">
        <v>148</v>
      </c>
      <c r="E190" s="565" t="str">
        <f ca="1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$Q$248</v>
      </c>
      <c r="F190" s="565" t="str">
        <f ca="1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$Q$248</v>
      </c>
      <c r="G190" s="565" t="str">
        <f ca="1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$Q$289</v>
      </c>
      <c r="H190" s="369" t="str">
        <f ca="1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$Q$248</v>
      </c>
    </row>
    <row r="191" spans="2:8" s="574" customFormat="1" ht="15" hidden="1" customHeight="1" thickBot="1">
      <c r="B191" s="735"/>
      <c r="C191" s="707"/>
      <c r="D191" s="85" t="s">
        <v>118</v>
      </c>
      <c r="E191" s="162">
        <f ca="1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33.9</v>
      </c>
      <c r="F191" s="162">
        <f ca="1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33.9</v>
      </c>
      <c r="G191" s="162">
        <f ca="1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38</v>
      </c>
      <c r="H191" s="370">
        <f ca="1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33.9</v>
      </c>
    </row>
    <row r="192" spans="2:8" s="574" customFormat="1" ht="15" hidden="1" customHeight="1" thickBot="1">
      <c r="B192" s="735"/>
      <c r="C192" s="707"/>
      <c r="D192" s="60" t="s">
        <v>149</v>
      </c>
      <c r="E192" s="565" t="str">
        <f ca="1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$Q$214</v>
      </c>
      <c r="F192" s="565" t="str">
        <f ca="1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$Q$193</v>
      </c>
      <c r="G192" s="565" t="str">
        <f ca="1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$Q$193</v>
      </c>
      <c r="H192" s="369" t="str">
        <f ca="1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$Q$193</v>
      </c>
    </row>
    <row r="193" spans="2:8" s="574" customFormat="1" ht="15" hidden="1" customHeight="1" thickBot="1">
      <c r="B193" s="735"/>
      <c r="C193" s="707"/>
      <c r="D193" s="85" t="s">
        <v>119</v>
      </c>
      <c r="E193" s="162">
        <f ca="1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30.5</v>
      </c>
      <c r="F193" s="162">
        <f ca="1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28.4</v>
      </c>
      <c r="G193" s="162">
        <f ca="1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28.4</v>
      </c>
      <c r="H193" s="370">
        <f ca="1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28.4</v>
      </c>
    </row>
    <row r="194" spans="2:8" s="574" customFormat="1" ht="15" hidden="1" customHeight="1" thickBot="1">
      <c r="B194" s="735"/>
      <c r="C194" s="712" t="s">
        <v>125</v>
      </c>
      <c r="D194" s="712"/>
      <c r="E194" s="704">
        <v>17</v>
      </c>
      <c r="F194" s="704"/>
      <c r="G194" s="704"/>
      <c r="H194" s="704"/>
    </row>
    <row r="195" spans="2:8" s="574" customFormat="1" ht="15" hidden="1" customHeight="1" thickBot="1">
      <c r="B195" s="735"/>
      <c r="C195" s="705" t="s">
        <v>120</v>
      </c>
      <c r="D195" s="133" t="s">
        <v>123</v>
      </c>
      <c r="E195" s="43" t="str">
        <f ca="1">ADDRESS(MATCH(E189,SL_CHARTS_2012!$Q$1:$Q$3999,1),$E194+4,1)</f>
        <v>$U$214</v>
      </c>
      <c r="F195" s="43" t="str">
        <f ca="1">ADDRESS(MATCH(F189,SL_CHARTS_2012!$Q$1:$Q$3999,1),$E194+4,1)</f>
        <v>$U$193</v>
      </c>
      <c r="G195" s="43" t="str">
        <f ca="1">ADDRESS(MATCH(G189,SL_CHARTS_2012!$Q$1:$Q$3999,1),$E194+4,1)</f>
        <v>$U$193</v>
      </c>
      <c r="H195" s="427" t="str">
        <f ca="1">ADDRESS(MATCH(H189,SL_CHARTS_2012!$Q$1:$Q$3999,1),$E194+4,1)</f>
        <v>$U$193</v>
      </c>
    </row>
    <row r="196" spans="2:8" s="574" customFormat="1" ht="15" hidden="1" customHeight="1" thickBot="1">
      <c r="B196" s="735"/>
      <c r="C196" s="706"/>
      <c r="D196" s="133" t="s">
        <v>122</v>
      </c>
      <c r="E196" s="43" t="str">
        <f ca="1">ADDRESS(MATCH(E187,SL_CHARTS_2012!$Q$1:$Q$3999,1),$E194+4,1)</f>
        <v>$U$248</v>
      </c>
      <c r="F196" s="43" t="str">
        <f ca="1">ADDRESS(MATCH(F187,SL_CHARTS_2012!$Q$1:$Q$3999,1),$E194+4,1)</f>
        <v>$U$248</v>
      </c>
      <c r="G196" s="43" t="str">
        <f ca="1">ADDRESS(MATCH(G187,SL_CHARTS_2012!$Q$1:$Q$3999,1),$E194+4,1)</f>
        <v>$U$289</v>
      </c>
      <c r="H196" s="427" t="str">
        <f ca="1">ADDRESS(MATCH(H187,SL_CHARTS_2012!$Q$1:$Q$3999,1),$E194+4,1)</f>
        <v>$U$248</v>
      </c>
    </row>
    <row r="197" spans="2:8" s="574" customFormat="1" ht="15" hidden="1" customHeight="1" thickBot="1">
      <c r="B197" s="735"/>
      <c r="C197" s="707" t="s">
        <v>121</v>
      </c>
      <c r="D197" s="134" t="s">
        <v>123</v>
      </c>
      <c r="E197" s="48" t="str">
        <f ca="1">ADDRESS(MATCH(E193,SL_CHARTS_2012!$Q$1:$Q$3999,1),$E194+4,1)</f>
        <v>$U$214</v>
      </c>
      <c r="F197" s="48" t="str">
        <f ca="1">ADDRESS(MATCH(F193,SL_CHARTS_2012!$Q$1:$Q$3999,1),$E194+4,1)</f>
        <v>$U$193</v>
      </c>
      <c r="G197" s="48" t="str">
        <f ca="1">ADDRESS(MATCH(G193,SL_CHARTS_2012!$Q$1:$Q$3999,1),$E194+4,1)</f>
        <v>$U$193</v>
      </c>
      <c r="H197" s="369" t="str">
        <f ca="1">ADDRESS(MATCH(H193,SL_CHARTS_2012!$Q$1:$Q$3999,1),$E194+4,1)</f>
        <v>$U$193</v>
      </c>
    </row>
    <row r="198" spans="2:8" s="574" customFormat="1" ht="15" hidden="1" customHeight="1" thickBot="1">
      <c r="B198" s="735"/>
      <c r="C198" s="708"/>
      <c r="D198" s="134" t="s">
        <v>122</v>
      </c>
      <c r="E198" s="48" t="str">
        <f ca="1">ADDRESS(MATCH(E191,SL_CHARTS_2012!$Q$1:$Q$3999,1),$E194+4,1)</f>
        <v>$U$248</v>
      </c>
      <c r="F198" s="48" t="str">
        <f ca="1">ADDRESS(MATCH(F191,SL_CHARTS_2012!$Q$1:$Q$3999,1),$E194+4,1)</f>
        <v>$U$248</v>
      </c>
      <c r="G198" s="48" t="str">
        <f ca="1">ADDRESS(MATCH(G191,SL_CHARTS_2012!$Q$1:$Q$3999,1),$E194+4,1)</f>
        <v>$U$289</v>
      </c>
      <c r="H198" s="369" t="str">
        <f ca="1">ADDRESS(MATCH(H191,SL_CHARTS_2012!$Q$1:$Q$3999,1),$E194+4,1)</f>
        <v>$U$248</v>
      </c>
    </row>
    <row r="199" spans="2:8" s="574" customFormat="1" ht="15" hidden="1" customHeight="1" thickBot="1">
      <c r="B199" s="735"/>
      <c r="C199" s="571"/>
      <c r="D199" s="734" t="s">
        <v>126</v>
      </c>
      <c r="E199" s="42" t="s">
        <v>147</v>
      </c>
      <c r="F199" s="566"/>
      <c r="G199" s="566"/>
      <c r="H199" s="428"/>
    </row>
    <row r="200" spans="2:8" s="574" customFormat="1" ht="15" hidden="1" customHeight="1" thickBot="1">
      <c r="B200" s="735"/>
      <c r="C200" s="571"/>
      <c r="D200" s="734"/>
      <c r="E200" s="42" t="s">
        <v>124</v>
      </c>
      <c r="F200" s="566"/>
      <c r="G200" s="566"/>
      <c r="H200" s="428"/>
    </row>
    <row r="201" spans="2:8" s="574" customFormat="1" ht="15" hidden="1" customHeight="1" thickBot="1">
      <c r="B201" s="735"/>
      <c r="C201" s="714" t="s">
        <v>127</v>
      </c>
      <c r="D201" s="135" t="s">
        <v>106</v>
      </c>
      <c r="E201" s="14" t="str">
        <f ca="1">CONCATENATE(E187,E$7,E189)</f>
        <v>33,9-30,5</v>
      </c>
      <c r="F201" s="14" t="str">
        <f t="shared" ref="F201:H201" ca="1" si="85">CONCATENATE(F187,F$7,F189)</f>
        <v>33,9-28,4</v>
      </c>
      <c r="G201" s="14" t="str">
        <f t="shared" ca="1" si="85"/>
        <v>38-28,4</v>
      </c>
      <c r="H201" s="330" t="str">
        <f t="shared" ca="1" si="85"/>
        <v>33,9-28,4</v>
      </c>
    </row>
    <row r="202" spans="2:8" s="574" customFormat="1" ht="15" hidden="1" customHeight="1" thickBot="1">
      <c r="B202" s="735"/>
      <c r="C202" s="714"/>
      <c r="D202" s="136" t="s">
        <v>670</v>
      </c>
      <c r="E202" s="136">
        <f ca="1">AVERAGE(INDIRECT(CONCATENATE($E$199,E195,$E$200,E196),TRUE))</f>
        <v>13.799999999999999</v>
      </c>
      <c r="F202" s="136">
        <f ca="1">AVERAGE(INDIRECT(CONCATENATE($E$199,F195,$E$200,F196),TRUE))</f>
        <v>10.573214285714284</v>
      </c>
      <c r="G202" s="136">
        <f ca="1">AVERAGE(INDIRECT(CONCATENATE($E$199,G195,$E$200,G196),TRUE))</f>
        <v>25.186597938144327</v>
      </c>
      <c r="H202" s="429">
        <f ca="1">AVERAGE(INDIRECT(CONCATENATE($E$199,H195,$E$200,H196),TRUE))</f>
        <v>10.573214285714284</v>
      </c>
    </row>
    <row r="203" spans="2:8" s="574" customFormat="1" ht="15" hidden="1" customHeight="1" thickBot="1">
      <c r="B203" s="735"/>
      <c r="C203" s="714"/>
      <c r="D203" s="137" t="s">
        <v>671</v>
      </c>
      <c r="E203" s="137">
        <f ca="1">MIN(INDIRECT(CONCATENATE($E$199,E195,$E$200,E196),TRUE))</f>
        <v>-18</v>
      </c>
      <c r="F203" s="137">
        <f ca="1">MIN(INDIRECT(CONCATENATE($E$199,F195,$E$200,F196),TRUE))</f>
        <v>-18</v>
      </c>
      <c r="G203" s="137">
        <f ca="1">MIN(INDIRECT(CONCATENATE($E$199,G195,$E$200,G196),TRUE))</f>
        <v>-18</v>
      </c>
      <c r="H203" s="330">
        <f ca="1">MIN(INDIRECT(CONCATENATE($E$199,H195,$E$200,H196),TRUE))</f>
        <v>-18</v>
      </c>
    </row>
    <row r="204" spans="2:8" s="574" customFormat="1" ht="15" hidden="1" customHeight="1" thickBot="1">
      <c r="B204" s="735"/>
      <c r="C204" s="714"/>
      <c r="D204" s="137" t="s">
        <v>672</v>
      </c>
      <c r="E204" s="137">
        <f ca="1">MAX(INDIRECT(CONCATENATE($E$199,E195,$E$200,E196),TRUE))</f>
        <v>61.9</v>
      </c>
      <c r="F204" s="137">
        <f ca="1">MAX(INDIRECT(CONCATENATE($E$199,F195,$E$200,F196),TRUE))</f>
        <v>61.9</v>
      </c>
      <c r="G204" s="137">
        <f ca="1">MAX(INDIRECT(CONCATENATE($E$199,G195,$E$200,G196),TRUE))</f>
        <v>63.7</v>
      </c>
      <c r="H204" s="330">
        <f ca="1">MAX(INDIRECT(CONCATENATE($E$199,H195,$E$200,H196),TRUE))</f>
        <v>61.9</v>
      </c>
    </row>
    <row r="205" spans="2:8" s="574" customFormat="1" ht="15" hidden="1" customHeight="1" thickBot="1">
      <c r="B205" s="735"/>
      <c r="C205" s="714"/>
      <c r="D205" s="138" t="s">
        <v>131</v>
      </c>
      <c r="E205" s="138" t="str">
        <f ca="1">CONCATENATE($E199,E196,$E200,E195)</f>
        <v>SL_CHARTS_2012!$U$248:$U$214</v>
      </c>
      <c r="F205" s="138" t="str">
        <f ca="1">CONCATENATE($E199,F196,$E200,F195)</f>
        <v>SL_CHARTS_2012!$U$248:$U$193</v>
      </c>
      <c r="G205" s="138" t="str">
        <f t="shared" ref="G205" ca="1" si="86">CONCATENATE($E199,G196,$E200,G195)</f>
        <v>SL_CHARTS_2012!$U$289:$U$193</v>
      </c>
      <c r="H205" s="330" t="str">
        <f ca="1">CONCATENATE($E199,H196,$E200,H195)</f>
        <v>SL_CHARTS_2012!$U$248:$U$193</v>
      </c>
    </row>
    <row r="206" spans="2:8" s="574" customFormat="1" ht="15" hidden="1" customHeight="1" thickBot="1">
      <c r="B206" s="735"/>
      <c r="C206" s="714"/>
      <c r="D206" s="138" t="s">
        <v>677</v>
      </c>
      <c r="E206" s="138" t="str">
        <f ca="1">ADDRESS(MATCH(E203,INDIRECT(E205,TRUE),0)+MATCH(E189,SL_CHARTS_2012!$Q$1:$Q$3999,1)-1,$E194+2,1,1)</f>
        <v>$S$239</v>
      </c>
      <c r="F206" s="138" t="str">
        <f ca="1">ADDRESS(MATCH(F203,INDIRECT(F205,TRUE),0)+MATCH(F189,SL_CHARTS_2012!$Q$1:$Q$3999,1)-1,$E194+2,1,1)</f>
        <v>$S$239</v>
      </c>
      <c r="G206" s="138" t="str">
        <f ca="1">ADDRESS(MATCH(G203,INDIRECT(G205,TRUE),0)+MATCH(G189,SL_CHARTS_2012!$Q$1:$Q$3999,1)-1,$E194+2,1,1)</f>
        <v>$S$239</v>
      </c>
      <c r="H206" s="330" t="str">
        <f ca="1">ADDRESS(MATCH(H203,INDIRECT(H205,TRUE),0)+MATCH(H189,SL_CHARTS_2012!$Q$1:$Q$3999,1)-1,$E194+2,1,1)</f>
        <v>$S$239</v>
      </c>
    </row>
    <row r="207" spans="2:8" s="574" customFormat="1" ht="15" hidden="1" customHeight="1" thickBot="1">
      <c r="B207" s="735"/>
      <c r="C207" s="714"/>
      <c r="D207" s="138" t="s">
        <v>678</v>
      </c>
      <c r="E207" s="138" t="str">
        <f ca="1">ADDRESS(MATCH(E203,INDIRECT(E205,TRUE),0)+MATCH(E189,SL_CHARTS_2012!$Q$1:$Q$3999,1)-1,$E194+4-3,1,1)</f>
        <v>$R$239</v>
      </c>
      <c r="F207" s="138" t="str">
        <f ca="1">ADDRESS(MATCH(F203,INDIRECT(F205,TRUE),0)+MATCH(F189,SL_CHARTS_2012!$Q$1:$Q$3999,1)-1,$E194+4-3,1,1)</f>
        <v>$R$239</v>
      </c>
      <c r="G207" s="138" t="str">
        <f ca="1">ADDRESS(MATCH(G203,INDIRECT(G205,TRUE),0)+MATCH(G189,SL_CHARTS_2012!$Q$1:$Q$3999,1)-1,$E194+4-3,1,1)</f>
        <v>$R$239</v>
      </c>
      <c r="H207" s="330" t="str">
        <f ca="1">ADDRESS(MATCH(H203,INDIRECT(H205,TRUE),0)+MATCH(H189,SL_CHARTS_2012!$Q$1:$Q$3999,1)-1,$E194+4-3,1,1)</f>
        <v>$R$239</v>
      </c>
    </row>
    <row r="208" spans="2:8" s="574" customFormat="1" ht="15" hidden="1" customHeight="1" thickBot="1">
      <c r="B208" s="735"/>
      <c r="C208" s="714"/>
      <c r="D208" s="138" t="s">
        <v>679</v>
      </c>
      <c r="E208" s="138" t="str">
        <f ca="1">ADDRESS(MATCH(E204,INDIRECT(E205,TRUE),0)+MATCH(E189,SL_CHARTS_2012!$Q$1:$Q$3999,1)-1,$E194+2,1,1)</f>
        <v>$S$247</v>
      </c>
      <c r="F208" s="138" t="str">
        <f ca="1">ADDRESS(MATCH(F204,INDIRECT(F205,TRUE),0)+MATCH(F189,SL_CHARTS_2012!$Q$1:$Q$3999,1)-1,$E194+2,1,1)</f>
        <v>$S$247</v>
      </c>
      <c r="G208" s="138" t="str">
        <f ca="1">ADDRESS(MATCH(G204,INDIRECT(G205,TRUE),0)+MATCH(G189,SL_CHARTS_2012!$Q$1:$Q$3999,1)-1,$E194+2,1,1)</f>
        <v>$S$254</v>
      </c>
      <c r="H208" s="330" t="str">
        <f ca="1">ADDRESS(MATCH(H204,INDIRECT(H205,TRUE),0)+MATCH(H189,SL_CHARTS_2012!$Q$1:$Q$3999,1)-1,$E194+2,1,1)</f>
        <v>$S$247</v>
      </c>
    </row>
    <row r="209" spans="2:8" s="574" customFormat="1" ht="15" hidden="1" customHeight="1" thickBot="1">
      <c r="B209" s="735"/>
      <c r="C209" s="714"/>
      <c r="D209" s="138" t="s">
        <v>680</v>
      </c>
      <c r="E209" s="138" t="str">
        <f ca="1">ADDRESS(MATCH(E204,INDIRECT(E205,TRUE),0)+MATCH(E189,SL_CHARTS_2012!$Q$1:$Q$3999,1)-1,$E194+3,1,1)</f>
        <v>$T$247</v>
      </c>
      <c r="F209" s="138" t="str">
        <f ca="1">ADDRESS(MATCH(F204,INDIRECT(F205,TRUE),0)+MATCH(F189,SL_CHARTS_2012!$Q$1:$Q$3999,1)-1,$E194+3,1,1)</f>
        <v>$T$247</v>
      </c>
      <c r="G209" s="138" t="str">
        <f ca="1">ADDRESS(MATCH(G204,INDIRECT(G205,TRUE),0)+MATCH(G189,SL_CHARTS_2012!$Q$1:$Q$3999,1)-1,$E194+3,1,1)</f>
        <v>$T$254</v>
      </c>
      <c r="H209" s="330" t="str">
        <f ca="1">ADDRESS(MATCH(H204,INDIRECT(H205,TRUE),0)+MATCH(H189,SL_CHARTS_2012!$Q$1:$Q$3999,1)-1,$E194+3,1,1)</f>
        <v>$T$247</v>
      </c>
    </row>
    <row r="210" spans="2:8" s="574" customFormat="1" ht="15" hidden="1" customHeight="1" thickBot="1">
      <c r="B210" s="735"/>
      <c r="C210" s="714"/>
      <c r="D210" s="138" t="s">
        <v>673</v>
      </c>
      <c r="E210" s="138">
        <f ca="1">IF((-(INDIRECT(CONCATENATE($E199,E206))-INDIRECT(CONCATENATE($E199,E207))))&lt;0, (-(INDIRECT(CONCATENATE($E199,E206))-INDIRECT(CONCATENATE($E199,E207)))), -15)</f>
        <v>-15</v>
      </c>
      <c r="F210" s="138">
        <f t="shared" ref="F210:G210" ca="1" si="87">IF((-(INDIRECT(CONCATENATE($E199,F206))-INDIRECT(CONCATENATE($E199,F207))))&lt;0, (-(INDIRECT(CONCATENATE($E199,F206))-INDIRECT(CONCATENATE($E199,F207)))), -15)</f>
        <v>-15</v>
      </c>
      <c r="G210" s="138">
        <f t="shared" ca="1" si="87"/>
        <v>-15</v>
      </c>
      <c r="H210" s="330">
        <f ca="1">IF((-(INDIRECT(CONCATENATE($E199,H206))-INDIRECT(CONCATENATE($E199,H207))))&lt;0, (-(INDIRECT(CONCATENATE($E199,H206))-INDIRECT(CONCATENATE($E199,H207)))), -15)</f>
        <v>-15</v>
      </c>
    </row>
    <row r="211" spans="2:8" s="574" customFormat="1" ht="15" hidden="1" customHeight="1" thickBot="1">
      <c r="B211" s="735"/>
      <c r="C211" s="714"/>
      <c r="D211" s="138" t="s">
        <v>674</v>
      </c>
      <c r="E211" s="138">
        <f ca="1">IF(INDIRECT(CONCATENATE($E199,E208))-INDIRECT(CONCATENATE($E199,E209))&lt;0, ABS(INDIRECT(CONCATENATE($E199,E208))-INDIRECT(CONCATENATE($E199,E209))), 15)</f>
        <v>15</v>
      </c>
      <c r="F211" s="138">
        <f t="shared" ref="F211:G211" ca="1" si="88">IF(INDIRECT(CONCATENATE($E199,F208))-INDIRECT(CONCATENATE($E199,F209))&lt;0, ABS(INDIRECT(CONCATENATE($E199,F208))-INDIRECT(CONCATENATE($E199,F209))), 15)</f>
        <v>15</v>
      </c>
      <c r="G211" s="138">
        <f t="shared" ca="1" si="88"/>
        <v>33.899999999999991</v>
      </c>
      <c r="H211" s="330">
        <f ca="1">IF(INDIRECT(CONCATENATE($E199,H208))-INDIRECT(CONCATENATE($E199,H209))&lt;0, ABS(INDIRECT(CONCATENATE($E199,H208))-INDIRECT(CONCATENATE($E199,H209))), 15)</f>
        <v>15</v>
      </c>
    </row>
    <row r="212" spans="2:8" s="574" customFormat="1" ht="15" hidden="1" customHeight="1" thickBot="1">
      <c r="B212" s="735"/>
      <c r="C212" s="714"/>
      <c r="D212" s="138" t="s">
        <v>675</v>
      </c>
      <c r="E212" s="140">
        <f ca="1">E203+E210</f>
        <v>-33</v>
      </c>
      <c r="F212" s="140">
        <f t="shared" ref="F212:H213" ca="1" si="89">F203+F210</f>
        <v>-33</v>
      </c>
      <c r="G212" s="140">
        <f t="shared" ca="1" si="89"/>
        <v>-33</v>
      </c>
      <c r="H212" s="330">
        <f t="shared" ca="1" si="89"/>
        <v>-33</v>
      </c>
    </row>
    <row r="213" spans="2:8" s="574" customFormat="1" ht="15" hidden="1" customHeight="1" thickBot="1">
      <c r="B213" s="735"/>
      <c r="C213" s="714"/>
      <c r="D213" s="138" t="s">
        <v>676</v>
      </c>
      <c r="E213" s="140">
        <f ca="1">E204+E211</f>
        <v>76.900000000000006</v>
      </c>
      <c r="F213" s="140">
        <f t="shared" ca="1" si="89"/>
        <v>76.900000000000006</v>
      </c>
      <c r="G213" s="140">
        <f t="shared" ca="1" si="89"/>
        <v>97.6</v>
      </c>
      <c r="H213" s="330">
        <f t="shared" ca="1" si="89"/>
        <v>76.900000000000006</v>
      </c>
    </row>
    <row r="214" spans="2:8" s="574" customFormat="1" ht="15" hidden="1" customHeight="1" thickBot="1">
      <c r="B214" s="735"/>
      <c r="C214" s="722" t="s">
        <v>128</v>
      </c>
      <c r="D214" s="141" t="s">
        <v>106</v>
      </c>
      <c r="E214" s="142" t="str">
        <f t="shared" ref="E214:H214" ca="1" si="90">CONCATENATE(E191,E$7,E193)</f>
        <v>33,9-30,5</v>
      </c>
      <c r="F214" s="142" t="str">
        <f t="shared" ca="1" si="90"/>
        <v>33,9-28,4</v>
      </c>
      <c r="G214" s="142" t="str">
        <f t="shared" ca="1" si="90"/>
        <v>38-28,4</v>
      </c>
      <c r="H214" s="334" t="str">
        <f t="shared" ca="1" si="90"/>
        <v>33,9-28,4</v>
      </c>
    </row>
    <row r="215" spans="2:8" s="574" customFormat="1" ht="15" hidden="1" customHeight="1" thickBot="1">
      <c r="B215" s="735"/>
      <c r="C215" s="722"/>
      <c r="D215" s="143" t="s">
        <v>670</v>
      </c>
      <c r="E215" s="143">
        <f t="shared" ref="E215:G215" ca="1" si="91">AVERAGE(INDIRECT(CONCATENATE($E199,E197,$E200,E198),TRUE))</f>
        <v>13.799999999999999</v>
      </c>
      <c r="F215" s="143">
        <f t="shared" ca="1" si="91"/>
        <v>10.573214285714284</v>
      </c>
      <c r="G215" s="143">
        <f t="shared" ca="1" si="91"/>
        <v>25.186597938144327</v>
      </c>
      <c r="H215" s="430">
        <f ca="1">AVERAGE(INDIRECT(CONCATENATE($E199,H197,$E200,H198),TRUE))</f>
        <v>10.573214285714284</v>
      </c>
    </row>
    <row r="216" spans="2:8" s="574" customFormat="1" ht="15" hidden="1" customHeight="1" thickBot="1">
      <c r="B216" s="735"/>
      <c r="C216" s="722"/>
      <c r="D216" s="144" t="s">
        <v>671</v>
      </c>
      <c r="E216" s="144">
        <f t="shared" ref="E216:G216" ca="1" si="92">MIN(INDIRECT(CONCATENATE($E199,E197,$E200,E198),TRUE))</f>
        <v>-18</v>
      </c>
      <c r="F216" s="144">
        <f t="shared" ca="1" si="92"/>
        <v>-18</v>
      </c>
      <c r="G216" s="144">
        <f t="shared" ca="1" si="92"/>
        <v>-18</v>
      </c>
      <c r="H216" s="334">
        <f ca="1">MIN(INDIRECT(CONCATENATE($E199,H197,$E200,H198),TRUE))</f>
        <v>-18</v>
      </c>
    </row>
    <row r="217" spans="2:8" s="574" customFormat="1" ht="15" hidden="1" customHeight="1" thickBot="1">
      <c r="B217" s="735"/>
      <c r="C217" s="722"/>
      <c r="D217" s="144" t="s">
        <v>672</v>
      </c>
      <c r="E217" s="144">
        <f t="shared" ref="E217:G217" ca="1" si="93">MAX(INDIRECT(CONCATENATE($E199,E197,$E200,E198),TRUE))</f>
        <v>61.9</v>
      </c>
      <c r="F217" s="144">
        <f t="shared" ca="1" si="93"/>
        <v>61.9</v>
      </c>
      <c r="G217" s="144">
        <f t="shared" ca="1" si="93"/>
        <v>63.7</v>
      </c>
      <c r="H217" s="334">
        <f ca="1">MAX(INDIRECT(CONCATENATE($E199,H197,$E200,H198),TRUE))</f>
        <v>61.9</v>
      </c>
    </row>
    <row r="218" spans="2:8" s="574" customFormat="1" ht="15" hidden="1" customHeight="1" thickBot="1">
      <c r="B218" s="735"/>
      <c r="C218" s="722"/>
      <c r="D218" s="145" t="s">
        <v>131</v>
      </c>
      <c r="E218" s="145" t="str">
        <f ca="1">CONCATENATE($E199,E198,$E200,E197)</f>
        <v>SL_CHARTS_2012!$U$248:$U$214</v>
      </c>
      <c r="F218" s="145" t="str">
        <f t="shared" ref="F218:G218" ca="1" si="94">CONCATENATE($E199,F198,$E200,F197)</f>
        <v>SL_CHARTS_2012!$U$248:$U$193</v>
      </c>
      <c r="G218" s="145" t="str">
        <f t="shared" ca="1" si="94"/>
        <v>SL_CHARTS_2012!$U$289:$U$193</v>
      </c>
      <c r="H218" s="334" t="str">
        <f ca="1">CONCATENATE($E199,H198,$E200,H197)</f>
        <v>SL_CHARTS_2012!$U$248:$U$193</v>
      </c>
    </row>
    <row r="219" spans="2:8" s="574" customFormat="1" ht="15" hidden="1" customHeight="1" thickBot="1">
      <c r="B219" s="735"/>
      <c r="C219" s="722"/>
      <c r="D219" s="145" t="s">
        <v>677</v>
      </c>
      <c r="E219" s="145" t="str">
        <f ca="1">ADDRESS(MATCH(E216,INDIRECT(E218,TRUE),0)+MATCH(E193,SL_CHARTS_2012!$Q$1:$Q$3999,1)-1,$E194+2,1,1)</f>
        <v>$S$239</v>
      </c>
      <c r="F219" s="145" t="str">
        <f ca="1">ADDRESS(MATCH(F216,INDIRECT(F218,TRUE),0)+MATCH(F193,SL_CHARTS_2012!$Q$1:$Q$3999,1)-1,$E194+2,1,1)</f>
        <v>$S$239</v>
      </c>
      <c r="G219" s="145" t="str">
        <f ca="1">ADDRESS(MATCH(G216,INDIRECT(G218,TRUE),0)+MATCH(G193,SL_CHARTS_2012!$Q$1:$Q$3999,1)-1,$E194+2,1,1)</f>
        <v>$S$239</v>
      </c>
      <c r="H219" s="334" t="str">
        <f ca="1">ADDRESS(MATCH(H216,INDIRECT(H218,TRUE),0)+MATCH(H193,SL_CHARTS_2012!$Q$1:$Q$3999,1)-1,$E194+2,1,1)</f>
        <v>$S$239</v>
      </c>
    </row>
    <row r="220" spans="2:8" s="574" customFormat="1" ht="15" hidden="1" customHeight="1" thickBot="1">
      <c r="B220" s="735"/>
      <c r="C220" s="722"/>
      <c r="D220" s="145" t="s">
        <v>678</v>
      </c>
      <c r="E220" s="145" t="str">
        <f ca="1">ADDRESS(MATCH(E216,INDIRECT(E218,TRUE),0)+MATCH(E193,SL_CHARTS_2012!$Q$1:$Q$3999,1)-1,$E194+1,1,1)</f>
        <v>$R$239</v>
      </c>
      <c r="F220" s="145" t="str">
        <f ca="1">ADDRESS(MATCH(F216,INDIRECT(F218,TRUE),0)+MATCH(F193,SL_CHARTS_2012!$Q$1:$Q$3999,1)-1,$E194+1,1,1)</f>
        <v>$R$239</v>
      </c>
      <c r="G220" s="145" t="str">
        <f ca="1">ADDRESS(MATCH(G216,INDIRECT(G218,TRUE),0)+MATCH(G193,SL_CHARTS_2012!$Q$1:$Q$3999,1)-1,$E194+1,1,1)</f>
        <v>$R$239</v>
      </c>
      <c r="H220" s="334" t="str">
        <f ca="1">ADDRESS(MATCH(H216,INDIRECT(H218,TRUE),0)+MATCH(H193,SL_CHARTS_2012!$Q$1:$Q$3999,1)-1,$E194+1,1,1)</f>
        <v>$R$239</v>
      </c>
    </row>
    <row r="221" spans="2:8" s="574" customFormat="1" ht="15" hidden="1" customHeight="1" thickBot="1">
      <c r="B221" s="735"/>
      <c r="C221" s="722"/>
      <c r="D221" s="145" t="s">
        <v>679</v>
      </c>
      <c r="E221" s="145" t="str">
        <f ca="1">ADDRESS(MATCH(E217,INDIRECT(E218,TRUE),0)+MATCH(E193,SL_CHARTS_2012!$Q$1:$Q$3999,1)-1,$E194+2,1,1)</f>
        <v>$S$247</v>
      </c>
      <c r="F221" s="145" t="str">
        <f ca="1">ADDRESS(MATCH(F217,INDIRECT(F218,TRUE),0)+MATCH(F193,SL_CHARTS_2012!$Q$1:$Q$3999,1)-1,$E194+2,1,1)</f>
        <v>$S$247</v>
      </c>
      <c r="G221" s="145" t="str">
        <f ca="1">ADDRESS(MATCH(G217,INDIRECT(G218,TRUE),0)+MATCH(G193,SL_CHARTS_2012!$Q$1:$Q$3999,1)-1,$E194+2,1,1)</f>
        <v>$S$254</v>
      </c>
      <c r="H221" s="334" t="str">
        <f ca="1">ADDRESS(MATCH(H217,INDIRECT(H218,TRUE),0)+MATCH(H193,SL_CHARTS_2012!$Q$1:$Q$3999,1)-1,$E194+2,1,1)</f>
        <v>$S$247</v>
      </c>
    </row>
    <row r="222" spans="2:8" s="574" customFormat="1" ht="15" hidden="1" customHeight="1" thickBot="1">
      <c r="B222" s="735"/>
      <c r="C222" s="722"/>
      <c r="D222" s="145" t="s">
        <v>680</v>
      </c>
      <c r="E222" s="145" t="str">
        <f ca="1">ADDRESS(MATCH(E217,INDIRECT(E218,TRUE),0)+MATCH(E193,SL_CHARTS_2012!$Q$1:$Q$3999,1)-1,$E194+3,1,1)</f>
        <v>$T$247</v>
      </c>
      <c r="F222" s="145" t="str">
        <f ca="1">ADDRESS(MATCH(F217,INDIRECT(F218,TRUE),0)+MATCH(F193,SL_CHARTS_2012!$Q$1:$Q$3999,1)-1,$E194+3,1,1)</f>
        <v>$T$247</v>
      </c>
      <c r="G222" s="145" t="str">
        <f ca="1">ADDRESS(MATCH(G217,INDIRECT(G218,TRUE),0)+MATCH(G193,SL_CHARTS_2012!$Q$1:$Q$3999,1)-1,$E194+3,1,1)</f>
        <v>$T$254</v>
      </c>
      <c r="H222" s="334" t="str">
        <f ca="1">ADDRESS(MATCH(H217,INDIRECT(H218,TRUE),0)+MATCH(H193,SL_CHARTS_2012!$Q$1:$Q$3999,1)-1,$E194+3,1,1)</f>
        <v>$T$247</v>
      </c>
    </row>
    <row r="223" spans="2:8" s="574" customFormat="1" ht="15" hidden="1" customHeight="1" thickBot="1">
      <c r="B223" s="735"/>
      <c r="C223" s="722"/>
      <c r="D223" s="145" t="s">
        <v>673</v>
      </c>
      <c r="E223" s="146">
        <f ca="1">IF((-(INDIRECT(CONCATENATE($E199,E219))-INDIRECT(CONCATENATE($E199,E220))))&lt;0, (-(INDIRECT(CONCATENATE($E199,E219))-INDIRECT(CONCATENATE($E199,E220)))), -15)</f>
        <v>-15</v>
      </c>
      <c r="F223" s="146">
        <f t="shared" ref="F223:G223" ca="1" si="95">IF((-(INDIRECT(CONCATENATE($E199,F219))-INDIRECT(CONCATENATE($E199,F220))))&lt;0, (-(INDIRECT(CONCATENATE($E199,F219))-INDIRECT(CONCATENATE($E199,F220)))), -15)</f>
        <v>-15</v>
      </c>
      <c r="G223" s="146">
        <f t="shared" ca="1" si="95"/>
        <v>-15</v>
      </c>
      <c r="H223" s="334">
        <f ca="1">IF((-(INDIRECT(CONCATENATE($E199,H219))-INDIRECT(CONCATENATE($E199,H220))))&lt;0, (-(INDIRECT(CONCATENATE($E199,H219))-INDIRECT(CONCATENATE($E199,H220)))), -15)</f>
        <v>-15</v>
      </c>
    </row>
    <row r="224" spans="2:8" s="574" customFormat="1" ht="15" hidden="1" customHeight="1" thickBot="1">
      <c r="B224" s="735"/>
      <c r="C224" s="722"/>
      <c r="D224" s="145" t="s">
        <v>674</v>
      </c>
      <c r="E224" s="146">
        <f ca="1">IF(INDIRECT(CONCATENATE($E199,E221))-INDIRECT(CONCATENATE($E199,E222))&lt;0, ABS(INDIRECT(CONCATENATE($E199,E221))-INDIRECT(CONCATENATE($E199,E222))), 15)</f>
        <v>15</v>
      </c>
      <c r="F224" s="146">
        <f t="shared" ref="F224:G224" ca="1" si="96">IF(INDIRECT(CONCATENATE($E199,F221))-INDIRECT(CONCATENATE($E199,F222))&lt;0, ABS(INDIRECT(CONCATENATE($E199,F221))-INDIRECT(CONCATENATE($E199,F222))), 15)</f>
        <v>15</v>
      </c>
      <c r="G224" s="146">
        <f t="shared" ca="1" si="96"/>
        <v>33.899999999999991</v>
      </c>
      <c r="H224" s="334">
        <f ca="1">IF(INDIRECT(CONCATENATE($E199,H221))-INDIRECT(CONCATENATE($E199,H222))&lt;0, ABS(INDIRECT(CONCATENATE($E199,H221))-INDIRECT(CONCATENATE($E199,H222))), 15)</f>
        <v>15</v>
      </c>
    </row>
    <row r="225" spans="2:8" s="574" customFormat="1" ht="15" hidden="1" customHeight="1" thickBot="1">
      <c r="B225" s="735"/>
      <c r="C225" s="722"/>
      <c r="D225" s="145" t="s">
        <v>675</v>
      </c>
      <c r="E225" s="147">
        <f ca="1">E216+E223</f>
        <v>-33</v>
      </c>
      <c r="F225" s="147">
        <f t="shared" ref="F225:H226" ca="1" si="97">F216+F223</f>
        <v>-33</v>
      </c>
      <c r="G225" s="147">
        <f t="shared" ca="1" si="97"/>
        <v>-33</v>
      </c>
      <c r="H225" s="334">
        <f t="shared" ca="1" si="97"/>
        <v>-33</v>
      </c>
    </row>
    <row r="226" spans="2:8" s="574" customFormat="1" ht="15" hidden="1" customHeight="1" thickBot="1">
      <c r="B226" s="735"/>
      <c r="C226" s="723"/>
      <c r="D226" s="148" t="s">
        <v>676</v>
      </c>
      <c r="E226" s="149">
        <f ca="1">E217+E224</f>
        <v>76.900000000000006</v>
      </c>
      <c r="F226" s="149">
        <f t="shared" ca="1" si="97"/>
        <v>76.900000000000006</v>
      </c>
      <c r="G226" s="149">
        <f t="shared" ca="1" si="97"/>
        <v>97.6</v>
      </c>
      <c r="H226" s="415">
        <f t="shared" ca="1" si="97"/>
        <v>76.900000000000006</v>
      </c>
    </row>
    <row r="227" spans="2:8" s="574" customFormat="1" ht="15" hidden="1" customHeight="1">
      <c r="B227" s="691" t="s">
        <v>43</v>
      </c>
      <c r="C227" s="691" t="s">
        <v>120</v>
      </c>
      <c r="D227" s="30" t="s">
        <v>148</v>
      </c>
      <c r="E227" s="107" t="str">
        <f ca="1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$Y$12</v>
      </c>
      <c r="F227" s="107" t="str">
        <f ca="1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$Y$12</v>
      </c>
      <c r="G227" s="107" t="str">
        <f ca="1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$Y$14</v>
      </c>
      <c r="H227" s="373" t="str">
        <f ca="1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$Y$12</v>
      </c>
    </row>
    <row r="228" spans="2:8" s="574" customFormat="1" ht="15" customHeight="1">
      <c r="B228" s="692"/>
      <c r="C228" s="691"/>
      <c r="D228" s="66" t="s">
        <v>129</v>
      </c>
      <c r="E228" s="587">
        <f ca="1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34</v>
      </c>
      <c r="F228" s="587">
        <f ca="1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34</v>
      </c>
      <c r="G228" s="587">
        <f ca="1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42</v>
      </c>
      <c r="H228" s="438">
        <f ca="1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34</v>
      </c>
    </row>
    <row r="229" spans="2:8" s="574" customFormat="1" ht="15" hidden="1" customHeight="1">
      <c r="B229" s="692"/>
      <c r="C229" s="691"/>
      <c r="D229" s="30" t="s">
        <v>149</v>
      </c>
      <c r="E229" s="107" t="str">
        <f ca="1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$Y$10</v>
      </c>
      <c r="F229" s="107" t="str">
        <f ca="1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$Y$9</v>
      </c>
      <c r="G229" s="107" t="str">
        <f ca="1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$Y$9</v>
      </c>
      <c r="H229" s="373" t="str">
        <f ca="1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$Y$9</v>
      </c>
    </row>
    <row r="230" spans="2:8" s="574" customFormat="1" ht="15" customHeight="1">
      <c r="B230" s="692"/>
      <c r="C230" s="691"/>
      <c r="D230" s="66" t="s">
        <v>130</v>
      </c>
      <c r="E230" s="587">
        <f ca="1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28.5</v>
      </c>
      <c r="F230" s="587">
        <f ca="1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26.3</v>
      </c>
      <c r="G230" s="587">
        <f ca="1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26.3</v>
      </c>
      <c r="H230" s="438">
        <f ca="1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26.3</v>
      </c>
    </row>
    <row r="231" spans="2:8" s="574" customFormat="1" ht="15" hidden="1" customHeight="1">
      <c r="B231" s="692"/>
      <c r="C231" s="694" t="s">
        <v>125</v>
      </c>
      <c r="D231" s="694"/>
      <c r="E231" s="747">
        <v>25</v>
      </c>
      <c r="F231" s="747"/>
      <c r="G231" s="747"/>
      <c r="H231" s="747"/>
    </row>
    <row r="232" spans="2:8" s="574" customFormat="1" ht="15" hidden="1" customHeight="1">
      <c r="B232" s="692"/>
      <c r="C232" s="572"/>
      <c r="D232" s="702" t="s">
        <v>126</v>
      </c>
      <c r="E232" s="108" t="s">
        <v>147</v>
      </c>
      <c r="F232" s="589"/>
      <c r="G232" s="589"/>
      <c r="H232" s="599"/>
    </row>
    <row r="233" spans="2:8" s="574" customFormat="1" ht="15" hidden="1" customHeight="1">
      <c r="B233" s="692"/>
      <c r="C233" s="572"/>
      <c r="D233" s="702"/>
      <c r="E233" s="108" t="s">
        <v>124</v>
      </c>
      <c r="F233" s="589"/>
      <c r="G233" s="589"/>
      <c r="H233" s="599"/>
    </row>
    <row r="234" spans="2:8" s="574" customFormat="1" ht="15" hidden="1" customHeight="1">
      <c r="B234" s="692"/>
      <c r="C234" s="696" t="s">
        <v>120</v>
      </c>
      <c r="D234" s="68" t="s">
        <v>123</v>
      </c>
      <c r="E234" s="109" t="str">
        <f ca="1">ADDRESS(MATCH(E230,SL_CHARTS_2012!$Y$1:$Y$3999,1),$E$231+2,1)</f>
        <v>$AA$11</v>
      </c>
      <c r="F234" s="109" t="str">
        <f ca="1">ADDRESS(MATCH(F230,SL_CHARTS_2012!$Y$1:$Y$3999,1),$E$231+2,1)</f>
        <v>$AA$10</v>
      </c>
      <c r="G234" s="109" t="str">
        <f ca="1">ADDRESS(MATCH(G230,SL_CHARTS_2012!$Y$1:$Y$3999,1),$E$231+2,1)</f>
        <v>$AA$10</v>
      </c>
      <c r="H234" s="437" t="str">
        <f ca="1">ADDRESS(MATCH(H230,SL_CHARTS_2012!$Y$1:$Y$3999,1),$E$231+2,1)</f>
        <v>$AA$10</v>
      </c>
    </row>
    <row r="235" spans="2:8" s="574" customFormat="1" ht="15" hidden="1" customHeight="1">
      <c r="B235" s="692"/>
      <c r="C235" s="703"/>
      <c r="D235" s="68" t="s">
        <v>122</v>
      </c>
      <c r="E235" s="109" t="str">
        <f ca="1">ADDRESS(MATCH(E228,SL_CHARTS_2012!$Y$1:$Y$3999,1),$E$231+2,1)</f>
        <v>$AA$12</v>
      </c>
      <c r="F235" s="109" t="str">
        <f ca="1">ADDRESS(MATCH(F228,SL_CHARTS_2012!$Y$1:$Y$3999,1),$E$231+2,1)</f>
        <v>$AA$12</v>
      </c>
      <c r="G235" s="109" t="str">
        <f ca="1">ADDRESS(MATCH(G228,SL_CHARTS_2012!$Y$1:$Y$3999,1),$E$231+2,1)</f>
        <v>$AA$14</v>
      </c>
      <c r="H235" s="437" t="str">
        <f ca="1">ADDRESS(MATCH(H228,SL_CHARTS_2012!$Y$1:$Y$3999,1),$E$231+2,1)</f>
        <v>$AA$12</v>
      </c>
    </row>
    <row r="236" spans="2:8" s="574" customFormat="1" ht="15" hidden="1" customHeight="1">
      <c r="B236" s="692"/>
      <c r="C236" s="698" t="s">
        <v>127</v>
      </c>
      <c r="D236" s="27" t="s">
        <v>106</v>
      </c>
      <c r="E236" s="113" t="str">
        <f t="shared" ref="E236:H236" ca="1" si="98">CONCATENATE(ROUND(E228,1),E$7,ROUND(E230,1))</f>
        <v>34-28,5</v>
      </c>
      <c r="F236" s="113" t="str">
        <f t="shared" ca="1" si="98"/>
        <v>34-26,3</v>
      </c>
      <c r="G236" s="113" t="str">
        <f t="shared" ca="1" si="98"/>
        <v>42-26,3</v>
      </c>
      <c r="H236" s="373" t="str">
        <f t="shared" ca="1" si="98"/>
        <v>34-26,3</v>
      </c>
    </row>
    <row r="237" spans="2:8" s="574" customFormat="1" ht="15" customHeight="1">
      <c r="B237" s="692"/>
      <c r="C237" s="698"/>
      <c r="D237" s="28" t="s">
        <v>670</v>
      </c>
      <c r="E237" s="110">
        <f ca="1">AVERAGE(INDIRECT(CONCATENATE($E$232,E234,$E$233,E235),TRUE))</f>
        <v>84.9</v>
      </c>
      <c r="F237" s="110">
        <f t="shared" ref="F237:G237" ca="1" si="99">AVERAGE(INDIRECT(CONCATENATE($E$232,F234,$E$233,F235),TRUE))</f>
        <v>77.166666666666671</v>
      </c>
      <c r="G237" s="110">
        <f t="shared" ca="1" si="99"/>
        <v>100.1</v>
      </c>
      <c r="H237" s="438">
        <f ca="1">AVERAGE(INDIRECT(CONCATENATE($E$232,H234,$E$233,H235),TRUE))</f>
        <v>77.166666666666671</v>
      </c>
    </row>
    <row r="238" spans="2:8" s="574" customFormat="1" ht="15" customHeight="1">
      <c r="B238" s="692"/>
      <c r="C238" s="698"/>
      <c r="D238" s="29" t="s">
        <v>671</v>
      </c>
      <c r="E238" s="111">
        <f ca="1">MIN(INDIRECT(CONCATENATE($E$232,E234,$E$233,E235),TRUE))</f>
        <v>58.9</v>
      </c>
      <c r="F238" s="111">
        <f t="shared" ref="F238:G238" ca="1" si="100">MIN(INDIRECT(CONCATENATE($E$232,F234,$E$233,F235),TRUE))</f>
        <v>58.9</v>
      </c>
      <c r="G238" s="111">
        <f t="shared" ca="1" si="100"/>
        <v>58.9</v>
      </c>
      <c r="H238" s="373">
        <f ca="1">MIN(INDIRECT(CONCATENATE($E$232,H234,$E$233,H235),TRUE))</f>
        <v>58.9</v>
      </c>
    </row>
    <row r="239" spans="2:8" s="574" customFormat="1" ht="15" customHeight="1">
      <c r="B239" s="692"/>
      <c r="C239" s="698"/>
      <c r="D239" s="29" t="s">
        <v>672</v>
      </c>
      <c r="E239" s="111">
        <f ca="1">MAX(INDIRECT(CONCATENATE($E$232,E234,$E$233,E235),TRUE))</f>
        <v>110.9</v>
      </c>
      <c r="F239" s="111">
        <f t="shared" ref="F239:G239" ca="1" si="101">MAX(INDIRECT(CONCATENATE($E$232,F234,$E$233,F235),TRUE))</f>
        <v>110.9</v>
      </c>
      <c r="G239" s="111">
        <f t="shared" ca="1" si="101"/>
        <v>149.19999999999999</v>
      </c>
      <c r="H239" s="373">
        <f ca="1">MAX(INDIRECT(CONCATENATE($E$232,H234,$E$233,H235),TRUE))</f>
        <v>110.9</v>
      </c>
    </row>
    <row r="240" spans="2:8" s="574" customFormat="1" ht="15" customHeight="1">
      <c r="B240" s="692"/>
      <c r="C240" s="698"/>
      <c r="D240" s="30" t="s">
        <v>673</v>
      </c>
      <c r="E240" s="112">
        <v>-15</v>
      </c>
      <c r="F240" s="112">
        <v>-15</v>
      </c>
      <c r="G240" s="112">
        <v>-15</v>
      </c>
      <c r="H240" s="373">
        <v>-15</v>
      </c>
    </row>
    <row r="241" spans="2:8" s="574" customFormat="1" ht="15" customHeight="1">
      <c r="B241" s="692"/>
      <c r="C241" s="698"/>
      <c r="D241" s="30" t="s">
        <v>674</v>
      </c>
      <c r="E241" s="112">
        <v>15</v>
      </c>
      <c r="F241" s="112">
        <v>15</v>
      </c>
      <c r="G241" s="112">
        <v>15</v>
      </c>
      <c r="H241" s="373">
        <v>15</v>
      </c>
    </row>
    <row r="242" spans="2:8" s="574" customFormat="1" ht="15" customHeight="1">
      <c r="B242" s="692"/>
      <c r="C242" s="698"/>
      <c r="D242" s="30" t="s">
        <v>675</v>
      </c>
      <c r="E242" s="107">
        <f ca="1">E238+E240</f>
        <v>43.9</v>
      </c>
      <c r="F242" s="107">
        <f ca="1">F238+F240</f>
        <v>43.9</v>
      </c>
      <c r="G242" s="107">
        <f t="shared" ref="G242:H242" ca="1" si="102">G238+G240</f>
        <v>43.9</v>
      </c>
      <c r="H242" s="373">
        <f t="shared" ca="1" si="102"/>
        <v>43.9</v>
      </c>
    </row>
    <row r="243" spans="2:8" s="574" customFormat="1" ht="15" customHeight="1" thickBot="1">
      <c r="B243" s="746"/>
      <c r="C243" s="748"/>
      <c r="D243" s="106" t="s">
        <v>676</v>
      </c>
      <c r="E243" s="160">
        <f ca="1">E239+E241</f>
        <v>125.9</v>
      </c>
      <c r="F243" s="160">
        <f t="shared" ref="F243:H243" ca="1" si="103">F239+F241</f>
        <v>125.9</v>
      </c>
      <c r="G243" s="160">
        <f t="shared" ca="1" si="103"/>
        <v>164.2</v>
      </c>
      <c r="H243" s="420">
        <f t="shared" ca="1" si="103"/>
        <v>125.9</v>
      </c>
    </row>
    <row r="244" spans="2:8" s="574" customFormat="1" ht="15" customHeight="1">
      <c r="B244" s="701" t="s">
        <v>42</v>
      </c>
      <c r="C244" s="701" t="s">
        <v>120</v>
      </c>
      <c r="D244" s="25" t="s">
        <v>148</v>
      </c>
      <c r="E244" s="26" t="str">
        <f ca="1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$V$246</v>
      </c>
      <c r="F244" s="26" t="str">
        <f ca="1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$V$246</v>
      </c>
      <c r="G244" s="26" t="str">
        <f ca="1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$V$288</v>
      </c>
      <c r="H244" s="367" t="str">
        <f ca="1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$V$246</v>
      </c>
    </row>
    <row r="245" spans="2:8" s="574" customFormat="1" ht="15" customHeight="1">
      <c r="B245" s="701"/>
      <c r="C245" s="701"/>
      <c r="D245" s="24" t="s">
        <v>129</v>
      </c>
      <c r="E245" s="119">
        <f ca="1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33.9</v>
      </c>
      <c r="F245" s="119">
        <f ca="1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33.9</v>
      </c>
      <c r="G245" s="119">
        <f ca="1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38</v>
      </c>
      <c r="H245" s="418">
        <f ca="1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33.9</v>
      </c>
    </row>
    <row r="246" spans="2:8" s="574" customFormat="1" ht="15" customHeight="1">
      <c r="B246" s="701"/>
      <c r="C246" s="701"/>
      <c r="D246" s="25" t="s">
        <v>149</v>
      </c>
      <c r="E246" s="26" t="str">
        <f ca="1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$V$215</v>
      </c>
      <c r="F246" s="26" t="str">
        <f ca="1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$V$194</v>
      </c>
      <c r="G246" s="26" t="str">
        <f ca="1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$V$194</v>
      </c>
      <c r="H246" s="367" t="str">
        <f ca="1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$V$194</v>
      </c>
    </row>
    <row r="247" spans="2:8" s="574" customFormat="1" ht="15" customHeight="1">
      <c r="B247" s="701"/>
      <c r="C247" s="701"/>
      <c r="D247" s="24" t="s">
        <v>130</v>
      </c>
      <c r="E247" s="119">
        <f ca="1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30.5</v>
      </c>
      <c r="F247" s="119">
        <f ca="1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28.1</v>
      </c>
      <c r="G247" s="119">
        <f ca="1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28.1</v>
      </c>
      <c r="H247" s="418">
        <f ca="1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28.1</v>
      </c>
    </row>
    <row r="248" spans="2:8" s="574" customFormat="1" ht="15" customHeight="1">
      <c r="B248" s="701"/>
      <c r="C248" s="707" t="s">
        <v>121</v>
      </c>
      <c r="D248" s="60" t="s">
        <v>148</v>
      </c>
      <c r="E248" s="62" t="str">
        <f ca="1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$V$246</v>
      </c>
      <c r="F248" s="62" t="str">
        <f ca="1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$V$246</v>
      </c>
      <c r="G248" s="62" t="str">
        <f ca="1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$V$288</v>
      </c>
      <c r="H248" s="354" t="str">
        <f ca="1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$V$246</v>
      </c>
    </row>
    <row r="249" spans="2:8" s="574" customFormat="1" ht="15" customHeight="1">
      <c r="B249" s="701"/>
      <c r="C249" s="707"/>
      <c r="D249" s="85" t="s">
        <v>118</v>
      </c>
      <c r="E249" s="123">
        <f ca="1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33.9</v>
      </c>
      <c r="F249" s="123">
        <f ca="1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33.9</v>
      </c>
      <c r="G249" s="123">
        <f ca="1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38</v>
      </c>
      <c r="H249" s="419">
        <f ca="1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33.9</v>
      </c>
    </row>
    <row r="250" spans="2:8" s="574" customFormat="1" ht="15" customHeight="1">
      <c r="B250" s="701"/>
      <c r="C250" s="707"/>
      <c r="D250" s="60" t="s">
        <v>149</v>
      </c>
      <c r="E250" s="62" t="str">
        <f ca="1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$V$215</v>
      </c>
      <c r="F250" s="62" t="str">
        <f ca="1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$V$194</v>
      </c>
      <c r="G250" s="62" t="str">
        <f ca="1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$V$194</v>
      </c>
      <c r="H250" s="354" t="str">
        <f ca="1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$V$194</v>
      </c>
    </row>
    <row r="251" spans="2:8" s="574" customFormat="1" ht="15" customHeight="1">
      <c r="B251" s="701"/>
      <c r="C251" s="707"/>
      <c r="D251" s="85" t="s">
        <v>119</v>
      </c>
      <c r="E251" s="123">
        <f ca="1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30.5</v>
      </c>
      <c r="F251" s="123">
        <f ca="1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28.1</v>
      </c>
      <c r="G251" s="123">
        <f ca="1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28.1</v>
      </c>
      <c r="H251" s="419">
        <f ca="1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28.1</v>
      </c>
    </row>
    <row r="252" spans="2:8" s="574" customFormat="1" ht="15" customHeight="1">
      <c r="B252" s="701"/>
      <c r="C252" s="712" t="s">
        <v>125</v>
      </c>
      <c r="D252" s="712"/>
      <c r="E252" s="704">
        <v>22</v>
      </c>
      <c r="F252" s="704"/>
      <c r="G252" s="704"/>
      <c r="H252" s="704"/>
    </row>
    <row r="253" spans="2:8" s="574" customFormat="1" ht="15" customHeight="1">
      <c r="B253" s="701"/>
      <c r="C253" s="573"/>
      <c r="D253" s="713" t="s">
        <v>126</v>
      </c>
      <c r="E253" s="42" t="s">
        <v>147</v>
      </c>
      <c r="F253" s="24"/>
      <c r="G253" s="24"/>
      <c r="H253" s="426"/>
    </row>
    <row r="254" spans="2:8" s="574" customFormat="1" ht="15" customHeight="1">
      <c r="B254" s="701"/>
      <c r="C254" s="573"/>
      <c r="D254" s="713"/>
      <c r="E254" s="42" t="s">
        <v>124</v>
      </c>
      <c r="F254" s="24"/>
      <c r="G254" s="24"/>
      <c r="H254" s="426"/>
    </row>
    <row r="255" spans="2:8" s="574" customFormat="1" ht="15" customHeight="1">
      <c r="B255" s="701"/>
      <c r="C255" s="705" t="s">
        <v>120</v>
      </c>
      <c r="D255" s="44" t="s">
        <v>123</v>
      </c>
      <c r="E255" s="43" t="str">
        <f ca="1">ADDRESS(MATCH(E247,SL_CHARTS_2012!$V$1:$V$3999,1),$E$252+1,1)</f>
        <v>$W$215</v>
      </c>
      <c r="F255" s="43" t="str">
        <f ca="1">ADDRESS(MATCH(F247,SL_CHARTS_2012!$V$1:$V$3999,1),$E$252+1,1)</f>
        <v>$W$194</v>
      </c>
      <c r="G255" s="43" t="str">
        <f ca="1">ADDRESS(MATCH(G247,SL_CHARTS_2012!$V$1:$V$3999,1),$E$252+1,1)</f>
        <v>$W$194</v>
      </c>
      <c r="H255" s="427" t="str">
        <f ca="1">ADDRESS(MATCH(H247,SL_CHARTS_2012!$V$1:$V$3999,1),$E$252+1,1)</f>
        <v>$W$194</v>
      </c>
    </row>
    <row r="256" spans="2:8" s="574" customFormat="1" ht="15" customHeight="1">
      <c r="B256" s="701"/>
      <c r="C256" s="706"/>
      <c r="D256" s="44" t="s">
        <v>122</v>
      </c>
      <c r="E256" s="43" t="str">
        <f ca="1">ADDRESS(MATCH(E245,SL_CHARTS_2012!$V$1:$V$3999,1),$E$252+1,1)</f>
        <v>$W$246</v>
      </c>
      <c r="F256" s="43" t="str">
        <f ca="1">ADDRESS(MATCH(F245,SL_CHARTS_2012!$V$1:$V$3999,1),$E$252+1,1)</f>
        <v>$W$246</v>
      </c>
      <c r="G256" s="43" t="str">
        <f ca="1">ADDRESS(MATCH(G245,SL_CHARTS_2012!$V$1:$V$3999,1),$E$252+1,1)</f>
        <v>$W$288</v>
      </c>
      <c r="H256" s="427" t="str">
        <f ca="1">ADDRESS(MATCH(H245,SL_CHARTS_2012!$V$1:$V$3999,1),$E$252+1,1)</f>
        <v>$W$246</v>
      </c>
    </row>
    <row r="257" spans="2:9" s="574" customFormat="1" ht="15" customHeight="1">
      <c r="B257" s="701"/>
      <c r="C257" s="707" t="s">
        <v>121</v>
      </c>
      <c r="D257" s="49" t="s">
        <v>123</v>
      </c>
      <c r="E257" s="48" t="str">
        <f ca="1">ADDRESS(MATCH(E251,SL_CHARTS_2012!$V$1:$V$3999,1),$E$252+1,1)</f>
        <v>$W$215</v>
      </c>
      <c r="F257" s="48" t="str">
        <f ca="1">ADDRESS(MATCH(F251,SL_CHARTS_2012!$V$1:$V$3999,1),$E$252+1,1)</f>
        <v>$W$194</v>
      </c>
      <c r="G257" s="48" t="str">
        <f ca="1">ADDRESS(MATCH(G251,SL_CHARTS_2012!$V$1:$V$3999,1),$E$252+1,1)</f>
        <v>$W$194</v>
      </c>
      <c r="H257" s="369" t="str">
        <f ca="1">ADDRESS(MATCH(H251,SL_CHARTS_2012!$V$1:$V$3999,1),$E$252+1,1)</f>
        <v>$W$194</v>
      </c>
    </row>
    <row r="258" spans="2:9" s="574" customFormat="1" ht="15" customHeight="1">
      <c r="B258" s="701"/>
      <c r="C258" s="708"/>
      <c r="D258" s="49" t="s">
        <v>122</v>
      </c>
      <c r="E258" s="48" t="str">
        <f ca="1">ADDRESS(MATCH(E249,SL_CHARTS_2012!$V$1:$V$3999,1),$E$252+1,1)</f>
        <v>$W$246</v>
      </c>
      <c r="F258" s="48" t="str">
        <f ca="1">ADDRESS(MATCH(F249,SL_CHARTS_2012!$V$1:$V$3999,1),$E$252+1,1)</f>
        <v>$W$246</v>
      </c>
      <c r="G258" s="48" t="str">
        <f ca="1">ADDRESS(MATCH(G249,SL_CHARTS_2012!$V$1:$V$3999,1),$E$252+1,1)</f>
        <v>$W$288</v>
      </c>
      <c r="H258" s="369" t="str">
        <f ca="1">ADDRESS(MATCH(H249,SL_CHARTS_2012!$V$1:$V$3999,1),$E$252+1,1)</f>
        <v>$W$246</v>
      </c>
    </row>
    <row r="259" spans="2:9" s="574" customFormat="1" ht="15" customHeight="1">
      <c r="B259" s="701"/>
      <c r="C259" s="714" t="s">
        <v>127</v>
      </c>
      <c r="D259" s="23" t="s">
        <v>106</v>
      </c>
      <c r="E259" s="19" t="str">
        <f ca="1">CONCATENATE(ROUND(E245,1),E$7,ROUND(E247,1))</f>
        <v>33,9-30,5</v>
      </c>
      <c r="F259" s="19" t="str">
        <f t="shared" ref="F259:H259" ca="1" si="104">CONCATENATE(ROUND(F245,1),F$7,ROUND(F247,1))</f>
        <v>33,9-28,1</v>
      </c>
      <c r="G259" s="19" t="str">
        <f t="shared" ca="1" si="104"/>
        <v>38-28,1</v>
      </c>
      <c r="H259" s="367" t="str">
        <f t="shared" ca="1" si="104"/>
        <v>33,9-28,1</v>
      </c>
    </row>
    <row r="260" spans="2:9" s="574" customFormat="1" ht="15" customHeight="1">
      <c r="B260" s="701"/>
      <c r="C260" s="714"/>
      <c r="D260" s="15" t="s">
        <v>670</v>
      </c>
      <c r="E260" s="15">
        <f ca="1">AVERAGE(INDIRECT(CONCATENATE($E$253,E255,$E$254,E256),TRUE))</f>
        <v>10.178867187500003</v>
      </c>
      <c r="F260" s="15">
        <f t="shared" ref="F260:G260" ca="1" si="105">AVERAGE(INDIRECT(CONCATENATE($E$253,F255,$E$254,F256),TRUE))</f>
        <v>7.2070188679245346</v>
      </c>
      <c r="G260" s="15">
        <f t="shared" ca="1" si="105"/>
        <v>22.959722105263157</v>
      </c>
      <c r="H260" s="418">
        <f ca="1">AVERAGE(INDIRECT(CONCATENATE($E$253,H255,$E$254,H256),TRUE))</f>
        <v>7.2070188679245346</v>
      </c>
    </row>
    <row r="261" spans="2:9" s="574" customFormat="1" ht="15" customHeight="1">
      <c r="B261" s="701"/>
      <c r="C261" s="714"/>
      <c r="D261" s="13" t="s">
        <v>671</v>
      </c>
      <c r="E261" s="13">
        <f ca="1">MIN(INDIRECT(CONCATENATE($E$253,E255,$E$254,E256),TRUE))</f>
        <v>-20</v>
      </c>
      <c r="F261" s="13">
        <f t="shared" ref="F261:G261" ca="1" si="106">MIN(INDIRECT(CONCATENATE($E$253,F255,$E$254,F256),TRUE))</f>
        <v>-22</v>
      </c>
      <c r="G261" s="13">
        <f t="shared" ca="1" si="106"/>
        <v>-22</v>
      </c>
      <c r="H261" s="367">
        <f ca="1">MIN(INDIRECT(CONCATENATE($E$253,H255,$E$254,H256),TRUE))</f>
        <v>-22</v>
      </c>
      <c r="I261" s="580"/>
    </row>
    <row r="262" spans="2:9" s="574" customFormat="1" ht="15" customHeight="1">
      <c r="B262" s="701"/>
      <c r="C262" s="714"/>
      <c r="D262" s="13" t="s">
        <v>672</v>
      </c>
      <c r="E262" s="13">
        <f ca="1">MAX(INDIRECT(CONCATENATE($E$253,E255,$E$254,E256),TRUE))</f>
        <v>41.450550000000007</v>
      </c>
      <c r="F262" s="13">
        <f t="shared" ref="F262:G262" ca="1" si="107">MAX(INDIRECT(CONCATENATE($E$253,F255,$E$254,F256),TRUE))</f>
        <v>41.450550000000007</v>
      </c>
      <c r="G262" s="13">
        <f t="shared" ca="1" si="107"/>
        <v>69.482599999999991</v>
      </c>
      <c r="H262" s="367">
        <f ca="1">MAX(INDIRECT(CONCATENATE($E$253,H255,$E$254,H256),TRUE))</f>
        <v>41.450550000000007</v>
      </c>
    </row>
    <row r="263" spans="2:9" s="574" customFormat="1" ht="15" customHeight="1">
      <c r="B263" s="701"/>
      <c r="C263" s="714"/>
      <c r="D263" s="25" t="s">
        <v>673</v>
      </c>
      <c r="E263" s="16">
        <v>-15</v>
      </c>
      <c r="F263" s="16">
        <v>-15</v>
      </c>
      <c r="G263" s="16">
        <v>-15</v>
      </c>
      <c r="H263" s="367">
        <v>-15</v>
      </c>
    </row>
    <row r="264" spans="2:9" s="574" customFormat="1" ht="15" customHeight="1">
      <c r="B264" s="701"/>
      <c r="C264" s="714"/>
      <c r="D264" s="25" t="s">
        <v>674</v>
      </c>
      <c r="E264" s="16">
        <v>15</v>
      </c>
      <c r="F264" s="16">
        <v>15</v>
      </c>
      <c r="G264" s="16">
        <v>15</v>
      </c>
      <c r="H264" s="367">
        <v>15</v>
      </c>
    </row>
    <row r="265" spans="2:9" s="574" customFormat="1" ht="15" customHeight="1">
      <c r="B265" s="701"/>
      <c r="C265" s="714"/>
      <c r="D265" s="25" t="s">
        <v>675</v>
      </c>
      <c r="E265" s="26">
        <f ca="1">E261+E263</f>
        <v>-35</v>
      </c>
      <c r="F265" s="26">
        <f ca="1">F261+F263</f>
        <v>-37</v>
      </c>
      <c r="G265" s="26">
        <f t="shared" ref="G265:H265" ca="1" si="108">G261+G263</f>
        <v>-37</v>
      </c>
      <c r="H265" s="367">
        <f t="shared" ca="1" si="108"/>
        <v>-37</v>
      </c>
    </row>
    <row r="266" spans="2:9" s="574" customFormat="1" ht="15" customHeight="1">
      <c r="B266" s="701"/>
      <c r="C266" s="714"/>
      <c r="D266" s="25" t="s">
        <v>676</v>
      </c>
      <c r="E266" s="26">
        <f ca="1">E262+E264</f>
        <v>56.450550000000007</v>
      </c>
      <c r="F266" s="26">
        <f t="shared" ref="F266:H266" ca="1" si="109">F262+F264</f>
        <v>56.450550000000007</v>
      </c>
      <c r="G266" s="26">
        <f t="shared" ca="1" si="109"/>
        <v>84.482599999999991</v>
      </c>
      <c r="H266" s="367">
        <f t="shared" ca="1" si="109"/>
        <v>56.450550000000007</v>
      </c>
    </row>
    <row r="267" spans="2:9" s="574" customFormat="1" ht="15" customHeight="1">
      <c r="B267" s="701"/>
      <c r="C267" s="722" t="s">
        <v>128</v>
      </c>
      <c r="D267" s="56" t="s">
        <v>106</v>
      </c>
      <c r="E267" s="57" t="str">
        <f ca="1">CONCATENATE(ROUND(E245,1),E$7,ROUND(E247,1))</f>
        <v>33,9-30,5</v>
      </c>
      <c r="F267" s="57" t="str">
        <f t="shared" ref="F267:H267" ca="1" si="110">CONCATENATE(ROUND(F245,1),F$7,ROUND(F247,1))</f>
        <v>33,9-28,1</v>
      </c>
      <c r="G267" s="57" t="str">
        <f t="shared" ca="1" si="110"/>
        <v>38-28,1</v>
      </c>
      <c r="H267" s="354" t="str">
        <f t="shared" ca="1" si="110"/>
        <v>33,9-28,1</v>
      </c>
    </row>
    <row r="268" spans="2:9" s="574" customFormat="1" ht="15" customHeight="1">
      <c r="B268" s="701"/>
      <c r="C268" s="722"/>
      <c r="D268" s="58" t="s">
        <v>670</v>
      </c>
      <c r="E268" s="58">
        <f ca="1">AVERAGE(INDIRECT(CONCATENATE($E$253,E257,$E$254,E258),TRUE))</f>
        <v>10.178867187500003</v>
      </c>
      <c r="F268" s="58">
        <f t="shared" ref="F268:G268" ca="1" si="111">AVERAGE(INDIRECT(CONCATENATE($E$253,F257,$E$254,F258),TRUE))</f>
        <v>7.2070188679245346</v>
      </c>
      <c r="G268" s="58">
        <f t="shared" ca="1" si="111"/>
        <v>22.959722105263157</v>
      </c>
      <c r="H268" s="419">
        <f ca="1">AVERAGE(INDIRECT(CONCATENATE($E$253,H257,$E$254,H258),TRUE))</f>
        <v>7.2070188679245346</v>
      </c>
    </row>
    <row r="269" spans="2:9" s="574" customFormat="1" ht="15" customHeight="1">
      <c r="B269" s="701"/>
      <c r="C269" s="722"/>
      <c r="D269" s="59" t="s">
        <v>671</v>
      </c>
      <c r="E269" s="59">
        <f ca="1">MIN(INDIRECT(CONCATENATE($E$253,E257,$E$254,E258),TRUE))</f>
        <v>-20</v>
      </c>
      <c r="F269" s="59">
        <f t="shared" ref="F269:G269" ca="1" si="112">MIN(INDIRECT(CONCATENATE($E$253,F257,$E$254,F258),TRUE))</f>
        <v>-22</v>
      </c>
      <c r="G269" s="59">
        <f t="shared" ca="1" si="112"/>
        <v>-22</v>
      </c>
      <c r="H269" s="354">
        <f ca="1">MIN(INDIRECT(CONCATENATE($E$253,H257,$E$254,H258),TRUE))</f>
        <v>-22</v>
      </c>
    </row>
    <row r="270" spans="2:9" s="574" customFormat="1" ht="15" customHeight="1">
      <c r="B270" s="701"/>
      <c r="C270" s="722"/>
      <c r="D270" s="59" t="s">
        <v>672</v>
      </c>
      <c r="E270" s="59">
        <f ca="1">MAX(INDIRECT(CONCATENATE($E$253,E257,$E$254,E258),TRUE))</f>
        <v>41.450550000000007</v>
      </c>
      <c r="F270" s="59">
        <f t="shared" ref="F270:G270" ca="1" si="113">MAX(INDIRECT(CONCATENATE($E$253,F257,$E$254,F258),TRUE))</f>
        <v>41.450550000000007</v>
      </c>
      <c r="G270" s="59">
        <f t="shared" ca="1" si="113"/>
        <v>69.482599999999991</v>
      </c>
      <c r="H270" s="354">
        <f ca="1">MAX(INDIRECT(CONCATENATE($E$253,H257,$E$254,H258),TRUE))</f>
        <v>41.450550000000007</v>
      </c>
    </row>
    <row r="271" spans="2:9" s="574" customFormat="1" ht="15" customHeight="1">
      <c r="B271" s="701"/>
      <c r="C271" s="722"/>
      <c r="D271" s="60" t="s">
        <v>673</v>
      </c>
      <c r="E271" s="61">
        <v>-15</v>
      </c>
      <c r="F271" s="61">
        <v>-15</v>
      </c>
      <c r="G271" s="61">
        <v>-15</v>
      </c>
      <c r="H271" s="354">
        <v>-15</v>
      </c>
    </row>
    <row r="272" spans="2:9" s="574" customFormat="1" ht="15" customHeight="1">
      <c r="B272" s="701"/>
      <c r="C272" s="722"/>
      <c r="D272" s="60" t="s">
        <v>674</v>
      </c>
      <c r="E272" s="61">
        <v>15</v>
      </c>
      <c r="F272" s="61">
        <v>15</v>
      </c>
      <c r="G272" s="61">
        <v>15</v>
      </c>
      <c r="H272" s="354">
        <v>15</v>
      </c>
    </row>
    <row r="273" spans="2:8" s="574" customFormat="1" ht="15" customHeight="1">
      <c r="B273" s="701"/>
      <c r="C273" s="722"/>
      <c r="D273" s="60" t="s">
        <v>675</v>
      </c>
      <c r="E273" s="62">
        <f ca="1">E269+E271</f>
        <v>-35</v>
      </c>
      <c r="F273" s="62">
        <f ca="1">F269+F271</f>
        <v>-37</v>
      </c>
      <c r="G273" s="62">
        <f t="shared" ref="G273:H273" ca="1" si="114">G269+G271</f>
        <v>-37</v>
      </c>
      <c r="H273" s="354">
        <f t="shared" ca="1" si="114"/>
        <v>-37</v>
      </c>
    </row>
    <row r="274" spans="2:8" s="574" customFormat="1" ht="15" customHeight="1" thickBot="1">
      <c r="B274" s="733"/>
      <c r="C274" s="723"/>
      <c r="D274" s="148" t="s">
        <v>676</v>
      </c>
      <c r="E274" s="149">
        <f ca="1">E270+E272</f>
        <v>56.450550000000007</v>
      </c>
      <c r="F274" s="149">
        <f t="shared" ref="F274:H274" ca="1" si="115">F270+F272</f>
        <v>56.450550000000007</v>
      </c>
      <c r="G274" s="149">
        <f t="shared" ca="1" si="115"/>
        <v>84.482599999999991</v>
      </c>
      <c r="H274" s="415">
        <f t="shared" ca="1" si="115"/>
        <v>56.450550000000007</v>
      </c>
    </row>
    <row r="275" spans="2:8" s="574" customFormat="1" ht="15" customHeight="1">
      <c r="B275" s="190"/>
      <c r="C275" s="190"/>
      <c r="D275" s="28"/>
      <c r="E275" s="29"/>
      <c r="F275" s="29"/>
      <c r="G275" s="29"/>
      <c r="H275" s="460"/>
    </row>
    <row r="276" spans="2:8" s="490" customFormat="1" ht="15" customHeight="1" thickBot="1">
      <c r="B276" s="690" t="s">
        <v>44</v>
      </c>
      <c r="C276" s="690"/>
      <c r="D276" s="690"/>
      <c r="E276" s="690"/>
      <c r="F276" s="690"/>
      <c r="G276" s="690"/>
      <c r="H276" s="690"/>
    </row>
    <row r="277" spans="2:8" s="574" customFormat="1" ht="15" customHeight="1">
      <c r="B277" s="691" t="s">
        <v>132</v>
      </c>
      <c r="C277" s="691" t="s">
        <v>120</v>
      </c>
      <c r="D277" s="30" t="s">
        <v>148</v>
      </c>
      <c r="E277" s="96" t="str">
        <f>ADDRESS(MATCH(E278,SL_CHARTS_2012!$AC$1:$AC$39999,1),$E$285,1)</f>
        <v>$AC$38</v>
      </c>
      <c r="F277" s="96" t="str">
        <f>ADDRESS(MATCH(F278,SL_CHARTS_2012!$AC$1:$AC$39999,1),$E$285,1)</f>
        <v>$AC$38</v>
      </c>
      <c r="G277" s="96" t="str">
        <f>ADDRESS(MATCH(G278,SL_CHARTS_2012!$AC$1:$AC$39999,1),$E$285,1)</f>
        <v>$AC$42</v>
      </c>
      <c r="H277" s="343" t="str">
        <f>ADDRESS(MATCH(H278,SL_CHARTS_2012!$AC$1:$AC$39999,1),$E$285,1)</f>
        <v>$AC$38</v>
      </c>
    </row>
    <row r="278" spans="2:8" s="574" customFormat="1" ht="15" customHeight="1">
      <c r="B278" s="692"/>
      <c r="C278" s="691"/>
      <c r="D278" s="66" t="s">
        <v>129</v>
      </c>
      <c r="E278" s="197">
        <f>ROUNDUP(E$4,0)</f>
        <v>34</v>
      </c>
      <c r="F278" s="197">
        <f t="shared" ref="F278:H278" si="116">ROUNDUP(F$4,0)</f>
        <v>34</v>
      </c>
      <c r="G278" s="197">
        <f t="shared" si="116"/>
        <v>38</v>
      </c>
      <c r="H278" s="378">
        <f t="shared" si="116"/>
        <v>34</v>
      </c>
    </row>
    <row r="279" spans="2:8" s="574" customFormat="1" ht="15" customHeight="1">
      <c r="B279" s="692"/>
      <c r="C279" s="691"/>
      <c r="D279" s="30" t="s">
        <v>149</v>
      </c>
      <c r="E279" s="31" t="str">
        <f>ADDRESS(MATCH(E280,SL_CHARTS_2012!$AC$1:$AC$39999,1),$E$285,1)</f>
        <v>$AC$34</v>
      </c>
      <c r="F279" s="31" t="str">
        <f>ADDRESS(MATCH(F280,SL_CHARTS_2012!$AC$1:$AC$39999,1),$E$285,1)</f>
        <v>$AC$32</v>
      </c>
      <c r="G279" s="31" t="str">
        <f>ADDRESS(MATCH(G280,SL_CHARTS_2012!$AC$1:$AC$39999,1),$E$285,1)</f>
        <v>$AC$32</v>
      </c>
      <c r="H279" s="460" t="str">
        <f>ADDRESS(MATCH(H280,SL_CHARTS_2012!$AC$1:$AC$39999,1),$E$285,1)</f>
        <v>$AC$32</v>
      </c>
    </row>
    <row r="280" spans="2:8" s="574" customFormat="1" ht="15" customHeight="1">
      <c r="B280" s="692"/>
      <c r="C280" s="691"/>
      <c r="D280" s="66" t="s">
        <v>130</v>
      </c>
      <c r="E280" s="241">
        <f>ROUNDDOWN(E$8,0)</f>
        <v>30</v>
      </c>
      <c r="F280" s="241">
        <f t="shared" ref="F280:H280" si="117">ROUNDDOWN(F$8,0)</f>
        <v>28</v>
      </c>
      <c r="G280" s="241">
        <f t="shared" si="117"/>
        <v>28</v>
      </c>
      <c r="H280" s="443">
        <f t="shared" si="117"/>
        <v>28</v>
      </c>
    </row>
    <row r="281" spans="2:8" s="574" customFormat="1" ht="15" customHeight="1">
      <c r="B281" s="692"/>
      <c r="C281" s="693" t="s">
        <v>121</v>
      </c>
      <c r="D281" s="63" t="s">
        <v>148</v>
      </c>
      <c r="E281" s="64" t="str">
        <f>ADDRESS(MATCH(E282,SL_CHARTS_2012!$AC$1:$AC$39999,1),$E$285,1)</f>
        <v>$AC$38</v>
      </c>
      <c r="F281" s="64" t="str">
        <f>ADDRESS(MATCH(F282,SL_CHARTS_2012!$AC$1:$AC$39999,1),$E$285,1)</f>
        <v>$AC$38</v>
      </c>
      <c r="G281" s="64" t="str">
        <f>ADDRESS(MATCH(G282,SL_CHARTS_2012!$AC$1:$AC$39999,1),$E$285,1)</f>
        <v>$AC$42</v>
      </c>
      <c r="H281" s="347" t="str">
        <f>ADDRESS(MATCH(H282,SL_CHARTS_2012!$AC$1:$AC$39999,1),$E$285,1)</f>
        <v>$AC$38</v>
      </c>
    </row>
    <row r="282" spans="2:8" s="574" customFormat="1" ht="15" customHeight="1">
      <c r="B282" s="692"/>
      <c r="C282" s="693"/>
      <c r="D282" s="164" t="s">
        <v>118</v>
      </c>
      <c r="E282" s="196">
        <f>ROUNDUP(E$6,0)</f>
        <v>34</v>
      </c>
      <c r="F282" s="196">
        <f t="shared" ref="F282:H282" si="118">ROUNDUP(F$6,0)</f>
        <v>34</v>
      </c>
      <c r="G282" s="196">
        <f t="shared" si="118"/>
        <v>38</v>
      </c>
      <c r="H282" s="421">
        <f t="shared" si="118"/>
        <v>34</v>
      </c>
    </row>
    <row r="283" spans="2:8" s="574" customFormat="1" ht="15" customHeight="1">
      <c r="B283" s="692"/>
      <c r="C283" s="693"/>
      <c r="D283" s="63" t="s">
        <v>149</v>
      </c>
      <c r="E283" s="64" t="str">
        <f>ADDRESS(MATCH(E284,SL_CHARTS_2012!$AC$1:$AC$39999,1),$E$285,1)</f>
        <v>$AC$34</v>
      </c>
      <c r="F283" s="64" t="str">
        <f>ADDRESS(MATCH(F284,SL_CHARTS_2012!$AC$1:$AC$39999,1),$E$285,1)</f>
        <v>$AC$32</v>
      </c>
      <c r="G283" s="64" t="str">
        <f>ADDRESS(MATCH(G284,SL_CHARTS_2012!$AC$1:$AC$39999,1),$E$285,1)</f>
        <v>$AC$32</v>
      </c>
      <c r="H283" s="347" t="str">
        <f>ADDRESS(MATCH(H284,SL_CHARTS_2012!$AC$1:$AC$39999,1),$E$285,1)</f>
        <v>$AC$32</v>
      </c>
    </row>
    <row r="284" spans="2:8" s="574" customFormat="1" ht="15" customHeight="1">
      <c r="B284" s="692"/>
      <c r="C284" s="693"/>
      <c r="D284" s="164" t="s">
        <v>119</v>
      </c>
      <c r="E284" s="196">
        <f>ROUNDDOWN(E$10,0)</f>
        <v>30</v>
      </c>
      <c r="F284" s="196">
        <f t="shared" ref="F284:H284" si="119">ROUNDDOWN(F$10,0)</f>
        <v>28</v>
      </c>
      <c r="G284" s="196">
        <f t="shared" si="119"/>
        <v>28</v>
      </c>
      <c r="H284" s="421">
        <f t="shared" si="119"/>
        <v>28</v>
      </c>
    </row>
    <row r="285" spans="2:8" s="574" customFormat="1" ht="15" customHeight="1">
      <c r="B285" s="692"/>
      <c r="C285" s="694" t="s">
        <v>125</v>
      </c>
      <c r="D285" s="694"/>
      <c r="E285" s="695">
        <v>29</v>
      </c>
      <c r="F285" s="695"/>
      <c r="G285" s="695"/>
      <c r="H285" s="695"/>
    </row>
    <row r="286" spans="2:8" s="574" customFormat="1" ht="15" customHeight="1">
      <c r="B286" s="692"/>
      <c r="C286" s="696" t="s">
        <v>120</v>
      </c>
      <c r="D286" s="89" t="s">
        <v>123</v>
      </c>
      <c r="E286" s="69" t="str">
        <f>ADDRESS(MATCH(E280,SL_CHARTS_2012!$AC$1:$AC$3999,1),$E285+1,1)</f>
        <v>$AD$34</v>
      </c>
      <c r="F286" s="69" t="str">
        <f>ADDRESS(MATCH(F280,SL_CHARTS_2012!$AC$1:$AC$3999,1),$E285+1,1)</f>
        <v>$AD$32</v>
      </c>
      <c r="G286" s="69" t="str">
        <f>ADDRESS(MATCH(G280,SL_CHARTS_2012!$AC$1:$AC$3999,1),$E285+1,1)</f>
        <v>$AD$32</v>
      </c>
      <c r="H286" s="432" t="str">
        <f>ADDRESS(MATCH(H280,SL_CHARTS_2012!$AC$1:$AC$3999,1),$E285+1,1)</f>
        <v>$AD$32</v>
      </c>
    </row>
    <row r="287" spans="2:8" s="574" customFormat="1" ht="15" customHeight="1">
      <c r="B287" s="692"/>
      <c r="C287" s="696"/>
      <c r="D287" s="89" t="s">
        <v>122</v>
      </c>
      <c r="E287" s="69" t="str">
        <f>ADDRESS(MATCH(E278,SL_CHARTS_2012!$AC$1:$AC$3999,1),$E285+1,1)</f>
        <v>$AD$38</v>
      </c>
      <c r="F287" s="69" t="str">
        <f>ADDRESS(MATCH(F278,SL_CHARTS_2012!$AC$1:$AC$3999,1),$E285+1,1)</f>
        <v>$AD$38</v>
      </c>
      <c r="G287" s="69" t="str">
        <f>ADDRESS(MATCH(G278,SL_CHARTS_2012!$AC$1:$AC$3999,1),$E285+1,1)</f>
        <v>$AD$42</v>
      </c>
      <c r="H287" s="432" t="str">
        <f>ADDRESS(MATCH(H278,SL_CHARTS_2012!$AC$1:$AC$3999,1),$E285+1,1)</f>
        <v>$AD$38</v>
      </c>
    </row>
    <row r="288" spans="2:8" s="574" customFormat="1" ht="15" customHeight="1">
      <c r="B288" s="692"/>
      <c r="C288" s="693" t="s">
        <v>121</v>
      </c>
      <c r="D288" s="90" t="s">
        <v>123</v>
      </c>
      <c r="E288" s="67" t="str">
        <f>ADDRESS(MATCH(E284,SL_CHARTS_2012!$AC$1:$AC$3999,1),$E285+1,1)</f>
        <v>$AD$34</v>
      </c>
      <c r="F288" s="67" t="str">
        <f>ADDRESS(MATCH(F284,SL_CHARTS_2012!$AC$1:$AC$3999,1),$E285+1,1)</f>
        <v>$AD$32</v>
      </c>
      <c r="G288" s="67" t="str">
        <f>ADDRESS(MATCH(G284,SL_CHARTS_2012!$AC$1:$AC$3999,1),$E285+1,1)</f>
        <v>$AD$32</v>
      </c>
      <c r="H288" s="431" t="str">
        <f>ADDRESS(MATCH(H284,SL_CHARTS_2012!$AC$1:$AC$3999,1),$E285+1,1)</f>
        <v>$AD$32</v>
      </c>
    </row>
    <row r="289" spans="2:8" s="574" customFormat="1" ht="15" customHeight="1">
      <c r="B289" s="692"/>
      <c r="C289" s="693"/>
      <c r="D289" s="90" t="s">
        <v>122</v>
      </c>
      <c r="E289" s="67" t="str">
        <f>ADDRESS(MATCH(E282,SL_CHARTS_2012!$AC$1:$AC$3999,1),$E285+1,1)</f>
        <v>$AD$38</v>
      </c>
      <c r="F289" s="67" t="str">
        <f>ADDRESS(MATCH(F282,SL_CHARTS_2012!$AC$1:$AC$3999,1),$E285+1,1)</f>
        <v>$AD$38</v>
      </c>
      <c r="G289" s="67" t="str">
        <f>ADDRESS(MATCH(G282,SL_CHARTS_2012!$AC$1:$AC$3999,1),$E285+1,1)</f>
        <v>$AD$42</v>
      </c>
      <c r="H289" s="431" t="str">
        <f>ADDRESS(MATCH(H282,SL_CHARTS_2012!$AC$1:$AC$3999,1),$E285+1,1)</f>
        <v>$AD$38</v>
      </c>
    </row>
    <row r="290" spans="2:8" s="574" customFormat="1" ht="15" customHeight="1">
      <c r="B290" s="692"/>
      <c r="C290" s="568"/>
      <c r="D290" s="697" t="s">
        <v>126</v>
      </c>
      <c r="E290" s="72" t="s">
        <v>147</v>
      </c>
      <c r="F290" s="569"/>
      <c r="G290" s="569"/>
      <c r="H290" s="433"/>
    </row>
    <row r="291" spans="2:8" s="574" customFormat="1" ht="15" customHeight="1">
      <c r="B291" s="692"/>
      <c r="C291" s="568"/>
      <c r="D291" s="697"/>
      <c r="E291" s="72" t="s">
        <v>124</v>
      </c>
      <c r="F291" s="569"/>
      <c r="G291" s="569"/>
      <c r="H291" s="433"/>
    </row>
    <row r="292" spans="2:8" s="580" customFormat="1" ht="15" customHeight="1">
      <c r="B292" s="692"/>
      <c r="C292" s="698" t="s">
        <v>127</v>
      </c>
      <c r="D292" s="91" t="s">
        <v>106</v>
      </c>
      <c r="E292" s="20" t="str">
        <f>CONCATENATE(E278,E$7,E280)</f>
        <v>34-30</v>
      </c>
      <c r="F292" s="20" t="str">
        <f t="shared" ref="F292:H292" si="120">CONCATENATE(F278,F$7,F280)</f>
        <v>34-28</v>
      </c>
      <c r="G292" s="20" t="str">
        <f t="shared" si="120"/>
        <v>38-28</v>
      </c>
      <c r="H292" s="343" t="str">
        <f t="shared" si="120"/>
        <v>34-28</v>
      </c>
    </row>
    <row r="293" spans="2:8" s="580" customFormat="1" ht="15" customHeight="1">
      <c r="B293" s="692"/>
      <c r="C293" s="698"/>
      <c r="D293" s="92" t="s">
        <v>670</v>
      </c>
      <c r="E293" s="92">
        <f ca="1">AVERAGE(INDIRECT(CONCATENATE($E$290,E286,$E$291,E287),TRUE))</f>
        <v>53.3917</v>
      </c>
      <c r="F293" s="92">
        <f t="shared" ref="F293:G293" ca="1" si="121">AVERAGE(INDIRECT(CONCATENATE($E$290,F286,$E$291,F287),TRUE))</f>
        <v>55.745271428571428</v>
      </c>
      <c r="G293" s="92">
        <f t="shared" ca="1" si="121"/>
        <v>57.553063636363646</v>
      </c>
      <c r="H293" s="324">
        <f ca="1">AVERAGE(INDIRECT(CONCATENATE($E$290,H286,$E$291,H287),TRUE))</f>
        <v>55.745271428571428</v>
      </c>
    </row>
    <row r="294" spans="2:8" s="580" customFormat="1" ht="15" customHeight="1">
      <c r="B294" s="692"/>
      <c r="C294" s="698"/>
      <c r="D294" s="93" t="s">
        <v>671</v>
      </c>
      <c r="E294" s="93">
        <f ca="1">MIN(INDIRECT(CONCATENATE($E$290,E286,$E$291,E287),TRUE))</f>
        <v>50.116700000000002</v>
      </c>
      <c r="F294" s="93">
        <f t="shared" ref="F294:G294" ca="1" si="122">MIN(INDIRECT(CONCATENATE($E$290,F286,$E$291,F287),TRUE))</f>
        <v>50.116700000000002</v>
      </c>
      <c r="G294" s="93">
        <f t="shared" ca="1" si="122"/>
        <v>50.116700000000002</v>
      </c>
      <c r="H294" s="343">
        <f ca="1">MIN(INDIRECT(CONCATENATE($E$290,H286,$E$291,H287),TRUE))</f>
        <v>50.116700000000002</v>
      </c>
    </row>
    <row r="295" spans="2:8" s="580" customFormat="1" ht="15" customHeight="1">
      <c r="B295" s="692"/>
      <c r="C295" s="698"/>
      <c r="D295" s="93" t="s">
        <v>672</v>
      </c>
      <c r="E295" s="93">
        <f ca="1">MAX(INDIRECT(CONCATENATE($E$290,E286,$E$291,E287),TRUE))</f>
        <v>58.041700000000006</v>
      </c>
      <c r="F295" s="93">
        <f t="shared" ref="F295:G295" ca="1" si="123">MAX(INDIRECT(CONCATENATE($E$290,F286,$E$291,F287),TRUE))</f>
        <v>61.816700000000004</v>
      </c>
      <c r="G295" s="93">
        <f t="shared" ca="1" si="123"/>
        <v>67.216700000000003</v>
      </c>
      <c r="H295" s="343">
        <f ca="1">MAX(INDIRECT(CONCATENATE($E$290,H286,$E$291,H287),TRUE))</f>
        <v>61.816700000000004</v>
      </c>
    </row>
    <row r="296" spans="2:8" s="574" customFormat="1" ht="15" customHeight="1">
      <c r="B296" s="692"/>
      <c r="C296" s="698"/>
      <c r="D296" s="94" t="s">
        <v>131</v>
      </c>
      <c r="E296" s="94" t="str">
        <f>CONCATENATE($E290,E287,$E291,E286)</f>
        <v>SL_CHARTS_2012!$AD$38:$AD$34</v>
      </c>
      <c r="F296" s="94" t="str">
        <f t="shared" ref="F296:G296" si="124">CONCATENATE($E290,F287,$E291,F286)</f>
        <v>SL_CHARTS_2012!$AD$38:$AD$32</v>
      </c>
      <c r="G296" s="94" t="str">
        <f t="shared" si="124"/>
        <v>SL_CHARTS_2012!$AD$42:$AD$32</v>
      </c>
      <c r="H296" s="343" t="str">
        <f>CONCATENATE($E290,H287,$E291,H286)</f>
        <v>SL_CHARTS_2012!$AD$38:$AD$32</v>
      </c>
    </row>
    <row r="297" spans="2:8" s="574" customFormat="1" ht="15" customHeight="1">
      <c r="B297" s="692"/>
      <c r="C297" s="698"/>
      <c r="D297" s="94" t="s">
        <v>677</v>
      </c>
      <c r="E297" s="94" t="str">
        <f ca="1">ADDRESS(MATCH(E294,INDIRECT(E296,TRUE),0)+MATCH(E280,SL_CHARTS_2012!$AC$1:$AC$3999,1)-1,$E285,1,1)</f>
        <v>$AC$36</v>
      </c>
      <c r="F297" s="94" t="str">
        <f ca="1">ADDRESS(MATCH(F294,INDIRECT(F296,TRUE),0)+MATCH(F280,SL_CHARTS_2012!$AC$1:$AC$3999,1)-1,$E285,1,1)</f>
        <v>$AC$36</v>
      </c>
      <c r="G297" s="94" t="str">
        <f ca="1">ADDRESS(MATCH(G294,INDIRECT(G296,TRUE),0)+MATCH(G280,SL_CHARTS_2012!$AC$1:$AC$3999,1)-1,$E285,1,1)</f>
        <v>$AC$36</v>
      </c>
      <c r="H297" s="343" t="str">
        <f ca="1">ADDRESS(MATCH(H294,INDIRECT(H296,TRUE),0)+MATCH(H280,SL_CHARTS_2012!$AC$1:$AC$3999,1)-1,$E285,1,1)</f>
        <v>$AC$36</v>
      </c>
    </row>
    <row r="298" spans="2:8" s="574" customFormat="1" ht="15" customHeight="1">
      <c r="B298" s="692"/>
      <c r="C298" s="698"/>
      <c r="D298" s="94" t="s">
        <v>678</v>
      </c>
      <c r="E298" s="94" t="str">
        <f ca="1">ADDRESS(MATCH(E294,INDIRECT(E296,TRUE),0)+MATCH(E280,SL_CHARTS_2012!$AC$1:$AC$3999,1)-1,$E285+2,1,1)</f>
        <v>$AE$36</v>
      </c>
      <c r="F298" s="94" t="str">
        <f ca="1">ADDRESS(MATCH(F294,INDIRECT(F296,TRUE),0)+MATCH(F280,SL_CHARTS_2012!$AC$1:$AC$3999,1)-1,$E285+2,1,1)</f>
        <v>$AE$36</v>
      </c>
      <c r="G298" s="94" t="str">
        <f ca="1">ADDRESS(MATCH(G294,INDIRECT(G296,TRUE),0)+MATCH(G280,SL_CHARTS_2012!$AC$1:$AC$3999,1)-1,$E285+2,1,1)</f>
        <v>$AE$36</v>
      </c>
      <c r="H298" s="343" t="str">
        <f ca="1">ADDRESS(MATCH(H294,INDIRECT(H296,TRUE),0)+MATCH(H280,SL_CHARTS_2012!$AC$1:$AC$3999,1)-1,$E285+2,1,1)</f>
        <v>$AE$36</v>
      </c>
    </row>
    <row r="299" spans="2:8" s="574" customFormat="1" ht="15" customHeight="1">
      <c r="B299" s="692"/>
      <c r="C299" s="698"/>
      <c r="D299" s="94" t="s">
        <v>679</v>
      </c>
      <c r="E299" s="94" t="str">
        <f ca="1">ADDRESS(MATCH(E295,INDIRECT(E296,TRUE),0)+MATCH(E280,SL_CHARTS_2012!$AC$1:$AC$3999,1)-1,$E285,1,1)</f>
        <v>$AC$34</v>
      </c>
      <c r="F299" s="94" t="str">
        <f ca="1">ADDRESS(MATCH(F295,INDIRECT(F296,TRUE),0)+MATCH(F280,SL_CHARTS_2012!$AC$1:$AC$3999,1)-1,$E285,1,1)</f>
        <v>$AC$32</v>
      </c>
      <c r="G299" s="94" t="str">
        <f ca="1">ADDRESS(MATCH(G295,INDIRECT(G296,TRUE),0)+MATCH(G280,SL_CHARTS_2012!$AC$1:$AC$3999,1)-1,$E285,1,1)</f>
        <v>$AC$42</v>
      </c>
      <c r="H299" s="343" t="str">
        <f ca="1">ADDRESS(MATCH(H295,INDIRECT(H296,TRUE),0)+MATCH(H280,SL_CHARTS_2012!$AC$1:$AC$3999,1)-1,$E285,1,1)</f>
        <v>$AC$32</v>
      </c>
    </row>
    <row r="300" spans="2:8" s="574" customFormat="1" ht="15" customHeight="1">
      <c r="B300" s="692"/>
      <c r="C300" s="698"/>
      <c r="D300" s="94" t="s">
        <v>680</v>
      </c>
      <c r="E300" s="94" t="str">
        <f ca="1">ADDRESS(MATCH(E295,INDIRECT(E296,TRUE),0)+MATCH(E280,SL_CHARTS_2012!$AC$1:$AC$3999,1)-1,$E285+3,1)</f>
        <v>$AF$34</v>
      </c>
      <c r="F300" s="94" t="str">
        <f ca="1">ADDRESS(MATCH(F295,INDIRECT(F296,TRUE),0)+MATCH(F280,SL_CHARTS_2012!$AC$1:$AC$3999,1)-1,$E285+3,1)</f>
        <v>$AF$32</v>
      </c>
      <c r="G300" s="94" t="str">
        <f ca="1">ADDRESS(MATCH(G295,INDIRECT(G296,TRUE),0)+MATCH(G280,SL_CHARTS_2012!$AC$1:$AC$3999,1)-1,$E285+3,1)</f>
        <v>$AF$42</v>
      </c>
      <c r="H300" s="343" t="str">
        <f ca="1">ADDRESS(MATCH(H295,INDIRECT(H296,TRUE),0)+MATCH(H280,SL_CHARTS_2012!$AC$1:$AC$3999,1)-1,$E285+3,1)</f>
        <v>$AF$32</v>
      </c>
    </row>
    <row r="301" spans="2:8" s="574" customFormat="1" ht="15" customHeight="1">
      <c r="B301" s="692"/>
      <c r="C301" s="698"/>
      <c r="D301" s="94" t="s">
        <v>673</v>
      </c>
      <c r="E301" s="94">
        <f ca="1">-INDIRECT(CONCATENATE($E290,E298),TRUE)</f>
        <v>-29.684834999999882</v>
      </c>
      <c r="F301" s="94">
        <f ca="1">-INDIRECT(CONCATENATE($E290,F298),TRUE)</f>
        <v>-29.684834999999882</v>
      </c>
      <c r="G301" s="94">
        <f t="shared" ref="G301" ca="1" si="125">-INDIRECT(CONCATENATE($E290,G298),TRUE)</f>
        <v>-29.684834999999882</v>
      </c>
      <c r="H301" s="343">
        <f ca="1">-INDIRECT(CONCATENATE($E290,H298),TRUE)</f>
        <v>-29.684834999999882</v>
      </c>
    </row>
    <row r="302" spans="2:8" s="574" customFormat="1" ht="15" customHeight="1">
      <c r="B302" s="692"/>
      <c r="C302" s="698"/>
      <c r="D302" s="94" t="s">
        <v>674</v>
      </c>
      <c r="E302" s="94">
        <f ca="1">INDIRECT(CONCATENATE($E290,E300),TRUE)</f>
        <v>30.708380999999932</v>
      </c>
      <c r="F302" s="94">
        <f t="shared" ref="F302:G302" ca="1" si="126">INDIRECT(CONCATENATE($E290,F300),TRUE)</f>
        <v>29.852229000000222</v>
      </c>
      <c r="G302" s="94">
        <f t="shared" ca="1" si="126"/>
        <v>37.483008000000495</v>
      </c>
      <c r="H302" s="343">
        <f ca="1">INDIRECT(CONCATENATE($E290,H300),TRUE)</f>
        <v>29.852229000000222</v>
      </c>
    </row>
    <row r="303" spans="2:8" s="574" customFormat="1" ht="15" customHeight="1">
      <c r="B303" s="692"/>
      <c r="C303" s="698"/>
      <c r="D303" s="94" t="s">
        <v>675</v>
      </c>
      <c r="E303" s="96">
        <f ca="1">E294+E301</f>
        <v>20.431865000000119</v>
      </c>
      <c r="F303" s="96">
        <f ca="1">F294+F301</f>
        <v>20.431865000000119</v>
      </c>
      <c r="G303" s="96">
        <f t="shared" ref="G303:H303" ca="1" si="127">G294+G301</f>
        <v>20.431865000000119</v>
      </c>
      <c r="H303" s="343">
        <f t="shared" ca="1" si="127"/>
        <v>20.431865000000119</v>
      </c>
    </row>
    <row r="304" spans="2:8" s="574" customFormat="1" ht="15" customHeight="1">
      <c r="B304" s="692"/>
      <c r="C304" s="698"/>
      <c r="D304" s="94" t="s">
        <v>676</v>
      </c>
      <c r="E304" s="96">
        <f ca="1">E295+E302</f>
        <v>88.750080999999938</v>
      </c>
      <c r="F304" s="96">
        <f t="shared" ref="F304:H304" ca="1" si="128">F295+F302</f>
        <v>91.668929000000219</v>
      </c>
      <c r="G304" s="96">
        <f t="shared" ca="1" si="128"/>
        <v>104.6997080000005</v>
      </c>
      <c r="H304" s="343">
        <f t="shared" ca="1" si="128"/>
        <v>91.668929000000219</v>
      </c>
    </row>
    <row r="305" spans="2:8" s="574" customFormat="1" ht="15" customHeight="1">
      <c r="B305" s="692"/>
      <c r="C305" s="699" t="s">
        <v>128</v>
      </c>
      <c r="D305" s="97" t="s">
        <v>106</v>
      </c>
      <c r="E305" s="98" t="str">
        <f t="shared" ref="E305:H305" si="129">CONCATENATE(E282,E$7,E284)</f>
        <v>34-30</v>
      </c>
      <c r="F305" s="98" t="str">
        <f t="shared" si="129"/>
        <v>34-28</v>
      </c>
      <c r="G305" s="98" t="str">
        <f t="shared" si="129"/>
        <v>38-28</v>
      </c>
      <c r="H305" s="358" t="str">
        <f t="shared" si="129"/>
        <v>34-28</v>
      </c>
    </row>
    <row r="306" spans="2:8" s="574" customFormat="1" ht="15" customHeight="1">
      <c r="B306" s="692"/>
      <c r="C306" s="699"/>
      <c r="D306" s="99" t="s">
        <v>670</v>
      </c>
      <c r="E306" s="99">
        <f ca="1">AVERAGE(INDIRECT(CONCATENATE($E$290,E288,$E$291,E289),TRUE))</f>
        <v>53.3917</v>
      </c>
      <c r="F306" s="99">
        <f t="shared" ref="F306:G306" ca="1" si="130">AVERAGE(INDIRECT(CONCATENATE($E$290,F288,$E$291,F289),TRUE))</f>
        <v>55.745271428571428</v>
      </c>
      <c r="G306" s="99">
        <f t="shared" ca="1" si="130"/>
        <v>57.553063636363646</v>
      </c>
      <c r="H306" s="435">
        <f ca="1">AVERAGE(INDIRECT(CONCATENATE($E$290,H288,$E$291,H289),TRUE))</f>
        <v>55.745271428571428</v>
      </c>
    </row>
    <row r="307" spans="2:8" s="574" customFormat="1" ht="15" customHeight="1">
      <c r="B307" s="692"/>
      <c r="C307" s="699"/>
      <c r="D307" s="100" t="s">
        <v>671</v>
      </c>
      <c r="E307" s="100">
        <f ca="1">MIN(INDIRECT(CONCATENATE($E$290,E288,$E$291,E289),TRUE))</f>
        <v>50.116700000000002</v>
      </c>
      <c r="F307" s="100">
        <f t="shared" ref="F307:G307" ca="1" si="131">MIN(INDIRECT(CONCATENATE($E$290,F288,$E$291,F289),TRUE))</f>
        <v>50.116700000000002</v>
      </c>
      <c r="G307" s="100">
        <f t="shared" ca="1" si="131"/>
        <v>50.116700000000002</v>
      </c>
      <c r="H307" s="358">
        <f ca="1">MIN(INDIRECT(CONCATENATE($E$290,H288,$E$291,H289),TRUE))</f>
        <v>50.116700000000002</v>
      </c>
    </row>
    <row r="308" spans="2:8" s="574" customFormat="1" ht="15" customHeight="1">
      <c r="B308" s="692"/>
      <c r="C308" s="699"/>
      <c r="D308" s="100" t="s">
        <v>672</v>
      </c>
      <c r="E308" s="100">
        <f ca="1">MAX(INDIRECT(CONCATENATE($E$290,E288,$E$291,E289),TRUE))</f>
        <v>58.041700000000006</v>
      </c>
      <c r="F308" s="100">
        <f t="shared" ref="F308:G308" ca="1" si="132">MAX(INDIRECT(CONCATENATE($E$290,F288,$E$291,F289),TRUE))</f>
        <v>61.816700000000004</v>
      </c>
      <c r="G308" s="100">
        <f t="shared" ca="1" si="132"/>
        <v>67.216700000000003</v>
      </c>
      <c r="H308" s="358">
        <f ca="1">MAX(INDIRECT(CONCATENATE($E$290,H288,$E$291,H289),TRUE))</f>
        <v>61.816700000000004</v>
      </c>
    </row>
    <row r="309" spans="2:8" s="574" customFormat="1" ht="15" hidden="1" customHeight="1">
      <c r="B309" s="692"/>
      <c r="C309" s="699"/>
      <c r="D309" s="101" t="s">
        <v>131</v>
      </c>
      <c r="E309" s="101" t="str">
        <f>CONCATENATE($E290,E289,$E291,E288)</f>
        <v>SL_CHARTS_2012!$AD$38:$AD$34</v>
      </c>
      <c r="F309" s="101" t="str">
        <f t="shared" ref="F309:G309" si="133">CONCATENATE($E290,F289,$E291,F288)</f>
        <v>SL_CHARTS_2012!$AD$38:$AD$32</v>
      </c>
      <c r="G309" s="101" t="str">
        <f t="shared" si="133"/>
        <v>SL_CHARTS_2012!$AD$42:$AD$32</v>
      </c>
      <c r="H309" s="358" t="str">
        <f>CONCATENATE($E290,H289,$E291,H288)</f>
        <v>SL_CHARTS_2012!$AD$38:$AD$32</v>
      </c>
    </row>
    <row r="310" spans="2:8" s="574" customFormat="1" ht="15" hidden="1" customHeight="1">
      <c r="B310" s="692"/>
      <c r="C310" s="699"/>
      <c r="D310" s="101" t="s">
        <v>677</v>
      </c>
      <c r="E310" s="101" t="str">
        <f ca="1">ADDRESS(MATCH(E307,INDIRECT(E309,TRUE),0)+MATCH(E284,SL_CHARTS_2012!$AC$1:$AC$3999,1)-1,$E285,1,1)</f>
        <v>$AC$36</v>
      </c>
      <c r="F310" s="101" t="str">
        <f ca="1">ADDRESS(MATCH(F307,INDIRECT(F309,TRUE),0)+MATCH(F284,SL_CHARTS_2012!$AC$1:$AC$3999,1)-1,$E285,1,1)</f>
        <v>$AC$36</v>
      </c>
      <c r="G310" s="101" t="str">
        <f ca="1">ADDRESS(MATCH(G307,INDIRECT(G309,TRUE),0)+MATCH(G284,SL_CHARTS_2012!$AC$1:$AC$3999,1)-1,$E285,1,1)</f>
        <v>$AC$36</v>
      </c>
      <c r="H310" s="358" t="str">
        <f ca="1">ADDRESS(MATCH(H307,INDIRECT(H309,TRUE),0)+MATCH(H284,SL_CHARTS_2012!$AC$1:$AC$3999,1)-1,$E285,1,1)</f>
        <v>$AC$36</v>
      </c>
    </row>
    <row r="311" spans="2:8" s="574" customFormat="1" ht="15" hidden="1" customHeight="1">
      <c r="B311" s="692"/>
      <c r="C311" s="699"/>
      <c r="D311" s="101" t="s">
        <v>678</v>
      </c>
      <c r="E311" s="101" t="str">
        <f ca="1">ADDRESS(MATCH(E307,INDIRECT(E309,TRUE),0)+MATCH(E284,SL_CHARTS_2012!$AC$1:$AC$3999,1)-1,$E285+2,1,1)</f>
        <v>$AE$36</v>
      </c>
      <c r="F311" s="101" t="str">
        <f ca="1">ADDRESS(MATCH(F307,INDIRECT(F309,TRUE),0)+MATCH(F284,SL_CHARTS_2012!$AC$1:$AC$3999,1)-1,$E285+2,1,1)</f>
        <v>$AE$36</v>
      </c>
      <c r="G311" s="101" t="str">
        <f ca="1">ADDRESS(MATCH(G307,INDIRECT(G309,TRUE),0)+MATCH(G284,SL_CHARTS_2012!$AC$1:$AC$3999,1)-1,$E285+2,1,1)</f>
        <v>$AE$36</v>
      </c>
      <c r="H311" s="358" t="str">
        <f ca="1">ADDRESS(MATCH(H307,INDIRECT(H309,TRUE),0)+MATCH(H284,SL_CHARTS_2012!$AC$1:$AC$3999,1)-1,$E285+2,1,1)</f>
        <v>$AE$36</v>
      </c>
    </row>
    <row r="312" spans="2:8" s="574" customFormat="1" ht="15" hidden="1" customHeight="1">
      <c r="B312" s="692"/>
      <c r="C312" s="699"/>
      <c r="D312" s="101" t="s">
        <v>679</v>
      </c>
      <c r="E312" s="101" t="str">
        <f ca="1">ADDRESS(MATCH(E308,INDIRECT(E309,TRUE),0)+MATCH(E284,SL_CHARTS_2012!$AC$1:$AC$3999,1)-1,$E285,1,1)</f>
        <v>$AC$34</v>
      </c>
      <c r="F312" s="101" t="str">
        <f ca="1">ADDRESS(MATCH(F308,INDIRECT(F309,TRUE),0)+MATCH(F284,SL_CHARTS_2012!$AC$1:$AC$3999,1)-1,$E285,1,1)</f>
        <v>$AC$32</v>
      </c>
      <c r="G312" s="101" t="str">
        <f ca="1">ADDRESS(MATCH(G308,INDIRECT(G309,TRUE),0)+MATCH(G284,SL_CHARTS_2012!$AC$1:$AC$3999,1)-1,$E285,1,1)</f>
        <v>$AC$42</v>
      </c>
      <c r="H312" s="358" t="str">
        <f ca="1">ADDRESS(MATCH(H308,INDIRECT(H309,TRUE),0)+MATCH(H284,SL_CHARTS_2012!$AC$1:$AC$3999,1)-1,$E285,1,1)</f>
        <v>$AC$32</v>
      </c>
    </row>
    <row r="313" spans="2:8" s="574" customFormat="1" ht="15" hidden="1" customHeight="1">
      <c r="B313" s="692"/>
      <c r="C313" s="699"/>
      <c r="D313" s="101" t="s">
        <v>680</v>
      </c>
      <c r="E313" s="101" t="str">
        <f ca="1">ADDRESS(MATCH(E308,INDIRECT(E309,TRUE),0)+MATCH(E284,SL_CHARTS_2012!$AC$1:$AC$3999,1)-1,$E285+3,1,1)</f>
        <v>$AF$34</v>
      </c>
      <c r="F313" s="101" t="str">
        <f ca="1">ADDRESS(MATCH(F308,INDIRECT(F309,TRUE),0)+MATCH(F284,SL_CHARTS_2012!$AC$1:$AC$3999,1)-1,$E285+3,1,1)</f>
        <v>$AF$32</v>
      </c>
      <c r="G313" s="101" t="str">
        <f ca="1">ADDRESS(MATCH(G308,INDIRECT(G309,TRUE),0)+MATCH(G284,SL_CHARTS_2012!$AC$1:$AC$3999,1)-1,$E285+3,1,1)</f>
        <v>$AF$42</v>
      </c>
      <c r="H313" s="358" t="str">
        <f ca="1">ADDRESS(MATCH(H308,INDIRECT(H309,TRUE),0)+MATCH(H284,SL_CHARTS_2012!$AC$1:$AC$3999,1)-1,$E285+3,1,1)</f>
        <v>$AF$32</v>
      </c>
    </row>
    <row r="314" spans="2:8" s="574" customFormat="1" ht="15" customHeight="1">
      <c r="B314" s="692"/>
      <c r="C314" s="699"/>
      <c r="D314" s="101" t="s">
        <v>673</v>
      </c>
      <c r="E314" s="102">
        <f ca="1">-INDIRECT(CONCATENATE($E290,E311),TRUE)</f>
        <v>-29.684834999999882</v>
      </c>
      <c r="F314" s="102">
        <f t="shared" ref="F314:G314" ca="1" si="134">-INDIRECT(CONCATENATE($E290,F311),TRUE)</f>
        <v>-29.684834999999882</v>
      </c>
      <c r="G314" s="102">
        <f t="shared" ca="1" si="134"/>
        <v>-29.684834999999882</v>
      </c>
      <c r="H314" s="358">
        <f ca="1">-INDIRECT(CONCATENATE($E290,H311),TRUE)</f>
        <v>-29.684834999999882</v>
      </c>
    </row>
    <row r="315" spans="2:8" s="574" customFormat="1" ht="15" customHeight="1">
      <c r="B315" s="692"/>
      <c r="C315" s="699"/>
      <c r="D315" s="101" t="s">
        <v>674</v>
      </c>
      <c r="E315" s="102">
        <f ca="1">INDIRECT(CONCATENATE($E290,E313),TRUE)</f>
        <v>30.708380999999932</v>
      </c>
      <c r="F315" s="102">
        <f t="shared" ref="F315:G315" ca="1" si="135">INDIRECT(CONCATENATE($E290,F313),TRUE)</f>
        <v>29.852229000000222</v>
      </c>
      <c r="G315" s="102">
        <f t="shared" ca="1" si="135"/>
        <v>37.483008000000495</v>
      </c>
      <c r="H315" s="358">
        <f ca="1">INDIRECT(CONCATENATE($E290,H313),TRUE)</f>
        <v>29.852229000000222</v>
      </c>
    </row>
    <row r="316" spans="2:8" s="574" customFormat="1" ht="15" customHeight="1">
      <c r="B316" s="692"/>
      <c r="C316" s="699"/>
      <c r="D316" s="101" t="s">
        <v>675</v>
      </c>
      <c r="E316" s="103">
        <f ca="1">E307+E314</f>
        <v>20.431865000000119</v>
      </c>
      <c r="F316" s="103">
        <f t="shared" ref="F316:H317" ca="1" si="136">F307+F314</f>
        <v>20.431865000000119</v>
      </c>
      <c r="G316" s="103">
        <f t="shared" ca="1" si="136"/>
        <v>20.431865000000119</v>
      </c>
      <c r="H316" s="358">
        <f t="shared" ca="1" si="136"/>
        <v>20.431865000000119</v>
      </c>
    </row>
    <row r="317" spans="2:8" s="574" customFormat="1" ht="15" customHeight="1" thickBot="1">
      <c r="B317" s="692"/>
      <c r="C317" s="700"/>
      <c r="D317" s="104" t="s">
        <v>676</v>
      </c>
      <c r="E317" s="105">
        <f ca="1">E308+E315</f>
        <v>88.750080999999938</v>
      </c>
      <c r="F317" s="105">
        <f t="shared" ca="1" si="136"/>
        <v>91.668929000000219</v>
      </c>
      <c r="G317" s="105">
        <f t="shared" ca="1" si="136"/>
        <v>104.6997080000005</v>
      </c>
      <c r="H317" s="416">
        <f t="shared" ca="1" si="136"/>
        <v>91.668929000000219</v>
      </c>
    </row>
    <row r="318" spans="2:8" s="574" customFormat="1" ht="15" customHeight="1">
      <c r="B318" s="199"/>
      <c r="C318" s="191"/>
      <c r="D318" s="191"/>
      <c r="E318" s="191"/>
      <c r="F318" s="191"/>
      <c r="G318" s="191"/>
      <c r="H318" s="439"/>
    </row>
    <row r="319" spans="2:8" s="490" customFormat="1" ht="15" hidden="1" customHeight="1" thickBot="1">
      <c r="B319" s="690" t="s">
        <v>45</v>
      </c>
      <c r="C319" s="690"/>
      <c r="D319" s="690"/>
      <c r="E319" s="690"/>
      <c r="F319" s="690"/>
      <c r="G319" s="690"/>
      <c r="H319" s="690"/>
    </row>
    <row r="320" spans="2:8" s="574" customFormat="1" ht="15" hidden="1" customHeight="1">
      <c r="B320" s="741" t="s">
        <v>46</v>
      </c>
      <c r="C320" s="701" t="s">
        <v>120</v>
      </c>
      <c r="D320" s="25" t="s">
        <v>148</v>
      </c>
      <c r="E320" s="26" t="str">
        <f ca="1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$AH$251</v>
      </c>
      <c r="F320" s="26" t="str">
        <f ca="1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$AH$251</v>
      </c>
      <c r="G320" s="26" t="str">
        <f ca="1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$AH$292</v>
      </c>
      <c r="H320" s="367" t="str">
        <f ca="1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$AH$251</v>
      </c>
    </row>
    <row r="321" spans="2:8" s="574" customFormat="1" ht="15" hidden="1" customHeight="1">
      <c r="B321" s="741"/>
      <c r="C321" s="701"/>
      <c r="D321" s="24" t="s">
        <v>129</v>
      </c>
      <c r="E321" s="119">
        <f ca="1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33.9</v>
      </c>
      <c r="F321" s="119">
        <f ca="1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33.9</v>
      </c>
      <c r="G321" s="119">
        <f ca="1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38</v>
      </c>
      <c r="H321" s="418">
        <f ca="1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33.9</v>
      </c>
    </row>
    <row r="322" spans="2:8" s="574" customFormat="1" ht="15" hidden="1" customHeight="1">
      <c r="B322" s="741"/>
      <c r="C322" s="701"/>
      <c r="D322" s="25" t="s">
        <v>149</v>
      </c>
      <c r="E322" s="26" t="str">
        <f ca="1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$AH$217</v>
      </c>
      <c r="F322" s="26" t="str">
        <f ca="1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$AH$193</v>
      </c>
      <c r="G322" s="26" t="str">
        <f ca="1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$AH$193</v>
      </c>
      <c r="H322" s="367" t="str">
        <f ca="1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$AH$193</v>
      </c>
    </row>
    <row r="323" spans="2:8" s="574" customFormat="1" ht="15" hidden="1" customHeight="1">
      <c r="B323" s="741"/>
      <c r="C323" s="701"/>
      <c r="D323" s="24" t="s">
        <v>130</v>
      </c>
      <c r="E323" s="119">
        <f ca="1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30.5</v>
      </c>
      <c r="F323" s="119">
        <f ca="1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28.1</v>
      </c>
      <c r="G323" s="119">
        <f ca="1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28.1</v>
      </c>
      <c r="H323" s="418">
        <f ca="1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28.1</v>
      </c>
    </row>
    <row r="324" spans="2:8" s="574" customFormat="1" ht="15" hidden="1" customHeight="1">
      <c r="B324" s="741"/>
      <c r="C324" s="707" t="s">
        <v>121</v>
      </c>
      <c r="D324" s="60" t="s">
        <v>148</v>
      </c>
      <c r="E324" s="565" t="str">
        <f ca="1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$AH$251</v>
      </c>
      <c r="F324" s="565" t="str">
        <f ca="1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$AH$251</v>
      </c>
      <c r="G324" s="565" t="str">
        <f ca="1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$AH$292</v>
      </c>
      <c r="H324" s="369" t="str">
        <f ca="1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$AH$251</v>
      </c>
    </row>
    <row r="325" spans="2:8" s="574" customFormat="1" ht="15" hidden="1" customHeight="1">
      <c r="B325" s="741"/>
      <c r="C325" s="707"/>
      <c r="D325" s="85" t="s">
        <v>118</v>
      </c>
      <c r="E325" s="162">
        <f ca="1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33.9</v>
      </c>
      <c r="F325" s="162">
        <f ca="1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33.9</v>
      </c>
      <c r="G325" s="162">
        <f ca="1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38</v>
      </c>
      <c r="H325" s="370">
        <f ca="1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33.9</v>
      </c>
    </row>
    <row r="326" spans="2:8" s="574" customFormat="1" ht="15" hidden="1" customHeight="1">
      <c r="B326" s="741"/>
      <c r="C326" s="707"/>
      <c r="D326" s="60" t="s">
        <v>149</v>
      </c>
      <c r="E326" s="565" t="str">
        <f ca="1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$AH$217</v>
      </c>
      <c r="F326" s="565" t="str">
        <f ca="1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$AH$193</v>
      </c>
      <c r="G326" s="565" t="str">
        <f ca="1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$AH$193</v>
      </c>
      <c r="H326" s="369" t="str">
        <f ca="1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$AH$193</v>
      </c>
    </row>
    <row r="327" spans="2:8" s="574" customFormat="1" ht="15" hidden="1" customHeight="1">
      <c r="B327" s="741"/>
      <c r="C327" s="707"/>
      <c r="D327" s="85" t="s">
        <v>119</v>
      </c>
      <c r="E327" s="162">
        <f ca="1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30.5</v>
      </c>
      <c r="F327" s="162">
        <f ca="1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28.1</v>
      </c>
      <c r="G327" s="162">
        <f ca="1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28.1</v>
      </c>
      <c r="H327" s="370">
        <f ca="1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28.1</v>
      </c>
    </row>
    <row r="328" spans="2:8" s="574" customFormat="1" ht="15" hidden="1" customHeight="1">
      <c r="B328" s="741"/>
      <c r="C328" s="712" t="s">
        <v>125</v>
      </c>
      <c r="D328" s="712"/>
      <c r="E328" s="704">
        <v>34</v>
      </c>
      <c r="F328" s="704"/>
      <c r="G328" s="704"/>
      <c r="H328" s="704"/>
    </row>
    <row r="329" spans="2:8" s="574" customFormat="1" ht="15" hidden="1" customHeight="1">
      <c r="B329" s="741"/>
      <c r="C329" s="705" t="s">
        <v>120</v>
      </c>
      <c r="D329" s="133" t="s">
        <v>123</v>
      </c>
      <c r="E329" s="43" t="str">
        <f ca="1">ADDRESS(MATCH(E323,SL_CHARTS_2012!$AH$1:$AH$3999,1),$E328+4,1)</f>
        <v>$AL$217</v>
      </c>
      <c r="F329" s="43" t="str">
        <f ca="1">ADDRESS(MATCH(F323,SL_CHARTS_2012!$AH$1:$AH$3999,1),$E328+4,1)</f>
        <v>$AL$193</v>
      </c>
      <c r="G329" s="43" t="str">
        <f ca="1">ADDRESS(MATCH(G323,SL_CHARTS_2012!$AH$1:$AH$3999,1),$E328+4,1)</f>
        <v>$AL$193</v>
      </c>
      <c r="H329" s="427" t="str">
        <f ca="1">ADDRESS(MATCH(H323,SL_CHARTS_2012!$AH$1:$AH$3999,1),$E328+4,1)</f>
        <v>$AL$193</v>
      </c>
    </row>
    <row r="330" spans="2:8" s="574" customFormat="1" ht="15" hidden="1" customHeight="1">
      <c r="B330" s="741"/>
      <c r="C330" s="706"/>
      <c r="D330" s="133" t="s">
        <v>122</v>
      </c>
      <c r="E330" s="43" t="str">
        <f ca="1">ADDRESS(MATCH(E321,SL_CHARTS_2012!$AH$1:$AH$3999,1),$E328+4,1)</f>
        <v>$AL$251</v>
      </c>
      <c r="F330" s="43" t="str">
        <f ca="1">ADDRESS(MATCH(F321,SL_CHARTS_2012!$AH$1:$AH$3999,1),$E328+4,1)</f>
        <v>$AL$251</v>
      </c>
      <c r="G330" s="43" t="str">
        <f ca="1">ADDRESS(MATCH(G321,SL_CHARTS_2012!$AH$1:$AH$3999,1),$E328+4,1)</f>
        <v>$AL$292</v>
      </c>
      <c r="H330" s="427" t="str">
        <f ca="1">ADDRESS(MATCH(H321,SL_CHARTS_2012!$AH$1:$AH$3999,1),$E328+4,1)</f>
        <v>$AL$251</v>
      </c>
    </row>
    <row r="331" spans="2:8" s="574" customFormat="1" ht="15" hidden="1" customHeight="1">
      <c r="B331" s="741"/>
      <c r="C331" s="707" t="s">
        <v>121</v>
      </c>
      <c r="D331" s="134" t="s">
        <v>123</v>
      </c>
      <c r="E331" s="48" t="str">
        <f ca="1">ADDRESS(MATCH(E327,SL_CHARTS_2012!$AH$1:$AH$3999,1),$E328+4,1)</f>
        <v>$AL$217</v>
      </c>
      <c r="F331" s="48" t="str">
        <f ca="1">ADDRESS(MATCH(F327,SL_CHARTS_2012!$AH$1:$AH$3999,1),$E328+4,1)</f>
        <v>$AL$193</v>
      </c>
      <c r="G331" s="48" t="str">
        <f ca="1">ADDRESS(MATCH(G327,SL_CHARTS_2012!$AH$1:$AH$3999,1),$E328+4,1)</f>
        <v>$AL$193</v>
      </c>
      <c r="H331" s="369" t="str">
        <f ca="1">ADDRESS(MATCH(H327,SL_CHARTS_2012!$AH$1:$AH$3999,1),$E328+4,1)</f>
        <v>$AL$193</v>
      </c>
    </row>
    <row r="332" spans="2:8" s="574" customFormat="1" ht="15" hidden="1" customHeight="1">
      <c r="B332" s="741"/>
      <c r="C332" s="708"/>
      <c r="D332" s="134" t="s">
        <v>122</v>
      </c>
      <c r="E332" s="48" t="str">
        <f ca="1">ADDRESS(MATCH(E325,SL_CHARTS_2012!$AH$1:$AH$3999,1),$E328+4,1)</f>
        <v>$AL$251</v>
      </c>
      <c r="F332" s="48" t="str">
        <f ca="1">ADDRESS(MATCH(F325,SL_CHARTS_2012!$AH$1:$AH$3999,1),$E328+4,1)</f>
        <v>$AL$251</v>
      </c>
      <c r="G332" s="48" t="str">
        <f ca="1">ADDRESS(MATCH(G325,SL_CHARTS_2012!$AH$1:$AH$3999,1),$E328+4,1)</f>
        <v>$AL$292</v>
      </c>
      <c r="H332" s="369" t="str">
        <f ca="1">ADDRESS(MATCH(H325,SL_CHARTS_2012!$AH$1:$AH$3999,1),$E328+4,1)</f>
        <v>$AL$251</v>
      </c>
    </row>
    <row r="333" spans="2:8" s="574" customFormat="1" ht="15" hidden="1" customHeight="1">
      <c r="B333" s="741"/>
      <c r="C333" s="571"/>
      <c r="D333" s="734" t="s">
        <v>126</v>
      </c>
      <c r="E333" s="42" t="s">
        <v>147</v>
      </c>
      <c r="F333" s="566"/>
      <c r="G333" s="566"/>
      <c r="H333" s="428"/>
    </row>
    <row r="334" spans="2:8" s="574" customFormat="1" ht="15" hidden="1" customHeight="1">
      <c r="B334" s="741"/>
      <c r="C334" s="571"/>
      <c r="D334" s="734"/>
      <c r="E334" s="42" t="s">
        <v>124</v>
      </c>
      <c r="F334" s="566"/>
      <c r="G334" s="566"/>
      <c r="H334" s="428"/>
    </row>
    <row r="335" spans="2:8" s="574" customFormat="1" ht="15" hidden="1" customHeight="1">
      <c r="B335" s="741"/>
      <c r="C335" s="714" t="s">
        <v>127</v>
      </c>
      <c r="D335" s="135" t="s">
        <v>106</v>
      </c>
      <c r="E335" s="14" t="str">
        <f ca="1">CONCATENATE(E321,E$7,E323)</f>
        <v>33,9-30,5</v>
      </c>
      <c r="F335" s="14" t="str">
        <f t="shared" ref="F335:H335" ca="1" si="137">CONCATENATE(F321,F$7,F323)</f>
        <v>33,9-28,1</v>
      </c>
      <c r="G335" s="14" t="str">
        <f t="shared" ca="1" si="137"/>
        <v>38-28,1</v>
      </c>
      <c r="H335" s="330" t="str">
        <f t="shared" ca="1" si="137"/>
        <v>33,9-28,1</v>
      </c>
    </row>
    <row r="336" spans="2:8" s="574" customFormat="1" ht="15" hidden="1" customHeight="1">
      <c r="B336" s="741"/>
      <c r="C336" s="714"/>
      <c r="D336" s="136" t="s">
        <v>670</v>
      </c>
      <c r="E336" s="136">
        <f ca="1">AVERAGE(INDIRECT(CONCATENATE($E$333,E329,$E$334,E330),TRUE))</f>
        <v>17.397142857142853</v>
      </c>
      <c r="F336" s="136">
        <f t="shared" ref="F336:G336" ca="1" si="138">AVERAGE(INDIRECT(CONCATENATE($E$333,F329,$E$334,F330),TRUE))</f>
        <v>12.81542372881356</v>
      </c>
      <c r="G336" s="136">
        <f t="shared" ca="1" si="138"/>
        <v>25.087299999999999</v>
      </c>
      <c r="H336" s="429">
        <f ca="1">AVERAGE(INDIRECT(CONCATENATE($E$333,H329,$E$334,H330),TRUE))</f>
        <v>12.81542372881356</v>
      </c>
    </row>
    <row r="337" spans="2:8" s="574" customFormat="1" ht="15" hidden="1" customHeight="1">
      <c r="B337" s="741"/>
      <c r="C337" s="714"/>
      <c r="D337" s="137" t="s">
        <v>671</v>
      </c>
      <c r="E337" s="137">
        <f ca="1">MIN(INDIRECT(CONCATENATE($E$333,E329,$E$334,E330),TRUE))</f>
        <v>8.68</v>
      </c>
      <c r="F337" s="137">
        <f t="shared" ref="F337:G337" ca="1" si="139">MIN(INDIRECT(CONCATENATE($E$333,F329,$E$334,F330),TRUE))</f>
        <v>4.28</v>
      </c>
      <c r="G337" s="137">
        <f t="shared" ca="1" si="139"/>
        <v>4.28</v>
      </c>
      <c r="H337" s="330">
        <f ca="1">MIN(INDIRECT(CONCATENATE($E$333,H329,$E$334,H330),TRUE))</f>
        <v>4.28</v>
      </c>
    </row>
    <row r="338" spans="2:8" s="574" customFormat="1" ht="15" hidden="1" customHeight="1">
      <c r="B338" s="741"/>
      <c r="C338" s="714"/>
      <c r="D338" s="137" t="s">
        <v>672</v>
      </c>
      <c r="E338" s="137">
        <f ca="1">MAX(INDIRECT(CONCATENATE($E$333,E329,$E$334,E330),TRUE))</f>
        <v>33.450000000000003</v>
      </c>
      <c r="F338" s="137">
        <f t="shared" ref="F338:G338" ca="1" si="140">MAX(INDIRECT(CONCATENATE($E$333,F329,$E$334,F330),TRUE))</f>
        <v>33.450000000000003</v>
      </c>
      <c r="G338" s="137">
        <f t="shared" ca="1" si="140"/>
        <v>45.72</v>
      </c>
      <c r="H338" s="330">
        <f ca="1">MAX(INDIRECT(CONCATENATE($E$333,H329,$E$334,H330),TRUE))</f>
        <v>33.450000000000003</v>
      </c>
    </row>
    <row r="339" spans="2:8" s="574" customFormat="1" ht="15" hidden="1" customHeight="1">
      <c r="B339" s="741"/>
      <c r="C339" s="714"/>
      <c r="D339" s="138" t="s">
        <v>131</v>
      </c>
      <c r="E339" s="138" t="str">
        <f ca="1">CONCATENATE($E333,E330,$E334,E329)</f>
        <v>SL_CHARTS_2012!$AL$251:$AL$217</v>
      </c>
      <c r="F339" s="138" t="str">
        <f t="shared" ref="F339:G339" ca="1" si="141">CONCATENATE($E333,F330,$E334,F329)</f>
        <v>SL_CHARTS_2012!$AL$251:$AL$193</v>
      </c>
      <c r="G339" s="138" t="str">
        <f t="shared" ca="1" si="141"/>
        <v>SL_CHARTS_2012!$AL$292:$AL$193</v>
      </c>
      <c r="H339" s="330" t="str">
        <f ca="1">CONCATENATE($E333,H330,$E334,H329)</f>
        <v>SL_CHARTS_2012!$AL$251:$AL$193</v>
      </c>
    </row>
    <row r="340" spans="2:8" s="574" customFormat="1" ht="15" hidden="1" customHeight="1">
      <c r="B340" s="741"/>
      <c r="C340" s="714"/>
      <c r="D340" s="138" t="s">
        <v>677</v>
      </c>
      <c r="E340" s="138" t="str">
        <f ca="1">ADDRESS(MATCH(E337,INDIRECT(E339,TRUE),0)+MATCH(E323,SL_CHARTS_2012!$AH$1:$AH$3999,1)-1,$E328+4,1,1)</f>
        <v>$AL$217</v>
      </c>
      <c r="F340" s="138" t="str">
        <f ca="1">ADDRESS(MATCH(F337,INDIRECT(F339,TRUE),0)+MATCH(F323,SL_CHARTS_2012!$AH$1:$AH$3999,1)-1,$E328+4,1,1)</f>
        <v>$AL$197</v>
      </c>
      <c r="G340" s="138" t="str">
        <f ca="1">ADDRESS(MATCH(G337,INDIRECT(G339,TRUE),0)+MATCH(G323,SL_CHARTS_2012!$AH$1:$AH$3999,1)-1,$E328+4,1,1)</f>
        <v>$AL$197</v>
      </c>
      <c r="H340" s="330" t="str">
        <f ca="1">ADDRESS(MATCH(H337,INDIRECT(H339,TRUE),0)+MATCH(H323,SL_CHARTS_2012!$AH$1:$AH$3999,1)-1,$E328+4,1,1)</f>
        <v>$AL$197</v>
      </c>
    </row>
    <row r="341" spans="2:8" s="574" customFormat="1" ht="15" hidden="1" customHeight="1">
      <c r="B341" s="741"/>
      <c r="C341" s="714"/>
      <c r="D341" s="138" t="s">
        <v>678</v>
      </c>
      <c r="E341" s="138" t="str">
        <f ca="1">ADDRESS(MATCH(E337,INDIRECT(E339,TRUE),0)+MATCH(E323,SL_CHARTS_2012!$AH$1:$AH$3999,1)-1,$E328+6,1,1)</f>
        <v>$AN$217</v>
      </c>
      <c r="F341" s="138" t="str">
        <f ca="1">ADDRESS(MATCH(F337,INDIRECT(F339,TRUE),0)+MATCH(F323,SL_CHARTS_2012!$AH$1:$AH$3999,1)-1,$E328+6,1,1)</f>
        <v>$AN$197</v>
      </c>
      <c r="G341" s="138" t="str">
        <f ca="1">ADDRESS(MATCH(G337,INDIRECT(G339,TRUE),0)+MATCH(G323,SL_CHARTS_2012!$AH$1:$AH$3999,1)-1,$E328+6,1,1)</f>
        <v>$AN$197</v>
      </c>
      <c r="H341" s="330" t="str">
        <f ca="1">ADDRESS(MATCH(H337,INDIRECT(H339,TRUE),0)+MATCH(H323,SL_CHARTS_2012!$AH$1:$AH$3999,1)-1,$E328+6,1,1)</f>
        <v>$AN$197</v>
      </c>
    </row>
    <row r="342" spans="2:8" s="574" customFormat="1" ht="15" hidden="1" customHeight="1">
      <c r="B342" s="741"/>
      <c r="C342" s="714"/>
      <c r="D342" s="138" t="s">
        <v>679</v>
      </c>
      <c r="E342" s="138" t="str">
        <f ca="1">ADDRESS(MATCH(E338,INDIRECT(E339,TRUE),0)+MATCH(E323,SL_CHARTS_2012!$AH$1:$AH$3999,1)-1,$E328+4,1,1)</f>
        <v>$AL$251</v>
      </c>
      <c r="F342" s="138" t="str">
        <f ca="1">ADDRESS(MATCH(F338,INDIRECT(F339,TRUE),0)+MATCH(F323,SL_CHARTS_2012!$AH$1:$AH$3999,1)-1,$E328+4,1,1)</f>
        <v>$AL$251</v>
      </c>
      <c r="G342" s="138" t="str">
        <f ca="1">ADDRESS(MATCH(G338,INDIRECT(G339,TRUE),0)+MATCH(G323,SL_CHARTS_2012!$AH$1:$AH$3999,1)-1,$E328+4,1,1)</f>
        <v>$AL$269</v>
      </c>
      <c r="H342" s="330" t="str">
        <f ca="1">ADDRESS(MATCH(H338,INDIRECT(H339,TRUE),0)+MATCH(H323,SL_CHARTS_2012!$AH$1:$AH$3999,1)-1,$E328+4,1,1)</f>
        <v>$AL$251</v>
      </c>
    </row>
    <row r="343" spans="2:8" s="574" customFormat="1" ht="15" hidden="1" customHeight="1">
      <c r="B343" s="741"/>
      <c r="C343" s="714"/>
      <c r="D343" s="138" t="s">
        <v>680</v>
      </c>
      <c r="E343" s="138" t="str">
        <f ca="1">ADDRESS(MATCH(E338,INDIRECT(E339,TRUE),0)+MATCH(E323,SL_CHARTS_2012!$AH$1:$AH$3999,1)-1,$E328+5,1,1)</f>
        <v>$AM$251</v>
      </c>
      <c r="F343" s="138" t="str">
        <f ca="1">ADDRESS(MATCH(F338,INDIRECT(F339,TRUE),0)+MATCH(F323,SL_CHARTS_2012!$AH$1:$AH$3999,1)-1,$E328+5,1,1)</f>
        <v>$AM$251</v>
      </c>
      <c r="G343" s="138" t="str">
        <f ca="1">ADDRESS(MATCH(G338,INDIRECT(G339,TRUE),0)+MATCH(G323,SL_CHARTS_2012!$AH$1:$AH$3999,1)-1,$E328+5,1,1)</f>
        <v>$AM$269</v>
      </c>
      <c r="H343" s="330" t="str">
        <f ca="1">ADDRESS(MATCH(H338,INDIRECT(H339,TRUE),0)+MATCH(H323,SL_CHARTS_2012!$AH$1:$AH$3999,1)-1,$E328+5,1,1)</f>
        <v>$AM$251</v>
      </c>
    </row>
    <row r="344" spans="2:8" s="574" customFormat="1" ht="15" hidden="1" customHeight="1">
      <c r="B344" s="741"/>
      <c r="C344" s="714"/>
      <c r="D344" s="138" t="s">
        <v>673</v>
      </c>
      <c r="E344" s="138">
        <f ca="1">IF((-(INDIRECT(CONCATENATE($E333,E340))-INDIRECT(CONCATENATE($E333,E341))))&lt;0, (-(INDIRECT(CONCATENATE($E333,E340))-INDIRECT(CONCATENATE($E333,E341)))), -15)</f>
        <v>-9.93</v>
      </c>
      <c r="F344" s="138">
        <f t="shared" ref="F344:G344" ca="1" si="142">IF((-(INDIRECT(CONCATENATE($E333,F340))-INDIRECT(CONCATENATE($E333,F341))))&lt;0, (-(INDIRECT(CONCATENATE($E333,F340))-INDIRECT(CONCATENATE($E333,F341)))), -15)</f>
        <v>-11.010000000000002</v>
      </c>
      <c r="G344" s="138">
        <f t="shared" ca="1" si="142"/>
        <v>-11.010000000000002</v>
      </c>
      <c r="H344" s="330">
        <f ca="1">IF((-(INDIRECT(CONCATENATE($E333,H340))-INDIRECT(CONCATENATE($E333,H341))))&lt;0, (-(INDIRECT(CONCATENATE($E333,H340))-INDIRECT(CONCATENATE($E333,H341)))), -15)</f>
        <v>-11.010000000000002</v>
      </c>
    </row>
    <row r="345" spans="2:8" s="574" customFormat="1" ht="15" hidden="1" customHeight="1">
      <c r="B345" s="741"/>
      <c r="C345" s="714"/>
      <c r="D345" s="138" t="s">
        <v>674</v>
      </c>
      <c r="E345" s="138">
        <f ca="1">IF(INDIRECT(CONCATENATE($E333,E342))-INDIRECT(CONCATENATE($E333,E343))&lt;0, ABS(INDIRECT(CONCATENATE($E333,E342))-INDIRECT(CONCATENATE($E333,E343))), 15)</f>
        <v>16.629999999999995</v>
      </c>
      <c r="F345" s="138">
        <f t="shared" ref="F345:G345" ca="1" si="143">IF(INDIRECT(CONCATENATE($E333,F342))-INDIRECT(CONCATENATE($E333,F343))&lt;0, ABS(INDIRECT(CONCATENATE($E333,F342))-INDIRECT(CONCATENATE($E333,F343))), 15)</f>
        <v>16.629999999999995</v>
      </c>
      <c r="G345" s="138">
        <f t="shared" ca="1" si="143"/>
        <v>19.519999999999996</v>
      </c>
      <c r="H345" s="330">
        <f ca="1">IF(INDIRECT(CONCATENATE($E333,H342))-INDIRECT(CONCATENATE($E333,H343))&lt;0, ABS(INDIRECT(CONCATENATE($E333,H342))-INDIRECT(CONCATENATE($E333,H343))), 15)</f>
        <v>16.629999999999995</v>
      </c>
    </row>
    <row r="346" spans="2:8" s="574" customFormat="1" ht="15" hidden="1" customHeight="1">
      <c r="B346" s="741"/>
      <c r="C346" s="714"/>
      <c r="D346" s="138" t="s">
        <v>675</v>
      </c>
      <c r="E346" s="140">
        <f ca="1">E337+E344</f>
        <v>-1.25</v>
      </c>
      <c r="F346" s="140">
        <f t="shared" ref="F346:H347" ca="1" si="144">F337+F344</f>
        <v>-6.7300000000000013</v>
      </c>
      <c r="G346" s="140">
        <f t="shared" ca="1" si="144"/>
        <v>-6.7300000000000013</v>
      </c>
      <c r="H346" s="330">
        <f t="shared" ca="1" si="144"/>
        <v>-6.7300000000000013</v>
      </c>
    </row>
    <row r="347" spans="2:8" s="574" customFormat="1" ht="15" hidden="1" customHeight="1">
      <c r="B347" s="741"/>
      <c r="C347" s="714"/>
      <c r="D347" s="138" t="s">
        <v>676</v>
      </c>
      <c r="E347" s="140">
        <f ca="1">E338+E345</f>
        <v>50.08</v>
      </c>
      <c r="F347" s="140">
        <f t="shared" ca="1" si="144"/>
        <v>50.08</v>
      </c>
      <c r="G347" s="140">
        <f t="shared" ca="1" si="144"/>
        <v>65.239999999999995</v>
      </c>
      <c r="H347" s="330">
        <f t="shared" ca="1" si="144"/>
        <v>50.08</v>
      </c>
    </row>
    <row r="348" spans="2:8" s="574" customFormat="1" ht="15" hidden="1" customHeight="1">
      <c r="B348" s="741"/>
      <c r="C348" s="722" t="s">
        <v>128</v>
      </c>
      <c r="D348" s="141" t="s">
        <v>106</v>
      </c>
      <c r="E348" s="142" t="str">
        <f t="shared" ref="E348:H348" ca="1" si="145">CONCATENATE(E325,E$7,E327)</f>
        <v>33,9-30,5</v>
      </c>
      <c r="F348" s="142" t="str">
        <f t="shared" ca="1" si="145"/>
        <v>33,9-28,1</v>
      </c>
      <c r="G348" s="142" t="str">
        <f t="shared" ca="1" si="145"/>
        <v>38-28,1</v>
      </c>
      <c r="H348" s="334" t="str">
        <f t="shared" ca="1" si="145"/>
        <v>33,9-28,1</v>
      </c>
    </row>
    <row r="349" spans="2:8" s="574" customFormat="1" ht="15" hidden="1" customHeight="1">
      <c r="B349" s="741"/>
      <c r="C349" s="722"/>
      <c r="D349" s="143" t="s">
        <v>670</v>
      </c>
      <c r="E349" s="143">
        <f t="shared" ref="E349:G349" ca="1" si="146">AVERAGE(INDIRECT(CONCATENATE($E333,E331,$E334,E332),TRUE))</f>
        <v>17.397142857142853</v>
      </c>
      <c r="F349" s="143">
        <f t="shared" ca="1" si="146"/>
        <v>12.81542372881356</v>
      </c>
      <c r="G349" s="143">
        <f t="shared" ca="1" si="146"/>
        <v>25.087299999999999</v>
      </c>
      <c r="H349" s="430">
        <f ca="1">AVERAGE(INDIRECT(CONCATENATE($E333,H331,$E334,H332),TRUE))</f>
        <v>12.81542372881356</v>
      </c>
    </row>
    <row r="350" spans="2:8" s="574" customFormat="1" ht="15" hidden="1" customHeight="1">
      <c r="B350" s="741"/>
      <c r="C350" s="722"/>
      <c r="D350" s="144" t="s">
        <v>671</v>
      </c>
      <c r="E350" s="144">
        <f t="shared" ref="E350:G350" ca="1" si="147">MIN(INDIRECT(CONCATENATE($E333,E331,$E334,E332),TRUE))</f>
        <v>8.68</v>
      </c>
      <c r="F350" s="144">
        <f t="shared" ca="1" si="147"/>
        <v>4.28</v>
      </c>
      <c r="G350" s="144">
        <f t="shared" ca="1" si="147"/>
        <v>4.28</v>
      </c>
      <c r="H350" s="334">
        <f ca="1">MIN(INDIRECT(CONCATENATE($E333,H331,$E334,H332),TRUE))</f>
        <v>4.28</v>
      </c>
    </row>
    <row r="351" spans="2:8" s="574" customFormat="1" ht="15" hidden="1" customHeight="1">
      <c r="B351" s="741"/>
      <c r="C351" s="722"/>
      <c r="D351" s="144" t="s">
        <v>672</v>
      </c>
      <c r="E351" s="144">
        <f t="shared" ref="E351:G351" ca="1" si="148">MAX(INDIRECT(CONCATENATE($E333,E331,$E334,E332),TRUE))</f>
        <v>33.450000000000003</v>
      </c>
      <c r="F351" s="144">
        <f t="shared" ca="1" si="148"/>
        <v>33.450000000000003</v>
      </c>
      <c r="G351" s="144">
        <f t="shared" ca="1" si="148"/>
        <v>45.72</v>
      </c>
      <c r="H351" s="334">
        <f ca="1">MAX(INDIRECT(CONCATENATE($E333,H331,$E334,H332),TRUE))</f>
        <v>33.450000000000003</v>
      </c>
    </row>
    <row r="352" spans="2:8" s="574" customFormat="1" ht="15" hidden="1" customHeight="1">
      <c r="B352" s="741"/>
      <c r="C352" s="722"/>
      <c r="D352" s="145" t="s">
        <v>131</v>
      </c>
      <c r="E352" s="145" t="str">
        <f ca="1">CONCATENATE($E333,E332,$E334,E331)</f>
        <v>SL_CHARTS_2012!$AL$251:$AL$217</v>
      </c>
      <c r="F352" s="145" t="str">
        <f t="shared" ref="F352:G352" ca="1" si="149">CONCATENATE($E333,F332,$E334,F331)</f>
        <v>SL_CHARTS_2012!$AL$251:$AL$193</v>
      </c>
      <c r="G352" s="145" t="str">
        <f t="shared" ca="1" si="149"/>
        <v>SL_CHARTS_2012!$AL$292:$AL$193</v>
      </c>
      <c r="H352" s="334" t="str">
        <f ca="1">CONCATENATE($E333,H332,$E334,H331)</f>
        <v>SL_CHARTS_2012!$AL$251:$AL$193</v>
      </c>
    </row>
    <row r="353" spans="2:8" s="574" customFormat="1" ht="15" hidden="1" customHeight="1">
      <c r="B353" s="741"/>
      <c r="C353" s="722"/>
      <c r="D353" s="145" t="s">
        <v>677</v>
      </c>
      <c r="E353" s="145" t="str">
        <f ca="1">ADDRESS(MATCH(E350,INDIRECT(E352,TRUE),0)+MATCH(E323,SL_CHARTS_2012!$AH$1:$AH$3999,1)-1,$E328+4,1,1)</f>
        <v>$AL$217</v>
      </c>
      <c r="F353" s="145" t="str">
        <f ca="1">ADDRESS(MATCH(F350,INDIRECT(F352,TRUE),0)+MATCH(F323,SL_CHARTS_2012!$AH$1:$AH$3999,1)-1,$E328+4,1,1)</f>
        <v>$AL$197</v>
      </c>
      <c r="G353" s="145" t="str">
        <f ca="1">ADDRESS(MATCH(G350,INDIRECT(G352,TRUE),0)+MATCH(G323,SL_CHARTS_2012!$AH$1:$AH$3999,1)-1,$E328+4,1,1)</f>
        <v>$AL$197</v>
      </c>
      <c r="H353" s="334" t="str">
        <f ca="1">ADDRESS(MATCH(H350,INDIRECT(H352,TRUE),0)+MATCH(H323,SL_CHARTS_2012!$AH$1:$AH$3999,1)-1,$E328+4,1,1)</f>
        <v>$AL$197</v>
      </c>
    </row>
    <row r="354" spans="2:8" s="574" customFormat="1" ht="15" hidden="1" customHeight="1">
      <c r="B354" s="741"/>
      <c r="C354" s="722"/>
      <c r="D354" s="145" t="s">
        <v>678</v>
      </c>
      <c r="E354" s="145" t="str">
        <f ca="1">ADDRESS(MATCH(E350,INDIRECT(E352,TRUE),0)+MATCH(E323,SL_CHARTS_2012!$AH$1:$AH$3999,1)-1,$E328+6,1,1)</f>
        <v>$AN$217</v>
      </c>
      <c r="F354" s="145" t="str">
        <f ca="1">ADDRESS(MATCH(F350,INDIRECT(F352,TRUE),0)+MATCH(F323,SL_CHARTS_2012!$AH$1:$AH$3999,1)-1,$E328+6,1,1)</f>
        <v>$AN$197</v>
      </c>
      <c r="G354" s="145" t="str">
        <f ca="1">ADDRESS(MATCH(G350,INDIRECT(G352,TRUE),0)+MATCH(G323,SL_CHARTS_2012!$AH$1:$AH$3999,1)-1,$E328+6,1,1)</f>
        <v>$AN$197</v>
      </c>
      <c r="H354" s="334" t="str">
        <f ca="1">ADDRESS(MATCH(H350,INDIRECT(H352,TRUE),0)+MATCH(H323,SL_CHARTS_2012!$AH$1:$AH$3999,1)-1,$E328+6,1,1)</f>
        <v>$AN$197</v>
      </c>
    </row>
    <row r="355" spans="2:8" s="574" customFormat="1" ht="15" hidden="1" customHeight="1">
      <c r="B355" s="741"/>
      <c r="C355" s="722"/>
      <c r="D355" s="145" t="s">
        <v>679</v>
      </c>
      <c r="E355" s="145" t="str">
        <f ca="1">ADDRESS(MATCH(E351,INDIRECT(E352,TRUE),0)+MATCH(E327,SL_CHARTS_2012!$AH$1:$AH$3999,1)-1,$E328+4,1,1)</f>
        <v>$AL$251</v>
      </c>
      <c r="F355" s="145" t="str">
        <f ca="1">ADDRESS(MATCH(F351,INDIRECT(F352,TRUE),0)+MATCH(F327,SL_CHARTS_2012!$AH$1:$AH$3999,1)-1,$E328+4,1,1)</f>
        <v>$AL$251</v>
      </c>
      <c r="G355" s="145" t="str">
        <f ca="1">ADDRESS(MATCH(G351,INDIRECT(G352,TRUE),0)+MATCH(G327,SL_CHARTS_2012!$AH$1:$AH$3999,1)-1,$E328+4,1,1)</f>
        <v>$AL$269</v>
      </c>
      <c r="H355" s="334" t="str">
        <f ca="1">ADDRESS(MATCH(H351,INDIRECT(H352,TRUE),0)+MATCH(H327,SL_CHARTS_2012!$AH$1:$AH$3999,1)-1,$E328+4,1,1)</f>
        <v>$AL$251</v>
      </c>
    </row>
    <row r="356" spans="2:8" s="574" customFormat="1" ht="15" hidden="1" customHeight="1">
      <c r="B356" s="741"/>
      <c r="C356" s="722"/>
      <c r="D356" s="145" t="s">
        <v>680</v>
      </c>
      <c r="E356" s="145" t="str">
        <f ca="1">ADDRESS(MATCH(E351,INDIRECT(E352,TRUE),0)+MATCH(E327,SL_CHARTS_2012!$AH$1:$AH$3999,1)-1,$E328+5,1,1)</f>
        <v>$AM$251</v>
      </c>
      <c r="F356" s="145" t="str">
        <f ca="1">ADDRESS(MATCH(F351,INDIRECT(F352,TRUE),0)+MATCH(F327,SL_CHARTS_2012!$AH$1:$AH$3999,1)-1,$E328+5,1,1)</f>
        <v>$AM$251</v>
      </c>
      <c r="G356" s="145" t="str">
        <f ca="1">ADDRESS(MATCH(G351,INDIRECT(G352,TRUE),0)+MATCH(G327,SL_CHARTS_2012!$AH$1:$AH$3999,1)-1,$E328+5,1,1)</f>
        <v>$AM$269</v>
      </c>
      <c r="H356" s="334" t="str">
        <f ca="1">ADDRESS(MATCH(H351,INDIRECT(H352,TRUE),0)+MATCH(H327,SL_CHARTS_2012!$AH$1:$AH$3999,1)-1,$E328+5,1,1)</f>
        <v>$AM$251</v>
      </c>
    </row>
    <row r="357" spans="2:8" s="574" customFormat="1" ht="15" hidden="1" customHeight="1">
      <c r="B357" s="741"/>
      <c r="C357" s="722"/>
      <c r="D357" s="145" t="s">
        <v>673</v>
      </c>
      <c r="E357" s="146">
        <f ca="1">IF((-(INDIRECT(CONCATENATE($E333,E353))-INDIRECT(CONCATENATE($E333,E354))))&lt;0, (-(INDIRECT(CONCATENATE($E333,E353))-INDIRECT(CONCATENATE($E333,E354)))), -15)</f>
        <v>-9.93</v>
      </c>
      <c r="F357" s="146">
        <f t="shared" ref="F357:G357" ca="1" si="150">IF((-(INDIRECT(CONCATENATE($E333,F353))-INDIRECT(CONCATENATE($E333,F354))))&lt;0, (-(INDIRECT(CONCATENATE($E333,F353))-INDIRECT(CONCATENATE($E333,F354)))), -15)</f>
        <v>-11.010000000000002</v>
      </c>
      <c r="G357" s="146">
        <f t="shared" ca="1" si="150"/>
        <v>-11.010000000000002</v>
      </c>
      <c r="H357" s="334">
        <f ca="1">IF((-(INDIRECT(CONCATENATE($E333,H353))-INDIRECT(CONCATENATE($E333,H354))))&lt;0, (-(INDIRECT(CONCATENATE($E333,H353))-INDIRECT(CONCATENATE($E333,H354)))), -15)</f>
        <v>-11.010000000000002</v>
      </c>
    </row>
    <row r="358" spans="2:8" s="574" customFormat="1" ht="15" hidden="1" customHeight="1">
      <c r="B358" s="741"/>
      <c r="C358" s="722"/>
      <c r="D358" s="145" t="s">
        <v>674</v>
      </c>
      <c r="E358" s="146">
        <f ca="1">IF(INDIRECT(CONCATENATE($E333,E355))-INDIRECT(CONCATENATE($E333,E356))&lt;0, ABS(INDIRECT(CONCATENATE($E333,E355))-INDIRECT(CONCATENATE($E333,E356))), 15)</f>
        <v>16.629999999999995</v>
      </c>
      <c r="F358" s="146">
        <f t="shared" ref="F358:G358" ca="1" si="151">IF(INDIRECT(CONCATENATE($E333,F355))-INDIRECT(CONCATENATE($E333,F356))&lt;0, ABS(INDIRECT(CONCATENATE($E333,F355))-INDIRECT(CONCATENATE($E333,F356))), 15)</f>
        <v>16.629999999999995</v>
      </c>
      <c r="G358" s="146">
        <f t="shared" ca="1" si="151"/>
        <v>19.519999999999996</v>
      </c>
      <c r="H358" s="334">
        <f ca="1">IF(INDIRECT(CONCATENATE($E333,H355))-INDIRECT(CONCATENATE($E333,H356))&lt;0, ABS(INDIRECT(CONCATENATE($E333,H355))-INDIRECT(CONCATENATE($E333,H356))), 15)</f>
        <v>16.629999999999995</v>
      </c>
    </row>
    <row r="359" spans="2:8" s="574" customFormat="1" ht="15" hidden="1" customHeight="1">
      <c r="B359" s="741"/>
      <c r="C359" s="722"/>
      <c r="D359" s="145" t="s">
        <v>675</v>
      </c>
      <c r="E359" s="147">
        <f ca="1">E350+E357</f>
        <v>-1.25</v>
      </c>
      <c r="F359" s="147">
        <f t="shared" ref="F359:H360" ca="1" si="152">F350+F357</f>
        <v>-6.7300000000000013</v>
      </c>
      <c r="G359" s="147">
        <f t="shared" ca="1" si="152"/>
        <v>-6.7300000000000013</v>
      </c>
      <c r="H359" s="334">
        <f t="shared" ca="1" si="152"/>
        <v>-6.7300000000000013</v>
      </c>
    </row>
    <row r="360" spans="2:8" s="574" customFormat="1" ht="15" hidden="1" customHeight="1" thickBot="1">
      <c r="B360" s="741"/>
      <c r="C360" s="723"/>
      <c r="D360" s="148" t="s">
        <v>676</v>
      </c>
      <c r="E360" s="149">
        <f ca="1">E351+E358</f>
        <v>50.08</v>
      </c>
      <c r="F360" s="149">
        <f t="shared" ca="1" si="152"/>
        <v>50.08</v>
      </c>
      <c r="G360" s="149">
        <f t="shared" ca="1" si="152"/>
        <v>65.239999999999995</v>
      </c>
      <c r="H360" s="415">
        <f t="shared" ca="1" si="152"/>
        <v>50.08</v>
      </c>
    </row>
    <row r="361" spans="2:8" s="574" customFormat="1" ht="15" hidden="1" customHeight="1">
      <c r="B361" s="581"/>
      <c r="H361" s="460"/>
    </row>
    <row r="362" spans="2:8" s="574" customFormat="1" ht="15" customHeight="1" thickBot="1">
      <c r="B362" s="690" t="s">
        <v>47</v>
      </c>
      <c r="C362" s="690"/>
      <c r="D362" s="690"/>
      <c r="E362" s="690"/>
      <c r="F362" s="690"/>
      <c r="G362" s="690"/>
      <c r="H362" s="690"/>
    </row>
    <row r="363" spans="2:8" s="574" customFormat="1" ht="15" customHeight="1">
      <c r="B363" s="740" t="s">
        <v>49</v>
      </c>
      <c r="C363" s="691" t="s">
        <v>120</v>
      </c>
      <c r="D363" s="30" t="s">
        <v>148</v>
      </c>
      <c r="E363" s="84" t="str">
        <f>ADDRESS(MATCH(E4,SL_CHARTS_2012!$AP$1:$AP$39999,1),$E$371,1)</f>
        <v>$AP$7</v>
      </c>
      <c r="F363" s="84" t="str">
        <f>ADDRESS(MATCH(F4,SL_CHARTS_2012!$AP$1:$AP$39999,1),$E$371,1)</f>
        <v>$AP$7</v>
      </c>
      <c r="G363" s="84" t="str">
        <f>ADDRESS(MATCH(G4,SL_CHARTS_2012!$AP$1:$AP$39999,1),$E$371,1)</f>
        <v>$AP$7</v>
      </c>
      <c r="H363" s="385" t="str">
        <f>ADDRESS(MATCH(H4,SL_CHARTS_2012!$AP$1:$AP$39999,1),$E$371,1)</f>
        <v>$AP$7</v>
      </c>
    </row>
    <row r="364" spans="2:8" s="574" customFormat="1" ht="15" customHeight="1">
      <c r="B364" s="741"/>
      <c r="C364" s="691"/>
      <c r="D364" s="66" t="s">
        <v>129</v>
      </c>
      <c r="E364" s="249">
        <f ca="1">INDIRECT(CONCATENATE($E$372,ADDRESS(MATCH(E4,SL_CHARTS_2012!$AP$1:$AP$39999,1),$E$371,1)))</f>
        <v>27</v>
      </c>
      <c r="F364" s="249">
        <f ca="1">INDIRECT(CONCATENATE($E$372,ADDRESS(MATCH(F4,SL_CHARTS_2012!$AP$1:$AP$39999,1),$E$371,1)))</f>
        <v>27</v>
      </c>
      <c r="G364" s="249">
        <f ca="1">INDIRECT(CONCATENATE($E$372,ADDRESS(MATCH(G4,SL_CHARTS_2012!$AP$1:$AP$39999,1),$E$371,1)))</f>
        <v>27</v>
      </c>
      <c r="H364" s="422">
        <f ca="1">INDIRECT(CONCATENATE($E$372,ADDRESS(MATCH(H4,SL_CHARTS_2012!$AP$1:$AP$39999,1),$E$371,1)))</f>
        <v>27</v>
      </c>
    </row>
    <row r="365" spans="2:8" s="574" customFormat="1" ht="15" customHeight="1">
      <c r="B365" s="741"/>
      <c r="C365" s="691"/>
      <c r="D365" s="30" t="s">
        <v>149</v>
      </c>
      <c r="E365" s="84" t="str">
        <f>ADDRESS(MATCH(E8,SL_CHARTS_2012!$AP$1:$AP$39999,1),$E$371,1)</f>
        <v>$AP$7</v>
      </c>
      <c r="F365" s="84" t="str">
        <f>ADDRESS(MATCH(F8,SL_CHARTS_2012!$AP$1:$AP$39999,1),$E$371,1)</f>
        <v>$AP$7</v>
      </c>
      <c r="G365" s="84" t="str">
        <f>ADDRESS(MATCH(G8,SL_CHARTS_2012!$AP$1:$AP$39999,1),$E$371,1)</f>
        <v>$AP$7</v>
      </c>
      <c r="H365" s="385" t="str">
        <f>ADDRESS(MATCH(H8,SL_CHARTS_2012!$AP$1:$AP$39999,1),$E$371,1)</f>
        <v>$AP$7</v>
      </c>
    </row>
    <row r="366" spans="2:8" s="574" customFormat="1" ht="15" customHeight="1">
      <c r="B366" s="741"/>
      <c r="C366" s="691"/>
      <c r="D366" s="66" t="s">
        <v>130</v>
      </c>
      <c r="E366" s="249">
        <f ca="1">INDIRECT(CONCATENATE($E$372,ADDRESS(MATCH(E8,SL_CHARTS_2012!$AP$1:$AP$39999,1),$E$371,1)))</f>
        <v>27</v>
      </c>
      <c r="F366" s="249">
        <f ca="1">INDIRECT(CONCATENATE($E$372,ADDRESS(MATCH(F8,SL_CHARTS_2012!$AP$1:$AP$39999,1),$E$371,1)))</f>
        <v>27</v>
      </c>
      <c r="G366" s="249">
        <f ca="1">INDIRECT(CONCATENATE($E$372,ADDRESS(MATCH(G8,SL_CHARTS_2012!$AP$1:$AP$39999,1),$E$371,1)))</f>
        <v>27</v>
      </c>
      <c r="H366" s="422">
        <f ca="1">INDIRECT(CONCATENATE($E$372,ADDRESS(MATCH(H8,SL_CHARTS_2012!$AP$1:$AP$39999,1),$E$371,1)))</f>
        <v>27</v>
      </c>
    </row>
    <row r="367" spans="2:8" s="574" customFormat="1" ht="15" customHeight="1">
      <c r="B367" s="741"/>
      <c r="C367" s="693" t="s">
        <v>121</v>
      </c>
      <c r="D367" s="63" t="s">
        <v>148</v>
      </c>
      <c r="E367" s="577" t="str">
        <f>ADDRESS(MATCH(E6,SL_CHARTS_2012!$AP$1:$AP$39999,1),$E$371,1)</f>
        <v>$AP$7</v>
      </c>
      <c r="F367" s="577" t="str">
        <f>ADDRESS(MATCH(F6,SL_CHARTS_2012!$AP$1:$AP$39999,1),$E$371,1)</f>
        <v>$AP$7</v>
      </c>
      <c r="G367" s="577" t="str">
        <f>ADDRESS(MATCH(G6,SL_CHARTS_2012!$AP$1:$AP$39999,1),$E$371,1)</f>
        <v>$AP$7</v>
      </c>
      <c r="H367" s="423" t="str">
        <f>ADDRESS(MATCH(H6,SL_CHARTS_2012!$AP$1:$AP$39999,1),$E$371,1)</f>
        <v>$AP$7</v>
      </c>
    </row>
    <row r="368" spans="2:8" s="574" customFormat="1" ht="15" customHeight="1">
      <c r="B368" s="741"/>
      <c r="C368" s="693"/>
      <c r="D368" s="164" t="s">
        <v>118</v>
      </c>
      <c r="E368" s="577">
        <f ca="1">INDIRECT(CONCATENATE($E$372,ADDRESS(MATCH(E6,SL_CHARTS_2012!$AP$1:$AP$39999,1),$E$371,1)))</f>
        <v>27</v>
      </c>
      <c r="F368" s="577">
        <f ca="1">INDIRECT(CONCATENATE($E$372,ADDRESS(MATCH(F6,SL_CHARTS_2012!$AP$1:$AP$39999,1),$E$371,1)))</f>
        <v>27</v>
      </c>
      <c r="G368" s="577">
        <f ca="1">INDIRECT(CONCATENATE($E$372,ADDRESS(MATCH(G6,SL_CHARTS_2012!$AP$1:$AP$39999,1),$E$371,1)))</f>
        <v>27</v>
      </c>
      <c r="H368" s="423">
        <f ca="1">INDIRECT(CONCATENATE($E$372,ADDRESS(MATCH(H6,SL_CHARTS_2012!$AP$1:$AP$39999,1),$E$371,1)))</f>
        <v>27</v>
      </c>
    </row>
    <row r="369" spans="2:8" s="574" customFormat="1" ht="15" customHeight="1">
      <c r="B369" s="741"/>
      <c r="C369" s="693"/>
      <c r="D369" s="63" t="s">
        <v>149</v>
      </c>
      <c r="E369" s="577" t="str">
        <f>ADDRESS(MATCH(E10,SL_CHARTS_2012!$AP$1:$AP$39999,1),$E$371,1)</f>
        <v>$AP$7</v>
      </c>
      <c r="F369" s="577" t="str">
        <f>ADDRESS(MATCH(F10,SL_CHARTS_2012!$AP$1:$AP$39999,1),$E$371,1)</f>
        <v>$AP$7</v>
      </c>
      <c r="G369" s="577" t="str">
        <f>ADDRESS(MATCH(G10,SL_CHARTS_2012!$AP$1:$AP$39999,1),$E$371,1)</f>
        <v>$AP$7</v>
      </c>
      <c r="H369" s="423" t="str">
        <f>ADDRESS(MATCH(H10,SL_CHARTS_2012!$AP$1:$AP$39999,1),$E$371,1)</f>
        <v>$AP$7</v>
      </c>
    </row>
    <row r="370" spans="2:8" s="574" customFormat="1" ht="15" customHeight="1">
      <c r="B370" s="741"/>
      <c r="C370" s="693"/>
      <c r="D370" s="164" t="s">
        <v>119</v>
      </c>
      <c r="E370" s="577">
        <f ca="1">INDIRECT(CONCATENATE($E$372,ADDRESS(MATCH(E10,SL_CHARTS_2012!$AP$1:$AP$39999,1),$E$371,1)))</f>
        <v>27</v>
      </c>
      <c r="F370" s="577">
        <f ca="1">INDIRECT(CONCATENATE($E$372,ADDRESS(MATCH(F10,SL_CHARTS_2012!$AP$1:$AP$39999,1),$E$371,1)))</f>
        <v>27</v>
      </c>
      <c r="G370" s="577">
        <f ca="1">INDIRECT(CONCATENATE($E$372,ADDRESS(MATCH(G10,SL_CHARTS_2012!$AP$1:$AP$39999,1),$E$371,1)))</f>
        <v>27</v>
      </c>
      <c r="H370" s="423">
        <f ca="1">INDIRECT(CONCATENATE($E$372,ADDRESS(MATCH(H10,SL_CHARTS_2012!$AP$1:$AP$39999,1),$E$371,1)))</f>
        <v>27</v>
      </c>
    </row>
    <row r="371" spans="2:8" s="574" customFormat="1" ht="15" customHeight="1">
      <c r="B371" s="741"/>
      <c r="C371" s="694" t="s">
        <v>125</v>
      </c>
      <c r="D371" s="694"/>
      <c r="E371" s="695">
        <v>42</v>
      </c>
      <c r="F371" s="695"/>
      <c r="G371" s="695"/>
      <c r="H371" s="695"/>
    </row>
    <row r="372" spans="2:8" s="574" customFormat="1" ht="15" customHeight="1">
      <c r="B372" s="741"/>
      <c r="C372" s="572"/>
      <c r="D372" s="702" t="s">
        <v>126</v>
      </c>
      <c r="E372" s="72" t="s">
        <v>147</v>
      </c>
      <c r="F372" s="66"/>
      <c r="G372" s="66"/>
      <c r="H372" s="378"/>
    </row>
    <row r="373" spans="2:8" s="574" customFormat="1" ht="15" customHeight="1">
      <c r="B373" s="741"/>
      <c r="C373" s="572"/>
      <c r="D373" s="702"/>
      <c r="E373" s="72" t="s">
        <v>124</v>
      </c>
      <c r="F373" s="66"/>
      <c r="G373" s="66"/>
      <c r="H373" s="378"/>
    </row>
    <row r="374" spans="2:8" s="574" customFormat="1" ht="15" customHeight="1">
      <c r="B374" s="741"/>
      <c r="C374" s="696" t="s">
        <v>120</v>
      </c>
      <c r="D374" s="68" t="s">
        <v>123</v>
      </c>
      <c r="E374" s="201" t="str">
        <f ca="1">IF(E364&gt;E4, ADDRESS(MATCH(E366,SL_CHARTS_2012!$AP$1:$AP$3999,1),$E$371+3,1),E375)</f>
        <v>$AS$7</v>
      </c>
      <c r="F374" s="201" t="str">
        <f ca="1">IF(F364&gt;F4, ADDRESS(MATCH(F366,SL_CHARTS_2012!$AP$1:$AP$3999,1),$E$371+3,1),F375)</f>
        <v>$AS$7</v>
      </c>
      <c r="G374" s="201" t="str">
        <f ca="1">IF(G364&gt;G4, ADDRESS(MATCH(G366,SL_CHARTS_2012!$AP$1:$AP$3999,1),$E$371+3,1),G375)</f>
        <v>$AS$7</v>
      </c>
      <c r="H374" s="440" t="str">
        <f ca="1">IF(H364&gt;H4, ADDRESS(MATCH(H366,SL_CHARTS_2012!$AP$1:$AP$3999,1),$E$371+3,1),H375)</f>
        <v>$AS$7</v>
      </c>
    </row>
    <row r="375" spans="2:8" s="574" customFormat="1" ht="15" customHeight="1">
      <c r="B375" s="741"/>
      <c r="C375" s="703"/>
      <c r="D375" s="68" t="s">
        <v>122</v>
      </c>
      <c r="E375" s="201" t="str">
        <f ca="1">IF(E366&lt;E8,ADDRESS(MATCH(E364,SL_CHARTS_2012!$AP$1:$AP$3999,1),$E$371+3,1),E374)</f>
        <v>$AS$7</v>
      </c>
      <c r="F375" s="201" t="str">
        <f ca="1">IF(F366&lt;F8,ADDRESS(MATCH(F364,SL_CHARTS_2012!$AP$1:$AP$3999,1),$E$371+3,1),F374)</f>
        <v>$AS$7</v>
      </c>
      <c r="G375" s="201" t="str">
        <f ca="1">IF(G366&lt;G8,ADDRESS(MATCH(G364,SL_CHARTS_2012!$AP$1:$AP$3999,1),$E$371+3,1),G374)</f>
        <v>$AS$7</v>
      </c>
      <c r="H375" s="440" t="str">
        <f ca="1">IF(H366&lt;H8,ADDRESS(MATCH(H364,SL_CHARTS_2012!$AP$1:$AP$3999,1),$E$371+3,1),H374)</f>
        <v>$AS$7</v>
      </c>
    </row>
    <row r="376" spans="2:8" s="574" customFormat="1" ht="15" customHeight="1">
      <c r="B376" s="741"/>
      <c r="C376" s="693" t="s">
        <v>121</v>
      </c>
      <c r="D376" s="90" t="s">
        <v>123</v>
      </c>
      <c r="E376" s="213" t="str">
        <f ca="1">IF(E368&gt;E6, ADDRESS(MATCH(E370,SL_CHARTS_2012!$AP$1:$AP$3999,1),$E$371+3,1),E377)</f>
        <v>$AS$7</v>
      </c>
      <c r="F376" s="213" t="str">
        <f ca="1">IF(F368&gt;F6, ADDRESS(MATCH(F370,SL_CHARTS_2012!$AP$1:$AP$3999,1),$E$371+3,1),F377)</f>
        <v>$AS$7</v>
      </c>
      <c r="G376" s="213" t="str">
        <f ca="1">IF(G368&gt;G6, ADDRESS(MATCH(G370,SL_CHARTS_2012!$AP$1:$AP$3999,1),$E$371+3,1),G377)</f>
        <v>$AS$7</v>
      </c>
      <c r="H376" s="441" t="str">
        <f ca="1">IF(H368&gt;H6, ADDRESS(MATCH(H370,SL_CHARTS_2012!$AP$1:$AP$3999,1),$E$371+3,1),H377)</f>
        <v>$AS$7</v>
      </c>
    </row>
    <row r="377" spans="2:8" s="574" customFormat="1" ht="15" customHeight="1">
      <c r="B377" s="741"/>
      <c r="C377" s="715"/>
      <c r="D377" s="90" t="s">
        <v>122</v>
      </c>
      <c r="E377" s="213" t="str">
        <f ca="1">IF(E370&lt;E10,ADDRESS(MATCH(E368,SL_CHARTS_2012!$AP$1:$AP$3999,1),$E$371+3,1),E376)</f>
        <v>$AS$7</v>
      </c>
      <c r="F377" s="213" t="str">
        <f ca="1">IF(F370&lt;F10,ADDRESS(MATCH(F368,SL_CHARTS_2012!$AP$1:$AP$3999,1),$E$371+3,1),F376)</f>
        <v>$AS$7</v>
      </c>
      <c r="G377" s="213" t="str">
        <f ca="1">IF(G370&lt;G10,ADDRESS(MATCH(G368,SL_CHARTS_2012!$AP$1:$AP$3999,1),$E$371+3,1),G376)</f>
        <v>$AS$7</v>
      </c>
      <c r="H377" s="441" t="str">
        <f ca="1">IF(H370&lt;H10,ADDRESS(MATCH(H368,SL_CHARTS_2012!$AP$1:$AP$3999,1),$E$371+3,1),H376)</f>
        <v>$AS$7</v>
      </c>
    </row>
    <row r="378" spans="2:8" s="574" customFormat="1" ht="15" customHeight="1">
      <c r="B378" s="741"/>
      <c r="C378" s="698" t="s">
        <v>127</v>
      </c>
      <c r="D378" s="27" t="s">
        <v>106</v>
      </c>
      <c r="E378" s="202" t="str">
        <f ca="1">CONCATENATE(ROUND(E364,1),E$7,ROUND(E366,1))</f>
        <v>27-27</v>
      </c>
      <c r="F378" s="202" t="str">
        <f t="shared" ref="F378:H378" ca="1" si="153">CONCATENATE(ROUND(F364,1),F$7,ROUND(F366,1))</f>
        <v>27-27</v>
      </c>
      <c r="G378" s="202" t="str">
        <f t="shared" ca="1" si="153"/>
        <v>27-27</v>
      </c>
      <c r="H378" s="385" t="str">
        <f t="shared" ca="1" si="153"/>
        <v>27-27</v>
      </c>
    </row>
    <row r="379" spans="2:8" s="574" customFormat="1" ht="15" customHeight="1">
      <c r="B379" s="741"/>
      <c r="C379" s="698"/>
      <c r="D379" s="28" t="s">
        <v>670</v>
      </c>
      <c r="E379" s="203">
        <f ca="1">AVERAGE(INDIRECT(CONCATENATE($E$232,E374,$E$233,E375),TRUE))</f>
        <v>21</v>
      </c>
      <c r="F379" s="203">
        <f t="shared" ref="F379:G379" ca="1" si="154">AVERAGE(INDIRECT(CONCATENATE($E$232,F374,$E$233,F375),TRUE))</f>
        <v>21</v>
      </c>
      <c r="G379" s="203">
        <f t="shared" ca="1" si="154"/>
        <v>21</v>
      </c>
      <c r="H379" s="422">
        <f ca="1">AVERAGE(INDIRECT(CONCATENATE($E$232,H374,$E$233,H375),TRUE))</f>
        <v>21</v>
      </c>
    </row>
    <row r="380" spans="2:8" s="574" customFormat="1" ht="15" customHeight="1">
      <c r="B380" s="741"/>
      <c r="C380" s="698"/>
      <c r="D380" s="29" t="s">
        <v>671</v>
      </c>
      <c r="E380" s="204">
        <f ca="1">MIN(INDIRECT(CONCATENATE($E$232,E374,$E$233,E375),TRUE))</f>
        <v>21</v>
      </c>
      <c r="F380" s="204">
        <f t="shared" ref="F380:G380" ca="1" si="155">MIN(INDIRECT(CONCATENATE($E$232,F374,$E$233,F375),TRUE))</f>
        <v>21</v>
      </c>
      <c r="G380" s="204">
        <f t="shared" ca="1" si="155"/>
        <v>21</v>
      </c>
      <c r="H380" s="385">
        <f ca="1">MIN(INDIRECT(CONCATENATE($E$232,H374,$E$233,H375),TRUE))</f>
        <v>21</v>
      </c>
    </row>
    <row r="381" spans="2:8" s="574" customFormat="1" ht="15" customHeight="1">
      <c r="B381" s="741"/>
      <c r="C381" s="698"/>
      <c r="D381" s="93" t="s">
        <v>672</v>
      </c>
      <c r="E381" s="212">
        <f ca="1">MAX(INDIRECT(CONCATENATE($E$232,E374,$E$233,E375),TRUE))</f>
        <v>21</v>
      </c>
      <c r="F381" s="212">
        <f t="shared" ref="F381:G381" ca="1" si="156">MAX(INDIRECT(CONCATENATE($E$232,F374,$E$233,F375),TRUE))</f>
        <v>21</v>
      </c>
      <c r="G381" s="212">
        <f t="shared" ca="1" si="156"/>
        <v>21</v>
      </c>
      <c r="H381" s="424">
        <f ca="1">MAX(INDIRECT(CONCATENATE($E$232,H374,$E$233,H375),TRUE))</f>
        <v>21</v>
      </c>
    </row>
    <row r="382" spans="2:8" s="574" customFormat="1" ht="15" customHeight="1">
      <c r="B382" s="741"/>
      <c r="C382" s="693" t="s">
        <v>121</v>
      </c>
      <c r="D382" s="97" t="s">
        <v>106</v>
      </c>
      <c r="E382" s="214" t="str">
        <f ca="1">CONCATENATE(ROUND(E368,1),E$7,ROUND(E370,1))</f>
        <v>27-27</v>
      </c>
      <c r="F382" s="214" t="str">
        <f t="shared" ref="F382:H382" ca="1" si="157">CONCATENATE(ROUND(F368,1),F$7,ROUND(F370,1))</f>
        <v>27-27</v>
      </c>
      <c r="G382" s="214" t="str">
        <f t="shared" ca="1" si="157"/>
        <v>27-27</v>
      </c>
      <c r="H382" s="389" t="str">
        <f t="shared" ca="1" si="157"/>
        <v>27-27</v>
      </c>
    </row>
    <row r="383" spans="2:8" s="574" customFormat="1" ht="15" customHeight="1">
      <c r="B383" s="741"/>
      <c r="C383" s="693"/>
      <c r="D383" s="76" t="s">
        <v>670</v>
      </c>
      <c r="E383" s="215">
        <f ca="1">AVERAGE(INDIRECT(CONCATENATE($E$232,E376,$E$233,E377),TRUE))</f>
        <v>21</v>
      </c>
      <c r="F383" s="215">
        <f t="shared" ref="F383:G383" ca="1" si="158">AVERAGE(INDIRECT(CONCATENATE($E$232,F376,$E$233,F377),TRUE))</f>
        <v>21</v>
      </c>
      <c r="G383" s="215">
        <f t="shared" ca="1" si="158"/>
        <v>21</v>
      </c>
      <c r="H383" s="423">
        <f ca="1">AVERAGE(INDIRECT(CONCATENATE($E$232,H376,$E$233,H377),TRUE))</f>
        <v>21</v>
      </c>
    </row>
    <row r="384" spans="2:8" s="574" customFormat="1" ht="15" customHeight="1">
      <c r="B384" s="741"/>
      <c r="C384" s="693"/>
      <c r="D384" s="77" t="s">
        <v>671</v>
      </c>
      <c r="E384" s="216">
        <f ca="1">MIN(INDIRECT(CONCATENATE($E$232,E376,$E$233,E377),TRUE))</f>
        <v>21</v>
      </c>
      <c r="F384" s="216">
        <f t="shared" ref="F384:G384" ca="1" si="159">MIN(INDIRECT(CONCATENATE($E$232,F376,$E$233,F377),TRUE))</f>
        <v>21</v>
      </c>
      <c r="G384" s="216">
        <f t="shared" ca="1" si="159"/>
        <v>21</v>
      </c>
      <c r="H384" s="406">
        <f ca="1">MIN(INDIRECT(CONCATENATE($E$232,H376,$E$233,H377),TRUE))</f>
        <v>21</v>
      </c>
    </row>
    <row r="385" spans="2:8" s="574" customFormat="1" ht="15" customHeight="1">
      <c r="B385" s="742"/>
      <c r="C385" s="716"/>
      <c r="D385" s="217" t="s">
        <v>672</v>
      </c>
      <c r="E385" s="218">
        <f ca="1">MAX(INDIRECT(CONCATENATE($E$232,E376,$E$233,E377),TRUE))</f>
        <v>21</v>
      </c>
      <c r="F385" s="218">
        <f t="shared" ref="F385:G385" ca="1" si="160">MAX(INDIRECT(CONCATENATE($E$232,F376,$E$233,F377),TRUE))</f>
        <v>21</v>
      </c>
      <c r="G385" s="218">
        <f t="shared" ca="1" si="160"/>
        <v>21</v>
      </c>
      <c r="H385" s="425">
        <f ca="1">MAX(INDIRECT(CONCATENATE($E$232,H376,$E$233,H377),TRUE))</f>
        <v>21</v>
      </c>
    </row>
    <row r="386" spans="2:8" s="574" customFormat="1" ht="15" customHeight="1">
      <c r="B386" s="743" t="s">
        <v>48</v>
      </c>
      <c r="C386" s="701" t="s">
        <v>120</v>
      </c>
      <c r="D386" s="25" t="s">
        <v>148</v>
      </c>
      <c r="E386" s="26" t="str">
        <f>ADDRESS(MATCH(E4,SL_CHARTS_2012!$AV$1:$AV$39999,1),$E$394,1)</f>
        <v>$AV$10</v>
      </c>
      <c r="F386" s="26" t="str">
        <f>ADDRESS(MATCH(F4,SL_CHARTS_2012!$AV$1:$AV$39999,1),$E$394,1)</f>
        <v>$AV$10</v>
      </c>
      <c r="G386" s="26" t="str">
        <f>ADDRESS(MATCH(G4,SL_CHARTS_2012!$AV$1:$AV$39999,1),$E$394,1)</f>
        <v>$AV$11</v>
      </c>
      <c r="H386" s="367" t="str">
        <f>ADDRESS(MATCH(H4,SL_CHARTS_2012!$AV$1:$AV$39999,1),$E$394,1)</f>
        <v>$AV$10</v>
      </c>
    </row>
    <row r="387" spans="2:8" s="574" customFormat="1" ht="15" customHeight="1">
      <c r="B387" s="724"/>
      <c r="C387" s="701"/>
      <c r="D387" s="24" t="s">
        <v>129</v>
      </c>
      <c r="E387" s="119">
        <f ca="1">INDIRECT(CONCATENATE($E$372,ADDRESS(MATCH(E4,SL_CHARTS_2012!$AV$1:$AV$39999,1),$E$394,1)))</f>
        <v>30</v>
      </c>
      <c r="F387" s="119">
        <f ca="1">INDIRECT(CONCATENATE($E$372,ADDRESS(MATCH(F4,SL_CHARTS_2012!$AV$1:$AV$39999,1),$E$394,1)))</f>
        <v>30</v>
      </c>
      <c r="G387" s="119">
        <f ca="1">INDIRECT(CONCATENATE($E$372,ADDRESS(MATCH(G4,SL_CHARTS_2012!$AV$1:$AV$39999,1),$E$394,1)))</f>
        <v>37</v>
      </c>
      <c r="H387" s="418">
        <f ca="1">INDIRECT(CONCATENATE($E$372,ADDRESS(MATCH(H4,SL_CHARTS_2012!$AV$1:$AV$39999,1),$E$394,1)))</f>
        <v>30</v>
      </c>
    </row>
    <row r="388" spans="2:8" s="574" customFormat="1" ht="15" customHeight="1">
      <c r="B388" s="724"/>
      <c r="C388" s="701"/>
      <c r="D388" s="25" t="s">
        <v>149</v>
      </c>
      <c r="E388" s="26" t="str">
        <f>ADDRESS(MATCH(E8,SL_CHARTS_2012!$AV$1:$AV$39999,1),$E$394,1)</f>
        <v>$AV$10</v>
      </c>
      <c r="F388" s="26" t="str">
        <f>ADDRESS(MATCH(F8,SL_CHARTS_2012!$AV$1:$AV$39999,1),$E$394,1)</f>
        <v>$AV$9</v>
      </c>
      <c r="G388" s="26" t="str">
        <f>ADDRESS(MATCH(G8,SL_CHARTS_2012!$AV$1:$AV$39999,1),$E$394,1)</f>
        <v>$AV$9</v>
      </c>
      <c r="H388" s="367" t="str">
        <f>ADDRESS(MATCH(H8,SL_CHARTS_2012!$AV$1:$AV$39999,1),$E$394,1)</f>
        <v>$AV$9</v>
      </c>
    </row>
    <row r="389" spans="2:8" s="574" customFormat="1" ht="15" customHeight="1">
      <c r="B389" s="724"/>
      <c r="C389" s="701"/>
      <c r="D389" s="24" t="s">
        <v>130</v>
      </c>
      <c r="E389" s="119">
        <f ca="1">INDIRECT(CONCATENATE($E$395,ADDRESS(MATCH(E8,SL_CHARTS_2012!$AV$1:$AV$39999,1),$E$394,1)))</f>
        <v>30</v>
      </c>
      <c r="F389" s="119">
        <f ca="1">INDIRECT(CONCATENATE($E$395,ADDRESS(MATCH(F8,SL_CHARTS_2012!$AV$1:$AV$39999,1),$E$394,1)))</f>
        <v>20</v>
      </c>
      <c r="G389" s="119">
        <f ca="1">INDIRECT(CONCATENATE($E$395,ADDRESS(MATCH(G8,SL_CHARTS_2012!$AV$1:$AV$39999,1),$E$394,1)))</f>
        <v>20</v>
      </c>
      <c r="H389" s="418">
        <f ca="1">INDIRECT(CONCATENATE($E$395,ADDRESS(MATCH(H8,SL_CHARTS_2012!$AV$1:$AV$39999,1),$E$394,1)))</f>
        <v>20</v>
      </c>
    </row>
    <row r="390" spans="2:8" s="574" customFormat="1" ht="15" customHeight="1">
      <c r="B390" s="724"/>
      <c r="C390" s="707" t="s">
        <v>121</v>
      </c>
      <c r="D390" s="60" t="s">
        <v>148</v>
      </c>
      <c r="E390" s="576" t="str">
        <f>ADDRESS(MATCH(E6,SL_CHARTS_2012!$AV$1:$AV$39999,1),$E$394,1)</f>
        <v>$AV$10</v>
      </c>
      <c r="F390" s="576" t="str">
        <f>ADDRESS(MATCH(F6,SL_CHARTS_2012!$AV$1:$AV$39999,1),$E$394,1)</f>
        <v>$AV$10</v>
      </c>
      <c r="G390" s="576" t="str">
        <f>ADDRESS(MATCH(G6,SL_CHARTS_2012!$AV$1:$AV$39999,1),$E$394,1)</f>
        <v>$AV$11</v>
      </c>
      <c r="H390" s="419" t="str">
        <f>ADDRESS(MATCH(H6,SL_CHARTS_2012!$AV$1:$AV$39999,1),$E$394,1)</f>
        <v>$AV$10</v>
      </c>
    </row>
    <row r="391" spans="2:8" s="574" customFormat="1" ht="15" customHeight="1">
      <c r="B391" s="724"/>
      <c r="C391" s="707"/>
      <c r="D391" s="85" t="s">
        <v>118</v>
      </c>
      <c r="E391" s="576">
        <f ca="1">INDIRECT(CONCATENATE($E$372,ADDRESS(MATCH(E6,SL_CHARTS_2012!$AV$1:$AV$39999,1),$E$394,1)))</f>
        <v>30</v>
      </c>
      <c r="F391" s="576">
        <f ca="1">INDIRECT(CONCATENATE($E$372,ADDRESS(MATCH(F6,SL_CHARTS_2012!$AV$1:$AV$39999,1),$E$394,1)))</f>
        <v>30</v>
      </c>
      <c r="G391" s="576">
        <f ca="1">INDIRECT(CONCATENATE($E$372,ADDRESS(MATCH(G6,SL_CHARTS_2012!$AV$1:$AV$39999,1),$E$394,1)))</f>
        <v>37</v>
      </c>
      <c r="H391" s="419">
        <f ca="1">INDIRECT(CONCATENATE($E$372,ADDRESS(MATCH(H6,SL_CHARTS_2012!$AV$1:$AV$39999,1),$E$394,1)))</f>
        <v>30</v>
      </c>
    </row>
    <row r="392" spans="2:8" s="574" customFormat="1" ht="15" customHeight="1">
      <c r="B392" s="724"/>
      <c r="C392" s="707"/>
      <c r="D392" s="60" t="s">
        <v>149</v>
      </c>
      <c r="E392" s="576" t="str">
        <f>ADDRESS(MATCH(E8,SL_CHARTS_2012!$AV$1:$AV$39999,1),$E$394,1)</f>
        <v>$AV$10</v>
      </c>
      <c r="F392" s="576" t="str">
        <f>ADDRESS(MATCH(F8,SL_CHARTS_2012!$AV$1:$AV$39999,1),$E$394,1)</f>
        <v>$AV$9</v>
      </c>
      <c r="G392" s="576" t="str">
        <f>ADDRESS(MATCH(G8,SL_CHARTS_2012!$AV$1:$AV$39999,1),$E$394,1)</f>
        <v>$AV$9</v>
      </c>
      <c r="H392" s="419" t="str">
        <f>ADDRESS(MATCH(H8,SL_CHARTS_2012!$AV$1:$AV$39999,1),$E$394,1)</f>
        <v>$AV$9</v>
      </c>
    </row>
    <row r="393" spans="2:8" s="574" customFormat="1" ht="15" customHeight="1">
      <c r="B393" s="724"/>
      <c r="C393" s="707"/>
      <c r="D393" s="85" t="s">
        <v>119</v>
      </c>
      <c r="E393" s="576">
        <f ca="1">INDIRECT(CONCATENATE($E$395,ADDRESS(MATCH(E8,SL_CHARTS_2012!$AV$1:$AV$39999,1),$E$394,1)))</f>
        <v>30</v>
      </c>
      <c r="F393" s="576">
        <f ca="1">INDIRECT(CONCATENATE($E$395,ADDRESS(MATCH(F8,SL_CHARTS_2012!$AV$1:$AV$39999,1),$E$394,1)))</f>
        <v>20</v>
      </c>
      <c r="G393" s="576">
        <f ca="1">INDIRECT(CONCATENATE($E$395,ADDRESS(MATCH(G8,SL_CHARTS_2012!$AV$1:$AV$39999,1),$E$394,1)))</f>
        <v>20</v>
      </c>
      <c r="H393" s="419">
        <f ca="1">INDIRECT(CONCATENATE($E$395,ADDRESS(MATCH(H8,SL_CHARTS_2012!$AV$1:$AV$39999,1),$E$394,1)))</f>
        <v>20</v>
      </c>
    </row>
    <row r="394" spans="2:8" s="574" customFormat="1" ht="15" customHeight="1">
      <c r="B394" s="724"/>
      <c r="C394" s="712" t="s">
        <v>125</v>
      </c>
      <c r="D394" s="712"/>
      <c r="E394" s="704">
        <v>48</v>
      </c>
      <c r="F394" s="704"/>
      <c r="G394" s="704"/>
      <c r="H394" s="704"/>
    </row>
    <row r="395" spans="2:8" s="574" customFormat="1" ht="15" customHeight="1">
      <c r="B395" s="724"/>
      <c r="C395" s="573"/>
      <c r="D395" s="713" t="s">
        <v>126</v>
      </c>
      <c r="E395" s="42" t="s">
        <v>147</v>
      </c>
      <c r="F395" s="24"/>
      <c r="G395" s="24"/>
      <c r="H395" s="426"/>
    </row>
    <row r="396" spans="2:8" s="574" customFormat="1" ht="15" customHeight="1">
      <c r="B396" s="724"/>
      <c r="C396" s="573"/>
      <c r="D396" s="713"/>
      <c r="E396" s="42" t="s">
        <v>124</v>
      </c>
      <c r="F396" s="24"/>
      <c r="G396" s="24"/>
      <c r="H396" s="426"/>
    </row>
    <row r="397" spans="2:8" s="574" customFormat="1" ht="15" customHeight="1">
      <c r="B397" s="724"/>
      <c r="C397" s="705" t="s">
        <v>120</v>
      </c>
      <c r="D397" s="44" t="s">
        <v>123</v>
      </c>
      <c r="E397" s="43" t="str">
        <f ca="1">IF(E387&gt;E4, ADDRESS(MATCH(E389,SL_CHARTS_2012!$AV$1:$AV$3999,1),$E$394+3,1),E398)</f>
        <v>$AY$10</v>
      </c>
      <c r="F397" s="43" t="str">
        <f ca="1">IF(F387&gt;F4, ADDRESS(MATCH(F389,SL_CHARTS_2012!$AV$1:$AV$3999,1),$E$394+3,1),F398)</f>
        <v>$AY$10</v>
      </c>
      <c r="G397" s="43" t="str">
        <f ca="1">IF(G387&gt;G4, ADDRESS(MATCH(G389,SL_CHARTS_2012!$AV$1:$AV$3999,1),$E$394+3,1),G398)</f>
        <v>$AY$11</v>
      </c>
      <c r="H397" s="427" t="str">
        <f ca="1">IF(H387&gt;H4, ADDRESS(MATCH(H389,SL_CHARTS_2012!$AV$1:$AV$3999,1),$E$394+3,1),H398)</f>
        <v>$AY$10</v>
      </c>
    </row>
    <row r="398" spans="2:8" s="574" customFormat="1" ht="15" customHeight="1">
      <c r="B398" s="724"/>
      <c r="C398" s="706"/>
      <c r="D398" s="44" t="s">
        <v>122</v>
      </c>
      <c r="E398" s="43" t="str">
        <f ca="1">IF(E389&lt;E8,ADDRESS(MATCH(E387,SL_CHARTS_2012!$AV$1:$AV$3999,1),$E$394+3,1),E397)</f>
        <v>$AY$10</v>
      </c>
      <c r="F398" s="43" t="str">
        <f ca="1">IF(F389&lt;F8,ADDRESS(MATCH(F387,SL_CHARTS_2012!$AV$1:$AV$3999,1),$E$394+3,1),F397)</f>
        <v>$AY$10</v>
      </c>
      <c r="G398" s="43" t="str">
        <f ca="1">IF(G389&lt;G8,ADDRESS(MATCH(G387,SL_CHARTS_2012!$AV$1:$AV$3999,1),$E$394+3,1),G397)</f>
        <v>$AY$11</v>
      </c>
      <c r="H398" s="427" t="str">
        <f ca="1">IF(H389&lt;H8,ADDRESS(MATCH(H387,SL_CHARTS_2012!$AV$1:$AV$3999,1),$E$394+3,1),H397)</f>
        <v>$AY$10</v>
      </c>
    </row>
    <row r="399" spans="2:8" s="574" customFormat="1" ht="15" customHeight="1">
      <c r="B399" s="724"/>
      <c r="C399" s="707" t="s">
        <v>121</v>
      </c>
      <c r="D399" s="134" t="s">
        <v>123</v>
      </c>
      <c r="E399" s="48" t="str">
        <f ca="1">IF(E391&gt;E4, ADDRESS(MATCH(E393,SL_CHARTS_2012!$AV$1:$AV$3999,1),$E$394+3,1),E400)</f>
        <v>$AY$10</v>
      </c>
      <c r="F399" s="48" t="str">
        <f ca="1">IF(F391&gt;F4, ADDRESS(MATCH(F393,SL_CHARTS_2012!$AV$1:$AV$3999,1),$E$394+3,1),F400)</f>
        <v>$AY$10</v>
      </c>
      <c r="G399" s="48" t="str">
        <f ca="1">IF(G391&gt;G4, ADDRESS(MATCH(G393,SL_CHARTS_2012!$AV$1:$AV$3999,1),$E$394+3,1),G400)</f>
        <v>$AY$11</v>
      </c>
      <c r="H399" s="369" t="str">
        <f ca="1">IF(H391&gt;H4, ADDRESS(MATCH(H393,SL_CHARTS_2012!$AV$1:$AV$3999,1),$E$394+3,1),H400)</f>
        <v>$AY$10</v>
      </c>
    </row>
    <row r="400" spans="2:8" s="574" customFormat="1" ht="15" customHeight="1">
      <c r="B400" s="724"/>
      <c r="C400" s="708"/>
      <c r="D400" s="134" t="s">
        <v>122</v>
      </c>
      <c r="E400" s="48" t="str">
        <f ca="1">IF(E393&lt;E8,ADDRESS(MATCH(E391,SL_CHARTS_2012!$AV$1:$AV$3999,1),$E$394+3,1),E399)</f>
        <v>$AY$10</v>
      </c>
      <c r="F400" s="48" t="str">
        <f ca="1">IF(F393&lt;F8,ADDRESS(MATCH(F391,SL_CHARTS_2012!$AV$1:$AV$3999,1),$E$394+3,1),F399)</f>
        <v>$AY$10</v>
      </c>
      <c r="G400" s="48" t="str">
        <f ca="1">IF(G393&lt;G8,ADDRESS(MATCH(G391,SL_CHARTS_2012!$AV$1:$AV$3999,1),$E$394+3,1),G399)</f>
        <v>$AY$11</v>
      </c>
      <c r="H400" s="369" t="str">
        <f ca="1">IF(H393&lt;H8,ADDRESS(MATCH(H391,SL_CHARTS_2012!$AV$1:$AV$3999,1),$E$394+3,1),H399)</f>
        <v>$AY$10</v>
      </c>
    </row>
    <row r="401" spans="2:8" s="574" customFormat="1" ht="15" customHeight="1">
      <c r="B401" s="724"/>
      <c r="C401" s="714" t="s">
        <v>127</v>
      </c>
      <c r="D401" s="135" t="s">
        <v>106</v>
      </c>
      <c r="E401" s="14" t="str">
        <f ca="1">CONCATENATE(ROUND(E387,1),E$7,ROUND(E389,1))</f>
        <v>30-30</v>
      </c>
      <c r="F401" s="14" t="str">
        <f t="shared" ref="F401:G401" ca="1" si="161">CONCATENATE(ROUND(F387,1),F$7,ROUND(F389,1))</f>
        <v>30-20</v>
      </c>
      <c r="G401" s="14" t="str">
        <f t="shared" ca="1" si="161"/>
        <v>37-20</v>
      </c>
      <c r="H401" s="330" t="str">
        <f t="shared" ref="H401" ca="1" si="162">CONCATENATE(ROUND(H387,1),H$7,ROUND(H389,1))</f>
        <v>30-20</v>
      </c>
    </row>
    <row r="402" spans="2:8" s="574" customFormat="1" ht="15" customHeight="1">
      <c r="B402" s="724"/>
      <c r="C402" s="714"/>
      <c r="D402" s="136" t="s">
        <v>670</v>
      </c>
      <c r="E402" s="136">
        <f ca="1">AVERAGE(INDIRECT(CONCATENATE($E$232,E397,$E$233,E398),TRUE))</f>
        <v>3</v>
      </c>
      <c r="F402" s="136">
        <f t="shared" ref="F402:G402" ca="1" si="163">AVERAGE(INDIRECT(CONCATENATE($E$232,F397,$E$233,F398),TRUE))</f>
        <v>3</v>
      </c>
      <c r="G402" s="136">
        <f t="shared" ca="1" si="163"/>
        <v>33</v>
      </c>
      <c r="H402" s="429">
        <f ca="1">AVERAGE(INDIRECT(CONCATENATE($E$232,H397,$E$233,H398),TRUE))</f>
        <v>3</v>
      </c>
    </row>
    <row r="403" spans="2:8" s="574" customFormat="1" ht="15" customHeight="1">
      <c r="B403" s="724"/>
      <c r="C403" s="714"/>
      <c r="D403" s="137" t="s">
        <v>671</v>
      </c>
      <c r="E403" s="137">
        <f ca="1">MIN(INDIRECT(CONCATENATE($E$232,E397,$E$233,E398),TRUE))</f>
        <v>3</v>
      </c>
      <c r="F403" s="137">
        <f t="shared" ref="F403:G403" ca="1" si="164">MIN(INDIRECT(CONCATENATE($E$232,F397,$E$233,F398),TRUE))</f>
        <v>3</v>
      </c>
      <c r="G403" s="137">
        <f t="shared" ca="1" si="164"/>
        <v>33</v>
      </c>
      <c r="H403" s="330">
        <f ca="1">MIN(INDIRECT(CONCATENATE($E$232,H397,$E$233,H398),TRUE))</f>
        <v>3</v>
      </c>
    </row>
    <row r="404" spans="2:8" s="574" customFormat="1" ht="15" customHeight="1">
      <c r="B404" s="724"/>
      <c r="C404" s="714"/>
      <c r="D404" s="137" t="s">
        <v>672</v>
      </c>
      <c r="E404" s="137">
        <f ca="1">MAX(INDIRECT(CONCATENATE($E$232,E397,$E$233,E398),TRUE))</f>
        <v>3</v>
      </c>
      <c r="F404" s="137">
        <f t="shared" ref="F404:G404" ca="1" si="165">MAX(INDIRECT(CONCATENATE($E$232,F397,$E$233,F398),TRUE))</f>
        <v>3</v>
      </c>
      <c r="G404" s="137">
        <f t="shared" ca="1" si="165"/>
        <v>33</v>
      </c>
      <c r="H404" s="330">
        <f ca="1">MAX(INDIRECT(CONCATENATE($E$232,H397,$E$233,H398),TRUE))</f>
        <v>3</v>
      </c>
    </row>
    <row r="405" spans="2:8" s="574" customFormat="1" ht="15" customHeight="1">
      <c r="B405" s="724"/>
      <c r="C405" s="707" t="s">
        <v>121</v>
      </c>
      <c r="D405" s="141" t="s">
        <v>106</v>
      </c>
      <c r="E405" s="142" t="str">
        <f ca="1">CONCATENATE(ROUND(E391,1),E$7,ROUND(E393,1))</f>
        <v>30-30</v>
      </c>
      <c r="F405" s="142" t="str">
        <f t="shared" ref="F405:H405" ca="1" si="166">CONCATENATE(ROUND(F391,1),F$7,ROUND(F393,1))</f>
        <v>30-20</v>
      </c>
      <c r="G405" s="142" t="str">
        <f t="shared" ca="1" si="166"/>
        <v>37-20</v>
      </c>
      <c r="H405" s="334" t="str">
        <f t="shared" ca="1" si="166"/>
        <v>30-20</v>
      </c>
    </row>
    <row r="406" spans="2:8" s="574" customFormat="1" ht="15" customHeight="1">
      <c r="B406" s="724"/>
      <c r="C406" s="707"/>
      <c r="D406" s="58" t="s">
        <v>670</v>
      </c>
      <c r="E406" s="58">
        <f ca="1">AVERAGE(INDIRECT(CONCATENATE($E$232,E399,$E$233,E400),TRUE))</f>
        <v>3</v>
      </c>
      <c r="F406" s="58">
        <f t="shared" ref="F406:G406" ca="1" si="167">AVERAGE(INDIRECT(CONCATENATE($E$232,F399,$E$233,F400),TRUE))</f>
        <v>3</v>
      </c>
      <c r="G406" s="58">
        <f t="shared" ca="1" si="167"/>
        <v>33</v>
      </c>
      <c r="H406" s="419">
        <f ca="1">AVERAGE(INDIRECT(CONCATENATE($E$232,H399,$E$233,H400),TRUE))</f>
        <v>3</v>
      </c>
    </row>
    <row r="407" spans="2:8" s="574" customFormat="1" ht="15" customHeight="1">
      <c r="B407" s="724"/>
      <c r="C407" s="707"/>
      <c r="D407" s="59" t="s">
        <v>671</v>
      </c>
      <c r="E407" s="59">
        <f ca="1">MIN(INDIRECT(CONCATENATE($E$232,E399,$E$233,E400),TRUE))</f>
        <v>3</v>
      </c>
      <c r="F407" s="59">
        <f t="shared" ref="F407:G407" ca="1" si="168">MIN(INDIRECT(CONCATENATE($E$232,F399,$E$233,F400),TRUE))</f>
        <v>3</v>
      </c>
      <c r="G407" s="59">
        <f t="shared" ca="1" si="168"/>
        <v>33</v>
      </c>
      <c r="H407" s="354">
        <f ca="1">MIN(INDIRECT(CONCATENATE($E$232,H399,$E$233,H400),TRUE))</f>
        <v>3</v>
      </c>
    </row>
    <row r="408" spans="2:8" s="574" customFormat="1" ht="15" customHeight="1">
      <c r="B408" s="744"/>
      <c r="C408" s="709"/>
      <c r="D408" s="219" t="s">
        <v>672</v>
      </c>
      <c r="E408" s="219">
        <f ca="1">MAX(INDIRECT(CONCATENATE($E$232,E399,$E$233,E400),TRUE))</f>
        <v>3</v>
      </c>
      <c r="F408" s="219">
        <f t="shared" ref="F408:G408" ca="1" si="169">MAX(INDIRECT(CONCATENATE($E$232,F399,$E$233,F400),TRUE))</f>
        <v>3</v>
      </c>
      <c r="G408" s="219">
        <f t="shared" ca="1" si="169"/>
        <v>33</v>
      </c>
      <c r="H408" s="442">
        <f ca="1">MAX(INDIRECT(CONCATENATE($E$232,H399,$E$233,H400),TRUE))</f>
        <v>3</v>
      </c>
    </row>
    <row r="409" spans="2:8" s="574" customFormat="1" ht="15" customHeight="1">
      <c r="B409" s="737" t="s">
        <v>134</v>
      </c>
      <c r="C409" s="691" t="s">
        <v>120</v>
      </c>
      <c r="D409" s="30" t="s">
        <v>148</v>
      </c>
      <c r="E409" s="31" t="str">
        <f>ADDRESS(MATCH(E4,SL_CHARTS_2012!$BB$1:$BB$39999,1),$E$417,1)</f>
        <v>$BB$12</v>
      </c>
      <c r="F409" s="31" t="str">
        <f>ADDRESS(MATCH(F4,SL_CHARTS_2012!$BB$1:$BB$39999,1),$E$417,1)</f>
        <v>$BB$12</v>
      </c>
      <c r="G409" s="31" t="str">
        <f>ADDRESS(MATCH(G4,SL_CHARTS_2012!$BB$1:$BB$39999,1),$E$417,1)</f>
        <v>$BB$13</v>
      </c>
      <c r="H409" s="460" t="str">
        <f>ADDRESS(MATCH(H4,SL_CHARTS_2012!$BB$1:$BB$39999,1),$E$417,1)</f>
        <v>$BB$12</v>
      </c>
    </row>
    <row r="410" spans="2:8" s="574" customFormat="1" ht="15" customHeight="1">
      <c r="B410" s="738"/>
      <c r="C410" s="691"/>
      <c r="D410" s="66" t="s">
        <v>129</v>
      </c>
      <c r="E410" s="241">
        <f ca="1">INDIRECT(CONCATENATE($E$418,ADDRESS(MATCH(E4,SL_CHARTS_2012!$BB$1:$BB$39999,1),$E$417,1)))</f>
        <v>33</v>
      </c>
      <c r="F410" s="241">
        <f ca="1">INDIRECT(CONCATENATE($E$418,ADDRESS(MATCH(F4,SL_CHARTS_2012!$BB$1:$BB$39999,1),$E$417,1)))</f>
        <v>33</v>
      </c>
      <c r="G410" s="241">
        <f ca="1">INDIRECT(CONCATENATE($E$418,ADDRESS(MATCH(G4,SL_CHARTS_2012!$BB$1:$BB$39999,1),$E$417,1)))</f>
        <v>38</v>
      </c>
      <c r="H410" s="443">
        <f ca="1">INDIRECT(CONCATENATE($E$418,ADDRESS(MATCH(H4,SL_CHARTS_2012!$BB$1:$BB$39999,1),$E$417,1)))</f>
        <v>33</v>
      </c>
    </row>
    <row r="411" spans="2:8" s="574" customFormat="1" ht="15" customHeight="1">
      <c r="B411" s="738"/>
      <c r="C411" s="691"/>
      <c r="D411" s="30" t="s">
        <v>149</v>
      </c>
      <c r="E411" s="31" t="str">
        <f>ADDRESS(MATCH(E8,SL_CHARTS_2012!$BB$1:$BB$39999,1),$E$417,1)</f>
        <v>$BB$11</v>
      </c>
      <c r="F411" s="31" t="str">
        <f>ADDRESS(MATCH(F8,SL_CHARTS_2012!$BB$1:$BB$39999,1),$E$417,1)</f>
        <v>$BB$11</v>
      </c>
      <c r="G411" s="31" t="str">
        <f>ADDRESS(MATCH(G8,SL_CHARTS_2012!$BB$1:$BB$39999,1),$E$417,1)</f>
        <v>$BB$11</v>
      </c>
      <c r="H411" s="460" t="str">
        <f>ADDRESS(MATCH(H8,SL_CHARTS_2012!$BB$1:$BB$39999,1),$E$417,1)</f>
        <v>$BB$11</v>
      </c>
    </row>
    <row r="412" spans="2:8" s="574" customFormat="1" ht="15" customHeight="1">
      <c r="B412" s="738"/>
      <c r="C412" s="691"/>
      <c r="D412" s="66" t="s">
        <v>130</v>
      </c>
      <c r="E412" s="241">
        <f ca="1">INDIRECT(CONCATENATE($E$395,ADDRESS(MATCH(E8,SL_CHARTS_2012!$BB$1:$BB$39999,1),$E$417,1)))</f>
        <v>26</v>
      </c>
      <c r="F412" s="241">
        <f ca="1">INDIRECT(CONCATENATE($E$395,ADDRESS(MATCH(F8,SL_CHARTS_2012!$BB$1:$BB$39999,1),$E$417,1)))</f>
        <v>26</v>
      </c>
      <c r="G412" s="241">
        <f ca="1">INDIRECT(CONCATENATE($E$395,ADDRESS(MATCH(G8,SL_CHARTS_2012!$BB$1:$BB$39999,1),$E$417,1)))</f>
        <v>26</v>
      </c>
      <c r="H412" s="443">
        <f ca="1">INDIRECT(CONCATENATE($E$395,ADDRESS(MATCH(H8,SL_CHARTS_2012!$BB$1:$BB$39999,1),$E$417,1)))</f>
        <v>26</v>
      </c>
    </row>
    <row r="413" spans="2:8" s="574" customFormat="1" ht="15" customHeight="1">
      <c r="B413" s="738"/>
      <c r="C413" s="693" t="s">
        <v>121</v>
      </c>
      <c r="D413" s="63" t="s">
        <v>148</v>
      </c>
      <c r="E413" s="575" t="str">
        <f>ADDRESS(MATCH(E6,SL_CHARTS_2012!$BB$1:$BB$39999,1),$E$417,1)</f>
        <v>$BB$12</v>
      </c>
      <c r="F413" s="575" t="str">
        <f>ADDRESS(MATCH(F6,SL_CHARTS_2012!$BB$1:$BB$39999,1),$E$417,1)</f>
        <v>$BB$12</v>
      </c>
      <c r="G413" s="575" t="str">
        <f>ADDRESS(MATCH(G6,SL_CHARTS_2012!$BB$1:$BB$39999,1),$E$417,1)</f>
        <v>$BB$13</v>
      </c>
      <c r="H413" s="421" t="str">
        <f>ADDRESS(MATCH(H6,SL_CHARTS_2012!$BB$1:$BB$39999,1),$E$417,1)</f>
        <v>$BB$12</v>
      </c>
    </row>
    <row r="414" spans="2:8" s="574" customFormat="1" ht="15" customHeight="1">
      <c r="B414" s="738"/>
      <c r="C414" s="693"/>
      <c r="D414" s="164" t="s">
        <v>118</v>
      </c>
      <c r="E414" s="575">
        <f ca="1">INDIRECT(CONCATENATE($E$418,ADDRESS(MATCH(E6,SL_CHARTS_2012!$BB$1:$BB$39999,1),$E$417,1)))</f>
        <v>33</v>
      </c>
      <c r="F414" s="575">
        <f ca="1">INDIRECT(CONCATENATE($E$418,ADDRESS(MATCH(F6,SL_CHARTS_2012!$BB$1:$BB$39999,1),$E$417,1)))</f>
        <v>33</v>
      </c>
      <c r="G414" s="575">
        <f ca="1">INDIRECT(CONCATENATE($E$418,ADDRESS(MATCH(G6,SL_CHARTS_2012!$BB$1:$BB$39999,1),$E$417,1)))</f>
        <v>38</v>
      </c>
      <c r="H414" s="421">
        <f ca="1">INDIRECT(CONCATENATE($E$418,ADDRESS(MATCH(H6,SL_CHARTS_2012!$BB$1:$BB$39999,1),$E$417,1)))</f>
        <v>33</v>
      </c>
    </row>
    <row r="415" spans="2:8" s="574" customFormat="1" ht="15" customHeight="1">
      <c r="B415" s="738"/>
      <c r="C415" s="693"/>
      <c r="D415" s="63" t="s">
        <v>149</v>
      </c>
      <c r="E415" s="575" t="str">
        <f>ADDRESS(MATCH(E10,SL_CHARTS_2012!$BB$1:$BB$39999,1),$E$417,1)</f>
        <v>$BB$11</v>
      </c>
      <c r="F415" s="575" t="str">
        <f>ADDRESS(MATCH(F10,SL_CHARTS_2012!$BB$1:$BB$39999,1),$E$417,1)</f>
        <v>$BB$11</v>
      </c>
      <c r="G415" s="575" t="str">
        <f>ADDRESS(MATCH(G10,SL_CHARTS_2012!$BB$1:$BB$39999,1),$E$417,1)</f>
        <v>$BB$11</v>
      </c>
      <c r="H415" s="421" t="str">
        <f>ADDRESS(MATCH(H10,SL_CHARTS_2012!$BB$1:$BB$39999,1),$E$417,1)</f>
        <v>$BB$11</v>
      </c>
    </row>
    <row r="416" spans="2:8" s="574" customFormat="1" ht="15" customHeight="1">
      <c r="B416" s="738"/>
      <c r="C416" s="693"/>
      <c r="D416" s="164" t="s">
        <v>119</v>
      </c>
      <c r="E416" s="575">
        <f ca="1">INDIRECT(CONCATENATE($E$395,ADDRESS(MATCH(E10,SL_CHARTS_2012!$BB$1:$BB$39999,1),$E$417,1)))</f>
        <v>26</v>
      </c>
      <c r="F416" s="575">
        <f ca="1">INDIRECT(CONCATENATE($E$395,ADDRESS(MATCH(F10,SL_CHARTS_2012!$BB$1:$BB$39999,1),$E$417,1)))</f>
        <v>26</v>
      </c>
      <c r="G416" s="575">
        <f ca="1">INDIRECT(CONCATENATE($E$395,ADDRESS(MATCH(G10,SL_CHARTS_2012!$BB$1:$BB$39999,1),$E$417,1)))</f>
        <v>26</v>
      </c>
      <c r="H416" s="421">
        <f ca="1">INDIRECT(CONCATENATE($E$395,ADDRESS(MATCH(H10,SL_CHARTS_2012!$BB$1:$BB$39999,1),$E$417,1)))</f>
        <v>26</v>
      </c>
    </row>
    <row r="417" spans="2:8" s="574" customFormat="1" ht="15" customHeight="1">
      <c r="B417" s="738"/>
      <c r="C417" s="694" t="s">
        <v>125</v>
      </c>
      <c r="D417" s="694"/>
      <c r="E417" s="695">
        <v>54</v>
      </c>
      <c r="F417" s="695"/>
      <c r="G417" s="695"/>
      <c r="H417" s="695"/>
    </row>
    <row r="418" spans="2:8" s="574" customFormat="1" ht="15" customHeight="1">
      <c r="B418" s="738"/>
      <c r="C418" s="572"/>
      <c r="D418" s="702" t="s">
        <v>126</v>
      </c>
      <c r="E418" s="72" t="s">
        <v>147</v>
      </c>
      <c r="F418" s="66"/>
      <c r="G418" s="66"/>
      <c r="H418" s="378"/>
    </row>
    <row r="419" spans="2:8" s="574" customFormat="1" ht="15" customHeight="1">
      <c r="B419" s="738"/>
      <c r="C419" s="572"/>
      <c r="D419" s="702"/>
      <c r="E419" s="72" t="s">
        <v>124</v>
      </c>
      <c r="F419" s="66"/>
      <c r="G419" s="66"/>
      <c r="H419" s="378"/>
    </row>
    <row r="420" spans="2:8" s="574" customFormat="1" ht="15" customHeight="1">
      <c r="B420" s="738"/>
      <c r="C420" s="696" t="s">
        <v>120</v>
      </c>
      <c r="D420" s="68" t="s">
        <v>123</v>
      </c>
      <c r="E420" s="69" t="str">
        <f ca="1">IF(E410&gt;E4, ADDRESS(MATCH(E412,SL_CHARTS_2012!$BB$1:$BB$3999,1),$E$417+3,1),E421)</f>
        <v>$BE$12</v>
      </c>
      <c r="F420" s="69" t="str">
        <f ca="1">IF(F410&gt;F4, ADDRESS(MATCH(F412,SL_CHARTS_2012!$BB$1:$BB$3999,1),$E$417+3,1),F421)</f>
        <v>$BE$12</v>
      </c>
      <c r="G420" s="69" t="str">
        <f ca="1">IF(G410&gt;G4, ADDRESS(MATCH(G412,SL_CHARTS_2012!$BB$1:$BB$3999,1),$E$417+3,1),G421)</f>
        <v>$BE$13</v>
      </c>
      <c r="H420" s="432" t="str">
        <f ca="1">IF(H410&gt;H4, ADDRESS(MATCH(H412,SL_CHARTS_2012!$BB$1:$BB$3999,1),$E$417+3,1),H421)</f>
        <v>$BE$12</v>
      </c>
    </row>
    <row r="421" spans="2:8" s="574" customFormat="1" ht="15" customHeight="1">
      <c r="B421" s="738"/>
      <c r="C421" s="703"/>
      <c r="D421" s="68" t="s">
        <v>122</v>
      </c>
      <c r="E421" s="69" t="str">
        <f ca="1">IF(E412&lt;E8,ADDRESS(MATCH(E410,SL_CHARTS_2012!$BB$1:$BB$3999,1),$E$417+3,1),E420)</f>
        <v>$BE$12</v>
      </c>
      <c r="F421" s="69" t="str">
        <f ca="1">IF(F412&lt;F8,ADDRESS(MATCH(F410,SL_CHARTS_2012!$BB$1:$BB$3999,1),$E$417+3,1),F420)</f>
        <v>$BE$12</v>
      </c>
      <c r="G421" s="69" t="str">
        <f ca="1">IF(G412&lt;G8,ADDRESS(MATCH(G410,SL_CHARTS_2012!$BB$1:$BB$3999,1),$E$417+3,1),G420)</f>
        <v>$BE$13</v>
      </c>
      <c r="H421" s="432" t="str">
        <f ca="1">IF(H412&lt;H8,ADDRESS(MATCH(H410,SL_CHARTS_2012!$BB$1:$BB$3999,1),$E$417+3,1),H420)</f>
        <v>$BE$12</v>
      </c>
    </row>
    <row r="422" spans="2:8" s="574" customFormat="1" ht="15" customHeight="1">
      <c r="B422" s="738"/>
      <c r="C422" s="693" t="s">
        <v>121</v>
      </c>
      <c r="D422" s="90" t="s">
        <v>123</v>
      </c>
      <c r="E422" s="67" t="str">
        <f ca="1">IF(E414&gt;E4, ADDRESS(MATCH(E416,SL_CHARTS_2012!$BB$1:$BB$3999,1),$E$417+3,1),E423)</f>
        <v>$BE$12</v>
      </c>
      <c r="F422" s="67" t="str">
        <f ca="1">IF(F414&gt;F4, ADDRESS(MATCH(F416,SL_CHARTS_2012!$BB$1:$BB$3999,1),$E$417+3,1),F423)</f>
        <v>$BE$12</v>
      </c>
      <c r="G422" s="67" t="str">
        <f ca="1">IF(G414&gt;G4, ADDRESS(MATCH(G416,SL_CHARTS_2012!$BB$1:$BB$3999,1),$E$417+3,1),G423)</f>
        <v>$BE$13</v>
      </c>
      <c r="H422" s="431" t="str">
        <f ca="1">IF(H414&gt;H4, ADDRESS(MATCH(H416,SL_CHARTS_2012!$BB$1:$BB$3999,1),$E$417+3,1),H423)</f>
        <v>$BE$12</v>
      </c>
    </row>
    <row r="423" spans="2:8" s="574" customFormat="1" ht="15" customHeight="1">
      <c r="B423" s="738"/>
      <c r="C423" s="715"/>
      <c r="D423" s="90" t="s">
        <v>122</v>
      </c>
      <c r="E423" s="67" t="str">
        <f ca="1">IF(E416&lt;E8,ADDRESS(MATCH(E414,SL_CHARTS_2012!$BB$1:$BB$3999,1),$E$417+3,1),E422)</f>
        <v>$BE$12</v>
      </c>
      <c r="F423" s="67" t="str">
        <f ca="1">IF(F416&lt;F8,ADDRESS(MATCH(F414,SL_CHARTS_2012!$BB$1:$BB$3999,1),$E$417+3,1),F422)</f>
        <v>$BE$12</v>
      </c>
      <c r="G423" s="67" t="str">
        <f ca="1">IF(G416&lt;G8,ADDRESS(MATCH(G414,SL_CHARTS_2012!$BB$1:$BB$3999,1),$E$417+3,1),G422)</f>
        <v>$BE$13</v>
      </c>
      <c r="H423" s="431" t="str">
        <f ca="1">IF(H416&lt;H8,ADDRESS(MATCH(H414,SL_CHARTS_2012!$BB$1:$BB$3999,1),$E$417+3,1),H422)</f>
        <v>$BE$12</v>
      </c>
    </row>
    <row r="424" spans="2:8" s="574" customFormat="1" ht="15" customHeight="1">
      <c r="B424" s="738"/>
      <c r="C424" s="698" t="s">
        <v>127</v>
      </c>
      <c r="D424" s="91" t="s">
        <v>106</v>
      </c>
      <c r="E424" s="206" t="str">
        <f t="shared" ref="E424:H424" ca="1" si="170">CONCATENATE(ROUND(E410,1),E$7,ROUND(E412,1))</f>
        <v>33-26</v>
      </c>
      <c r="F424" s="206" t="str">
        <f t="shared" ca="1" si="170"/>
        <v>33-26</v>
      </c>
      <c r="G424" s="206" t="str">
        <f t="shared" ca="1" si="170"/>
        <v>38-26</v>
      </c>
      <c r="H424" s="460" t="str">
        <f t="shared" ca="1" si="170"/>
        <v>33-26</v>
      </c>
    </row>
    <row r="425" spans="2:8" s="574" customFormat="1" ht="15" customHeight="1">
      <c r="B425" s="738"/>
      <c r="C425" s="698"/>
      <c r="D425" s="92" t="s">
        <v>670</v>
      </c>
      <c r="E425" s="28">
        <f ca="1">AVERAGE(INDIRECT(CONCATENATE($E$418,E420,$E$419,E421),TRUE))</f>
        <v>-32</v>
      </c>
      <c r="F425" s="28">
        <f t="shared" ref="F425:G425" ca="1" si="171">AVERAGE(INDIRECT(CONCATENATE($E$418,F420,$E$419,F421),TRUE))</f>
        <v>-32</v>
      </c>
      <c r="G425" s="28">
        <f t="shared" ca="1" si="171"/>
        <v>24</v>
      </c>
      <c r="H425" s="443">
        <f ca="1">AVERAGE(INDIRECT(CONCATENATE($E$418,H420,$E$419,H421),TRUE))</f>
        <v>-32</v>
      </c>
    </row>
    <row r="426" spans="2:8" s="574" customFormat="1" ht="15" customHeight="1">
      <c r="B426" s="738"/>
      <c r="C426" s="698"/>
      <c r="D426" s="93" t="s">
        <v>671</v>
      </c>
      <c r="E426" s="29">
        <f ca="1">MIN(INDIRECT(CONCATENATE($E$418,E420,$E$419,E421),TRUE))</f>
        <v>-32</v>
      </c>
      <c r="F426" s="29">
        <f t="shared" ref="F426:G426" ca="1" si="172">MIN(INDIRECT(CONCATENATE($E$418,F420,$E$419,F421),TRUE))</f>
        <v>-32</v>
      </c>
      <c r="G426" s="29">
        <f t="shared" ca="1" si="172"/>
        <v>24</v>
      </c>
      <c r="H426" s="460">
        <f ca="1">MIN(INDIRECT(CONCATENATE($E$418,H420,$E$419,H421),TRUE))</f>
        <v>-32</v>
      </c>
    </row>
    <row r="427" spans="2:8" s="574" customFormat="1" ht="15" customHeight="1">
      <c r="B427" s="738"/>
      <c r="C427" s="698"/>
      <c r="D427" s="93" t="s">
        <v>672</v>
      </c>
      <c r="E427" s="93">
        <f ca="1">MAX(INDIRECT(CONCATENATE($E$418,E420,$E$419,E421),TRUE))</f>
        <v>-32</v>
      </c>
      <c r="F427" s="93">
        <f t="shared" ref="F427:G427" ca="1" si="173">MAX(INDIRECT(CONCATENATE($E$418,F420,$E$419,F421),TRUE))</f>
        <v>-32</v>
      </c>
      <c r="G427" s="93">
        <f t="shared" ca="1" si="173"/>
        <v>24</v>
      </c>
      <c r="H427" s="343">
        <f ca="1">MAX(INDIRECT(CONCATENATE($E$418,H420,$E$419,H421),TRUE))</f>
        <v>-32</v>
      </c>
    </row>
    <row r="428" spans="2:8" s="574" customFormat="1" ht="15" customHeight="1">
      <c r="B428" s="738"/>
      <c r="C428" s="693" t="s">
        <v>121</v>
      </c>
      <c r="D428" s="97" t="s">
        <v>106</v>
      </c>
      <c r="E428" s="98" t="str">
        <f t="shared" ref="E428:H428" ca="1" si="174">CONCATENATE(ROUND(E414,1),E$7,ROUND(E416,1))</f>
        <v>33-26</v>
      </c>
      <c r="F428" s="98" t="str">
        <f t="shared" ca="1" si="174"/>
        <v>33-26</v>
      </c>
      <c r="G428" s="98" t="str">
        <f t="shared" ca="1" si="174"/>
        <v>38-26</v>
      </c>
      <c r="H428" s="358" t="str">
        <f t="shared" ca="1" si="174"/>
        <v>33-26</v>
      </c>
    </row>
    <row r="429" spans="2:8" s="574" customFormat="1" ht="15" customHeight="1">
      <c r="B429" s="738"/>
      <c r="C429" s="693"/>
      <c r="D429" s="76" t="s">
        <v>670</v>
      </c>
      <c r="E429" s="99">
        <f ca="1">AVERAGE(INDIRECT(CONCATENATE($E$232,E422,$E$233,E423),TRUE))</f>
        <v>-32</v>
      </c>
      <c r="F429" s="99">
        <f t="shared" ref="F429:G429" ca="1" si="175">AVERAGE(INDIRECT(CONCATENATE($E$232,F422,$E$233,F423),TRUE))</f>
        <v>-32</v>
      </c>
      <c r="G429" s="99">
        <f t="shared" ca="1" si="175"/>
        <v>24</v>
      </c>
      <c r="H429" s="435">
        <f ca="1">AVERAGE(INDIRECT(CONCATENATE($E$232,H422,$E$233,H423),TRUE))</f>
        <v>-32</v>
      </c>
    </row>
    <row r="430" spans="2:8" s="574" customFormat="1" ht="15" customHeight="1">
      <c r="B430" s="738"/>
      <c r="C430" s="693"/>
      <c r="D430" s="77" t="s">
        <v>671</v>
      </c>
      <c r="E430" s="100">
        <f ca="1">MIN(INDIRECT(CONCATENATE($E$232,E422,$E$233,E423),TRUE))</f>
        <v>-32</v>
      </c>
      <c r="F430" s="100">
        <f t="shared" ref="F430:G430" ca="1" si="176">MIN(INDIRECT(CONCATENATE($E$232,F422,$E$233,F423),TRUE))</f>
        <v>-32</v>
      </c>
      <c r="G430" s="100">
        <f t="shared" ca="1" si="176"/>
        <v>24</v>
      </c>
      <c r="H430" s="358">
        <f ca="1">MIN(INDIRECT(CONCATENATE($E$232,H422,$E$233,H423),TRUE))</f>
        <v>-32</v>
      </c>
    </row>
    <row r="431" spans="2:8" s="574" customFormat="1" ht="15" customHeight="1">
      <c r="B431" s="739"/>
      <c r="C431" s="716"/>
      <c r="D431" s="217" t="s">
        <v>672</v>
      </c>
      <c r="E431" s="217">
        <f ca="1">MAX(INDIRECT(CONCATENATE($E$232,E422,$E$233,E423),TRUE))</f>
        <v>-32</v>
      </c>
      <c r="F431" s="217">
        <f t="shared" ref="F431:G431" ca="1" si="177">MAX(INDIRECT(CONCATENATE($E$232,F422,$E$233,F423),TRUE))</f>
        <v>-32</v>
      </c>
      <c r="G431" s="217">
        <f t="shared" ca="1" si="177"/>
        <v>24</v>
      </c>
      <c r="H431" s="444">
        <f ca="1">MAX(INDIRECT(CONCATENATE($E$232,H422,$E$233,H423),TRUE))</f>
        <v>-32</v>
      </c>
    </row>
    <row r="432" spans="2:8" s="574" customFormat="1" ht="15" customHeight="1">
      <c r="B432" s="710" t="s">
        <v>139</v>
      </c>
      <c r="C432" s="701" t="s">
        <v>120</v>
      </c>
      <c r="D432" s="25" t="s">
        <v>148</v>
      </c>
      <c r="E432" s="177" t="str">
        <f>ADDRESS(MATCH(E4,SL_CHARTS_2012!$BH$1:$BH$39999,1),$E$440,1)</f>
        <v>$BH$6</v>
      </c>
      <c r="F432" s="177" t="str">
        <f>ADDRESS(MATCH(F4,SL_CHARTS_2012!$BH$1:$BH$39999,1),$E$440,1)</f>
        <v>$BH$6</v>
      </c>
      <c r="G432" s="177" t="str">
        <f>ADDRESS(MATCH(G4,SL_CHARTS_2012!$BH$1:$BH$39999,1),$E$440,1)</f>
        <v>$BH$7</v>
      </c>
      <c r="H432" s="403" t="str">
        <f>ADDRESS(MATCH(H4,SL_CHARTS_2012!$BH$1:$BH$39999,1),$E$440,1)</f>
        <v>$BH$6</v>
      </c>
    </row>
    <row r="433" spans="2:8" s="574" customFormat="1" ht="15" customHeight="1">
      <c r="B433" s="701"/>
      <c r="C433" s="701"/>
      <c r="D433" s="24" t="s">
        <v>129</v>
      </c>
      <c r="E433" s="578">
        <f ca="1">INDIRECT(CONCATENATE($E$372,ADDRESS(MATCH(E4,SL_CHARTS_2012!$BH$1:$BH$39999,1),$E$440,1)))</f>
        <v>20</v>
      </c>
      <c r="F433" s="578">
        <f ca="1">INDIRECT(CONCATENATE($E$372,ADDRESS(MATCH(F4,SL_CHARTS_2012!$BH$1:$BH$39999,1),$E$440,1)))</f>
        <v>20</v>
      </c>
      <c r="G433" s="578">
        <f ca="1">INDIRECT(CONCATENATE($E$372,ADDRESS(MATCH(G4,SL_CHARTS_2012!$BH$1:$BH$39999,1),$E$440,1)))</f>
        <v>35</v>
      </c>
      <c r="H433" s="447">
        <f ca="1">INDIRECT(CONCATENATE($E$372,ADDRESS(MATCH(H4,SL_CHARTS_2012!$BH$1:$BH$39999,1),$E$440,1)))</f>
        <v>20</v>
      </c>
    </row>
    <row r="434" spans="2:8" s="574" customFormat="1" ht="15" customHeight="1">
      <c r="B434" s="701"/>
      <c r="C434" s="701"/>
      <c r="D434" s="25" t="s">
        <v>149</v>
      </c>
      <c r="E434" s="177" t="str">
        <f>ADDRESS(MATCH(E8,SL_CHARTS_2012!$BH$1:$BH$39999,1),$E$440,1)</f>
        <v>$BH$6</v>
      </c>
      <c r="F434" s="177" t="str">
        <f>ADDRESS(MATCH(F8,SL_CHARTS_2012!$BH$1:$BH$39999,1),$E$440,1)</f>
        <v>$BH$6</v>
      </c>
      <c r="G434" s="177" t="str">
        <f>ADDRESS(MATCH(G8,SL_CHARTS_2012!$BH$1:$BH$39999,1),$E$440,1)</f>
        <v>$BH$6</v>
      </c>
      <c r="H434" s="403" t="str">
        <f>ADDRESS(MATCH(H8,SL_CHARTS_2012!$BH$1:$BH$39999,1),$E$440,1)</f>
        <v>$BH$6</v>
      </c>
    </row>
    <row r="435" spans="2:8" s="574" customFormat="1" ht="15" customHeight="1">
      <c r="B435" s="701"/>
      <c r="C435" s="701"/>
      <c r="D435" s="24" t="s">
        <v>130</v>
      </c>
      <c r="E435" s="578">
        <f ca="1">INDIRECT(CONCATENATE($E$395,ADDRESS(MATCH(E8,SL_CHARTS_2012!$BH$1:$BH$39999,1),$E$440,1)))</f>
        <v>20</v>
      </c>
      <c r="F435" s="578">
        <f ca="1">INDIRECT(CONCATENATE($E$395,ADDRESS(MATCH(F8,SL_CHARTS_2012!$BH$1:$BH$39999,1),$E$440,1)))</f>
        <v>20</v>
      </c>
      <c r="G435" s="578">
        <f ca="1">INDIRECT(CONCATENATE($E$395,ADDRESS(MATCH(G8,SL_CHARTS_2012!$BH$1:$BH$39999,1),$E$440,1)))</f>
        <v>20</v>
      </c>
      <c r="H435" s="447">
        <f ca="1">INDIRECT(CONCATENATE($E$395,ADDRESS(MATCH(H8,SL_CHARTS_2012!$BH$1:$BH$39999,1),$E$440,1)))</f>
        <v>20</v>
      </c>
    </row>
    <row r="436" spans="2:8" s="574" customFormat="1" ht="15" customHeight="1">
      <c r="B436" s="701"/>
      <c r="C436" s="707" t="s">
        <v>121</v>
      </c>
      <c r="D436" s="60" t="s">
        <v>148</v>
      </c>
      <c r="E436" s="579" t="str">
        <f>ADDRESS(MATCH(E6,SL_CHARTS_2012!$BH$1:$BH$39999,1),$E$440,1)</f>
        <v>$BH$6</v>
      </c>
      <c r="F436" s="582" t="str">
        <f>ADDRESS(MATCH(F6,SL_CHARTS_2012!$BH$1:$BH$39999,1),$E$440,1)</f>
        <v>$BH$6</v>
      </c>
      <c r="G436" s="579" t="str">
        <f>ADDRESS(MATCH(G6,SL_CHARTS_2012!$BH$1:$BH$39999,1),$E$440,1)</f>
        <v>$BH$7</v>
      </c>
      <c r="H436" s="448" t="str">
        <f>ADDRESS(MATCH(H6,SL_CHARTS_2012!$BH$1:$BH$39999,1),$E$440,1)</f>
        <v>$BH$6</v>
      </c>
    </row>
    <row r="437" spans="2:8" s="574" customFormat="1" ht="15" customHeight="1">
      <c r="B437" s="701"/>
      <c r="C437" s="707"/>
      <c r="D437" s="85" t="s">
        <v>118</v>
      </c>
      <c r="E437" s="579">
        <f ca="1">INDIRECT(CONCATENATE($E$372,ADDRESS(MATCH(E6,SL_CHARTS_2012!$BH$1:$BH$39999,1),$E$440,1)))</f>
        <v>20</v>
      </c>
      <c r="F437" s="582">
        <f ca="1">INDIRECT(CONCATENATE($E$372,ADDRESS(MATCH(F6,SL_CHARTS_2012!$BH$1:$BH$39999,1),$E$440,1)))</f>
        <v>20</v>
      </c>
      <c r="G437" s="579">
        <f ca="1">INDIRECT(CONCATENATE($E$372,ADDRESS(MATCH(G6,SL_CHARTS_2012!$BH$1:$BH$39999,1),$E$440,1)))</f>
        <v>35</v>
      </c>
      <c r="H437" s="448">
        <f ca="1">INDIRECT(CONCATENATE($E$372,ADDRESS(MATCH(H6,SL_CHARTS_2012!$BH$1:$BH$39999,1),$E$440,1)))</f>
        <v>20</v>
      </c>
    </row>
    <row r="438" spans="2:8" s="574" customFormat="1" ht="15" customHeight="1">
      <c r="B438" s="701"/>
      <c r="C438" s="707"/>
      <c r="D438" s="60" t="s">
        <v>149</v>
      </c>
      <c r="E438" s="579" t="str">
        <f>ADDRESS(MATCH(E10,SL_CHARTS_2012!$BH$1:$BH$39999,1),$E$440,1)</f>
        <v>$BH$6</v>
      </c>
      <c r="F438" s="582" t="str">
        <f>ADDRESS(MATCH(F10,SL_CHARTS_2012!$BH$1:$BH$39999,1),$E$440,1)</f>
        <v>$BH$6</v>
      </c>
      <c r="G438" s="579" t="str">
        <f>ADDRESS(MATCH(G10,SL_CHARTS_2012!$BH$1:$BH$39999,1),$E$440,1)</f>
        <v>$BH$6</v>
      </c>
      <c r="H438" s="448" t="str">
        <f>ADDRESS(MATCH(H10,SL_CHARTS_2012!$BH$1:$BH$39999,1),$E$440,1)</f>
        <v>$BH$6</v>
      </c>
    </row>
    <row r="439" spans="2:8" s="574" customFormat="1" ht="15" customHeight="1">
      <c r="B439" s="701"/>
      <c r="C439" s="707"/>
      <c r="D439" s="85" t="s">
        <v>119</v>
      </c>
      <c r="E439" s="579">
        <f ca="1">INDIRECT(CONCATENATE($E$395,ADDRESS(MATCH(E10,SL_CHARTS_2012!$BH$1:$BH$39999,1),$E$440,1)))</f>
        <v>20</v>
      </c>
      <c r="F439" s="582">
        <f ca="1">INDIRECT(CONCATENATE($E$395,ADDRESS(MATCH(F10,SL_CHARTS_2012!$BH$1:$BH$39999,1),$E$440,1)))</f>
        <v>20</v>
      </c>
      <c r="G439" s="579">
        <f ca="1">INDIRECT(CONCATENATE($E$395,ADDRESS(MATCH(G10,SL_CHARTS_2012!$BH$1:$BH$39999,1),$E$440,1)))</f>
        <v>20</v>
      </c>
      <c r="H439" s="448">
        <f ca="1">INDIRECT(CONCATENATE($E$395,ADDRESS(MATCH(H10,SL_CHARTS_2012!$BH$1:$BH$39999,1),$E$440,1)))</f>
        <v>20</v>
      </c>
    </row>
    <row r="440" spans="2:8" s="574" customFormat="1" ht="15" customHeight="1">
      <c r="B440" s="701"/>
      <c r="C440" s="712" t="s">
        <v>125</v>
      </c>
      <c r="D440" s="712"/>
      <c r="E440" s="704">
        <v>60</v>
      </c>
      <c r="F440" s="704"/>
      <c r="G440" s="704"/>
      <c r="H440" s="704"/>
    </row>
    <row r="441" spans="2:8" s="574" customFormat="1" ht="15" customHeight="1">
      <c r="B441" s="701"/>
      <c r="C441" s="573"/>
      <c r="D441" s="713" t="s">
        <v>126</v>
      </c>
      <c r="E441" s="42" t="s">
        <v>147</v>
      </c>
      <c r="F441" s="24"/>
      <c r="G441" s="24"/>
      <c r="H441" s="426"/>
    </row>
    <row r="442" spans="2:8" s="574" customFormat="1" ht="15" customHeight="1">
      <c r="B442" s="701"/>
      <c r="C442" s="573"/>
      <c r="D442" s="713"/>
      <c r="E442" s="42" t="s">
        <v>124</v>
      </c>
      <c r="F442" s="24"/>
      <c r="G442" s="24"/>
      <c r="H442" s="426"/>
    </row>
    <row r="443" spans="2:8" s="574" customFormat="1" ht="15" customHeight="1">
      <c r="B443" s="701"/>
      <c r="C443" s="705" t="s">
        <v>120</v>
      </c>
      <c r="D443" s="44" t="s">
        <v>123</v>
      </c>
      <c r="E443" s="181" t="str">
        <f ca="1">IF(E433&gt;E4, ADDRESS(MATCH(E435,SL_CHARTS_2012!$BH$1:$BH$3999,1),$E$440+3,1),E444)</f>
        <v>$BK$6</v>
      </c>
      <c r="F443" s="181" t="str">
        <f ca="1">IF(F433&gt;F4, ADDRESS(MATCH(F435,SL_CHARTS_2012!$BH$1:$BH$3999,1),$E$440+3,1),F444)</f>
        <v>$BK$6</v>
      </c>
      <c r="G443" s="181" t="str">
        <f ca="1">IF(G433&gt;G4, ADDRESS(MATCH(G435,SL_CHARTS_2012!$BH$1:$BH$3999,1),$E$440+3,1),G444)</f>
        <v>$BK$7</v>
      </c>
      <c r="H443" s="445" t="str">
        <f ca="1">IF(H433&gt;H4, ADDRESS(MATCH(H435,SL_CHARTS_2012!$BH$1:$BH$3999,1),$E$440+3,1),H444)</f>
        <v>$BK$6</v>
      </c>
    </row>
    <row r="444" spans="2:8" s="574" customFormat="1" ht="15" customHeight="1">
      <c r="B444" s="701"/>
      <c r="C444" s="706"/>
      <c r="D444" s="44" t="s">
        <v>122</v>
      </c>
      <c r="E444" s="181" t="str">
        <f ca="1">IF(E435&lt;E8,ADDRESS(MATCH(E433,SL_CHARTS_2012!$BH$1:$BH$3999,1),$E$440+3,1),E443)</f>
        <v>$BK$6</v>
      </c>
      <c r="F444" s="181" t="str">
        <f ca="1">IF(F435&lt;F8,ADDRESS(MATCH(F433,SL_CHARTS_2012!$BH$1:$BH$3999,1),$E$440+3,1),F443)</f>
        <v>$BK$6</v>
      </c>
      <c r="G444" s="181" t="str">
        <f ca="1">IF(G435&lt;G8,ADDRESS(MATCH(G433,SL_CHARTS_2012!$BH$1:$BH$3999,1),$E$440+3,1),G443)</f>
        <v>$BK$7</v>
      </c>
      <c r="H444" s="445" t="str">
        <f ca="1">IF(H435&lt;H8,ADDRESS(MATCH(H433,SL_CHARTS_2012!$BH$1:$BH$3999,1),$E$440+3,1),H443)</f>
        <v>$BK$6</v>
      </c>
    </row>
    <row r="445" spans="2:8" s="574" customFormat="1" ht="15" customHeight="1">
      <c r="B445" s="701"/>
      <c r="C445" s="707" t="s">
        <v>121</v>
      </c>
      <c r="D445" s="134" t="s">
        <v>123</v>
      </c>
      <c r="E445" s="125" t="str">
        <f ca="1">IF(E437&gt;E4, ADDRESS(MATCH(E439,SL_CHARTS_2012!$BH$1:$BH$3999,1),$E$440+3,1),E446)</f>
        <v>$BK$6</v>
      </c>
      <c r="F445" s="182" t="str">
        <f ca="1">IF(F437&gt;F4, ADDRESS(MATCH(F439,SL_CHARTS_2012!$BH$1:$BH$3999,1),$E$440+3,1),F446)</f>
        <v>$BK$6</v>
      </c>
      <c r="G445" s="125" t="str">
        <f ca="1">IF(G437&gt;G4, ADDRESS(MATCH(G439,SL_CHARTS_2012!$BH$1:$BH$3999,1),$E$440+3,1),G446)</f>
        <v>$BK$7</v>
      </c>
      <c r="H445" s="446" t="str">
        <f ca="1">IF(H437&gt;H4, ADDRESS(MATCH(H439,SL_CHARTS_2012!$BH$1:$BH$3999,1),$E$440+3,1),H446)</f>
        <v>$BK$6</v>
      </c>
    </row>
    <row r="446" spans="2:8" s="574" customFormat="1" ht="15" customHeight="1">
      <c r="B446" s="701"/>
      <c r="C446" s="708"/>
      <c r="D446" s="134" t="s">
        <v>122</v>
      </c>
      <c r="E446" s="125" t="str">
        <f ca="1">IF(E439&lt;E8,ADDRESS(MATCH(E437,SL_CHARTS_2012!$BH$1:$BH$3999,1),$E$440+3,1),E445)</f>
        <v>$BK$6</v>
      </c>
      <c r="F446" s="182" t="str">
        <f ca="1">IF(F439&lt;F8,ADDRESS(MATCH(F437,SL_CHARTS_2012!$BH$1:$BH$3999,1),$E$440+3,1),F445)</f>
        <v>$BK$6</v>
      </c>
      <c r="G446" s="125" t="str">
        <f ca="1">IF(G439&lt;G8,ADDRESS(MATCH(G437,SL_CHARTS_2012!$BH$1:$BH$3999,1),$E$440+3,1),G445)</f>
        <v>$BK$7</v>
      </c>
      <c r="H446" s="446" t="str">
        <f ca="1">IF(H439&lt;H8,ADDRESS(MATCH(H437,SL_CHARTS_2012!$BH$1:$BH$3999,1),$E$440+3,1),H445)</f>
        <v>$BK$6</v>
      </c>
    </row>
    <row r="447" spans="2:8" s="574" customFormat="1" ht="15" customHeight="1">
      <c r="B447" s="701"/>
      <c r="C447" s="714" t="s">
        <v>127</v>
      </c>
      <c r="D447" s="23" t="s">
        <v>106</v>
      </c>
      <c r="E447" s="208" t="str">
        <f ca="1">CONCATENATE(ROUND(E433,1),E$7,ROUND(E435,1))</f>
        <v>20-20</v>
      </c>
      <c r="F447" s="208" t="str">
        <f t="shared" ref="F447:G447" ca="1" si="178">CONCATENATE(ROUND(F433,1),F$7,ROUND(F435,1))</f>
        <v>20-20</v>
      </c>
      <c r="G447" s="208" t="str">
        <f t="shared" ca="1" si="178"/>
        <v>35-20</v>
      </c>
      <c r="H447" s="403" t="str">
        <f t="shared" ref="H447" ca="1" si="179">CONCATENATE(ROUND(H433,1),H$7,ROUND(H435,1))</f>
        <v>20-20</v>
      </c>
    </row>
    <row r="448" spans="2:8" s="574" customFormat="1" ht="15" customHeight="1">
      <c r="B448" s="701"/>
      <c r="C448" s="714"/>
      <c r="D448" s="15" t="s">
        <v>670</v>
      </c>
      <c r="E448" s="209">
        <f ca="1">AVERAGE(INDIRECT(CONCATENATE($E$232,E443,$E$233,E444),TRUE))</f>
        <v>-18</v>
      </c>
      <c r="F448" s="209">
        <f t="shared" ref="F448:G448" ca="1" si="180">AVERAGE(INDIRECT(CONCATENATE($E$232,F443,$E$233,F444),TRUE))</f>
        <v>-18</v>
      </c>
      <c r="G448" s="209">
        <f t="shared" ca="1" si="180"/>
        <v>12</v>
      </c>
      <c r="H448" s="447">
        <f ca="1">AVERAGE(INDIRECT(CONCATENATE($E$232,H443,$E$233,H444),TRUE))</f>
        <v>-18</v>
      </c>
    </row>
    <row r="449" spans="1:10" s="574" customFormat="1" ht="15" customHeight="1">
      <c r="B449" s="701"/>
      <c r="C449" s="714"/>
      <c r="D449" s="13" t="s">
        <v>671</v>
      </c>
      <c r="E449" s="210">
        <f ca="1">MIN(INDIRECT(CONCATENATE($E$232,E443,$E$233,E444),TRUE))</f>
        <v>-18</v>
      </c>
      <c r="F449" s="210">
        <f t="shared" ref="F449:G449" ca="1" si="181">MIN(INDIRECT(CONCATENATE($E$232,F443,$E$233,F444),TRUE))</f>
        <v>-18</v>
      </c>
      <c r="G449" s="210">
        <f t="shared" ca="1" si="181"/>
        <v>12</v>
      </c>
      <c r="H449" s="403">
        <f ca="1">MIN(INDIRECT(CONCATENATE($E$232,H443,$E$233,H444),TRUE))</f>
        <v>-18</v>
      </c>
    </row>
    <row r="450" spans="1:10" s="574" customFormat="1" ht="15" customHeight="1">
      <c r="B450" s="701"/>
      <c r="C450" s="714"/>
      <c r="D450" s="13" t="s">
        <v>672</v>
      </c>
      <c r="E450" s="210">
        <f ca="1">MAX(INDIRECT(CONCATENATE($E$232,E443,$E$233,E444),TRUE))</f>
        <v>-18</v>
      </c>
      <c r="F450" s="210">
        <f t="shared" ref="F450:G450" ca="1" si="182">MAX(INDIRECT(CONCATENATE($E$232,F443,$E$233,F444),TRUE))</f>
        <v>-18</v>
      </c>
      <c r="G450" s="210">
        <f t="shared" ca="1" si="182"/>
        <v>12</v>
      </c>
      <c r="H450" s="403">
        <f ca="1">MAX(INDIRECT(CONCATENATE($E$232,H443,$E$233,H444),TRUE))</f>
        <v>-18</v>
      </c>
    </row>
    <row r="451" spans="1:10" s="574" customFormat="1" ht="15" customHeight="1">
      <c r="B451" s="701"/>
      <c r="C451" s="707" t="s">
        <v>121</v>
      </c>
      <c r="D451" s="141" t="s">
        <v>106</v>
      </c>
      <c r="E451" s="220" t="str">
        <f ca="1">CONCATENATE(ROUND(E437,1),E$7,ROUND(E439,1))</f>
        <v>20-20</v>
      </c>
      <c r="F451" s="170" t="str">
        <f t="shared" ref="F451:H451" ca="1" si="183">CONCATENATE(ROUND(F437,1),F$7,ROUND(F439,1))</f>
        <v>20-20</v>
      </c>
      <c r="G451" s="220" t="str">
        <f t="shared" ca="1" si="183"/>
        <v>35-20</v>
      </c>
      <c r="H451" s="399" t="str">
        <f t="shared" ca="1" si="183"/>
        <v>20-20</v>
      </c>
    </row>
    <row r="452" spans="1:10" s="574" customFormat="1" ht="15" customHeight="1">
      <c r="B452" s="701"/>
      <c r="C452" s="707"/>
      <c r="D452" s="58" t="s">
        <v>670</v>
      </c>
      <c r="E452" s="130">
        <f ca="1">AVERAGE(INDIRECT(CONCATENATE($E$232,E445,$E$233,E446),TRUE))</f>
        <v>-18</v>
      </c>
      <c r="F452" s="314">
        <f t="shared" ref="F452:G452" ca="1" si="184">AVERAGE(INDIRECT(CONCATENATE($E$232,F445,$E$233,F446),TRUE))</f>
        <v>-18</v>
      </c>
      <c r="G452" s="130">
        <f t="shared" ca="1" si="184"/>
        <v>12</v>
      </c>
      <c r="H452" s="448">
        <f ca="1">AVERAGE(INDIRECT(CONCATENATE($E$232,H445,$E$233,H446),TRUE))</f>
        <v>-18</v>
      </c>
    </row>
    <row r="453" spans="1:10" s="574" customFormat="1" ht="15" customHeight="1">
      <c r="B453" s="701"/>
      <c r="C453" s="707"/>
      <c r="D453" s="59" t="s">
        <v>671</v>
      </c>
      <c r="E453" s="131">
        <f ca="1">MIN(INDIRECT(CONCATENATE($E$232,E445,$E$233,E446),TRUE))</f>
        <v>-18</v>
      </c>
      <c r="F453" s="315">
        <f t="shared" ref="F453:G453" ca="1" si="185">MIN(INDIRECT(CONCATENATE($E$232,F445,$E$233,F446),TRUE))</f>
        <v>-18</v>
      </c>
      <c r="G453" s="131">
        <f t="shared" ca="1" si="185"/>
        <v>12</v>
      </c>
      <c r="H453" s="449">
        <f ca="1">MIN(INDIRECT(CONCATENATE($E$232,H445,$E$233,H446),TRUE))</f>
        <v>-18</v>
      </c>
    </row>
    <row r="454" spans="1:10" s="574" customFormat="1" ht="15" customHeight="1">
      <c r="B454" s="711"/>
      <c r="C454" s="709"/>
      <c r="D454" s="219" t="s">
        <v>672</v>
      </c>
      <c r="E454" s="221">
        <f ca="1">MAX(INDIRECT(CONCATENATE($E$232,E445,$E$233,E446),TRUE))</f>
        <v>-18</v>
      </c>
      <c r="F454" s="316">
        <f t="shared" ref="F454:G454" ca="1" si="186">MAX(INDIRECT(CONCATENATE($E$232,F445,$E$233,F446),TRUE))</f>
        <v>-18</v>
      </c>
      <c r="G454" s="221">
        <f t="shared" ca="1" si="186"/>
        <v>12</v>
      </c>
      <c r="H454" s="450">
        <f ca="1">MAX(INDIRECT(CONCATENATE($E$232,H445,$E$233,H446),TRUE))</f>
        <v>-18</v>
      </c>
    </row>
    <row r="455" spans="1:10" s="574" customFormat="1" ht="15" customHeight="1">
      <c r="B455" s="191"/>
      <c r="C455" s="191"/>
      <c r="D455" s="191"/>
      <c r="E455" s="191"/>
      <c r="F455" s="191"/>
      <c r="G455" s="191"/>
      <c r="H455" s="439"/>
    </row>
    <row r="456" spans="1:10" s="574" customFormat="1" ht="15" customHeight="1" thickBot="1">
      <c r="B456" s="515" t="s">
        <v>47</v>
      </c>
      <c r="C456" s="515"/>
      <c r="D456" s="515"/>
      <c r="E456" s="515"/>
      <c r="F456" s="515"/>
      <c r="G456" s="515"/>
      <c r="H456" s="515"/>
      <c r="I456" s="518"/>
      <c r="J456" s="518"/>
    </row>
    <row r="457" spans="1:10" s="574" customFormat="1" ht="15" hidden="1" customHeight="1">
      <c r="A457" s="490"/>
      <c r="B457" s="691" t="s">
        <v>135</v>
      </c>
      <c r="C457" s="691" t="s">
        <v>120</v>
      </c>
      <c r="D457" s="30" t="s">
        <v>148</v>
      </c>
      <c r="E457" s="96" t="str">
        <f>ADDRESS(MATCH(E458,SL_CHARTS_2012!$CG$1:$CG$39999,1),$E$465,1)</f>
        <v>$CG$39</v>
      </c>
      <c r="F457" s="96" t="str">
        <f>ADDRESS(MATCH(F458,SL_CHARTS_2012!$CG$1:$CG$39999,1),$E$465,1)</f>
        <v>$CG$39</v>
      </c>
      <c r="G457" s="96" t="str">
        <f>ADDRESS(MATCH(G458,SL_CHARTS_2012!$CG$1:$CG$39999,1),$E$465,1)</f>
        <v>$CG$43</v>
      </c>
      <c r="H457" s="96" t="str">
        <f>ADDRESS(MATCH(H458,SL_CHARTS_2012!$CG$1:$CG$39999,1),$E$465,1)</f>
        <v>$CG$39</v>
      </c>
      <c r="I457" s="96"/>
      <c r="J457" s="96"/>
    </row>
    <row r="458" spans="1:10" s="490" customFormat="1" ht="15" customHeight="1">
      <c r="B458" s="692"/>
      <c r="C458" s="691"/>
      <c r="D458" s="66" t="s">
        <v>129</v>
      </c>
      <c r="E458" s="197">
        <f>ROUNDUP(E$4,0)</f>
        <v>34</v>
      </c>
      <c r="F458" s="197">
        <f t="shared" ref="F458:H458" si="187">ROUNDUP(F$4,0)</f>
        <v>34</v>
      </c>
      <c r="G458" s="197">
        <f t="shared" si="187"/>
        <v>38</v>
      </c>
      <c r="H458" s="197">
        <f t="shared" si="187"/>
        <v>34</v>
      </c>
      <c r="I458" s="197"/>
      <c r="J458" s="197"/>
    </row>
    <row r="459" spans="1:10" s="490" customFormat="1" ht="15" hidden="1" customHeight="1">
      <c r="B459" s="692"/>
      <c r="C459" s="691"/>
      <c r="D459" s="30" t="s">
        <v>149</v>
      </c>
      <c r="E459" s="31" t="str">
        <f>ADDRESS(MATCH(E460,SL_CHARTS_2012!$CG$1:$CG$39999,1),$E$465,1)</f>
        <v>$CG$35</v>
      </c>
      <c r="F459" s="31" t="str">
        <f>ADDRESS(MATCH(F460,SL_CHARTS_2012!$CG$1:$CG$39999,1),$E$465,1)</f>
        <v>$CG$33</v>
      </c>
      <c r="G459" s="31" t="str">
        <f>ADDRESS(MATCH(G460,SL_CHARTS_2012!$CG$1:$CG$39999,1),$E$465,1)</f>
        <v>$CG$33</v>
      </c>
      <c r="H459" s="31" t="str">
        <f>ADDRESS(MATCH(H460,SL_CHARTS_2012!$CG$1:$CG$39999,1),$E$465,1)</f>
        <v>$CG$33</v>
      </c>
      <c r="I459" s="96"/>
      <c r="J459" s="96"/>
    </row>
    <row r="460" spans="1:10" s="490" customFormat="1" ht="15" customHeight="1">
      <c r="B460" s="692"/>
      <c r="C460" s="691"/>
      <c r="D460" s="66" t="s">
        <v>130</v>
      </c>
      <c r="E460" s="241">
        <f>ROUNDDOWN(E$8,0)</f>
        <v>30</v>
      </c>
      <c r="F460" s="241">
        <f t="shared" ref="F460:H460" si="188">ROUNDDOWN(F$8,0)</f>
        <v>28</v>
      </c>
      <c r="G460" s="241">
        <f t="shared" si="188"/>
        <v>28</v>
      </c>
      <c r="H460" s="241">
        <f t="shared" si="188"/>
        <v>28</v>
      </c>
      <c r="I460" s="597"/>
      <c r="J460" s="597"/>
    </row>
    <row r="461" spans="1:10" s="490" customFormat="1" ht="15" hidden="1" customHeight="1">
      <c r="B461" s="692"/>
      <c r="C461" s="693" t="s">
        <v>121</v>
      </c>
      <c r="D461" s="63" t="s">
        <v>148</v>
      </c>
      <c r="E461" s="64" t="str">
        <f>ADDRESS(MATCH(E462,SL_CHARTS_2012!$CG$1:$CG$39999,1),$E$465,1)</f>
        <v>$CG$39</v>
      </c>
      <c r="F461" s="64" t="str">
        <f>ADDRESS(MATCH(F462,SL_CHARTS_2012!$CG$1:$CG$39999,1),$E$465,1)</f>
        <v>$CG$39</v>
      </c>
      <c r="G461" s="64" t="str">
        <f>ADDRESS(MATCH(G462,SL_CHARTS_2012!$CG$1:$CG$39999,1),$E$465,1)</f>
        <v>$CG$43</v>
      </c>
      <c r="H461" s="64" t="str">
        <f>ADDRESS(MATCH(H462,SL_CHARTS_2012!$CG$1:$CG$39999,1),$E$465,1)</f>
        <v>$CG$39</v>
      </c>
      <c r="I461" s="103"/>
      <c r="J461" s="103"/>
    </row>
    <row r="462" spans="1:10" s="490" customFormat="1" ht="15" customHeight="1">
      <c r="B462" s="692"/>
      <c r="C462" s="693"/>
      <c r="D462" s="164" t="s">
        <v>118</v>
      </c>
      <c r="E462" s="196">
        <f>ROUNDUP(E$6,0)</f>
        <v>34</v>
      </c>
      <c r="F462" s="196">
        <f t="shared" ref="F462:H462" si="189">ROUNDUP(F$6,0)</f>
        <v>34</v>
      </c>
      <c r="G462" s="196">
        <f t="shared" si="189"/>
        <v>38</v>
      </c>
      <c r="H462" s="196">
        <f t="shared" si="189"/>
        <v>34</v>
      </c>
      <c r="I462" s="517"/>
      <c r="J462" s="517"/>
    </row>
    <row r="463" spans="1:10" s="490" customFormat="1" ht="15" hidden="1" customHeight="1">
      <c r="B463" s="692"/>
      <c r="C463" s="693"/>
      <c r="D463" s="63" t="s">
        <v>149</v>
      </c>
      <c r="E463" s="64" t="str">
        <f>ADDRESS(MATCH(E464,SL_CHARTS_2012!$CG$1:$CG$39999,1),$E$465,1)</f>
        <v>$CG$35</v>
      </c>
      <c r="F463" s="64" t="str">
        <f>ADDRESS(MATCH(F464,SL_CHARTS_2012!$CG$1:$CG$39999,1),$E$465,1)</f>
        <v>$CG$33</v>
      </c>
      <c r="G463" s="64" t="str">
        <f>ADDRESS(MATCH(G464,SL_CHARTS_2012!$CG$1:$CG$39999,1),$E$465,1)</f>
        <v>$CG$33</v>
      </c>
      <c r="H463" s="64" t="str">
        <f>ADDRESS(MATCH(H464,SL_CHARTS_2012!$CG$1:$CG$39999,1),$E$465,1)</f>
        <v>$CG$33</v>
      </c>
      <c r="I463" s="103"/>
      <c r="J463" s="103"/>
    </row>
    <row r="464" spans="1:10" s="490" customFormat="1" ht="15" customHeight="1">
      <c r="B464" s="692"/>
      <c r="C464" s="693"/>
      <c r="D464" s="164" t="s">
        <v>119</v>
      </c>
      <c r="E464" s="196">
        <f>ROUNDDOWN(E$10,0)</f>
        <v>30</v>
      </c>
      <c r="F464" s="196">
        <f t="shared" ref="F464:H464" si="190">ROUNDDOWN(F$10,0)</f>
        <v>28</v>
      </c>
      <c r="G464" s="196">
        <f t="shared" si="190"/>
        <v>28</v>
      </c>
      <c r="H464" s="196">
        <f t="shared" si="190"/>
        <v>28</v>
      </c>
      <c r="I464" s="517"/>
      <c r="J464" s="517"/>
    </row>
    <row r="465" spans="2:10" s="490" customFormat="1" ht="15" hidden="1" customHeight="1">
      <c r="B465" s="692"/>
      <c r="C465" s="694" t="s">
        <v>125</v>
      </c>
      <c r="D465" s="694"/>
      <c r="E465" s="694">
        <v>85</v>
      </c>
      <c r="F465" s="694"/>
      <c r="G465" s="694"/>
      <c r="H465" s="694"/>
      <c r="I465" s="516"/>
      <c r="J465" s="516"/>
    </row>
    <row r="466" spans="2:10" s="490" customFormat="1" ht="15" hidden="1" customHeight="1">
      <c r="B466" s="692"/>
      <c r="C466" s="696" t="s">
        <v>120</v>
      </c>
      <c r="D466" s="89" t="s">
        <v>552</v>
      </c>
      <c r="E466" s="69" t="str">
        <f>ADDRESS(MATCH(E460,SL_CHARTS_2012!$CG$1:$CG$39999,1),$E465+2,1)</f>
        <v>$CI$35</v>
      </c>
      <c r="F466" s="69" t="str">
        <f>ADDRESS(MATCH(F460,SL_CHARTS_2012!$CG$1:$CG$39999,1),$E465+2,1)</f>
        <v>$CI$33</v>
      </c>
      <c r="G466" s="69" t="str">
        <f>ADDRESS(MATCH(G460,SL_CHARTS_2012!$CG$1:$CG$39999,1),$E465+2,1)</f>
        <v>$CI$33</v>
      </c>
      <c r="H466" s="69" t="str">
        <f>ADDRESS(MATCH(H460,SL_CHARTS_2012!$CG$1:$CG$39999,1),$E465+2,1)</f>
        <v>$CI$33</v>
      </c>
      <c r="I466" s="69"/>
      <c r="J466" s="69"/>
    </row>
    <row r="467" spans="2:10" s="490" customFormat="1" ht="15" hidden="1" customHeight="1">
      <c r="B467" s="692"/>
      <c r="C467" s="696"/>
      <c r="D467" s="89" t="s">
        <v>557</v>
      </c>
      <c r="E467" s="69" t="str">
        <f>ADDRESS(MATCH(E458,SL_CHARTS_2012!$CG$1:$CG$39999,1),$E465+2,1)</f>
        <v>$CI$39</v>
      </c>
      <c r="F467" s="69" t="str">
        <f>ADDRESS(MATCH(F458,SL_CHARTS_2012!$CG$1:$CG$39999,1),$E465+2,1)</f>
        <v>$CI$39</v>
      </c>
      <c r="G467" s="69" t="str">
        <f>ADDRESS(MATCH(G458,SL_CHARTS_2012!$CG$1:$CG$39999,1),$E465+2,1)</f>
        <v>$CI$43</v>
      </c>
      <c r="H467" s="69" t="str">
        <f>ADDRESS(MATCH(H458,SL_CHARTS_2012!$CG$1:$CG$39999,1),$E465+2,1)</f>
        <v>$CI$39</v>
      </c>
      <c r="I467" s="69"/>
      <c r="J467" s="69"/>
    </row>
    <row r="468" spans="2:10" s="490" customFormat="1" ht="15" hidden="1" customHeight="1">
      <c r="B468" s="692"/>
      <c r="C468" s="696"/>
      <c r="D468" s="89" t="s">
        <v>553</v>
      </c>
      <c r="E468" s="69" t="str">
        <f>ADDRESS(MATCH(E460,SL_CHARTS_2012!$CG$1:$CG$39999,1),$E465+1,1)</f>
        <v>$CH$35</v>
      </c>
      <c r="F468" s="69" t="str">
        <f>ADDRESS(MATCH(F460,SL_CHARTS_2012!$CG$1:$CG$39999,1),$E465+1,1)</f>
        <v>$CH$33</v>
      </c>
      <c r="G468" s="69" t="str">
        <f>ADDRESS(MATCH(G460,SL_CHARTS_2012!$CG$1:$CG$39999,1),$E465+1,1)</f>
        <v>$CH$33</v>
      </c>
      <c r="H468" s="69" t="str">
        <f>ADDRESS(MATCH(H460,SL_CHARTS_2012!$CG$1:$CG$39999,1),$E465+1,1)</f>
        <v>$CH$33</v>
      </c>
      <c r="I468" s="69"/>
      <c r="J468" s="69"/>
    </row>
    <row r="469" spans="2:10" s="490" customFormat="1" ht="15" hidden="1" customHeight="1">
      <c r="B469" s="692"/>
      <c r="C469" s="696"/>
      <c r="D469" s="89" t="s">
        <v>554</v>
      </c>
      <c r="E469" s="69" t="str">
        <f>ADDRESS(MATCH(E458,SL_CHARTS_2012!$CG$1:$CG$39999,1),$E465+1,1)</f>
        <v>$CH$39</v>
      </c>
      <c r="F469" s="69" t="str">
        <f>ADDRESS(MATCH(F458,SL_CHARTS_2012!$CG$1:$CG$39999,1),$E465+1,1)</f>
        <v>$CH$39</v>
      </c>
      <c r="G469" s="69" t="str">
        <f>ADDRESS(MATCH(G458,SL_CHARTS_2012!$CG$1:$CG$39999,1),$E465+1,1)</f>
        <v>$CH$43</v>
      </c>
      <c r="H469" s="69" t="str">
        <f>ADDRESS(MATCH(H458,SL_CHARTS_2012!$CG$1:$CG$39999,1),$E465+1,1)</f>
        <v>$CH$39</v>
      </c>
      <c r="I469" s="69"/>
      <c r="J469" s="69"/>
    </row>
    <row r="470" spans="2:10" s="490" customFormat="1" ht="15" hidden="1" customHeight="1">
      <c r="B470" s="692"/>
      <c r="C470" s="696"/>
      <c r="D470" s="89" t="s">
        <v>555</v>
      </c>
      <c r="E470" s="69" t="str">
        <f>ADDRESS(MATCH(E460,SL_CHARTS_2012!$CG$1:$CG$39999,1),$E465+3,1)</f>
        <v>$CJ$35</v>
      </c>
      <c r="F470" s="69" t="str">
        <f>ADDRESS(MATCH(F460,SL_CHARTS_2012!$CG$1:$CG$39999,1),$E465+3,1)</f>
        <v>$CJ$33</v>
      </c>
      <c r="G470" s="69" t="str">
        <f>ADDRESS(MATCH(G460,SL_CHARTS_2012!$CG$1:$CG$39999,1),$E465+3,1)</f>
        <v>$CJ$33</v>
      </c>
      <c r="H470" s="69" t="str">
        <f>ADDRESS(MATCH(H460,SL_CHARTS_2012!$CG$1:$CG$39999,1),$E465+3,1)</f>
        <v>$CJ$33</v>
      </c>
      <c r="I470" s="69"/>
      <c r="J470" s="69"/>
    </row>
    <row r="471" spans="2:10" s="490" customFormat="1" ht="15" hidden="1" customHeight="1">
      <c r="B471" s="692"/>
      <c r="C471" s="696"/>
      <c r="D471" s="89" t="s">
        <v>556</v>
      </c>
      <c r="E471" s="69" t="str">
        <f>ADDRESS(MATCH(E458,SL_CHARTS_2012!$CG$1:$CG$39999,1),$E465+3,1)</f>
        <v>$CJ$39</v>
      </c>
      <c r="F471" s="69" t="str">
        <f>ADDRESS(MATCH(F458,SL_CHARTS_2012!$CG$1:$CG$39999,1),$E465+3,1)</f>
        <v>$CJ$39</v>
      </c>
      <c r="G471" s="69" t="str">
        <f>ADDRESS(MATCH(G458,SL_CHARTS_2012!$CG$1:$CG$39999,1),$E465+3,1)</f>
        <v>$CJ$43</v>
      </c>
      <c r="H471" s="69" t="str">
        <f>ADDRESS(MATCH(H458,SL_CHARTS_2012!$CG$1:$CG$39999,1),$E465+3,1)</f>
        <v>$CJ$39</v>
      </c>
      <c r="I471" s="69"/>
      <c r="J471" s="69"/>
    </row>
    <row r="472" spans="2:10" s="490" customFormat="1" ht="15" hidden="1" customHeight="1">
      <c r="B472" s="692"/>
      <c r="C472" s="693" t="s">
        <v>121</v>
      </c>
      <c r="D472" s="90" t="s">
        <v>123</v>
      </c>
      <c r="E472" s="67" t="str">
        <f>ADDRESS(MATCH(E464,SL_CHARTS_2012!$CG$1:$CG$39999,1),$E465+2,1)</f>
        <v>$CI$35</v>
      </c>
      <c r="F472" s="67" t="str">
        <f>ADDRESS(MATCH(F464,SL_CHARTS_2012!$CG$1:$CG$39999,1),$E465+2,1)</f>
        <v>$CI$33</v>
      </c>
      <c r="G472" s="67" t="str">
        <f>ADDRESS(MATCH(G464,SL_CHARTS_2012!$CG$1:$CG$39999,1),$E465+2,1)</f>
        <v>$CI$33</v>
      </c>
      <c r="H472" s="67" t="str">
        <f>ADDRESS(MATCH(H464,SL_CHARTS_2012!$CG$1:$CG$39999,1),$E465+2,1)</f>
        <v>$CI$33</v>
      </c>
      <c r="I472" s="67"/>
      <c r="J472" s="67"/>
    </row>
    <row r="473" spans="2:10" s="490" customFormat="1" ht="15" hidden="1" customHeight="1">
      <c r="B473" s="692"/>
      <c r="C473" s="693"/>
      <c r="D473" s="90" t="s">
        <v>122</v>
      </c>
      <c r="E473" s="67" t="str">
        <f>ADDRESS(MATCH(E462,SL_CHARTS_2012!$CG$1:$CG$39999,1),$E465+2,1)</f>
        <v>$CI$39</v>
      </c>
      <c r="F473" s="67" t="str">
        <f>ADDRESS(MATCH(F462,SL_CHARTS_2012!$CG$1:$CG$39999,1),$E465+2,1)</f>
        <v>$CI$39</v>
      </c>
      <c r="G473" s="67" t="str">
        <f>ADDRESS(MATCH(G462,SL_CHARTS_2012!$CG$1:$CG$39999,1),$E465+2,1)</f>
        <v>$CI$43</v>
      </c>
      <c r="H473" s="67" t="str">
        <f>ADDRESS(MATCH(H462,SL_CHARTS_2012!$CG$1:$CG$39999,1),$E465+2,1)</f>
        <v>$CI$39</v>
      </c>
      <c r="I473" s="67"/>
      <c r="J473" s="67"/>
    </row>
    <row r="474" spans="2:10" s="490" customFormat="1" ht="15" hidden="1" customHeight="1">
      <c r="B474" s="692"/>
      <c r="C474" s="693"/>
      <c r="D474" s="90" t="s">
        <v>553</v>
      </c>
      <c r="E474" s="67" t="str">
        <f>ADDRESS(MATCH(E464,SL_CHARTS_2012!$CG$1:$CG$39999,1),$E465+1,1)</f>
        <v>$CH$35</v>
      </c>
      <c r="F474" s="67" t="str">
        <f>ADDRESS(MATCH(F464,SL_CHARTS_2012!$CG$1:$CG$39999,1),$E465+1,1)</f>
        <v>$CH$33</v>
      </c>
      <c r="G474" s="67" t="str">
        <f>ADDRESS(MATCH(G464,SL_CHARTS_2012!$CG$1:$CG$39999,1),$E465+1,1)</f>
        <v>$CH$33</v>
      </c>
      <c r="H474" s="67" t="str">
        <f>ADDRESS(MATCH(H464,SL_CHARTS_2012!$CG$1:$CG$39999,1),$E465+1,1)</f>
        <v>$CH$33</v>
      </c>
      <c r="I474" s="67"/>
      <c r="J474" s="67"/>
    </row>
    <row r="475" spans="2:10" s="490" customFormat="1" ht="15" hidden="1" customHeight="1">
      <c r="B475" s="692"/>
      <c r="C475" s="693"/>
      <c r="D475" s="90" t="s">
        <v>554</v>
      </c>
      <c r="E475" s="67" t="str">
        <f>ADDRESS(MATCH(E462,SL_CHARTS_2012!$CG$1:$CG$39999,1),$E465+1,1)</f>
        <v>$CH$39</v>
      </c>
      <c r="F475" s="67" t="str">
        <f>ADDRESS(MATCH(F462,SL_CHARTS_2012!$CG$1:$CG$39999,1),$E465+1,1)</f>
        <v>$CH$39</v>
      </c>
      <c r="G475" s="67" t="str">
        <f>ADDRESS(MATCH(G462,SL_CHARTS_2012!$CG$1:$CG$39999,1),$E465+1,1)</f>
        <v>$CH$43</v>
      </c>
      <c r="H475" s="67" t="str">
        <f>ADDRESS(MATCH(H462,SL_CHARTS_2012!$CG$1:$CG$39999,1),$E465+1,1)</f>
        <v>$CH$39</v>
      </c>
      <c r="I475" s="67"/>
      <c r="J475" s="67"/>
    </row>
    <row r="476" spans="2:10" s="490" customFormat="1" ht="15" hidden="1" customHeight="1">
      <c r="B476" s="692"/>
      <c r="C476" s="693"/>
      <c r="D476" s="90" t="s">
        <v>555</v>
      </c>
      <c r="E476" s="67" t="str">
        <f>ADDRESS(MATCH(E464,SL_CHARTS_2012!$CG$1:$CG$39999,1),$E465+3,1)</f>
        <v>$CJ$35</v>
      </c>
      <c r="F476" s="67" t="str">
        <f>ADDRESS(MATCH(F464,SL_CHARTS_2012!$CG$1:$CG$39999,1),$E465+3,1)</f>
        <v>$CJ$33</v>
      </c>
      <c r="G476" s="67" t="str">
        <f>ADDRESS(MATCH(G464,SL_CHARTS_2012!$CG$1:$CG$39999,1),$E465+3,1)</f>
        <v>$CJ$33</v>
      </c>
      <c r="H476" s="67" t="str">
        <f>ADDRESS(MATCH(H464,SL_CHARTS_2012!$CG$1:$CG$39999,1),$E465+3,1)</f>
        <v>$CJ$33</v>
      </c>
      <c r="I476" s="67"/>
      <c r="J476" s="67"/>
    </row>
    <row r="477" spans="2:10" s="490" customFormat="1" ht="15" hidden="1" customHeight="1">
      <c r="B477" s="692"/>
      <c r="C477" s="693"/>
      <c r="D477" s="90" t="s">
        <v>556</v>
      </c>
      <c r="E477" s="67" t="str">
        <f>ADDRESS(MATCH(E462,SL_CHARTS_2012!$CG$1:$CG$39999,1),$E465+3,1)</f>
        <v>$CJ$39</v>
      </c>
      <c r="F477" s="67" t="str">
        <f>ADDRESS(MATCH(F462,SL_CHARTS_2012!$CG$1:$CG$39999,1),$E465+3,1)</f>
        <v>$CJ$39</v>
      </c>
      <c r="G477" s="67" t="str">
        <f>ADDRESS(MATCH(G462,SL_CHARTS_2012!$CG$1:$CG$39999,1),$E465+3,1)</f>
        <v>$CJ$43</v>
      </c>
      <c r="H477" s="67" t="str">
        <f>ADDRESS(MATCH(H462,SL_CHARTS_2012!$CG$1:$CG$39999,1),$E465+3,1)</f>
        <v>$CJ$39</v>
      </c>
      <c r="I477" s="67"/>
      <c r="J477" s="67"/>
    </row>
    <row r="478" spans="2:10" s="490" customFormat="1" ht="15" hidden="1" customHeight="1">
      <c r="B478" s="692"/>
      <c r="C478" s="568"/>
      <c r="D478" s="697" t="s">
        <v>126</v>
      </c>
      <c r="E478" s="72" t="s">
        <v>147</v>
      </c>
      <c r="F478" s="569"/>
      <c r="G478" s="569"/>
      <c r="H478" s="569"/>
      <c r="I478" s="569"/>
      <c r="J478" s="569"/>
    </row>
    <row r="479" spans="2:10" s="490" customFormat="1" ht="15" hidden="1" customHeight="1">
      <c r="B479" s="692"/>
      <c r="C479" s="568"/>
      <c r="D479" s="697"/>
      <c r="E479" s="72" t="s">
        <v>124</v>
      </c>
      <c r="F479" s="569"/>
      <c r="G479" s="569"/>
      <c r="H479" s="569"/>
      <c r="I479" s="569"/>
      <c r="J479" s="569"/>
    </row>
    <row r="480" spans="2:10" s="490" customFormat="1" ht="15" customHeight="1">
      <c r="B480" s="692"/>
      <c r="C480" s="698" t="s">
        <v>127</v>
      </c>
      <c r="D480" s="91" t="s">
        <v>106</v>
      </c>
      <c r="E480" s="20" t="str">
        <f t="shared" ref="E480:H480" si="191">CONCATENATE(E458,E$7,E460)</f>
        <v>34-30</v>
      </c>
      <c r="F480" s="20" t="str">
        <f t="shared" si="191"/>
        <v>34-28</v>
      </c>
      <c r="G480" s="20" t="str">
        <f t="shared" si="191"/>
        <v>38-28</v>
      </c>
      <c r="H480" s="20" t="str">
        <f t="shared" si="191"/>
        <v>34-28</v>
      </c>
      <c r="I480" s="20"/>
      <c r="J480" s="20"/>
    </row>
    <row r="481" spans="2:10" s="490" customFormat="1" ht="15" customHeight="1">
      <c r="B481" s="692"/>
      <c r="C481" s="698"/>
      <c r="D481" s="92" t="s">
        <v>670</v>
      </c>
      <c r="E481" s="92">
        <f ca="1">AVERAGE(INDIRECT(CONCATENATE($E$478,E466,$E$479,E467),TRUE))</f>
        <v>4.9506832000000003</v>
      </c>
      <c r="F481" s="92">
        <f t="shared" ref="F481:H481" ca="1" si="192">AVERAGE(INDIRECT(CONCATENATE($E$478,F466,$E$479,F467),TRUE))</f>
        <v>3.8874445357142862</v>
      </c>
      <c r="G481" s="92">
        <f t="shared" ca="1" si="192"/>
        <v>10.586141318181818</v>
      </c>
      <c r="H481" s="92">
        <f t="shared" ca="1" si="192"/>
        <v>3.8874445357142862</v>
      </c>
      <c r="I481" s="92"/>
      <c r="J481" s="92"/>
    </row>
    <row r="482" spans="2:10" s="490" customFormat="1" ht="15" hidden="1" customHeight="1">
      <c r="B482" s="692"/>
      <c r="C482" s="698"/>
      <c r="D482" s="93" t="s">
        <v>681</v>
      </c>
      <c r="E482" s="93">
        <f ca="1">MIN(INDIRECT(CONCATENATE($E$478,E466,$E$479,E467),TRUE))</f>
        <v>1.8586957499999999</v>
      </c>
      <c r="F482" s="93">
        <f t="shared" ref="F482:H482" ca="1" si="193">MIN(INDIRECT(CONCATENATE($E$478,F466,$E$479,F467),TRUE))</f>
        <v>1.0195652500000003</v>
      </c>
      <c r="G482" s="93">
        <f t="shared" ca="1" si="193"/>
        <v>1.0195652500000003</v>
      </c>
      <c r="H482" s="93">
        <f t="shared" ca="1" si="193"/>
        <v>1.0195652500000003</v>
      </c>
      <c r="I482" s="93"/>
      <c r="J482" s="93"/>
    </row>
    <row r="483" spans="2:10" s="490" customFormat="1" ht="15" hidden="1" customHeight="1">
      <c r="B483" s="692"/>
      <c r="C483" s="698"/>
      <c r="D483" s="93" t="s">
        <v>682</v>
      </c>
      <c r="E483" s="93">
        <f ca="1">MAX(INDIRECT(CONCATENATE($E$478,E466,$E$479,E467),TRUE))</f>
        <v>10.172670750000002</v>
      </c>
      <c r="F483" s="93">
        <f t="shared" ref="F483:H483" ca="1" si="194">MAX(INDIRECT(CONCATENATE($E$478,F466,$E$479,F467),TRUE))</f>
        <v>10.172670750000002</v>
      </c>
      <c r="G483" s="93">
        <f t="shared" ca="1" si="194"/>
        <v>29.621467500000001</v>
      </c>
      <c r="H483" s="93">
        <f t="shared" ca="1" si="194"/>
        <v>10.172670750000002</v>
      </c>
      <c r="I483" s="93"/>
      <c r="J483" s="93"/>
    </row>
    <row r="484" spans="2:10" s="490" customFormat="1" ht="15" hidden="1" customHeight="1">
      <c r="B484" s="692"/>
      <c r="C484" s="698"/>
      <c r="D484" s="94" t="s">
        <v>558</v>
      </c>
      <c r="E484" s="94" t="str">
        <f>CONCATENATE($E478,E467,$E479,E466)</f>
        <v>SL_CHARTS_2012!$CI$39:$CI$35</v>
      </c>
      <c r="F484" s="94" t="str">
        <f t="shared" ref="F484:H484" si="195">CONCATENATE($E478,F467,$E479,F466)</f>
        <v>SL_CHARTS_2012!$CI$39:$CI$33</v>
      </c>
      <c r="G484" s="94" t="str">
        <f t="shared" si="195"/>
        <v>SL_CHARTS_2012!$CI$43:$CI$33</v>
      </c>
      <c r="H484" s="94" t="str">
        <f t="shared" si="195"/>
        <v>SL_CHARTS_2012!$CI$39:$CI$33</v>
      </c>
      <c r="I484" s="94"/>
      <c r="J484" s="94"/>
    </row>
    <row r="485" spans="2:10" s="490" customFormat="1" ht="15" hidden="1" customHeight="1">
      <c r="B485" s="692"/>
      <c r="C485" s="698"/>
      <c r="D485" s="94" t="s">
        <v>560</v>
      </c>
      <c r="E485" s="94" t="str">
        <f>CONCATENATE($E478,E469,$E479,E468)</f>
        <v>SL_CHARTS_2012!$CH$39:$CH$35</v>
      </c>
      <c r="F485" s="94" t="str">
        <f t="shared" ref="F485:H485" si="196">CONCATENATE($E478,F469,$E479,F468)</f>
        <v>SL_CHARTS_2012!$CH$39:$CH$33</v>
      </c>
      <c r="G485" s="94" t="str">
        <f t="shared" si="196"/>
        <v>SL_CHARTS_2012!$CH$43:$CH$33</v>
      </c>
      <c r="H485" s="94" t="str">
        <f t="shared" si="196"/>
        <v>SL_CHARTS_2012!$CH$39:$CH$33</v>
      </c>
      <c r="I485" s="94"/>
      <c r="J485" s="94"/>
    </row>
    <row r="486" spans="2:10" s="490" customFormat="1" ht="15" hidden="1" customHeight="1">
      <c r="B486" s="692"/>
      <c r="C486" s="698"/>
      <c r="D486" s="94" t="s">
        <v>559</v>
      </c>
      <c r="E486" s="94" t="str">
        <f>CONCATENATE($E478,E471,$E479,E470)</f>
        <v>SL_CHARTS_2012!$CJ$39:$CJ$35</v>
      </c>
      <c r="F486" s="94" t="str">
        <f t="shared" ref="F486:H486" si="197">CONCATENATE($E478,F471,$E479,F470)</f>
        <v>SL_CHARTS_2012!$CJ$39:$CJ$33</v>
      </c>
      <c r="G486" s="94" t="str">
        <f t="shared" si="197"/>
        <v>SL_CHARTS_2012!$CJ$43:$CJ$33</v>
      </c>
      <c r="H486" s="94" t="str">
        <f t="shared" si="197"/>
        <v>SL_CHARTS_2012!$CJ$39:$CJ$33</v>
      </c>
      <c r="I486" s="94"/>
      <c r="J486" s="94"/>
    </row>
    <row r="487" spans="2:10" s="490" customFormat="1" ht="15" hidden="1" customHeight="1">
      <c r="B487" s="692"/>
      <c r="C487" s="698"/>
      <c r="D487" s="94" t="s">
        <v>677</v>
      </c>
      <c r="E487" s="94" t="str">
        <f ca="1">ADDRESS(MATCH(E482,INDIRECT(E484,TRUE),0)+MATCH(E460,SL_CHARTS_2012!$CG$1:$CG$3999,1)-1,$E465+1,1,1)</f>
        <v>$CH$35</v>
      </c>
      <c r="F487" s="94" t="str">
        <f ca="1">ADDRESS(MATCH(F482,INDIRECT(F484,TRUE),0)+MATCH(F460,SL_CHARTS_2012!$CG$1:$CG$3999,1)-1,$E465+1,1,1)</f>
        <v>$CH$33</v>
      </c>
      <c r="G487" s="94" t="str">
        <f ca="1">ADDRESS(MATCH(G482,INDIRECT(G484,TRUE),0)+MATCH(G460,SL_CHARTS_2012!$CG$1:$CG$3999,1)-1,$E465+1,1,1)</f>
        <v>$CH$33</v>
      </c>
      <c r="H487" s="94" t="str">
        <f ca="1">ADDRESS(MATCH(H482,INDIRECT(H484,TRUE),0)+MATCH(H460,SL_CHARTS_2012!$CG$1:$CG$3999,1)-1,$E465+1,1,1)</f>
        <v>$CH$33</v>
      </c>
      <c r="I487" s="94"/>
      <c r="J487" s="94"/>
    </row>
    <row r="488" spans="2:10" s="490" customFormat="1" ht="15" hidden="1" customHeight="1">
      <c r="B488" s="692"/>
      <c r="C488" s="698"/>
      <c r="D488" s="94" t="s">
        <v>679</v>
      </c>
      <c r="E488" s="94" t="str">
        <f ca="1">ADDRESS(MATCH(E483,INDIRECT(E484,TRUE),0)+MATCH(E460,SL_CHARTS_2012!$CG$1:$CG$3999,1)-1,$E465+3,1,1)</f>
        <v>$CJ$39</v>
      </c>
      <c r="F488" s="94" t="str">
        <f ca="1">ADDRESS(MATCH(F483,INDIRECT(F484,TRUE),0)+MATCH(F460,SL_CHARTS_2012!$CG$1:$CG$3999,1)-1,$E465+3,1,1)</f>
        <v>$CJ$39</v>
      </c>
      <c r="G488" s="94" t="str">
        <f ca="1">ADDRESS(MATCH(G483,INDIRECT(G484,TRUE),0)+MATCH(G460,SL_CHARTS_2012!$CG$1:$CG$3999,1)-1,$E465+3,1,1)</f>
        <v>$CJ$43</v>
      </c>
      <c r="H488" s="94" t="str">
        <f ca="1">ADDRESS(MATCH(H483,INDIRECT(H484,TRUE),0)+MATCH(H460,SL_CHARTS_2012!$CG$1:$CG$3999,1)-1,$E465+3,1,1)</f>
        <v>$CJ$39</v>
      </c>
      <c r="I488" s="94"/>
      <c r="J488" s="94"/>
    </row>
    <row r="489" spans="2:10" s="490" customFormat="1" ht="15" customHeight="1">
      <c r="B489" s="692"/>
      <c r="C489" s="698"/>
      <c r="D489" s="94" t="s">
        <v>675</v>
      </c>
      <c r="E489" s="96">
        <f ca="1">MIN(INDIRECT(E485))</f>
        <v>-32</v>
      </c>
      <c r="F489" s="96">
        <f t="shared" ref="F489:H489" ca="1" si="198">MIN(INDIRECT(F485))</f>
        <v>-32</v>
      </c>
      <c r="G489" s="96">
        <f t="shared" ca="1" si="198"/>
        <v>-32</v>
      </c>
      <c r="H489" s="96">
        <f t="shared" ca="1" si="198"/>
        <v>-32</v>
      </c>
      <c r="I489" s="96"/>
      <c r="J489" s="96"/>
    </row>
    <row r="490" spans="2:10" s="490" customFormat="1" ht="15" customHeight="1">
      <c r="B490" s="692"/>
      <c r="C490" s="698"/>
      <c r="D490" s="94" t="s">
        <v>676</v>
      </c>
      <c r="E490" s="96">
        <f ca="1">MAX(INDIRECT(E486))</f>
        <v>31.347826000000001</v>
      </c>
      <c r="F490" s="96">
        <f t="shared" ref="F490:H490" ca="1" si="199">MAX(INDIRECT(F486))</f>
        <v>31.347826000000001</v>
      </c>
      <c r="G490" s="96">
        <f t="shared" ca="1" si="199"/>
        <v>37.260869999999997</v>
      </c>
      <c r="H490" s="96">
        <f t="shared" ca="1" si="199"/>
        <v>31.347826000000001</v>
      </c>
      <c r="I490" s="96"/>
      <c r="J490" s="96"/>
    </row>
    <row r="491" spans="2:10" s="490" customFormat="1" ht="15" customHeight="1">
      <c r="B491" s="692"/>
      <c r="C491" s="699" t="s">
        <v>128</v>
      </c>
      <c r="D491" s="97" t="s">
        <v>106</v>
      </c>
      <c r="E491" s="98" t="str">
        <f t="shared" ref="E491:H491" si="200">CONCATENATE(E462,E$7,E464)</f>
        <v>34-30</v>
      </c>
      <c r="F491" s="98" t="str">
        <f t="shared" si="200"/>
        <v>34-28</v>
      </c>
      <c r="G491" s="98" t="str">
        <f t="shared" si="200"/>
        <v>38-28</v>
      </c>
      <c r="H491" s="98" t="str">
        <f t="shared" si="200"/>
        <v>34-28</v>
      </c>
      <c r="I491" s="98"/>
      <c r="J491" s="98"/>
    </row>
    <row r="492" spans="2:10" s="490" customFormat="1" ht="15" customHeight="1">
      <c r="B492" s="692"/>
      <c r="C492" s="699"/>
      <c r="D492" s="99" t="s">
        <v>670</v>
      </c>
      <c r="E492" s="99">
        <f ca="1">AVERAGE(INDIRECT(CONCATENATE($E$478,E472,$E$479,E473),TRUE))</f>
        <v>4.9506832000000003</v>
      </c>
      <c r="F492" s="99">
        <f t="shared" ref="F492:H492" ca="1" si="201">AVERAGE(INDIRECT(CONCATENATE($E$478,F472,$E$479,F473),TRUE))</f>
        <v>3.8874445357142862</v>
      </c>
      <c r="G492" s="99">
        <f t="shared" ca="1" si="201"/>
        <v>10.586141318181818</v>
      </c>
      <c r="H492" s="99">
        <f t="shared" ca="1" si="201"/>
        <v>3.8874445357142862</v>
      </c>
      <c r="I492" s="99"/>
      <c r="J492" s="99"/>
    </row>
    <row r="493" spans="2:10" s="490" customFormat="1" ht="15" hidden="1" customHeight="1">
      <c r="B493" s="692"/>
      <c r="C493" s="699"/>
      <c r="D493" s="100" t="s">
        <v>681</v>
      </c>
      <c r="E493" s="100">
        <f ca="1">MIN(INDIRECT(CONCATENATE($E$478,E472,$E$479,E473),TRUE))</f>
        <v>1.8586957499999999</v>
      </c>
      <c r="F493" s="100">
        <f t="shared" ref="F493:H493" ca="1" si="202">MIN(INDIRECT(CONCATENATE($E$478,F472,$E$479,F473),TRUE))</f>
        <v>1.0195652500000003</v>
      </c>
      <c r="G493" s="100">
        <f t="shared" ca="1" si="202"/>
        <v>1.0195652500000003</v>
      </c>
      <c r="H493" s="100">
        <f t="shared" ca="1" si="202"/>
        <v>1.0195652500000003</v>
      </c>
      <c r="I493" s="100"/>
      <c r="J493" s="100"/>
    </row>
    <row r="494" spans="2:10" s="490" customFormat="1" ht="15" hidden="1" customHeight="1">
      <c r="B494" s="692"/>
      <c r="C494" s="699"/>
      <c r="D494" s="100" t="s">
        <v>682</v>
      </c>
      <c r="E494" s="100">
        <f ca="1">MAX(INDIRECT(CONCATENATE($E$478,E472,$E$479,E473),TRUE))</f>
        <v>10.172670750000002</v>
      </c>
      <c r="F494" s="100">
        <f t="shared" ref="F494:H494" ca="1" si="203">MAX(INDIRECT(CONCATENATE($E$478,F472,$E$479,F473),TRUE))</f>
        <v>10.172670750000002</v>
      </c>
      <c r="G494" s="100">
        <f t="shared" ca="1" si="203"/>
        <v>29.621467500000001</v>
      </c>
      <c r="H494" s="100">
        <f t="shared" ca="1" si="203"/>
        <v>10.172670750000002</v>
      </c>
      <c r="I494" s="100"/>
      <c r="J494" s="100"/>
    </row>
    <row r="495" spans="2:10" s="490" customFormat="1" ht="15" hidden="1" customHeight="1">
      <c r="B495" s="692"/>
      <c r="C495" s="699"/>
      <c r="D495" s="101" t="s">
        <v>558</v>
      </c>
      <c r="E495" s="101" t="str">
        <f>CONCATENATE($E478,E473,$E479,E472)</f>
        <v>SL_CHARTS_2012!$CI$39:$CI$35</v>
      </c>
      <c r="F495" s="101" t="str">
        <f t="shared" ref="F495:H495" si="204">CONCATENATE($E478,F473,$E479,F472)</f>
        <v>SL_CHARTS_2012!$CI$39:$CI$33</v>
      </c>
      <c r="G495" s="101" t="str">
        <f t="shared" si="204"/>
        <v>SL_CHARTS_2012!$CI$43:$CI$33</v>
      </c>
      <c r="H495" s="101" t="str">
        <f t="shared" si="204"/>
        <v>SL_CHARTS_2012!$CI$39:$CI$33</v>
      </c>
      <c r="I495" s="101"/>
      <c r="J495" s="101"/>
    </row>
    <row r="496" spans="2:10" s="490" customFormat="1" ht="15" hidden="1" customHeight="1">
      <c r="B496" s="692"/>
      <c r="C496" s="699"/>
      <c r="D496" s="101" t="s">
        <v>560</v>
      </c>
      <c r="E496" s="101" t="str">
        <f>CONCATENATE($E478,E475,$E479,E474)</f>
        <v>SL_CHARTS_2012!$CH$39:$CH$35</v>
      </c>
      <c r="F496" s="101" t="str">
        <f t="shared" ref="F496:H496" si="205">CONCATENATE($E478,F475,$E479,F474)</f>
        <v>SL_CHARTS_2012!$CH$39:$CH$33</v>
      </c>
      <c r="G496" s="101" t="str">
        <f t="shared" si="205"/>
        <v>SL_CHARTS_2012!$CH$43:$CH$33</v>
      </c>
      <c r="H496" s="101" t="str">
        <f t="shared" si="205"/>
        <v>SL_CHARTS_2012!$CH$39:$CH$33</v>
      </c>
      <c r="I496" s="101"/>
      <c r="J496" s="101"/>
    </row>
    <row r="497" spans="1:10" s="490" customFormat="1" ht="15" hidden="1" customHeight="1">
      <c r="B497" s="692"/>
      <c r="C497" s="699"/>
      <c r="D497" s="101" t="s">
        <v>559</v>
      </c>
      <c r="E497" s="101" t="str">
        <f>CONCATENATE($E478,E477,$E479,E476)</f>
        <v>SL_CHARTS_2012!$CJ$39:$CJ$35</v>
      </c>
      <c r="F497" s="101" t="str">
        <f t="shared" ref="F497:H497" si="206">CONCATENATE($E478,F477,$E479,F476)</f>
        <v>SL_CHARTS_2012!$CJ$39:$CJ$33</v>
      </c>
      <c r="G497" s="101" t="str">
        <f t="shared" si="206"/>
        <v>SL_CHARTS_2012!$CJ$43:$CJ$33</v>
      </c>
      <c r="H497" s="101" t="str">
        <f t="shared" si="206"/>
        <v>SL_CHARTS_2012!$CJ$39:$CJ$33</v>
      </c>
      <c r="I497" s="101"/>
      <c r="J497" s="101"/>
    </row>
    <row r="498" spans="1:10" s="490" customFormat="1" ht="15" hidden="1" customHeight="1">
      <c r="B498" s="692"/>
      <c r="C498" s="699"/>
      <c r="D498" s="101" t="s">
        <v>677</v>
      </c>
      <c r="E498" s="101" t="str">
        <f ca="1">ADDRESS(MATCH(E493,INDIRECT(E495,TRUE),0)+MATCH(E460,SL_CHARTS_2012!$CG$1:$CG$3999,1)-1,$E465+1,1,1)</f>
        <v>$CH$35</v>
      </c>
      <c r="F498" s="101" t="str">
        <f ca="1">ADDRESS(MATCH(F493,INDIRECT(F495,TRUE),0)+MATCH(F460,SL_CHARTS_2012!$CG$1:$CG$3999,1)-1,$E465+1,1,1)</f>
        <v>$CH$33</v>
      </c>
      <c r="G498" s="101" t="str">
        <f ca="1">ADDRESS(MATCH(G493,INDIRECT(G495,TRUE),0)+MATCH(G460,SL_CHARTS_2012!$CG$1:$CG$3999,1)-1,$E465+1,1,1)</f>
        <v>$CH$33</v>
      </c>
      <c r="H498" s="101" t="str">
        <f ca="1">ADDRESS(MATCH(H493,INDIRECT(H495,TRUE),0)+MATCH(H460,SL_CHARTS_2012!$CG$1:$CG$3999,1)-1,$E465+1,1,1)</f>
        <v>$CH$33</v>
      </c>
      <c r="I498" s="101"/>
      <c r="J498" s="101"/>
    </row>
    <row r="499" spans="1:10" s="490" customFormat="1" ht="15" hidden="1" customHeight="1">
      <c r="B499" s="692"/>
      <c r="C499" s="699"/>
      <c r="D499" s="101" t="s">
        <v>679</v>
      </c>
      <c r="E499" s="101" t="str">
        <f ca="1">ADDRESS(MATCH(E494,INDIRECT(E495,TRUE),0)+MATCH(E460,SL_CHARTS_2012!$CG$1:$CG$3999,1)-1,$E465+3,1,1)</f>
        <v>$CJ$39</v>
      </c>
      <c r="F499" s="101" t="str">
        <f ca="1">ADDRESS(MATCH(F494,INDIRECT(F495,TRUE),0)+MATCH(F460,SL_CHARTS_2012!$CG$1:$CG$3999,1)-1,$E465+3,1,1)</f>
        <v>$CJ$39</v>
      </c>
      <c r="G499" s="101" t="str">
        <f ca="1">ADDRESS(MATCH(G494,INDIRECT(G495,TRUE),0)+MATCH(G460,SL_CHARTS_2012!$CG$1:$CG$3999,1)-1,$E465+3,1,1)</f>
        <v>$CJ$43</v>
      </c>
      <c r="H499" s="101" t="str">
        <f ca="1">ADDRESS(MATCH(H494,INDIRECT(H495,TRUE),0)+MATCH(H460,SL_CHARTS_2012!$CG$1:$CG$3999,1)-1,$E465+3,1,1)</f>
        <v>$CJ$39</v>
      </c>
      <c r="I499" s="101"/>
      <c r="J499" s="101"/>
    </row>
    <row r="500" spans="1:10" s="490" customFormat="1" ht="15" customHeight="1">
      <c r="B500" s="692"/>
      <c r="C500" s="699"/>
      <c r="D500" s="101" t="s">
        <v>675</v>
      </c>
      <c r="E500" s="103">
        <f ca="1">MIN(INDIRECT(E496))</f>
        <v>-32</v>
      </c>
      <c r="F500" s="103">
        <f t="shared" ref="F500:H500" ca="1" si="207">MIN(INDIRECT(F496))</f>
        <v>-32</v>
      </c>
      <c r="G500" s="103">
        <f t="shared" ca="1" si="207"/>
        <v>-32</v>
      </c>
      <c r="H500" s="103">
        <f t="shared" ca="1" si="207"/>
        <v>-32</v>
      </c>
      <c r="I500" s="103"/>
      <c r="J500" s="103"/>
    </row>
    <row r="501" spans="1:10" s="490" customFormat="1" ht="15" customHeight="1" thickBot="1">
      <c r="B501" s="692"/>
      <c r="C501" s="700"/>
      <c r="D501" s="104" t="s">
        <v>676</v>
      </c>
      <c r="E501" s="105">
        <f ca="1">MAX(INDIRECT(E497))</f>
        <v>31.347826000000001</v>
      </c>
      <c r="F501" s="105">
        <f t="shared" ref="F501:H501" ca="1" si="208">MAX(INDIRECT(F497))</f>
        <v>31.347826000000001</v>
      </c>
      <c r="G501" s="105">
        <f t="shared" ca="1" si="208"/>
        <v>37.260869999999997</v>
      </c>
      <c r="H501" s="105">
        <f t="shared" ca="1" si="208"/>
        <v>31.347826000000001</v>
      </c>
      <c r="I501" s="103"/>
      <c r="J501" s="103"/>
    </row>
    <row r="502" spans="1:10" s="490" customFormat="1" ht="15" customHeight="1">
      <c r="I502" s="580"/>
      <c r="J502" s="345"/>
    </row>
    <row r="503" spans="1:10" s="490" customFormat="1" ht="15" customHeight="1" thickBot="1">
      <c r="B503" s="745" t="s">
        <v>565</v>
      </c>
      <c r="C503" s="745"/>
      <c r="D503" s="745"/>
      <c r="E503" s="745"/>
      <c r="F503" s="745"/>
      <c r="G503" s="745"/>
      <c r="H503" s="745"/>
      <c r="I503" s="518"/>
      <c r="J503" s="518"/>
    </row>
    <row r="504" spans="1:10" s="490" customFormat="1" ht="15" hidden="1" customHeight="1">
      <c r="A504" s="574"/>
      <c r="B504" s="691" t="s">
        <v>566</v>
      </c>
      <c r="C504" s="691" t="s">
        <v>120</v>
      </c>
      <c r="D504" s="30" t="s">
        <v>148</v>
      </c>
      <c r="E504" s="96" t="str">
        <f>ADDRESS(MATCH(E505,SL_CHARTS_2012!$CL$1:$CL$39999,1),$E$464,1)</f>
        <v>$AD$38</v>
      </c>
      <c r="F504" s="96" t="str">
        <f>ADDRESS(MATCH(F505,SL_CHARTS_2012!$CL$1:$CL$39999,1),$E$464,1)</f>
        <v>$AD$38</v>
      </c>
      <c r="G504" s="96" t="str">
        <f>ADDRESS(MATCH(G505,SL_CHARTS_2012!$CL$1:$CL$39999,1),$E$464,1)</f>
        <v>$AD$42</v>
      </c>
      <c r="H504" s="96" t="str">
        <f>ADDRESS(MATCH(H505,SL_CHARTS_2012!$CL$1:$CL$39999,1),$E$464,1)</f>
        <v>$AD$38</v>
      </c>
      <c r="I504" s="96"/>
      <c r="J504" s="96"/>
    </row>
    <row r="505" spans="1:10" s="490" customFormat="1" ht="15" customHeight="1">
      <c r="A505" s="574"/>
      <c r="B505" s="692"/>
      <c r="C505" s="691"/>
      <c r="D505" s="66" t="s">
        <v>129</v>
      </c>
      <c r="E505" s="197">
        <f>ROUNDUP(E$4,0)</f>
        <v>34</v>
      </c>
      <c r="F505" s="197">
        <f>ROUNDUP(F$4,0)</f>
        <v>34</v>
      </c>
      <c r="G505" s="197">
        <f>ROUNDUP(G$4,0)</f>
        <v>38</v>
      </c>
      <c r="H505" s="197">
        <f t="shared" ref="H505" si="209">ROUNDUP(H$4,0)</f>
        <v>34</v>
      </c>
      <c r="I505" s="197"/>
      <c r="J505" s="197"/>
    </row>
    <row r="506" spans="1:10" s="490" customFormat="1" ht="15" hidden="1" customHeight="1">
      <c r="A506" s="574"/>
      <c r="B506" s="692"/>
      <c r="C506" s="691"/>
      <c r="D506" s="30" t="s">
        <v>149</v>
      </c>
      <c r="E506" s="31" t="str">
        <f>ADDRESS(MATCH(E507,SL_CHARTS_2012!$CL$1:$CL$39999,1),$E$464,1)</f>
        <v>$AD$34</v>
      </c>
      <c r="F506" s="31" t="str">
        <f>ADDRESS(MATCH(F507,SL_CHARTS_2012!$CL$1:$CL$39999,1),$E$464,1)</f>
        <v>$AD$32</v>
      </c>
      <c r="G506" s="31" t="str">
        <f>ADDRESS(MATCH(G507,SL_CHARTS_2012!$CL$1:$CL$39999,1),$E$464,1)</f>
        <v>$AD$32</v>
      </c>
      <c r="H506" s="31" t="str">
        <f>ADDRESS(MATCH(H507,SL_CHARTS_2012!$CL$1:$CL$39999,1),$E$464,1)</f>
        <v>$AD$32</v>
      </c>
      <c r="I506" s="31"/>
      <c r="J506" s="31"/>
    </row>
    <row r="507" spans="1:10" s="490" customFormat="1" ht="15" customHeight="1">
      <c r="A507" s="574"/>
      <c r="B507" s="692"/>
      <c r="C507" s="691"/>
      <c r="D507" s="66" t="s">
        <v>130</v>
      </c>
      <c r="E507" s="241">
        <f>ROUNDDOWN(E$8,0)</f>
        <v>30</v>
      </c>
      <c r="F507" s="241">
        <f>ROUNDDOWN(F$8,0)</f>
        <v>28</v>
      </c>
      <c r="G507" s="241">
        <f>ROUNDDOWN(G$8,0)</f>
        <v>28</v>
      </c>
      <c r="H507" s="241">
        <f t="shared" ref="H507" si="210">ROUNDDOWN(H$8,0)</f>
        <v>28</v>
      </c>
      <c r="I507" s="241"/>
      <c r="J507" s="241"/>
    </row>
    <row r="508" spans="1:10" s="490" customFormat="1" ht="15" hidden="1" customHeight="1">
      <c r="A508" s="574"/>
      <c r="B508" s="692"/>
      <c r="C508" s="693" t="s">
        <v>121</v>
      </c>
      <c r="D508" s="63" t="s">
        <v>148</v>
      </c>
      <c r="E508" s="64" t="str">
        <f>ADDRESS(MATCH(E509,SL_CHARTS_2012!$CL$1:$CL$39999,1),$E$464,1)</f>
        <v>$AD$38</v>
      </c>
      <c r="F508" s="64" t="str">
        <f>ADDRESS(MATCH(F509,SL_CHARTS_2012!$CL$1:$CL$39999,1),$E$464,1)</f>
        <v>$AD$38</v>
      </c>
      <c r="G508" s="64" t="str">
        <f>ADDRESS(MATCH(G509,SL_CHARTS_2012!$CL$1:$CL$39999,1),$E$464,1)</f>
        <v>$AD$42</v>
      </c>
      <c r="H508" s="64" t="str">
        <f>ADDRESS(MATCH(H509,SL_CHARTS_2012!$CL$1:$CL$39999,1),$E$464,1)</f>
        <v>$AD$38</v>
      </c>
      <c r="I508" s="64"/>
      <c r="J508" s="64"/>
    </row>
    <row r="509" spans="1:10" s="490" customFormat="1" ht="15" customHeight="1">
      <c r="A509" s="574"/>
      <c r="B509" s="692"/>
      <c r="C509" s="693"/>
      <c r="D509" s="164" t="s">
        <v>118</v>
      </c>
      <c r="E509" s="196">
        <f>ROUNDUP(E$6,0)</f>
        <v>34</v>
      </c>
      <c r="F509" s="196">
        <f>ROUNDUP(F$6,0)</f>
        <v>34</v>
      </c>
      <c r="G509" s="196">
        <f>ROUNDUP(G$6,0)</f>
        <v>38</v>
      </c>
      <c r="H509" s="196">
        <f t="shared" ref="H509" si="211">ROUNDUP(H$6,0)</f>
        <v>34</v>
      </c>
      <c r="I509" s="196"/>
      <c r="J509" s="196"/>
    </row>
    <row r="510" spans="1:10" s="490" customFormat="1" ht="15" hidden="1" customHeight="1">
      <c r="A510" s="574"/>
      <c r="B510" s="692"/>
      <c r="C510" s="693"/>
      <c r="D510" s="63" t="s">
        <v>149</v>
      </c>
      <c r="E510" s="64" t="str">
        <f>ADDRESS(MATCH(E511,SL_CHARTS_2012!$CL$1:$CL$39999,1),$E$464,1)</f>
        <v>$AD$34</v>
      </c>
      <c r="F510" s="64" t="str">
        <f>ADDRESS(MATCH(F511,SL_CHARTS_2012!$CL$1:$CL$39999,1),$E$464,1)</f>
        <v>$AD$32</v>
      </c>
      <c r="G510" s="64" t="str">
        <f>ADDRESS(MATCH(G511,SL_CHARTS_2012!$CL$1:$CL$39999,1),$E$464,1)</f>
        <v>$AD$32</v>
      </c>
      <c r="H510" s="64" t="str">
        <f>ADDRESS(MATCH(H511,SL_CHARTS_2012!$CL$1:$CL$39999,1),$E$464,1)</f>
        <v>$AD$32</v>
      </c>
      <c r="I510" s="64"/>
      <c r="J510" s="64"/>
    </row>
    <row r="511" spans="1:10" s="490" customFormat="1" ht="15" customHeight="1">
      <c r="A511" s="574"/>
      <c r="B511" s="692"/>
      <c r="C511" s="693"/>
      <c r="D511" s="164" t="s">
        <v>119</v>
      </c>
      <c r="E511" s="196">
        <f>ROUNDDOWN(E$10,0)</f>
        <v>30</v>
      </c>
      <c r="F511" s="196">
        <f>ROUNDDOWN(F$10,0)</f>
        <v>28</v>
      </c>
      <c r="G511" s="196">
        <f>ROUNDDOWN(G$10,0)</f>
        <v>28</v>
      </c>
      <c r="H511" s="196">
        <f t="shared" ref="H511" si="212">ROUNDDOWN(H$10,0)</f>
        <v>28</v>
      </c>
      <c r="I511" s="196"/>
      <c r="J511" s="196"/>
    </row>
    <row r="512" spans="1:10" s="490" customFormat="1" ht="15" hidden="1" customHeight="1">
      <c r="A512" s="574"/>
      <c r="B512" s="692"/>
      <c r="C512" s="694" t="s">
        <v>125</v>
      </c>
      <c r="D512" s="694"/>
      <c r="E512" s="695">
        <v>90</v>
      </c>
      <c r="F512" s="695"/>
      <c r="G512" s="695"/>
      <c r="H512" s="695"/>
      <c r="I512" s="516"/>
      <c r="J512" s="516"/>
    </row>
    <row r="513" spans="1:10" s="490" customFormat="1" ht="15" hidden="1" customHeight="1">
      <c r="A513" s="574"/>
      <c r="B513" s="692"/>
      <c r="C513" s="696" t="s">
        <v>120</v>
      </c>
      <c r="D513" s="89" t="s">
        <v>552</v>
      </c>
      <c r="E513" s="69" t="str">
        <f>ADDRESS(MATCH(E507,SL_CHARTS_2012!$CL$1:$CL$39999,1),$E512+2,1)</f>
        <v>$CN$34</v>
      </c>
      <c r="F513" s="69" t="str">
        <f>ADDRESS(MATCH(F507,SL_CHARTS_2012!$CL$1:$CL$39999,1),$E512+2,1)</f>
        <v>$CN$32</v>
      </c>
      <c r="G513" s="69" t="str">
        <f>ADDRESS(MATCH(G507,SL_CHARTS_2012!$CL$1:$CL$39999,1),$E512+2,1)</f>
        <v>$CN$32</v>
      </c>
      <c r="H513" s="69" t="str">
        <f>ADDRESS(MATCH(H507,SL_CHARTS_2012!$CL$1:$CL$39999,1),$E512+2,1)</f>
        <v>$CN$32</v>
      </c>
      <c r="I513" s="69"/>
      <c r="J513" s="69"/>
    </row>
    <row r="514" spans="1:10" s="490" customFormat="1" ht="15" hidden="1" customHeight="1">
      <c r="A514" s="574"/>
      <c r="B514" s="692"/>
      <c r="C514" s="696"/>
      <c r="D514" s="89" t="s">
        <v>557</v>
      </c>
      <c r="E514" s="69" t="str">
        <f>ADDRESS(MATCH(E505,SL_CHARTS_2012!$CL$1:$CL$39999,1),$E512+2,1)</f>
        <v>$CN$38</v>
      </c>
      <c r="F514" s="69" t="str">
        <f>ADDRESS(MATCH(F505,SL_CHARTS_2012!$CL$1:$CL$39999,1),$E512+2,1)</f>
        <v>$CN$38</v>
      </c>
      <c r="G514" s="69" t="str">
        <f>ADDRESS(MATCH(G505,SL_CHARTS_2012!$CL$1:$CL$39999,1),$E512+2,1)</f>
        <v>$CN$42</v>
      </c>
      <c r="H514" s="69" t="str">
        <f>ADDRESS(MATCH(H505,SL_CHARTS_2012!$CL$1:$CL$39999,1),$E512+2,1)</f>
        <v>$CN$38</v>
      </c>
      <c r="I514" s="69"/>
      <c r="J514" s="69"/>
    </row>
    <row r="515" spans="1:10" s="490" customFormat="1" ht="15" hidden="1" customHeight="1">
      <c r="A515" s="574"/>
      <c r="B515" s="692"/>
      <c r="C515" s="696"/>
      <c r="D515" s="89" t="s">
        <v>553</v>
      </c>
      <c r="E515" s="69" t="str">
        <f>ADDRESS(MATCH(E507,SL_CHARTS_2012!$CL$1:$CL$39999,1),$E512+1,1)</f>
        <v>$CM$34</v>
      </c>
      <c r="F515" s="69" t="str">
        <f>ADDRESS(MATCH(F507,SL_CHARTS_2012!$CL$1:$CL$39999,1),$E512+1,1)</f>
        <v>$CM$32</v>
      </c>
      <c r="G515" s="69" t="str">
        <f>ADDRESS(MATCH(G507,SL_CHARTS_2012!$CL$1:$CL$39999,1),$E512+1,1)</f>
        <v>$CM$32</v>
      </c>
      <c r="H515" s="69" t="str">
        <f>ADDRESS(MATCH(H507,SL_CHARTS_2012!$CL$1:$CL$39999,1),$E512+1,1)</f>
        <v>$CM$32</v>
      </c>
      <c r="I515" s="69"/>
      <c r="J515" s="69"/>
    </row>
    <row r="516" spans="1:10" s="490" customFormat="1" ht="15" hidden="1" customHeight="1">
      <c r="A516" s="574"/>
      <c r="B516" s="692"/>
      <c r="C516" s="696"/>
      <c r="D516" s="89" t="s">
        <v>554</v>
      </c>
      <c r="E516" s="69" t="str">
        <f>ADDRESS(MATCH(E505,SL_CHARTS_2012!$CL$1:$CL$39999,1),$E512+1,1)</f>
        <v>$CM$38</v>
      </c>
      <c r="F516" s="69" t="str">
        <f>ADDRESS(MATCH(F505,SL_CHARTS_2012!$CL$1:$CL$39999,1),$E512+1,1)</f>
        <v>$CM$38</v>
      </c>
      <c r="G516" s="69" t="str">
        <f>ADDRESS(MATCH(G505,SL_CHARTS_2012!$CL$1:$CL$39999,1),$E512+1,1)</f>
        <v>$CM$42</v>
      </c>
      <c r="H516" s="69" t="str">
        <f>ADDRESS(MATCH(H505,SL_CHARTS_2012!$CL$1:$CL$39999,1),$E512+1,1)</f>
        <v>$CM$38</v>
      </c>
      <c r="I516" s="69"/>
      <c r="J516" s="69"/>
    </row>
    <row r="517" spans="1:10" s="490" customFormat="1" ht="15" hidden="1" customHeight="1">
      <c r="A517" s="574"/>
      <c r="B517" s="692"/>
      <c r="C517" s="696"/>
      <c r="D517" s="89" t="s">
        <v>555</v>
      </c>
      <c r="E517" s="69" t="str">
        <f>ADDRESS(MATCH(E507,SL_CHARTS_2012!$CL$1:$CL$39999,1),$E512+3,1)</f>
        <v>$CO$34</v>
      </c>
      <c r="F517" s="69" t="str">
        <f>ADDRESS(MATCH(F507,SL_CHARTS_2012!$CL$1:$CL$39999,1),$E512+3,1)</f>
        <v>$CO$32</v>
      </c>
      <c r="G517" s="69" t="str">
        <f>ADDRESS(MATCH(G507,SL_CHARTS_2012!$CL$1:$CL$39999,1),$E512+3,1)</f>
        <v>$CO$32</v>
      </c>
      <c r="H517" s="69" t="str">
        <f>ADDRESS(MATCH(H507,SL_CHARTS_2012!$CL$1:$CL$39999,1),$E512+3,1)</f>
        <v>$CO$32</v>
      </c>
      <c r="I517" s="69"/>
      <c r="J517" s="69"/>
    </row>
    <row r="518" spans="1:10" s="490" customFormat="1" ht="15" hidden="1" customHeight="1">
      <c r="A518" s="574"/>
      <c r="B518" s="692"/>
      <c r="C518" s="696"/>
      <c r="D518" s="89" t="s">
        <v>556</v>
      </c>
      <c r="E518" s="69" t="str">
        <f>ADDRESS(MATCH(E505,SL_CHARTS_2012!$CL$1:$CL$39999,1),$E512+3,1)</f>
        <v>$CO$38</v>
      </c>
      <c r="F518" s="69" t="str">
        <f>ADDRESS(MATCH(F505,SL_CHARTS_2012!$CL$1:$CL$39999,1),$E512+3,1)</f>
        <v>$CO$38</v>
      </c>
      <c r="G518" s="69" t="str">
        <f>ADDRESS(MATCH(G505,SL_CHARTS_2012!$CL$1:$CL$39999,1),$E512+3,1)</f>
        <v>$CO$42</v>
      </c>
      <c r="H518" s="69" t="str">
        <f>ADDRESS(MATCH(H505,SL_CHARTS_2012!$CL$1:$CL$39999,1),$E512+3,1)</f>
        <v>$CO$38</v>
      </c>
      <c r="I518" s="69"/>
      <c r="J518" s="69"/>
    </row>
    <row r="519" spans="1:10" s="490" customFormat="1" ht="15" hidden="1" customHeight="1">
      <c r="A519" s="574"/>
      <c r="B519" s="692"/>
      <c r="C519" s="693" t="s">
        <v>121</v>
      </c>
      <c r="D519" s="90" t="s">
        <v>123</v>
      </c>
      <c r="E519" s="67" t="str">
        <f>ADDRESS(MATCH(E511,SL_CHARTS_2012!$CL$1:$CL$39999,1),$E512+2,1)</f>
        <v>$CN$34</v>
      </c>
      <c r="F519" s="67" t="str">
        <f>ADDRESS(MATCH(F511,SL_CHARTS_2012!$CL$1:$CL$39999,1),$E512+2,1)</f>
        <v>$CN$32</v>
      </c>
      <c r="G519" s="67" t="str">
        <f>ADDRESS(MATCH(G511,SL_CHARTS_2012!$CL$1:$CL$39999,1),$E512+2,1)</f>
        <v>$CN$32</v>
      </c>
      <c r="H519" s="67" t="str">
        <f>ADDRESS(MATCH(H511,SL_CHARTS_2012!$CL$1:$CL$39999,1),$E512+2,1)</f>
        <v>$CN$32</v>
      </c>
      <c r="I519" s="67"/>
      <c r="J519" s="67"/>
    </row>
    <row r="520" spans="1:10" s="490" customFormat="1" ht="15" hidden="1" customHeight="1">
      <c r="A520" s="574"/>
      <c r="B520" s="692"/>
      <c r="C520" s="693"/>
      <c r="D520" s="90" t="s">
        <v>122</v>
      </c>
      <c r="E520" s="67" t="str">
        <f>ADDRESS(MATCH(E509,SL_CHARTS_2012!$CL$1:$CL$39999,1),$E512+2,1)</f>
        <v>$CN$38</v>
      </c>
      <c r="F520" s="67" t="str">
        <f>ADDRESS(MATCH(F509,SL_CHARTS_2012!$CL$1:$CL$39999,1),$E512+2,1)</f>
        <v>$CN$38</v>
      </c>
      <c r="G520" s="67" t="str">
        <f>ADDRESS(MATCH(G509,SL_CHARTS_2012!$CL$1:$CL$39999,1),$E512+2,1)</f>
        <v>$CN$42</v>
      </c>
      <c r="H520" s="67" t="str">
        <f>ADDRESS(MATCH(H509,SL_CHARTS_2012!$CL$1:$CL$39999,1),$E512+2,1)</f>
        <v>$CN$38</v>
      </c>
      <c r="I520" s="67"/>
      <c r="J520" s="67"/>
    </row>
    <row r="521" spans="1:10" s="490" customFormat="1" ht="15" hidden="1" customHeight="1">
      <c r="A521" s="574"/>
      <c r="B521" s="692"/>
      <c r="C521" s="693"/>
      <c r="D521" s="90" t="s">
        <v>553</v>
      </c>
      <c r="E521" s="67" t="str">
        <f>ADDRESS(MATCH(E511,SL_CHARTS_2012!$CL$1:$CL$39999,1),$E512+1,1)</f>
        <v>$CM$34</v>
      </c>
      <c r="F521" s="67" t="str">
        <f>ADDRESS(MATCH(F511,SL_CHARTS_2012!$CL$1:$CL$39999,1),$E512+1,1)</f>
        <v>$CM$32</v>
      </c>
      <c r="G521" s="67" t="str">
        <f>ADDRESS(MATCH(G511,SL_CHARTS_2012!$CL$1:$CL$39999,1),$E512+1,1)</f>
        <v>$CM$32</v>
      </c>
      <c r="H521" s="67" t="str">
        <f>ADDRESS(MATCH(H511,SL_CHARTS_2012!$CL$1:$CL$39999,1),$E512+1,1)</f>
        <v>$CM$32</v>
      </c>
      <c r="I521" s="67"/>
      <c r="J521" s="67"/>
    </row>
    <row r="522" spans="1:10" s="490" customFormat="1" ht="15" hidden="1" customHeight="1">
      <c r="A522" s="574"/>
      <c r="B522" s="692"/>
      <c r="C522" s="693"/>
      <c r="D522" s="90" t="s">
        <v>554</v>
      </c>
      <c r="E522" s="67" t="str">
        <f>ADDRESS(MATCH(E509,SL_CHARTS_2012!$CL$1:$CL$39999,1),$E512+1,1)</f>
        <v>$CM$38</v>
      </c>
      <c r="F522" s="67" t="str">
        <f>ADDRESS(MATCH(F509,SL_CHARTS_2012!$CL$1:$CL$39999,1),$E512+1,1)</f>
        <v>$CM$38</v>
      </c>
      <c r="G522" s="67" t="str">
        <f>ADDRESS(MATCH(G509,SL_CHARTS_2012!$CL$1:$CL$39999,1),$E512+1,1)</f>
        <v>$CM$42</v>
      </c>
      <c r="H522" s="67" t="str">
        <f>ADDRESS(MATCH(H509,SL_CHARTS_2012!$CL$1:$CL$39999,1),$E512+1,1)</f>
        <v>$CM$38</v>
      </c>
      <c r="I522" s="67"/>
      <c r="J522" s="67"/>
    </row>
    <row r="523" spans="1:10" s="490" customFormat="1" ht="15" hidden="1" customHeight="1">
      <c r="A523" s="574"/>
      <c r="B523" s="692"/>
      <c r="C523" s="693"/>
      <c r="D523" s="90" t="s">
        <v>555</v>
      </c>
      <c r="E523" s="67" t="str">
        <f>ADDRESS(MATCH(E511,SL_CHARTS_2012!$CL$1:$CL$39999,1),$E512+3,1)</f>
        <v>$CO$34</v>
      </c>
      <c r="F523" s="67" t="str">
        <f>ADDRESS(MATCH(F511,SL_CHARTS_2012!$CL$1:$CL$39999,1),$E512+3,1)</f>
        <v>$CO$32</v>
      </c>
      <c r="G523" s="67" t="str">
        <f>ADDRESS(MATCH(G511,SL_CHARTS_2012!$CL$1:$CL$39999,1),$E512+3,1)</f>
        <v>$CO$32</v>
      </c>
      <c r="H523" s="67" t="str">
        <f>ADDRESS(MATCH(H511,SL_CHARTS_2012!$CL$1:$CL$39999,1),$E512+3,1)</f>
        <v>$CO$32</v>
      </c>
      <c r="I523" s="67"/>
      <c r="J523" s="67"/>
    </row>
    <row r="524" spans="1:10" s="490" customFormat="1" ht="15" hidden="1" customHeight="1">
      <c r="A524" s="574"/>
      <c r="B524" s="692"/>
      <c r="C524" s="693"/>
      <c r="D524" s="90" t="s">
        <v>556</v>
      </c>
      <c r="E524" s="67" t="str">
        <f>ADDRESS(MATCH(E509,SL_CHARTS_2012!$CL$1:$CL$39999,1),$E512+3,1)</f>
        <v>$CO$38</v>
      </c>
      <c r="F524" s="67" t="str">
        <f>ADDRESS(MATCH(F509,SL_CHARTS_2012!$CL$1:$CL$39999,1),$E512+3,1)</f>
        <v>$CO$38</v>
      </c>
      <c r="G524" s="67" t="str">
        <f>ADDRESS(MATCH(G509,SL_CHARTS_2012!$CL$1:$CL$39999,1),$E512+3,1)</f>
        <v>$CO$42</v>
      </c>
      <c r="H524" s="67" t="str">
        <f>ADDRESS(MATCH(H509,SL_CHARTS_2012!$CL$1:$CL$39999,1),$E512+3,1)</f>
        <v>$CO$38</v>
      </c>
      <c r="I524" s="67"/>
      <c r="J524" s="67"/>
    </row>
    <row r="525" spans="1:10" s="490" customFormat="1" ht="15" hidden="1" customHeight="1">
      <c r="A525" s="574"/>
      <c r="B525" s="692"/>
      <c r="C525" s="568"/>
      <c r="D525" s="697" t="s">
        <v>126</v>
      </c>
      <c r="E525" s="72" t="s">
        <v>147</v>
      </c>
      <c r="F525" s="569"/>
      <c r="G525" s="569"/>
      <c r="H525" s="569"/>
      <c r="I525" s="569"/>
      <c r="J525" s="569"/>
    </row>
    <row r="526" spans="1:10" s="490" customFormat="1" ht="15" hidden="1" customHeight="1">
      <c r="A526" s="574"/>
      <c r="B526" s="692"/>
      <c r="C526" s="568"/>
      <c r="D526" s="697"/>
      <c r="E526" s="72" t="s">
        <v>124</v>
      </c>
      <c r="F526" s="569"/>
      <c r="G526" s="569"/>
      <c r="H526" s="569"/>
      <c r="I526" s="569"/>
      <c r="J526" s="569"/>
    </row>
    <row r="527" spans="1:10" s="490" customFormat="1" ht="15" customHeight="1">
      <c r="A527" s="580"/>
      <c r="B527" s="692"/>
      <c r="C527" s="698" t="s">
        <v>127</v>
      </c>
      <c r="D527" s="91" t="s">
        <v>106</v>
      </c>
      <c r="E527" s="20" t="str">
        <f t="shared" ref="E527:H527" si="213">CONCATENATE(E505,E$7,E507)</f>
        <v>34-30</v>
      </c>
      <c r="F527" s="20" t="str">
        <f t="shared" si="213"/>
        <v>34-28</v>
      </c>
      <c r="G527" s="20" t="str">
        <f t="shared" si="213"/>
        <v>38-28</v>
      </c>
      <c r="H527" s="20" t="str">
        <f t="shared" si="213"/>
        <v>34-28</v>
      </c>
      <c r="I527" s="20"/>
      <c r="J527" s="20"/>
    </row>
    <row r="528" spans="1:10" s="490" customFormat="1" ht="15" customHeight="1">
      <c r="A528" s="580"/>
      <c r="B528" s="692"/>
      <c r="C528" s="698"/>
      <c r="D528" s="92" t="s">
        <v>670</v>
      </c>
      <c r="E528" s="92">
        <f ca="1">AVERAGE(INDIRECT(CONCATENATE($E$525,E513,$E$526,E514),TRUE))</f>
        <v>61.15</v>
      </c>
      <c r="F528" s="92">
        <f t="shared" ref="F528:H528" ca="1" si="214">AVERAGE(INDIRECT(CONCATENATE($E$525,F513,$E$526,F514),TRUE))</f>
        <v>58.49285714285714</v>
      </c>
      <c r="G528" s="92">
        <f t="shared" ca="1" si="214"/>
        <v>66.331818181818178</v>
      </c>
      <c r="H528" s="92">
        <f t="shared" ca="1" si="214"/>
        <v>58.49285714285714</v>
      </c>
      <c r="I528" s="92"/>
      <c r="J528" s="92"/>
    </row>
    <row r="529" spans="1:10" s="490" customFormat="1" ht="15" hidden="1" customHeight="1">
      <c r="A529" s="580"/>
      <c r="B529" s="692"/>
      <c r="C529" s="698"/>
      <c r="D529" s="93" t="s">
        <v>681</v>
      </c>
      <c r="E529" s="93">
        <f ca="1">MIN(INDIRECT(CONCATENATE($E$525,E513,$E$526,E514),TRUE))</f>
        <v>52.75</v>
      </c>
      <c r="F529" s="93">
        <f t="shared" ref="F529:H529" ca="1" si="215">MIN(INDIRECT(CONCATENATE($E$525,F513,$E$526,F514),TRUE))</f>
        <v>51.55</v>
      </c>
      <c r="G529" s="93">
        <f t="shared" ca="1" si="215"/>
        <v>51.55</v>
      </c>
      <c r="H529" s="93">
        <f t="shared" ca="1" si="215"/>
        <v>51.55</v>
      </c>
      <c r="I529" s="93"/>
      <c r="J529" s="93"/>
    </row>
    <row r="530" spans="1:10" s="490" customFormat="1" ht="15" hidden="1" customHeight="1">
      <c r="A530" s="580"/>
      <c r="B530" s="692"/>
      <c r="C530" s="698"/>
      <c r="D530" s="93" t="s">
        <v>682</v>
      </c>
      <c r="E530" s="93">
        <f ca="1">MAX(INDIRECT(CONCATENATE($E$525,E513,$E$526,E514),TRUE))</f>
        <v>69.55</v>
      </c>
      <c r="F530" s="93">
        <f t="shared" ref="F530:H530" ca="1" si="216">MAX(INDIRECT(CONCATENATE($E$525,F513,$E$526,F514),TRUE))</f>
        <v>69.55</v>
      </c>
      <c r="G530" s="93">
        <f t="shared" ca="1" si="216"/>
        <v>86.35</v>
      </c>
      <c r="H530" s="93">
        <f t="shared" ca="1" si="216"/>
        <v>69.55</v>
      </c>
      <c r="I530" s="93"/>
      <c r="J530" s="93"/>
    </row>
    <row r="531" spans="1:10" s="490" customFormat="1" ht="15" hidden="1" customHeight="1">
      <c r="A531" s="574"/>
      <c r="B531" s="692"/>
      <c r="C531" s="698"/>
      <c r="D531" s="94" t="s">
        <v>558</v>
      </c>
      <c r="E531" s="94" t="str">
        <f>CONCATENATE($E525,E514,$E526,E513)</f>
        <v>SL_CHARTS_2012!$CN$38:$CN$34</v>
      </c>
      <c r="F531" s="94" t="str">
        <f t="shared" ref="F531:H531" si="217">CONCATENATE($E525,F514,$E526,F513)</f>
        <v>SL_CHARTS_2012!$CN$38:$CN$32</v>
      </c>
      <c r="G531" s="94" t="str">
        <f t="shared" si="217"/>
        <v>SL_CHARTS_2012!$CN$42:$CN$32</v>
      </c>
      <c r="H531" s="94" t="str">
        <f t="shared" si="217"/>
        <v>SL_CHARTS_2012!$CN$38:$CN$32</v>
      </c>
      <c r="I531" s="94"/>
      <c r="J531" s="94"/>
    </row>
    <row r="532" spans="1:10" s="490" customFormat="1" ht="15" hidden="1" customHeight="1">
      <c r="A532" s="574"/>
      <c r="B532" s="692"/>
      <c r="C532" s="698"/>
      <c r="D532" s="94" t="s">
        <v>560</v>
      </c>
      <c r="E532" s="94" t="str">
        <f>CONCATENATE($E525,E516,$E526,E515)</f>
        <v>SL_CHARTS_2012!$CM$38:$CM$34</v>
      </c>
      <c r="F532" s="94" t="str">
        <f t="shared" ref="F532:H532" si="218">CONCATENATE($E525,F516,$E526,F515)</f>
        <v>SL_CHARTS_2012!$CM$38:$CM$32</v>
      </c>
      <c r="G532" s="94" t="str">
        <f t="shared" si="218"/>
        <v>SL_CHARTS_2012!$CM$42:$CM$32</v>
      </c>
      <c r="H532" s="94" t="str">
        <f t="shared" si="218"/>
        <v>SL_CHARTS_2012!$CM$38:$CM$32</v>
      </c>
      <c r="I532" s="94"/>
      <c r="J532" s="94"/>
    </row>
    <row r="533" spans="1:10" s="490" customFormat="1" ht="15" hidden="1" customHeight="1">
      <c r="A533" s="574"/>
      <c r="B533" s="692"/>
      <c r="C533" s="698"/>
      <c r="D533" s="94" t="s">
        <v>559</v>
      </c>
      <c r="E533" s="94" t="str">
        <f>CONCATENATE($E525,E518,$E526,E517)</f>
        <v>SL_CHARTS_2012!$CO$38:$CO$34</v>
      </c>
      <c r="F533" s="94" t="str">
        <f t="shared" ref="F533:H533" si="219">CONCATENATE($E525,F518,$E526,F517)</f>
        <v>SL_CHARTS_2012!$CO$38:$CO$32</v>
      </c>
      <c r="G533" s="94" t="str">
        <f t="shared" si="219"/>
        <v>SL_CHARTS_2012!$CO$42:$CO$32</v>
      </c>
      <c r="H533" s="94" t="str">
        <f t="shared" si="219"/>
        <v>SL_CHARTS_2012!$CO$38:$CO$32</v>
      </c>
      <c r="I533" s="94"/>
      <c r="J533" s="94"/>
    </row>
    <row r="534" spans="1:10" s="490" customFormat="1" ht="15" hidden="1" customHeight="1">
      <c r="A534" s="574"/>
      <c r="B534" s="692"/>
      <c r="C534" s="698"/>
      <c r="D534" s="94" t="s">
        <v>677</v>
      </c>
      <c r="E534" s="94" t="str">
        <f ca="1">ADDRESS(MATCH(E529,INDIRECT(E531,TRUE),0)+MATCH(E507,SL_CHARTS_2012!$CL$1:$CL$3999,1)-1,$E512+1,1,1)</f>
        <v>$CM$34</v>
      </c>
      <c r="F534" s="94" t="str">
        <f ca="1">ADDRESS(MATCH(F529,INDIRECT(F531,TRUE),0)+MATCH(F507,SL_CHARTS_2012!$CL$1:$CL$3999,1)-1,$E512+1,1,1)</f>
        <v>$CM$32</v>
      </c>
      <c r="G534" s="94" t="str">
        <f ca="1">ADDRESS(MATCH(G529,INDIRECT(G531,TRUE),0)+MATCH(G507,SL_CHARTS_2012!$CL$1:$CL$3999,1)-1,$E512+1,1,1)</f>
        <v>$CM$32</v>
      </c>
      <c r="H534" s="94" t="str">
        <f ca="1">ADDRESS(MATCH(H529,INDIRECT(H531,TRUE),0)+MATCH(H507,SL_CHARTS_2012!$CL$1:$CL$3999,1)-1,$E512+1,1,1)</f>
        <v>$CM$32</v>
      </c>
      <c r="I534" s="94"/>
      <c r="J534" s="94"/>
    </row>
    <row r="535" spans="1:10" s="490" customFormat="1" ht="15" hidden="1" customHeight="1">
      <c r="A535" s="574"/>
      <c r="B535" s="692"/>
      <c r="C535" s="698"/>
      <c r="D535" s="94" t="s">
        <v>679</v>
      </c>
      <c r="E535" s="94" t="str">
        <f ca="1">ADDRESS(MATCH(E530,INDIRECT(E531,TRUE),0)+MATCH(E507,SL_CHARTS_2012!$CL$1:$CL$3999,1)-1,$E512+3,1,1)</f>
        <v>$CO$38</v>
      </c>
      <c r="F535" s="94" t="str">
        <f ca="1">ADDRESS(MATCH(F530,INDIRECT(F531,TRUE),0)+MATCH(F507,SL_CHARTS_2012!$CL$1:$CL$3999,1)-1,$E512+3,1,1)</f>
        <v>$CO$38</v>
      </c>
      <c r="G535" s="94" t="str">
        <f ca="1">ADDRESS(MATCH(G530,INDIRECT(G531,TRUE),0)+MATCH(G507,SL_CHARTS_2012!$CL$1:$CL$3999,1)-1,$E512+3,1,1)</f>
        <v>$CO$42</v>
      </c>
      <c r="H535" s="94" t="str">
        <f ca="1">ADDRESS(MATCH(H530,INDIRECT(H531,TRUE),0)+MATCH(H507,SL_CHARTS_2012!$CL$1:$CL$3999,1)-1,$E512+3,1,1)</f>
        <v>$CO$38</v>
      </c>
      <c r="I535" s="94"/>
      <c r="J535" s="94"/>
    </row>
    <row r="536" spans="1:10" s="490" customFormat="1" ht="15" customHeight="1">
      <c r="A536" s="574"/>
      <c r="B536" s="692"/>
      <c r="C536" s="698"/>
      <c r="D536" s="94" t="s">
        <v>675</v>
      </c>
      <c r="E536" s="96">
        <f ca="1">MIN(INDIRECT(E532))</f>
        <v>40</v>
      </c>
      <c r="F536" s="96">
        <f t="shared" ref="F536:H536" ca="1" si="220">MIN(INDIRECT(F532))</f>
        <v>39.299999999999997</v>
      </c>
      <c r="G536" s="96">
        <f t="shared" ca="1" si="220"/>
        <v>39.299999999999997</v>
      </c>
      <c r="H536" s="96">
        <f t="shared" ca="1" si="220"/>
        <v>39.299999999999997</v>
      </c>
      <c r="I536" s="96"/>
      <c r="J536" s="96"/>
    </row>
    <row r="537" spans="1:10" s="490" customFormat="1" ht="15" customHeight="1">
      <c r="A537" s="574"/>
      <c r="B537" s="692"/>
      <c r="C537" s="698"/>
      <c r="D537" s="94" t="s">
        <v>676</v>
      </c>
      <c r="E537" s="96">
        <f ca="1">MAX(INDIRECT(E533))</f>
        <v>83.3</v>
      </c>
      <c r="F537" s="96">
        <f t="shared" ref="F537:H537" ca="1" si="221">MAX(INDIRECT(F533))</f>
        <v>83.3</v>
      </c>
      <c r="G537" s="96">
        <f ca="1">MAX(INDIRECT(G533))</f>
        <v>101.1</v>
      </c>
      <c r="H537" s="96">
        <f t="shared" ca="1" si="221"/>
        <v>83.3</v>
      </c>
      <c r="I537" s="96"/>
      <c r="J537" s="96"/>
    </row>
    <row r="538" spans="1:10" s="490" customFormat="1" ht="15" customHeight="1">
      <c r="A538" s="574"/>
      <c r="B538" s="692"/>
      <c r="C538" s="699" t="s">
        <v>128</v>
      </c>
      <c r="D538" s="97" t="s">
        <v>106</v>
      </c>
      <c r="E538" s="98" t="str">
        <f t="shared" ref="E538:H538" si="222">CONCATENATE(E509,E$7,E511)</f>
        <v>34-30</v>
      </c>
      <c r="F538" s="98" t="str">
        <f t="shared" si="222"/>
        <v>34-28</v>
      </c>
      <c r="G538" s="98" t="str">
        <f t="shared" si="222"/>
        <v>38-28</v>
      </c>
      <c r="H538" s="98" t="str">
        <f t="shared" si="222"/>
        <v>34-28</v>
      </c>
      <c r="I538" s="98"/>
      <c r="J538" s="98"/>
    </row>
    <row r="539" spans="1:10" s="490" customFormat="1" ht="15" customHeight="1">
      <c r="A539" s="574"/>
      <c r="B539" s="692"/>
      <c r="C539" s="699"/>
      <c r="D539" s="99" t="s">
        <v>670</v>
      </c>
      <c r="E539" s="99">
        <f ca="1">AVERAGE(INDIRECT(CONCATENATE($E$525,E519,$E$526,E520),TRUE))</f>
        <v>61.15</v>
      </c>
      <c r="F539" s="99">
        <f t="shared" ref="F539:H539" ca="1" si="223">AVERAGE(INDIRECT(CONCATENATE($E$525,F519,$E$526,F520),TRUE))</f>
        <v>58.49285714285714</v>
      </c>
      <c r="G539" s="99">
        <f t="shared" ca="1" si="223"/>
        <v>66.331818181818178</v>
      </c>
      <c r="H539" s="99">
        <f t="shared" ca="1" si="223"/>
        <v>58.49285714285714</v>
      </c>
      <c r="I539" s="99"/>
      <c r="J539" s="99"/>
    </row>
    <row r="540" spans="1:10" s="490" customFormat="1" ht="15" hidden="1" customHeight="1">
      <c r="A540" s="574"/>
      <c r="B540" s="692"/>
      <c r="C540" s="699"/>
      <c r="D540" s="100" t="s">
        <v>681</v>
      </c>
      <c r="E540" s="100">
        <f ca="1">MIN(INDIRECT(CONCATENATE($E$525,E519,$E$526,E520),TRUE))</f>
        <v>52.75</v>
      </c>
      <c r="F540" s="100">
        <f t="shared" ref="F540:H540" ca="1" si="224">MIN(INDIRECT(CONCATENATE($E$525,F519,$E$526,F520),TRUE))</f>
        <v>51.55</v>
      </c>
      <c r="G540" s="100">
        <f t="shared" ca="1" si="224"/>
        <v>51.55</v>
      </c>
      <c r="H540" s="100">
        <f t="shared" ca="1" si="224"/>
        <v>51.55</v>
      </c>
      <c r="I540" s="100"/>
      <c r="J540" s="100"/>
    </row>
    <row r="541" spans="1:10" s="490" customFormat="1" ht="15" hidden="1" customHeight="1">
      <c r="A541" s="574"/>
      <c r="B541" s="692"/>
      <c r="C541" s="699"/>
      <c r="D541" s="100" t="s">
        <v>682</v>
      </c>
      <c r="E541" s="100">
        <f ca="1">MAX(INDIRECT(CONCATENATE($E$525,E519,$E$526,E520),TRUE))</f>
        <v>69.55</v>
      </c>
      <c r="F541" s="100">
        <f t="shared" ref="F541:H541" ca="1" si="225">MAX(INDIRECT(CONCATENATE($E$525,F519,$E$526,F520),TRUE))</f>
        <v>69.55</v>
      </c>
      <c r="G541" s="100">
        <f t="shared" ca="1" si="225"/>
        <v>86.35</v>
      </c>
      <c r="H541" s="100">
        <f t="shared" ca="1" si="225"/>
        <v>69.55</v>
      </c>
      <c r="I541" s="100"/>
      <c r="J541" s="100"/>
    </row>
    <row r="542" spans="1:10" s="490" customFormat="1" ht="15" hidden="1" customHeight="1">
      <c r="A542" s="574"/>
      <c r="B542" s="692"/>
      <c r="C542" s="699"/>
      <c r="D542" s="101" t="s">
        <v>558</v>
      </c>
      <c r="E542" s="101" t="str">
        <f>CONCATENATE($E525,E520,$E526,E519)</f>
        <v>SL_CHARTS_2012!$CN$38:$CN$34</v>
      </c>
      <c r="F542" s="101" t="str">
        <f t="shared" ref="F542:H542" si="226">CONCATENATE($E525,F520,$E526,F519)</f>
        <v>SL_CHARTS_2012!$CN$38:$CN$32</v>
      </c>
      <c r="G542" s="101" t="str">
        <f t="shared" si="226"/>
        <v>SL_CHARTS_2012!$CN$42:$CN$32</v>
      </c>
      <c r="H542" s="101" t="str">
        <f t="shared" si="226"/>
        <v>SL_CHARTS_2012!$CN$38:$CN$32</v>
      </c>
      <c r="I542" s="101"/>
      <c r="J542" s="101"/>
    </row>
    <row r="543" spans="1:10" s="490" customFormat="1" ht="15" hidden="1" customHeight="1">
      <c r="A543" s="574"/>
      <c r="B543" s="692"/>
      <c r="C543" s="699"/>
      <c r="D543" s="101" t="s">
        <v>560</v>
      </c>
      <c r="E543" s="101" t="str">
        <f>CONCATENATE($E525,E522,$E526,E521)</f>
        <v>SL_CHARTS_2012!$CM$38:$CM$34</v>
      </c>
      <c r="F543" s="101" t="str">
        <f t="shared" ref="F543:H543" si="227">CONCATENATE($E525,F522,$E526,F521)</f>
        <v>SL_CHARTS_2012!$CM$38:$CM$32</v>
      </c>
      <c r="G543" s="101" t="str">
        <f t="shared" si="227"/>
        <v>SL_CHARTS_2012!$CM$42:$CM$32</v>
      </c>
      <c r="H543" s="101" t="str">
        <f t="shared" si="227"/>
        <v>SL_CHARTS_2012!$CM$38:$CM$32</v>
      </c>
      <c r="I543" s="101"/>
      <c r="J543" s="101"/>
    </row>
    <row r="544" spans="1:10" s="490" customFormat="1" ht="15" hidden="1" customHeight="1">
      <c r="A544" s="574"/>
      <c r="B544" s="692"/>
      <c r="C544" s="699"/>
      <c r="D544" s="101" t="s">
        <v>559</v>
      </c>
      <c r="E544" s="101" t="str">
        <f>CONCATENATE($E525,E524,$E526,E523)</f>
        <v>SL_CHARTS_2012!$CO$38:$CO$34</v>
      </c>
      <c r="F544" s="101" t="str">
        <f t="shared" ref="F544:H544" si="228">CONCATENATE($E525,F524,$E526,F523)</f>
        <v>SL_CHARTS_2012!$CO$38:$CO$32</v>
      </c>
      <c r="G544" s="101" t="str">
        <f t="shared" si="228"/>
        <v>SL_CHARTS_2012!$CO$42:$CO$32</v>
      </c>
      <c r="H544" s="101" t="str">
        <f t="shared" si="228"/>
        <v>SL_CHARTS_2012!$CO$38:$CO$32</v>
      </c>
      <c r="I544" s="101"/>
      <c r="J544" s="101"/>
    </row>
    <row r="545" spans="1:10" s="490" customFormat="1" ht="15" hidden="1" customHeight="1">
      <c r="A545" s="574"/>
      <c r="B545" s="692"/>
      <c r="C545" s="699"/>
      <c r="D545" s="101" t="s">
        <v>677</v>
      </c>
      <c r="E545" s="101" t="str">
        <f ca="1">ADDRESS(MATCH(E540,INDIRECT(E542,TRUE),0)+MATCH(E507,SL_CHARTS_2012!$CL$1:$CL$3999,1)-1,$E512+1,1,1)</f>
        <v>$CM$34</v>
      </c>
      <c r="F545" s="101" t="str">
        <f ca="1">ADDRESS(MATCH(F540,INDIRECT(F542,TRUE),0)+MATCH(F507,SL_CHARTS_2012!$CL$1:$CL$3999,1)-1,$E512+1,1,1)</f>
        <v>$CM$32</v>
      </c>
      <c r="G545" s="101" t="str">
        <f ca="1">ADDRESS(MATCH(G540,INDIRECT(G542,TRUE),0)+MATCH(G507,SL_CHARTS_2012!$CL$1:$CL$3999,1)-1,$E512+1,1,1)</f>
        <v>$CM$32</v>
      </c>
      <c r="H545" s="101" t="str">
        <f ca="1">ADDRESS(MATCH(H540,INDIRECT(H542,TRUE),0)+MATCH(H507,SL_CHARTS_2012!$CL$1:$CL$3999,1)-1,$E512+1,1,1)</f>
        <v>$CM$32</v>
      </c>
      <c r="I545" s="101"/>
      <c r="J545" s="101"/>
    </row>
    <row r="546" spans="1:10" s="490" customFormat="1" ht="15" hidden="1" customHeight="1">
      <c r="A546" s="574"/>
      <c r="B546" s="692"/>
      <c r="C546" s="699"/>
      <c r="D546" s="101" t="s">
        <v>679</v>
      </c>
      <c r="E546" s="101" t="str">
        <f ca="1">ADDRESS(MATCH(E541,INDIRECT(E542,TRUE),0)+MATCH(E507,SL_CHARTS_2012!$CL$1:$CL$3999,1)-1,$E512+3,1,1)</f>
        <v>$CO$38</v>
      </c>
      <c r="F546" s="101" t="str">
        <f ca="1">ADDRESS(MATCH(F541,INDIRECT(F542,TRUE),0)+MATCH(F507,SL_CHARTS_2012!$CL$1:$CL$3999,1)-1,$E512+3,1,1)</f>
        <v>$CO$38</v>
      </c>
      <c r="G546" s="101" t="str">
        <f ca="1">ADDRESS(MATCH(G541,INDIRECT(G542,TRUE),0)+MATCH(G507,SL_CHARTS_2012!$CL$1:$CL$3999,1)-1,$E512+3,1,1)</f>
        <v>$CO$42</v>
      </c>
      <c r="H546" s="101" t="str">
        <f ca="1">ADDRESS(MATCH(H541,INDIRECT(H542,TRUE),0)+MATCH(H507,SL_CHARTS_2012!$CL$1:$CL$3999,1)-1,$E512+3,1,1)</f>
        <v>$CO$38</v>
      </c>
      <c r="I546" s="101"/>
      <c r="J546" s="101"/>
    </row>
    <row r="547" spans="1:10" s="490" customFormat="1" ht="15" customHeight="1">
      <c r="A547" s="574"/>
      <c r="B547" s="692"/>
      <c r="C547" s="699"/>
      <c r="D547" s="101" t="s">
        <v>675</v>
      </c>
      <c r="E547" s="103">
        <f ca="1">MIN(INDIRECT(E543))</f>
        <v>40</v>
      </c>
      <c r="F547" s="103">
        <f t="shared" ref="F547:H547" ca="1" si="229">MIN(INDIRECT(F543))</f>
        <v>39.299999999999997</v>
      </c>
      <c r="G547" s="103">
        <f t="shared" ca="1" si="229"/>
        <v>39.299999999999997</v>
      </c>
      <c r="H547" s="103">
        <f t="shared" ca="1" si="229"/>
        <v>39.299999999999997</v>
      </c>
      <c r="I547" s="103"/>
      <c r="J547" s="103"/>
    </row>
    <row r="548" spans="1:10" s="490" customFormat="1" ht="15" customHeight="1" thickBot="1">
      <c r="A548" s="574"/>
      <c r="B548" s="692"/>
      <c r="C548" s="700"/>
      <c r="D548" s="104" t="s">
        <v>676</v>
      </c>
      <c r="E548" s="105">
        <f ca="1">MAX(INDIRECT(E544))</f>
        <v>83.3</v>
      </c>
      <c r="F548" s="105">
        <f t="shared" ref="F548:H548" ca="1" si="230">MAX(INDIRECT(F544))</f>
        <v>83.3</v>
      </c>
      <c r="G548" s="105">
        <f t="shared" ca="1" si="230"/>
        <v>101.1</v>
      </c>
      <c r="H548" s="105">
        <f t="shared" ca="1" si="230"/>
        <v>83.3</v>
      </c>
      <c r="I548" s="103"/>
      <c r="J548" s="103"/>
    </row>
    <row r="549" spans="1:10" ht="15" customHeight="1">
      <c r="A549" s="524"/>
      <c r="B549" s="524"/>
      <c r="C549" s="524"/>
      <c r="D549" s="524"/>
      <c r="E549" s="524"/>
      <c r="F549" s="524"/>
      <c r="G549" s="524"/>
      <c r="H549" s="524"/>
      <c r="I549" s="489"/>
      <c r="J549" s="533"/>
    </row>
    <row r="550" spans="1:10" ht="15" customHeight="1">
      <c r="I550" s="489"/>
      <c r="J550" s="489"/>
    </row>
    <row r="551" spans="1:10" ht="15" customHeight="1">
      <c r="I551" s="489"/>
      <c r="J551" s="489"/>
    </row>
    <row r="552" spans="1:10" ht="15" customHeight="1">
      <c r="I552" s="489"/>
      <c r="J552" s="489"/>
    </row>
    <row r="553" spans="1:10" ht="15" customHeight="1">
      <c r="I553" s="489"/>
      <c r="J553" s="489"/>
    </row>
    <row r="554" spans="1:10" ht="15" customHeight="1"/>
    <row r="555" spans="1:10" ht="15" customHeight="1"/>
    <row r="556" spans="1:10" ht="15" customHeight="1"/>
    <row r="557" spans="1:10" ht="15" customHeight="1"/>
    <row r="558" spans="1:10" ht="15" customHeight="1"/>
    <row r="559" spans="1:10" ht="15" customHeight="1"/>
    <row r="560" spans="1:1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</sheetData>
  <mergeCells count="175">
    <mergeCell ref="B409:B431"/>
    <mergeCell ref="C409:C412"/>
    <mergeCell ref="C413:C416"/>
    <mergeCell ref="C417:D417"/>
    <mergeCell ref="E417:H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H440"/>
    <mergeCell ref="D441:D442"/>
    <mergeCell ref="C443:C444"/>
    <mergeCell ref="C445:C446"/>
    <mergeCell ref="C447:C450"/>
    <mergeCell ref="C451:C454"/>
    <mergeCell ref="C401:C404"/>
    <mergeCell ref="C405:C408"/>
    <mergeCell ref="C376:C377"/>
    <mergeCell ref="C378:C381"/>
    <mergeCell ref="C382:C385"/>
    <mergeCell ref="B386:B408"/>
    <mergeCell ref="C386:C389"/>
    <mergeCell ref="C390:C393"/>
    <mergeCell ref="C394:D394"/>
    <mergeCell ref="D395:D396"/>
    <mergeCell ref="C397:C398"/>
    <mergeCell ref="B362:H362"/>
    <mergeCell ref="B363:B385"/>
    <mergeCell ref="C363:C366"/>
    <mergeCell ref="C367:C370"/>
    <mergeCell ref="C371:D371"/>
    <mergeCell ref="E371:H371"/>
    <mergeCell ref="D372:D373"/>
    <mergeCell ref="C374:C375"/>
    <mergeCell ref="C399:C400"/>
    <mergeCell ref="E394:H394"/>
    <mergeCell ref="B319:H319"/>
    <mergeCell ref="B320:B360"/>
    <mergeCell ref="C320:C323"/>
    <mergeCell ref="C324:C327"/>
    <mergeCell ref="C328:D328"/>
    <mergeCell ref="E328:H328"/>
    <mergeCell ref="C329:C330"/>
    <mergeCell ref="C331:C332"/>
    <mergeCell ref="D333:D334"/>
    <mergeCell ref="C335:C347"/>
    <mergeCell ref="C348:C360"/>
    <mergeCell ref="B276:H276"/>
    <mergeCell ref="B277:B317"/>
    <mergeCell ref="C277:C280"/>
    <mergeCell ref="C281:C284"/>
    <mergeCell ref="C285:D285"/>
    <mergeCell ref="E285:H285"/>
    <mergeCell ref="C286:C287"/>
    <mergeCell ref="C288:C289"/>
    <mergeCell ref="D290:D291"/>
    <mergeCell ref="C292:C304"/>
    <mergeCell ref="C305:C317"/>
    <mergeCell ref="B244:B274"/>
    <mergeCell ref="C244:C247"/>
    <mergeCell ref="C248:C251"/>
    <mergeCell ref="C252:D252"/>
    <mergeCell ref="E252:H252"/>
    <mergeCell ref="D253:D254"/>
    <mergeCell ref="C255:C256"/>
    <mergeCell ref="C257:C258"/>
    <mergeCell ref="C259:C266"/>
    <mergeCell ref="C267:C274"/>
    <mergeCell ref="B227:B243"/>
    <mergeCell ref="C227:C230"/>
    <mergeCell ref="C231:D231"/>
    <mergeCell ref="E231:H231"/>
    <mergeCell ref="D232:D233"/>
    <mergeCell ref="C234:C235"/>
    <mergeCell ref="C236:C243"/>
    <mergeCell ref="B186:B226"/>
    <mergeCell ref="C186:C189"/>
    <mergeCell ref="C190:C193"/>
    <mergeCell ref="C194:D194"/>
    <mergeCell ref="E194:H194"/>
    <mergeCell ref="C195:C196"/>
    <mergeCell ref="C197:C198"/>
    <mergeCell ref="D199:D200"/>
    <mergeCell ref="C201:C213"/>
    <mergeCell ref="C214:C226"/>
    <mergeCell ref="B159:B185"/>
    <mergeCell ref="C159:C160"/>
    <mergeCell ref="C161:C162"/>
    <mergeCell ref="C163:D163"/>
    <mergeCell ref="E163:H163"/>
    <mergeCell ref="C164:C165"/>
    <mergeCell ref="C166:C167"/>
    <mergeCell ref="D168:D169"/>
    <mergeCell ref="C170:C177"/>
    <mergeCell ref="C178:C185"/>
    <mergeCell ref="E136:H136"/>
    <mergeCell ref="D137:D138"/>
    <mergeCell ref="C139:C140"/>
    <mergeCell ref="C141:C142"/>
    <mergeCell ref="C143:C150"/>
    <mergeCell ref="C151:C158"/>
    <mergeCell ref="C112:C119"/>
    <mergeCell ref="C120:C127"/>
    <mergeCell ref="B128:B158"/>
    <mergeCell ref="C128:C131"/>
    <mergeCell ref="C132:C135"/>
    <mergeCell ref="C136:D136"/>
    <mergeCell ref="B100:H100"/>
    <mergeCell ref="B101:B127"/>
    <mergeCell ref="C101:C102"/>
    <mergeCell ref="C103:C104"/>
    <mergeCell ref="C105:D105"/>
    <mergeCell ref="E105:H105"/>
    <mergeCell ref="C106:C107"/>
    <mergeCell ref="C108:C109"/>
    <mergeCell ref="D110:D111"/>
    <mergeCell ref="B68:B98"/>
    <mergeCell ref="C68:C71"/>
    <mergeCell ref="C72:C75"/>
    <mergeCell ref="C76:D76"/>
    <mergeCell ref="E76:H76"/>
    <mergeCell ref="D77:D78"/>
    <mergeCell ref="C79:C80"/>
    <mergeCell ref="C81:C82"/>
    <mergeCell ref="C83:C90"/>
    <mergeCell ref="C91:C98"/>
    <mergeCell ref="B41:B67"/>
    <mergeCell ref="C41:C42"/>
    <mergeCell ref="C43:C44"/>
    <mergeCell ref="C45:D45"/>
    <mergeCell ref="E45:H45"/>
    <mergeCell ref="C46:C47"/>
    <mergeCell ref="C48:C49"/>
    <mergeCell ref="D50:D51"/>
    <mergeCell ref="C52:C59"/>
    <mergeCell ref="C60:C67"/>
    <mergeCell ref="B1:H1"/>
    <mergeCell ref="B13:H13"/>
    <mergeCell ref="B14:B40"/>
    <mergeCell ref="C14:C15"/>
    <mergeCell ref="C16:C17"/>
    <mergeCell ref="C18:D18"/>
    <mergeCell ref="E18:H18"/>
    <mergeCell ref="C19:C20"/>
    <mergeCell ref="C21:C22"/>
    <mergeCell ref="D23:D24"/>
    <mergeCell ref="C25:C32"/>
    <mergeCell ref="C33:C40"/>
    <mergeCell ref="E2:G2"/>
    <mergeCell ref="E512:H512"/>
    <mergeCell ref="B503:H503"/>
    <mergeCell ref="B457:B501"/>
    <mergeCell ref="C457:C460"/>
    <mergeCell ref="C461:C464"/>
    <mergeCell ref="C465:D465"/>
    <mergeCell ref="C466:C471"/>
    <mergeCell ref="C472:C477"/>
    <mergeCell ref="D478:D479"/>
    <mergeCell ref="C480:C490"/>
    <mergeCell ref="C491:C501"/>
    <mergeCell ref="E465:H465"/>
    <mergeCell ref="B504:B548"/>
    <mergeCell ref="C504:C507"/>
    <mergeCell ref="C508:C511"/>
    <mergeCell ref="C512:D512"/>
    <mergeCell ref="C513:C518"/>
    <mergeCell ref="C519:C524"/>
    <mergeCell ref="D525:D526"/>
    <mergeCell ref="C527:C537"/>
    <mergeCell ref="C538:C548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DH19"/>
  <sheetViews>
    <sheetView zoomScale="85" zoomScaleNormal="85" workbookViewId="0">
      <pane xSplit="2" ySplit="4" topLeftCell="C5" activePane="bottomRight" state="frozen"/>
      <selection activeCell="L22" sqref="L22"/>
      <selection pane="topRight" activeCell="L22" sqref="L22"/>
      <selection pane="bottomLeft" activeCell="L22" sqref="L22"/>
      <selection pane="bottomRight" activeCell="B1" sqref="B1:N1"/>
    </sheetView>
  </sheetViews>
  <sheetFormatPr baseColWidth="10" defaultRowHeight="15"/>
  <cols>
    <col min="1" max="1" width="11.42578125" style="497"/>
    <col min="2" max="2" width="4.85546875" style="497" bestFit="1" customWidth="1"/>
    <col min="3" max="3" width="18.42578125" style="497" bestFit="1" customWidth="1"/>
    <col min="4" max="4" width="10.42578125" style="497" bestFit="1" customWidth="1"/>
    <col min="5" max="5" width="11" style="497" customWidth="1"/>
    <col min="6" max="6" width="8" style="497" bestFit="1" customWidth="1"/>
    <col min="7" max="7" width="24.5703125" style="497" bestFit="1" customWidth="1"/>
    <col min="8" max="8" width="7.42578125" style="497" bestFit="1" customWidth="1"/>
    <col min="9" max="9" width="7.7109375" style="497" bestFit="1" customWidth="1"/>
    <col min="10" max="10" width="17.85546875" style="497" bestFit="1" customWidth="1"/>
    <col min="11" max="11" width="6.42578125" style="497" bestFit="1" customWidth="1"/>
    <col min="12" max="12" width="6.7109375" style="497" bestFit="1" customWidth="1"/>
    <col min="13" max="13" width="9.5703125" style="554" bestFit="1" customWidth="1"/>
    <col min="14" max="14" width="17.28515625" style="497" bestFit="1" customWidth="1"/>
    <col min="15" max="17" width="7.7109375" style="497" customWidth="1"/>
    <col min="18" max="21" width="7.7109375" style="604" customWidth="1"/>
    <col min="22" max="24" width="7.7109375" style="497" customWidth="1"/>
    <col min="25" max="28" width="7.7109375" style="604" customWidth="1"/>
    <col min="29" max="31" width="7.7109375" style="497" customWidth="1"/>
    <col min="32" max="35" width="7.7109375" style="604" customWidth="1"/>
    <col min="36" max="38" width="7.7109375" style="497" customWidth="1"/>
    <col min="39" max="42" width="7.7109375" style="604" customWidth="1"/>
    <col min="43" max="45" width="7.7109375" style="497" customWidth="1"/>
    <col min="46" max="49" width="7.7109375" style="604" customWidth="1"/>
    <col min="50" max="52" width="7.7109375" style="497" customWidth="1"/>
    <col min="53" max="56" width="7.7109375" style="604" customWidth="1"/>
    <col min="57" max="59" width="7.7109375" style="497" customWidth="1"/>
    <col min="60" max="63" width="7.7109375" style="604" customWidth="1"/>
    <col min="64" max="66" width="7.7109375" style="497" customWidth="1"/>
    <col min="67" max="70" width="7.7109375" style="604" customWidth="1"/>
    <col min="71" max="73" width="7.7109375" style="497" hidden="1" customWidth="1"/>
    <col min="74" max="77" width="7.7109375" style="604" hidden="1" customWidth="1"/>
    <col min="78" max="80" width="7.7109375" style="497" customWidth="1"/>
    <col min="81" max="84" width="7.7109375" style="604" customWidth="1"/>
    <col min="85" max="87" width="7.7109375" style="497" customWidth="1"/>
    <col min="88" max="91" width="7.7109375" style="604" customWidth="1"/>
    <col min="92" max="94" width="7.7109375" style="497" customWidth="1"/>
    <col min="95" max="98" width="7.7109375" style="604" customWidth="1"/>
    <col min="99" max="101" width="7.7109375" style="497" customWidth="1"/>
    <col min="102" max="105" width="7.7109375" style="604" customWidth="1"/>
    <col min="106" max="108" width="7.7109375" style="497" customWidth="1"/>
    <col min="109" max="112" width="7.7109375" style="604" customWidth="1"/>
    <col min="113" max="16384" width="11.42578125" style="497"/>
  </cols>
  <sheetData>
    <row r="1" spans="2:112" ht="30" customHeight="1">
      <c r="B1" s="765" t="s">
        <v>686</v>
      </c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6"/>
      <c r="O1" s="764" t="s">
        <v>0</v>
      </c>
      <c r="P1" s="764"/>
      <c r="Q1" s="764"/>
      <c r="R1" s="764"/>
      <c r="S1" s="764"/>
      <c r="T1" s="764"/>
      <c r="U1" s="764"/>
      <c r="V1" s="764"/>
      <c r="W1" s="764"/>
      <c r="X1" s="764"/>
      <c r="Y1" s="764"/>
      <c r="Z1" s="764"/>
      <c r="AA1" s="764"/>
      <c r="AB1" s="764"/>
      <c r="AC1" s="764" t="s">
        <v>3</v>
      </c>
      <c r="AD1" s="764"/>
      <c r="AE1" s="764"/>
      <c r="AF1" s="764"/>
      <c r="AG1" s="764"/>
      <c r="AH1" s="764"/>
      <c r="AI1" s="764"/>
      <c r="AJ1" s="764"/>
      <c r="AK1" s="764"/>
      <c r="AL1" s="764"/>
      <c r="AM1" s="764"/>
      <c r="AN1" s="764"/>
      <c r="AO1" s="764"/>
      <c r="AP1" s="764"/>
      <c r="AQ1" s="764"/>
      <c r="AR1" s="764"/>
      <c r="AS1" s="764"/>
      <c r="AT1" s="764"/>
      <c r="AU1" s="764"/>
      <c r="AV1" s="764"/>
      <c r="AW1" s="764"/>
      <c r="AX1" s="764"/>
      <c r="AY1" s="764"/>
      <c r="AZ1" s="764"/>
      <c r="BA1" s="764"/>
      <c r="BB1" s="764"/>
      <c r="BC1" s="764"/>
      <c r="BD1" s="764"/>
      <c r="BE1" s="757" t="s">
        <v>244</v>
      </c>
      <c r="BF1" s="758"/>
      <c r="BG1" s="758"/>
      <c r="BH1" s="758"/>
      <c r="BI1" s="758"/>
      <c r="BJ1" s="758"/>
      <c r="BK1" s="758"/>
      <c r="BL1" s="758"/>
      <c r="BM1" s="758"/>
      <c r="BN1" s="758"/>
      <c r="BO1" s="758"/>
      <c r="BP1" s="758"/>
      <c r="BQ1" s="758"/>
      <c r="BR1" s="759"/>
      <c r="BS1" s="757" t="s">
        <v>45</v>
      </c>
      <c r="BT1" s="758"/>
      <c r="BU1" s="758"/>
      <c r="BV1" s="758"/>
      <c r="BW1" s="758"/>
      <c r="BX1" s="758"/>
      <c r="BY1" s="759"/>
      <c r="BZ1" s="757" t="s">
        <v>133</v>
      </c>
      <c r="CA1" s="758"/>
      <c r="CB1" s="758"/>
      <c r="CC1" s="758"/>
      <c r="CD1" s="758"/>
      <c r="CE1" s="758"/>
      <c r="CF1" s="758"/>
      <c r="CG1" s="758"/>
      <c r="CH1" s="758"/>
      <c r="CI1" s="758"/>
      <c r="CJ1" s="758"/>
      <c r="CK1" s="758"/>
      <c r="CL1" s="758"/>
      <c r="CM1" s="758"/>
      <c r="CN1" s="758"/>
      <c r="CO1" s="758"/>
      <c r="CP1" s="758"/>
      <c r="CQ1" s="758"/>
      <c r="CR1" s="758"/>
      <c r="CS1" s="758"/>
      <c r="CT1" s="758"/>
      <c r="CU1" s="758"/>
      <c r="CV1" s="758"/>
      <c r="CW1" s="758"/>
      <c r="CX1" s="758"/>
      <c r="CY1" s="758"/>
      <c r="CZ1" s="758"/>
      <c r="DA1" s="758"/>
      <c r="DB1" s="758"/>
      <c r="DC1" s="758"/>
      <c r="DD1" s="758"/>
      <c r="DE1" s="758"/>
      <c r="DF1" s="758"/>
      <c r="DG1" s="758"/>
      <c r="DH1" s="759"/>
    </row>
    <row r="2" spans="2:112" ht="30" customHeight="1" thickBot="1">
      <c r="B2" s="761" t="s">
        <v>161</v>
      </c>
      <c r="C2" s="761" t="s">
        <v>162</v>
      </c>
      <c r="D2" s="761" t="s">
        <v>163</v>
      </c>
      <c r="E2" s="761" t="s">
        <v>164</v>
      </c>
      <c r="F2" s="761" t="s">
        <v>165</v>
      </c>
      <c r="G2" s="761"/>
      <c r="H2" s="761"/>
      <c r="I2" s="761"/>
      <c r="J2" s="761" t="s">
        <v>165</v>
      </c>
      <c r="K2" s="761"/>
      <c r="L2" s="761"/>
      <c r="M2" s="767" t="s">
        <v>578</v>
      </c>
      <c r="N2" s="768" t="s">
        <v>226</v>
      </c>
      <c r="O2" s="769" t="s">
        <v>237</v>
      </c>
      <c r="P2" s="750"/>
      <c r="Q2" s="750"/>
      <c r="R2" s="750"/>
      <c r="S2" s="750"/>
      <c r="T2" s="750"/>
      <c r="U2" s="750"/>
      <c r="V2" s="749" t="s">
        <v>239</v>
      </c>
      <c r="W2" s="750"/>
      <c r="X2" s="750"/>
      <c r="Y2" s="750"/>
      <c r="Z2" s="750"/>
      <c r="AA2" s="750"/>
      <c r="AB2" s="750"/>
      <c r="AC2" s="749" t="s">
        <v>240</v>
      </c>
      <c r="AD2" s="750"/>
      <c r="AE2" s="750"/>
      <c r="AF2" s="750"/>
      <c r="AG2" s="750"/>
      <c r="AH2" s="750"/>
      <c r="AI2" s="750"/>
      <c r="AJ2" s="749" t="s">
        <v>241</v>
      </c>
      <c r="AK2" s="750"/>
      <c r="AL2" s="750"/>
      <c r="AM2" s="750"/>
      <c r="AN2" s="750"/>
      <c r="AO2" s="750"/>
      <c r="AP2" s="750"/>
      <c r="AQ2" s="749" t="s">
        <v>242</v>
      </c>
      <c r="AR2" s="750"/>
      <c r="AS2" s="750"/>
      <c r="AT2" s="750"/>
      <c r="AU2" s="750"/>
      <c r="AV2" s="750"/>
      <c r="AW2" s="750"/>
      <c r="AX2" s="749" t="s">
        <v>243</v>
      </c>
      <c r="AY2" s="750"/>
      <c r="AZ2" s="750"/>
      <c r="BA2" s="750"/>
      <c r="BB2" s="750"/>
      <c r="BC2" s="750"/>
      <c r="BD2" s="750"/>
      <c r="BE2" s="749" t="s">
        <v>11</v>
      </c>
      <c r="BF2" s="750"/>
      <c r="BG2" s="750"/>
      <c r="BH2" s="750"/>
      <c r="BI2" s="750"/>
      <c r="BJ2" s="750"/>
      <c r="BK2" s="750"/>
      <c r="BL2" s="749" t="s">
        <v>564</v>
      </c>
      <c r="BM2" s="750"/>
      <c r="BN2" s="750"/>
      <c r="BO2" s="750"/>
      <c r="BP2" s="750"/>
      <c r="BQ2" s="750"/>
      <c r="BR2" s="750"/>
      <c r="BS2" s="749" t="s">
        <v>16</v>
      </c>
      <c r="BT2" s="750"/>
      <c r="BU2" s="750"/>
      <c r="BV2" s="750"/>
      <c r="BW2" s="750"/>
      <c r="BX2" s="750"/>
      <c r="BY2" s="750"/>
      <c r="BZ2" s="749" t="s">
        <v>245</v>
      </c>
      <c r="CA2" s="750"/>
      <c r="CB2" s="750"/>
      <c r="CC2" s="750"/>
      <c r="CD2" s="750"/>
      <c r="CE2" s="750"/>
      <c r="CF2" s="750"/>
      <c r="CG2" s="749" t="s">
        <v>246</v>
      </c>
      <c r="CH2" s="750"/>
      <c r="CI2" s="750"/>
      <c r="CJ2" s="750"/>
      <c r="CK2" s="750"/>
      <c r="CL2" s="750"/>
      <c r="CM2" s="750"/>
      <c r="CN2" s="749" t="s">
        <v>247</v>
      </c>
      <c r="CO2" s="750"/>
      <c r="CP2" s="750"/>
      <c r="CQ2" s="750"/>
      <c r="CR2" s="750"/>
      <c r="CS2" s="750"/>
      <c r="CT2" s="750"/>
      <c r="CU2" s="749" t="s">
        <v>249</v>
      </c>
      <c r="CV2" s="750"/>
      <c r="CW2" s="750"/>
      <c r="CX2" s="750"/>
      <c r="CY2" s="750"/>
      <c r="CZ2" s="750"/>
      <c r="DA2" s="760"/>
      <c r="DB2" s="749" t="s">
        <v>570</v>
      </c>
      <c r="DC2" s="750"/>
      <c r="DD2" s="750"/>
      <c r="DE2" s="750"/>
      <c r="DF2" s="750"/>
      <c r="DG2" s="750"/>
      <c r="DH2" s="750"/>
    </row>
    <row r="3" spans="2:112" ht="30" customHeight="1" thickBot="1">
      <c r="B3" s="761"/>
      <c r="C3" s="761"/>
      <c r="D3" s="761"/>
      <c r="E3" s="761"/>
      <c r="F3" s="751"/>
      <c r="G3" s="751"/>
      <c r="H3" s="751"/>
      <c r="I3" s="751"/>
      <c r="J3" s="751"/>
      <c r="K3" s="751"/>
      <c r="L3" s="751"/>
      <c r="M3" s="761"/>
      <c r="N3" s="762"/>
      <c r="O3" s="751" t="s">
        <v>683</v>
      </c>
      <c r="P3" s="751"/>
      <c r="Q3" s="751"/>
      <c r="R3" s="752" t="s">
        <v>571</v>
      </c>
      <c r="S3" s="753"/>
      <c r="T3" s="754"/>
      <c r="U3" s="755" t="s">
        <v>572</v>
      </c>
      <c r="V3" s="751" t="s">
        <v>683</v>
      </c>
      <c r="W3" s="751"/>
      <c r="X3" s="751"/>
      <c r="Y3" s="752" t="s">
        <v>571</v>
      </c>
      <c r="Z3" s="753"/>
      <c r="AA3" s="754"/>
      <c r="AB3" s="755" t="s">
        <v>572</v>
      </c>
      <c r="AC3" s="751" t="s">
        <v>683</v>
      </c>
      <c r="AD3" s="751"/>
      <c r="AE3" s="751"/>
      <c r="AF3" s="752" t="s">
        <v>571</v>
      </c>
      <c r="AG3" s="753"/>
      <c r="AH3" s="754"/>
      <c r="AI3" s="755" t="s">
        <v>572</v>
      </c>
      <c r="AJ3" s="751" t="s">
        <v>683</v>
      </c>
      <c r="AK3" s="751"/>
      <c r="AL3" s="751"/>
      <c r="AM3" s="752" t="s">
        <v>571</v>
      </c>
      <c r="AN3" s="753"/>
      <c r="AO3" s="754"/>
      <c r="AP3" s="755" t="s">
        <v>572</v>
      </c>
      <c r="AQ3" s="751" t="s">
        <v>683</v>
      </c>
      <c r="AR3" s="751"/>
      <c r="AS3" s="751"/>
      <c r="AT3" s="752" t="s">
        <v>571</v>
      </c>
      <c r="AU3" s="753"/>
      <c r="AV3" s="754"/>
      <c r="AW3" s="755" t="s">
        <v>572</v>
      </c>
      <c r="AX3" s="751" t="s">
        <v>683</v>
      </c>
      <c r="AY3" s="751"/>
      <c r="AZ3" s="751"/>
      <c r="BA3" s="752" t="s">
        <v>571</v>
      </c>
      <c r="BB3" s="753"/>
      <c r="BC3" s="754"/>
      <c r="BD3" s="755" t="s">
        <v>572</v>
      </c>
      <c r="BE3" s="751" t="s">
        <v>683</v>
      </c>
      <c r="BF3" s="751"/>
      <c r="BG3" s="751"/>
      <c r="BH3" s="752" t="s">
        <v>571</v>
      </c>
      <c r="BI3" s="753"/>
      <c r="BJ3" s="754"/>
      <c r="BK3" s="755" t="s">
        <v>572</v>
      </c>
      <c r="BL3" s="751" t="s">
        <v>683</v>
      </c>
      <c r="BM3" s="751"/>
      <c r="BN3" s="751"/>
      <c r="BO3" s="752" t="s">
        <v>571</v>
      </c>
      <c r="BP3" s="753"/>
      <c r="BQ3" s="754"/>
      <c r="BR3" s="755" t="s">
        <v>572</v>
      </c>
      <c r="BS3" s="751" t="s">
        <v>683</v>
      </c>
      <c r="BT3" s="751"/>
      <c r="BU3" s="751"/>
      <c r="BV3" s="752" t="s">
        <v>571</v>
      </c>
      <c r="BW3" s="753"/>
      <c r="BX3" s="754"/>
      <c r="BY3" s="755" t="s">
        <v>572</v>
      </c>
      <c r="BZ3" s="751" t="s">
        <v>683</v>
      </c>
      <c r="CA3" s="751"/>
      <c r="CB3" s="751"/>
      <c r="CC3" s="752" t="s">
        <v>571</v>
      </c>
      <c r="CD3" s="753"/>
      <c r="CE3" s="754"/>
      <c r="CF3" s="755" t="s">
        <v>572</v>
      </c>
      <c r="CG3" s="751" t="s">
        <v>683</v>
      </c>
      <c r="CH3" s="751"/>
      <c r="CI3" s="751"/>
      <c r="CJ3" s="752" t="s">
        <v>571</v>
      </c>
      <c r="CK3" s="753"/>
      <c r="CL3" s="754"/>
      <c r="CM3" s="755" t="s">
        <v>572</v>
      </c>
      <c r="CN3" s="751" t="s">
        <v>683</v>
      </c>
      <c r="CO3" s="751"/>
      <c r="CP3" s="751"/>
      <c r="CQ3" s="752" t="s">
        <v>571</v>
      </c>
      <c r="CR3" s="753"/>
      <c r="CS3" s="754"/>
      <c r="CT3" s="755" t="s">
        <v>572</v>
      </c>
      <c r="CU3" s="751" t="s">
        <v>683</v>
      </c>
      <c r="CV3" s="751"/>
      <c r="CW3" s="751"/>
      <c r="CX3" s="752" t="s">
        <v>571</v>
      </c>
      <c r="CY3" s="753"/>
      <c r="CZ3" s="754"/>
      <c r="DA3" s="755" t="s">
        <v>572</v>
      </c>
      <c r="DB3" s="751" t="s">
        <v>683</v>
      </c>
      <c r="DC3" s="751"/>
      <c r="DD3" s="751"/>
      <c r="DE3" s="752" t="s">
        <v>571</v>
      </c>
      <c r="DF3" s="753"/>
      <c r="DG3" s="754"/>
      <c r="DH3" s="755" t="s">
        <v>572</v>
      </c>
    </row>
    <row r="4" spans="2:112" ht="30" customHeight="1" thickBot="1">
      <c r="B4" s="751"/>
      <c r="C4" s="751"/>
      <c r="D4" s="751"/>
      <c r="E4" s="751"/>
      <c r="F4" s="549" t="s">
        <v>166</v>
      </c>
      <c r="G4" s="549" t="s">
        <v>167</v>
      </c>
      <c r="H4" s="550" t="s">
        <v>168</v>
      </c>
      <c r="I4" s="550" t="s">
        <v>169</v>
      </c>
      <c r="J4" s="550" t="s">
        <v>227</v>
      </c>
      <c r="K4" s="550" t="s">
        <v>228</v>
      </c>
      <c r="L4" s="550" t="s">
        <v>229</v>
      </c>
      <c r="M4" s="751"/>
      <c r="N4" s="763"/>
      <c r="O4" s="549" t="s">
        <v>24</v>
      </c>
      <c r="P4" s="551" t="s">
        <v>236</v>
      </c>
      <c r="Q4" s="549" t="s">
        <v>26</v>
      </c>
      <c r="R4" s="601" t="s">
        <v>24</v>
      </c>
      <c r="S4" s="602" t="s">
        <v>236</v>
      </c>
      <c r="T4" s="603" t="s">
        <v>26</v>
      </c>
      <c r="U4" s="756"/>
      <c r="V4" s="549" t="s">
        <v>24</v>
      </c>
      <c r="W4" s="551" t="s">
        <v>236</v>
      </c>
      <c r="X4" s="549" t="s">
        <v>26</v>
      </c>
      <c r="Y4" s="601" t="s">
        <v>24</v>
      </c>
      <c r="Z4" s="602" t="s">
        <v>236</v>
      </c>
      <c r="AA4" s="603" t="s">
        <v>26</v>
      </c>
      <c r="AB4" s="756"/>
      <c r="AC4" s="549" t="s">
        <v>24</v>
      </c>
      <c r="AD4" s="551" t="s">
        <v>236</v>
      </c>
      <c r="AE4" s="549" t="s">
        <v>26</v>
      </c>
      <c r="AF4" s="601" t="s">
        <v>24</v>
      </c>
      <c r="AG4" s="602" t="s">
        <v>236</v>
      </c>
      <c r="AH4" s="603" t="s">
        <v>26</v>
      </c>
      <c r="AI4" s="756"/>
      <c r="AJ4" s="549" t="s">
        <v>24</v>
      </c>
      <c r="AK4" s="551" t="s">
        <v>236</v>
      </c>
      <c r="AL4" s="549" t="s">
        <v>26</v>
      </c>
      <c r="AM4" s="601" t="s">
        <v>24</v>
      </c>
      <c r="AN4" s="602" t="s">
        <v>236</v>
      </c>
      <c r="AO4" s="603" t="s">
        <v>26</v>
      </c>
      <c r="AP4" s="756"/>
      <c r="AQ4" s="549" t="s">
        <v>24</v>
      </c>
      <c r="AR4" s="551" t="s">
        <v>236</v>
      </c>
      <c r="AS4" s="549" t="s">
        <v>26</v>
      </c>
      <c r="AT4" s="601" t="s">
        <v>24</v>
      </c>
      <c r="AU4" s="602" t="s">
        <v>236</v>
      </c>
      <c r="AV4" s="603" t="s">
        <v>26</v>
      </c>
      <c r="AW4" s="756"/>
      <c r="AX4" s="549" t="s">
        <v>24</v>
      </c>
      <c r="AY4" s="551" t="s">
        <v>236</v>
      </c>
      <c r="AZ4" s="549" t="s">
        <v>26</v>
      </c>
      <c r="BA4" s="601" t="s">
        <v>24</v>
      </c>
      <c r="BB4" s="602" t="s">
        <v>236</v>
      </c>
      <c r="BC4" s="603" t="s">
        <v>26</v>
      </c>
      <c r="BD4" s="756"/>
      <c r="BE4" s="549" t="s">
        <v>24</v>
      </c>
      <c r="BF4" s="551" t="s">
        <v>236</v>
      </c>
      <c r="BG4" s="549" t="s">
        <v>26</v>
      </c>
      <c r="BH4" s="601" t="s">
        <v>24</v>
      </c>
      <c r="BI4" s="602" t="s">
        <v>236</v>
      </c>
      <c r="BJ4" s="603" t="s">
        <v>26</v>
      </c>
      <c r="BK4" s="756"/>
      <c r="BL4" s="549" t="s">
        <v>24</v>
      </c>
      <c r="BM4" s="551" t="s">
        <v>236</v>
      </c>
      <c r="BN4" s="549" t="s">
        <v>26</v>
      </c>
      <c r="BO4" s="601" t="s">
        <v>24</v>
      </c>
      <c r="BP4" s="602" t="s">
        <v>236</v>
      </c>
      <c r="BQ4" s="603" t="s">
        <v>26</v>
      </c>
      <c r="BR4" s="756"/>
      <c r="BS4" s="549" t="s">
        <v>24</v>
      </c>
      <c r="BT4" s="551" t="s">
        <v>236</v>
      </c>
      <c r="BU4" s="549" t="s">
        <v>26</v>
      </c>
      <c r="BV4" s="601" t="s">
        <v>24</v>
      </c>
      <c r="BW4" s="602" t="s">
        <v>236</v>
      </c>
      <c r="BX4" s="603" t="s">
        <v>26</v>
      </c>
      <c r="BY4" s="756"/>
      <c r="BZ4" s="549" t="s">
        <v>24</v>
      </c>
      <c r="CA4" s="551" t="s">
        <v>236</v>
      </c>
      <c r="CB4" s="549" t="s">
        <v>26</v>
      </c>
      <c r="CC4" s="601" t="s">
        <v>24</v>
      </c>
      <c r="CD4" s="602" t="s">
        <v>236</v>
      </c>
      <c r="CE4" s="603" t="s">
        <v>26</v>
      </c>
      <c r="CF4" s="756"/>
      <c r="CG4" s="549" t="s">
        <v>24</v>
      </c>
      <c r="CH4" s="551" t="s">
        <v>236</v>
      </c>
      <c r="CI4" s="549" t="s">
        <v>26</v>
      </c>
      <c r="CJ4" s="601" t="s">
        <v>24</v>
      </c>
      <c r="CK4" s="602" t="s">
        <v>236</v>
      </c>
      <c r="CL4" s="603" t="s">
        <v>26</v>
      </c>
      <c r="CM4" s="756"/>
      <c r="CN4" s="549" t="s">
        <v>24</v>
      </c>
      <c r="CO4" s="551" t="s">
        <v>236</v>
      </c>
      <c r="CP4" s="549" t="s">
        <v>26</v>
      </c>
      <c r="CQ4" s="601" t="s">
        <v>24</v>
      </c>
      <c r="CR4" s="602" t="s">
        <v>236</v>
      </c>
      <c r="CS4" s="603" t="s">
        <v>26</v>
      </c>
      <c r="CT4" s="756"/>
      <c r="CU4" s="549" t="s">
        <v>24</v>
      </c>
      <c r="CV4" s="551" t="s">
        <v>236</v>
      </c>
      <c r="CW4" s="549" t="s">
        <v>26</v>
      </c>
      <c r="CX4" s="601" t="s">
        <v>24</v>
      </c>
      <c r="CY4" s="602" t="s">
        <v>236</v>
      </c>
      <c r="CZ4" s="603" t="s">
        <v>26</v>
      </c>
      <c r="DA4" s="756"/>
      <c r="DB4" s="549" t="s">
        <v>24</v>
      </c>
      <c r="DC4" s="551" t="s">
        <v>236</v>
      </c>
      <c r="DD4" s="549" t="s">
        <v>26</v>
      </c>
      <c r="DE4" s="601" t="s">
        <v>24</v>
      </c>
      <c r="DF4" s="602" t="s">
        <v>236</v>
      </c>
      <c r="DG4" s="603" t="s">
        <v>26</v>
      </c>
      <c r="DH4" s="756"/>
    </row>
    <row r="5" spans="2:112" ht="33.950000000000003" customHeight="1">
      <c r="B5" s="491" t="s">
        <v>255</v>
      </c>
      <c r="C5" s="492" t="s">
        <v>225</v>
      </c>
      <c r="D5" s="493">
        <v>48.044097999999998</v>
      </c>
      <c r="E5" s="493">
        <v>-1.7190019999999999</v>
      </c>
      <c r="F5" s="492" t="s">
        <v>256</v>
      </c>
      <c r="G5" s="494" t="s">
        <v>480</v>
      </c>
      <c r="H5" s="492">
        <v>30.5</v>
      </c>
      <c r="I5" s="492">
        <v>33.9</v>
      </c>
      <c r="J5" s="494" t="s">
        <v>231</v>
      </c>
      <c r="K5" s="492">
        <v>10</v>
      </c>
      <c r="L5" s="492">
        <v>20</v>
      </c>
      <c r="M5" s="553">
        <v>38</v>
      </c>
      <c r="N5" s="498" t="s">
        <v>593</v>
      </c>
      <c r="O5" s="454">
        <f ca="1">RUPELIAN_PARAM_GTS12!$E$89</f>
        <v>87.64</v>
      </c>
      <c r="P5" s="453">
        <f ca="1">RUPELIAN_PARAM_GTS12!$E$84</f>
        <v>161.01470588235293</v>
      </c>
      <c r="Q5" s="454">
        <f ca="1">RUPELIAN_PARAM_GTS12!$E$90</f>
        <v>211.3</v>
      </c>
      <c r="R5" s="604">
        <f ca="1">$M5-Q5+$K5</f>
        <v>-163.30000000000001</v>
      </c>
      <c r="S5" s="605">
        <f ca="1" xml:space="preserve"> $M5 - P5 + (($K5) + ($L5))/2</f>
        <v>-108.01470588235293</v>
      </c>
      <c r="T5" s="604">
        <f ca="1">$M5-O5+$L5</f>
        <v>-29.64</v>
      </c>
      <c r="U5" s="606">
        <f ca="1">T5-R5</f>
        <v>133.66000000000003</v>
      </c>
      <c r="V5" s="454">
        <f ca="1">RUPELIAN_PARAM_GTS12!$E$58</f>
        <v>100.131</v>
      </c>
      <c r="W5" s="453">
        <f ca="1">RUPELIAN_PARAM_GTS12!$E$53</f>
        <v>138.602</v>
      </c>
      <c r="X5" s="454">
        <f ca="1">RUPELIAN_PARAM_GTS12!$E$59</f>
        <v>174.143</v>
      </c>
      <c r="Y5" s="604">
        <f ca="1">$M5-X5+$K5</f>
        <v>-126.143</v>
      </c>
      <c r="Z5" s="605">
        <f ca="1" xml:space="preserve"> $M5 - W5 + (($K5) + ($L5))/2</f>
        <v>-85.602000000000004</v>
      </c>
      <c r="AA5" s="604">
        <f ca="1">$M5-V5+$L5</f>
        <v>-42.131</v>
      </c>
      <c r="AB5" s="606">
        <f ca="1">AA5-Y5</f>
        <v>84.012</v>
      </c>
      <c r="AC5" s="454">
        <f ca="1">RUPELIAN_PARAM_GTS12!$E$149</f>
        <v>-27</v>
      </c>
      <c r="AD5" s="453">
        <f ca="1">RUPELIAN_PARAM_GTS12!$E$144</f>
        <v>9.1983943848484877</v>
      </c>
      <c r="AE5" s="454">
        <f ca="1">RUPELIAN_PARAM_GTS12!$E$150</f>
        <v>55</v>
      </c>
      <c r="AF5" s="604">
        <f ca="1">$M5-AE5+$K5</f>
        <v>-7</v>
      </c>
      <c r="AG5" s="605">
        <f ca="1" xml:space="preserve"> $M5 - AD5 + (($K5) + ($L5))/2</f>
        <v>43.801605615151516</v>
      </c>
      <c r="AH5" s="604">
        <f ca="1">$M5-AC5+$L5</f>
        <v>85</v>
      </c>
      <c r="AI5" s="606">
        <f ca="1">AH5-AF5</f>
        <v>92</v>
      </c>
      <c r="AJ5" s="454">
        <f ca="1">RUPELIAN_PARAM_GTS12!$E$176</f>
        <v>47.213700000000003</v>
      </c>
      <c r="AK5" s="453">
        <f ca="1">RUPELIAN_PARAM_GTS12!$E$171</f>
        <v>76.175660000000008</v>
      </c>
      <c r="AL5" s="454">
        <f ca="1">RUPELIAN_PARAM_GTS12!$E$177</f>
        <v>106.3584</v>
      </c>
      <c r="AM5" s="604">
        <f ca="1">$M5-AL5+$K5</f>
        <v>-58.358400000000003</v>
      </c>
      <c r="AN5" s="605">
        <f ca="1" xml:space="preserve"> $M5 - AK5 + (($K5) + ($L5))/2</f>
        <v>-23.175660000000008</v>
      </c>
      <c r="AO5" s="604">
        <f ca="1">$M5-AJ5+$L5</f>
        <v>10.786299999999997</v>
      </c>
      <c r="AP5" s="606">
        <f ca="1">AO5-AM5</f>
        <v>69.1447</v>
      </c>
      <c r="AQ5" s="454">
        <f ca="1">RUPELIAN_PARAM_GTS12!$E$265</f>
        <v>-35</v>
      </c>
      <c r="AR5" s="453">
        <f ca="1">RUPELIAN_PARAM_GTS12!$E$260</f>
        <v>10.178867187500003</v>
      </c>
      <c r="AS5" s="454">
        <f ca="1">RUPELIAN_PARAM_GTS12!$E$266</f>
        <v>56.450550000000007</v>
      </c>
      <c r="AT5" s="604">
        <f t="shared" ref="AT5:AT18" ca="1" si="0">$M5-AS5+$K5</f>
        <v>-8.4505500000000069</v>
      </c>
      <c r="AU5" s="605">
        <f t="shared" ref="AU5:AU18" ca="1" si="1" xml:space="preserve"> $M5 - AR5 + (($K5) + ($L5))/2</f>
        <v>42.821132812499997</v>
      </c>
      <c r="AV5" s="604">
        <f t="shared" ref="AV5:AV18" ca="1" si="2">$M5-AQ5+$L5</f>
        <v>93</v>
      </c>
      <c r="AW5" s="606">
        <f t="shared" ref="AW5:AW18" ca="1" si="3">AV5-AT5</f>
        <v>101.45055000000001</v>
      </c>
      <c r="AX5" s="454">
        <f ca="1">RUPELIAN_PARAM_GTS12!$E$242</f>
        <v>43.9</v>
      </c>
      <c r="AY5" s="453">
        <f ca="1">RUPELIAN_PARAM_GTS12!$E$237</f>
        <v>84.9</v>
      </c>
      <c r="AZ5" s="454">
        <f ca="1">RUPELIAN_PARAM_GTS12!$E$243</f>
        <v>125.9</v>
      </c>
      <c r="BA5" s="604">
        <f ca="1">$M5-AZ5+$K5</f>
        <v>-77.900000000000006</v>
      </c>
      <c r="BB5" s="605">
        <f ca="1" xml:space="preserve"> $M5 - AY5 + (($K5) + ($L5))/2</f>
        <v>-31.900000000000006</v>
      </c>
      <c r="BC5" s="604">
        <f ca="1">$M5-AX5+$L5</f>
        <v>14.100000000000001</v>
      </c>
      <c r="BD5" s="606">
        <f t="shared" ref="BD5:BD18" ca="1" si="4">BC5-BA5</f>
        <v>92</v>
      </c>
      <c r="BE5" s="454">
        <f ca="1">RUPELIAN_PARAM_GTS12!$E$303</f>
        <v>20.431865000000119</v>
      </c>
      <c r="BF5" s="453">
        <f ca="1">RUPELIAN_PARAM_GTS12!$E$293</f>
        <v>53.3917</v>
      </c>
      <c r="BG5" s="454">
        <f ca="1">RUPELIAN_PARAM_GTS12!$E$304</f>
        <v>88.750080999999938</v>
      </c>
      <c r="BH5" s="604">
        <f ca="1">$M5-BG5+$K5</f>
        <v>-40.750080999999938</v>
      </c>
      <c r="BI5" s="605">
        <f ca="1" xml:space="preserve"> $M5 - BF5 + (($K5) + ($L5))/2</f>
        <v>-0.39170000000000016</v>
      </c>
      <c r="BJ5" s="604">
        <f ca="1">$M5-BE5+$L5</f>
        <v>37.568134999999884</v>
      </c>
      <c r="BK5" s="606">
        <f t="shared" ref="BK5:BK18" ca="1" si="5">BJ5-BH5</f>
        <v>78.318215999999822</v>
      </c>
      <c r="BL5" s="454">
        <f ca="1">RUPELIAN_PARAM_GTS12!$E$536</f>
        <v>40</v>
      </c>
      <c r="BM5" s="453">
        <f ca="1">RUPELIAN_PARAM_GTS12!$E$528</f>
        <v>61.15</v>
      </c>
      <c r="BN5" s="454">
        <f ca="1">RUPELIAN_PARAM_GTS12!$E$537</f>
        <v>83.3</v>
      </c>
      <c r="BO5" s="604">
        <f ca="1">$M5-BN5+$K5</f>
        <v>-35.299999999999997</v>
      </c>
      <c r="BP5" s="605">
        <f ca="1" xml:space="preserve"> $M5 - BM5 + (($K5) + ($L5))/2</f>
        <v>-8.1499999999999986</v>
      </c>
      <c r="BQ5" s="604">
        <f ca="1">$M5-BL5+$L5</f>
        <v>18</v>
      </c>
      <c r="BR5" s="606">
        <f t="shared" ref="BR5:BR18" ca="1" si="6">BQ5-BO5</f>
        <v>53.3</v>
      </c>
      <c r="BS5" s="454">
        <f ca="1">RUPELIAN_PARAM_GTS12!$E$346</f>
        <v>-1.25</v>
      </c>
      <c r="BT5" s="453">
        <f ca="1">RUPELIAN_PARAM_GTS12!$E$336</f>
        <v>17.397142857142853</v>
      </c>
      <c r="BU5" s="454">
        <f ca="1">RUPELIAN_PARAM_GTS12!$E$347</f>
        <v>50.08</v>
      </c>
      <c r="BV5" s="604">
        <f ca="1">$M5-BU5+$K5</f>
        <v>-2.0799999999999983</v>
      </c>
      <c r="BW5" s="605">
        <f ca="1" xml:space="preserve"> $M5 - BT5 + (($K5) + ($L5))/2</f>
        <v>35.602857142857147</v>
      </c>
      <c r="BX5" s="604">
        <f ca="1">$M5-BS5+$L5</f>
        <v>59.25</v>
      </c>
      <c r="BY5" s="606">
        <f t="shared" ref="BY5:BY18" ca="1" si="7">BX5-BV5</f>
        <v>61.33</v>
      </c>
      <c r="BZ5" s="451">
        <f ca="1">RUPELIAN_PARAM_GTS12!$E$380</f>
        <v>21</v>
      </c>
      <c r="CA5" s="452">
        <f ca="1">RUPELIAN_PARAM_GTS12!$E$379</f>
        <v>21</v>
      </c>
      <c r="CB5" s="451">
        <f ca="1">RUPELIAN_PARAM_GTS12!$E$381</f>
        <v>21</v>
      </c>
      <c r="CC5" s="607">
        <f ca="1">$M5-CB5+$K5</f>
        <v>27</v>
      </c>
      <c r="CD5" s="608">
        <f ca="1" xml:space="preserve"> $M5 - CA5 + (($K5) + ($L5))/2</f>
        <v>32</v>
      </c>
      <c r="CE5" s="607">
        <f ca="1">$M5-BZ5+$L5</f>
        <v>37</v>
      </c>
      <c r="CF5" s="609">
        <f t="shared" ref="CF5:CF18" ca="1" si="8">CE5-CC5</f>
        <v>10</v>
      </c>
      <c r="CG5" s="461">
        <f ca="1">RUPELIAN_PARAM_GTS12!$E$403</f>
        <v>3</v>
      </c>
      <c r="CH5" s="462">
        <f ca="1">RUPELIAN_PARAM_GTS12!$E$402</f>
        <v>3</v>
      </c>
      <c r="CI5" s="461">
        <f ca="1">RUPELIAN_PARAM_GTS12!$E$404</f>
        <v>3</v>
      </c>
      <c r="CJ5" s="611">
        <f ca="1">$M5-CI5+$K5</f>
        <v>45</v>
      </c>
      <c r="CK5" s="612">
        <f ca="1" xml:space="preserve"> $M5 - CH5 + (($K5) + ($L5))/2</f>
        <v>50</v>
      </c>
      <c r="CL5" s="611">
        <f ca="1">$M5-CG5+$L5</f>
        <v>55</v>
      </c>
      <c r="CM5" s="613">
        <f t="shared" ref="CM5:CM18" ca="1" si="9">CL5-CJ5</f>
        <v>10</v>
      </c>
      <c r="CN5" s="454">
        <f ca="1">RUPELIAN_PARAM_GTS12!$E$426</f>
        <v>-32</v>
      </c>
      <c r="CO5" s="453">
        <f ca="1">RUPELIAN_PARAM_GTS12!$E$425</f>
        <v>-32</v>
      </c>
      <c r="CP5" s="454">
        <f ca="1">RUPELIAN_PARAM_GTS12!$E$427</f>
        <v>-32</v>
      </c>
      <c r="CQ5" s="604">
        <f ca="1">$M5-CP5+$K5</f>
        <v>80</v>
      </c>
      <c r="CR5" s="605">
        <f ca="1" xml:space="preserve"> $M5 - CO5 + (($K5) + ($L5))/2</f>
        <v>85</v>
      </c>
      <c r="CS5" s="604">
        <f ca="1">$M5-CN5+$L5</f>
        <v>90</v>
      </c>
      <c r="CT5" s="606">
        <f t="shared" ref="CT5:CT18" ca="1" si="10">CS5-CQ5</f>
        <v>10</v>
      </c>
      <c r="CU5" s="451">
        <f ca="1">RUPELIAN_PARAM_GTS12!$E$449</f>
        <v>-18</v>
      </c>
      <c r="CV5" s="452">
        <f ca="1">RUPELIAN_PARAM_GTS12!$E$448</f>
        <v>-18</v>
      </c>
      <c r="CW5" s="451">
        <f ca="1">RUPELIAN_PARAM_GTS12!$E$450</f>
        <v>-18</v>
      </c>
      <c r="CX5" s="607">
        <f ca="1">$M5-CW5+$K5</f>
        <v>66</v>
      </c>
      <c r="CY5" s="608">
        <f ca="1" xml:space="preserve"> $M5 - CV5 + (($K5) + ($L5))/2</f>
        <v>71</v>
      </c>
      <c r="CZ5" s="607">
        <f ca="1">$M5-CU5+$L5</f>
        <v>76</v>
      </c>
      <c r="DA5" s="609">
        <f t="shared" ref="DA5:DA18" ca="1" si="11">CZ5-CX5</f>
        <v>10</v>
      </c>
      <c r="DB5" s="454">
        <f ca="1">RUPELIAN_PARAM_GTS12!$E$489</f>
        <v>-32</v>
      </c>
      <c r="DC5" s="453">
        <f ca="1">RUPELIAN_PARAM_GTS12!$E$481</f>
        <v>4.9506832000000003</v>
      </c>
      <c r="DD5" s="454">
        <f ca="1">RUPELIAN_PARAM_GTS12!$E$490</f>
        <v>31.347826000000001</v>
      </c>
      <c r="DE5" s="604">
        <f ca="1">$M5-DD5+$K5</f>
        <v>16.652173999999999</v>
      </c>
      <c r="DF5" s="605">
        <f ca="1" xml:space="preserve"> $M5 - DC5 + (($K5) + ($L5))/2</f>
        <v>48.0493168</v>
      </c>
      <c r="DG5" s="604">
        <f ca="1">$M5-DB5+$L5</f>
        <v>90</v>
      </c>
      <c r="DH5" s="606">
        <f t="shared" ref="DH5:DH18" ca="1" si="12">DG5-DE5</f>
        <v>73.347825999999998</v>
      </c>
    </row>
    <row r="6" spans="2:112" ht="33.950000000000003" customHeight="1">
      <c r="B6" s="491" t="s">
        <v>257</v>
      </c>
      <c r="C6" s="492" t="s">
        <v>258</v>
      </c>
      <c r="D6" s="493">
        <v>48.414782000000002</v>
      </c>
      <c r="E6" s="493">
        <v>-2.6294659999999999</v>
      </c>
      <c r="F6" s="492" t="s">
        <v>256</v>
      </c>
      <c r="G6" s="492" t="s">
        <v>481</v>
      </c>
      <c r="H6" s="492">
        <v>30.5</v>
      </c>
      <c r="I6" s="492">
        <v>33.9</v>
      </c>
      <c r="J6" s="494" t="s">
        <v>482</v>
      </c>
      <c r="K6" s="492">
        <v>10</v>
      </c>
      <c r="L6" s="492">
        <v>20</v>
      </c>
      <c r="M6" s="534">
        <v>62.5</v>
      </c>
      <c r="N6" s="498" t="s">
        <v>579</v>
      </c>
      <c r="O6" s="454">
        <f ca="1">RUPELIAN_PARAM_GTS12!$E$89</f>
        <v>87.64</v>
      </c>
      <c r="P6" s="453">
        <f ca="1">RUPELIAN_PARAM_GTS12!$E$84</f>
        <v>161.01470588235293</v>
      </c>
      <c r="Q6" s="454">
        <f ca="1">RUPELIAN_PARAM_GTS12!$E$90</f>
        <v>211.3</v>
      </c>
      <c r="R6" s="604">
        <f t="shared" ref="R6:R18" ca="1" si="13">M6-Q6+K6</f>
        <v>-138.80000000000001</v>
      </c>
      <c r="S6" s="605">
        <f t="shared" ref="S6:S18" ca="1" si="14" xml:space="preserve"> M6 - P6 + ((K6) + (L6))/2</f>
        <v>-83.514705882352928</v>
      </c>
      <c r="T6" s="604">
        <f t="shared" ref="T6:T18" ca="1" si="15">M6-O6+L6</f>
        <v>-5.1400000000000006</v>
      </c>
      <c r="U6" s="606">
        <f t="shared" ref="U6:U18" ca="1" si="16">T6-R6</f>
        <v>133.66000000000003</v>
      </c>
      <c r="V6" s="454">
        <f ca="1">RUPELIAN_PARAM_GTS12!$E$58</f>
        <v>100.131</v>
      </c>
      <c r="W6" s="453">
        <f ca="1">RUPELIAN_PARAM_GTS12!$E$53</f>
        <v>138.602</v>
      </c>
      <c r="X6" s="454">
        <f ca="1">RUPELIAN_PARAM_GTS12!$E$59</f>
        <v>174.143</v>
      </c>
      <c r="Y6" s="604">
        <f t="shared" ref="Y6:Y18" ca="1" si="17">$M6-X6+$K6</f>
        <v>-101.643</v>
      </c>
      <c r="Z6" s="605">
        <f t="shared" ref="Z6:Z18" ca="1" si="18" xml:space="preserve"> $M6 - W6 + (($K6) + ($L6))/2</f>
        <v>-61.102000000000004</v>
      </c>
      <c r="AA6" s="604">
        <f t="shared" ref="AA6:AA18" ca="1" si="19">$M6-V6+$L6</f>
        <v>-17.631</v>
      </c>
      <c r="AB6" s="606">
        <f t="shared" ref="AB6:AB18" ca="1" si="20">AA6-Y6</f>
        <v>84.012</v>
      </c>
      <c r="AC6" s="454">
        <f ca="1">RUPELIAN_PARAM_GTS12!$E$149</f>
        <v>-27</v>
      </c>
      <c r="AD6" s="453">
        <f ca="1">RUPELIAN_PARAM_GTS12!$E$144</f>
        <v>9.1983943848484877</v>
      </c>
      <c r="AE6" s="454">
        <f ca="1">RUPELIAN_PARAM_GTS12!$E$150</f>
        <v>55</v>
      </c>
      <c r="AF6" s="604">
        <f t="shared" ref="AF6:AF18" ca="1" si="21">$M6-AE6+$K6</f>
        <v>17.5</v>
      </c>
      <c r="AG6" s="605">
        <f t="shared" ref="AG6:AG18" ca="1" si="22" xml:space="preserve"> $M6 - AD6 + (($K6) + ($L6))/2</f>
        <v>68.301605615151516</v>
      </c>
      <c r="AH6" s="604">
        <f t="shared" ref="AH6:AH18" ca="1" si="23">$M6-AC6+$L6</f>
        <v>109.5</v>
      </c>
      <c r="AI6" s="606">
        <f t="shared" ref="AI6:AI18" ca="1" si="24">AH6-AF6</f>
        <v>92</v>
      </c>
      <c r="AJ6" s="454">
        <f ca="1">RUPELIAN_PARAM_GTS12!$E$176</f>
        <v>47.213700000000003</v>
      </c>
      <c r="AK6" s="453">
        <f ca="1">RUPELIAN_PARAM_GTS12!$E$171</f>
        <v>76.175660000000008</v>
      </c>
      <c r="AL6" s="454">
        <f ca="1">RUPELIAN_PARAM_GTS12!$E$177</f>
        <v>106.3584</v>
      </c>
      <c r="AM6" s="604">
        <f t="shared" ref="AM6:AM18" ca="1" si="25">$M6-AL6+$K6</f>
        <v>-33.858400000000003</v>
      </c>
      <c r="AN6" s="605">
        <f t="shared" ref="AN6:AN18" ca="1" si="26" xml:space="preserve"> $M6 - AK6 + (($K6) + ($L6))/2</f>
        <v>1.3243399999999923</v>
      </c>
      <c r="AO6" s="604">
        <f t="shared" ref="AO6:AO18" ca="1" si="27">$M6-AJ6+$L6</f>
        <v>35.286299999999997</v>
      </c>
      <c r="AP6" s="606">
        <f t="shared" ref="AP6:AP18" ca="1" si="28">AO6-AM6</f>
        <v>69.1447</v>
      </c>
      <c r="AQ6" s="454">
        <f ca="1">RUPELIAN_PARAM_GTS12!$E$265</f>
        <v>-35</v>
      </c>
      <c r="AR6" s="453">
        <f ca="1">RUPELIAN_PARAM_GTS12!$E$260</f>
        <v>10.178867187500003</v>
      </c>
      <c r="AS6" s="454">
        <f ca="1">RUPELIAN_PARAM_GTS12!$E$266</f>
        <v>56.450550000000007</v>
      </c>
      <c r="AT6" s="604">
        <f t="shared" ca="1" si="0"/>
        <v>16.049449999999993</v>
      </c>
      <c r="AU6" s="605">
        <f t="shared" ca="1" si="1"/>
        <v>67.321132812499997</v>
      </c>
      <c r="AV6" s="604">
        <f t="shared" ca="1" si="2"/>
        <v>117.5</v>
      </c>
      <c r="AW6" s="606">
        <f t="shared" ca="1" si="3"/>
        <v>101.45055000000001</v>
      </c>
      <c r="AX6" s="454">
        <f ca="1">RUPELIAN_PARAM_GTS12!$E$242</f>
        <v>43.9</v>
      </c>
      <c r="AY6" s="453">
        <f ca="1">RUPELIAN_PARAM_GTS12!$E$237</f>
        <v>84.9</v>
      </c>
      <c r="AZ6" s="454">
        <f ca="1">RUPELIAN_PARAM_GTS12!$E$243</f>
        <v>125.9</v>
      </c>
      <c r="BA6" s="604">
        <f t="shared" ref="BA6:BA18" ca="1" si="29">$M6-AZ6+$K6</f>
        <v>-53.400000000000006</v>
      </c>
      <c r="BB6" s="605">
        <f t="shared" ref="BB6:BB18" ca="1" si="30" xml:space="preserve"> $M6 - AY6 + (($K6) + ($L6))/2</f>
        <v>-7.4000000000000057</v>
      </c>
      <c r="BC6" s="604">
        <f t="shared" ref="BC6:BC18" ca="1" si="31">$M6-AX6+$L6</f>
        <v>38.6</v>
      </c>
      <c r="BD6" s="606">
        <f t="shared" ca="1" si="4"/>
        <v>92</v>
      </c>
      <c r="BE6" s="454">
        <f ca="1">RUPELIAN_PARAM_GTS12!$E$303</f>
        <v>20.431865000000119</v>
      </c>
      <c r="BF6" s="453">
        <f ca="1">RUPELIAN_PARAM_GTS12!$E$293</f>
        <v>53.3917</v>
      </c>
      <c r="BG6" s="454">
        <f ca="1">RUPELIAN_PARAM_GTS12!$E$304</f>
        <v>88.750080999999938</v>
      </c>
      <c r="BH6" s="604">
        <f t="shared" ref="BH6:BH18" ca="1" si="32">$M6-BG6+$K6</f>
        <v>-16.250080999999938</v>
      </c>
      <c r="BI6" s="605">
        <f t="shared" ref="BI6:BI18" ca="1" si="33" xml:space="preserve"> $M6 - BF6 + (($K6) + ($L6))/2</f>
        <v>24.1083</v>
      </c>
      <c r="BJ6" s="604">
        <f t="shared" ref="BJ6:BJ18" ca="1" si="34">$M6-BE6+$L6</f>
        <v>62.068134999999884</v>
      </c>
      <c r="BK6" s="606">
        <f t="shared" ca="1" si="5"/>
        <v>78.318215999999822</v>
      </c>
      <c r="BL6" s="454">
        <f ca="1">RUPELIAN_PARAM_GTS12!$E$536</f>
        <v>40</v>
      </c>
      <c r="BM6" s="453">
        <f ca="1">RUPELIAN_PARAM_GTS12!$E$528</f>
        <v>61.15</v>
      </c>
      <c r="BN6" s="454">
        <f ca="1">RUPELIAN_PARAM_GTS12!$E$537</f>
        <v>83.3</v>
      </c>
      <c r="BO6" s="604">
        <f t="shared" ref="BO6:BO18" ca="1" si="35">$M6-BN6+$K6</f>
        <v>-10.799999999999997</v>
      </c>
      <c r="BP6" s="605">
        <f t="shared" ref="BP6:BP18" ca="1" si="36" xml:space="preserve"> $M6 - BM6 + (($K6) + ($L6))/2</f>
        <v>16.350000000000001</v>
      </c>
      <c r="BQ6" s="604">
        <f t="shared" ref="BQ6:BQ18" ca="1" si="37">$M6-BL6+$L6</f>
        <v>42.5</v>
      </c>
      <c r="BR6" s="606">
        <f t="shared" ca="1" si="6"/>
        <v>53.3</v>
      </c>
      <c r="BS6" s="454">
        <f ca="1">RUPELIAN_PARAM_GTS12!$E$346</f>
        <v>-1.25</v>
      </c>
      <c r="BT6" s="453">
        <f ca="1">RUPELIAN_PARAM_GTS12!$E$336</f>
        <v>17.397142857142853</v>
      </c>
      <c r="BU6" s="454">
        <f ca="1">RUPELIAN_PARAM_GTS12!$E$347</f>
        <v>50.08</v>
      </c>
      <c r="BV6" s="604">
        <f t="shared" ref="BV6:BV18" ca="1" si="38">$M6-BU6+$K6</f>
        <v>22.42</v>
      </c>
      <c r="BW6" s="605">
        <f t="shared" ref="BW6:BW18" ca="1" si="39" xml:space="preserve"> $M6 - BT6 + (($K6) + ($L6))/2</f>
        <v>60.102857142857147</v>
      </c>
      <c r="BX6" s="604">
        <f t="shared" ref="BX6:BX18" ca="1" si="40">$M6-BS6+$L6</f>
        <v>83.75</v>
      </c>
      <c r="BY6" s="606">
        <f t="shared" ca="1" si="7"/>
        <v>61.33</v>
      </c>
      <c r="BZ6" s="451">
        <f ca="1">RUPELIAN_PARAM_GTS12!$E$380</f>
        <v>21</v>
      </c>
      <c r="CA6" s="452">
        <f ca="1">RUPELIAN_PARAM_GTS12!$E$379</f>
        <v>21</v>
      </c>
      <c r="CB6" s="451">
        <f ca="1">RUPELIAN_PARAM_GTS12!$E$381</f>
        <v>21</v>
      </c>
      <c r="CC6" s="607">
        <f t="shared" ref="CC6:CC18" ca="1" si="41">$M6-CB6+$K6</f>
        <v>51.5</v>
      </c>
      <c r="CD6" s="608">
        <f t="shared" ref="CD6:CD18" ca="1" si="42" xml:space="preserve"> $M6 - CA6 + (($K6) + ($L6))/2</f>
        <v>56.5</v>
      </c>
      <c r="CE6" s="607">
        <f t="shared" ref="CE6:CE18" ca="1" si="43">$M6-BZ6+$L6</f>
        <v>61.5</v>
      </c>
      <c r="CF6" s="609">
        <f t="shared" ca="1" si="8"/>
        <v>10</v>
      </c>
      <c r="CG6" s="461">
        <f ca="1">RUPELIAN_PARAM_GTS12!$E$403</f>
        <v>3</v>
      </c>
      <c r="CH6" s="462">
        <f ca="1">RUPELIAN_PARAM_GTS12!$E$402</f>
        <v>3</v>
      </c>
      <c r="CI6" s="461">
        <f ca="1">RUPELIAN_PARAM_GTS12!$E$404</f>
        <v>3</v>
      </c>
      <c r="CJ6" s="611">
        <f t="shared" ref="CJ6:CJ18" ca="1" si="44">$M6-CI6+$K6</f>
        <v>69.5</v>
      </c>
      <c r="CK6" s="612">
        <f t="shared" ref="CK6:CK18" ca="1" si="45" xml:space="preserve"> $M6 - CH6 + (($K6) + ($L6))/2</f>
        <v>74.5</v>
      </c>
      <c r="CL6" s="611">
        <f t="shared" ref="CL6:CL18" ca="1" si="46">$M6-CG6+$L6</f>
        <v>79.5</v>
      </c>
      <c r="CM6" s="613">
        <f t="shared" ca="1" si="9"/>
        <v>10</v>
      </c>
      <c r="CN6" s="454">
        <f ca="1">RUPELIAN_PARAM_GTS12!$E$426</f>
        <v>-32</v>
      </c>
      <c r="CO6" s="453">
        <f ca="1">RUPELIAN_PARAM_GTS12!$E$425</f>
        <v>-32</v>
      </c>
      <c r="CP6" s="454">
        <f ca="1">RUPELIAN_PARAM_GTS12!$E$427</f>
        <v>-32</v>
      </c>
      <c r="CQ6" s="604">
        <f t="shared" ref="CQ6:CQ18" ca="1" si="47">$M6-CP6+$K6</f>
        <v>104.5</v>
      </c>
      <c r="CR6" s="605">
        <f t="shared" ref="CR6:CR18" ca="1" si="48" xml:space="preserve"> $M6 - CO6 + (($K6) + ($L6))/2</f>
        <v>109.5</v>
      </c>
      <c r="CS6" s="604">
        <f t="shared" ref="CS6:CS18" ca="1" si="49">$M6-CN6+$L6</f>
        <v>114.5</v>
      </c>
      <c r="CT6" s="606">
        <f t="shared" ca="1" si="10"/>
        <v>10</v>
      </c>
      <c r="CU6" s="451">
        <f ca="1">RUPELIAN_PARAM_GTS12!$E$449</f>
        <v>-18</v>
      </c>
      <c r="CV6" s="452">
        <f ca="1">RUPELIAN_PARAM_GTS12!$E$448</f>
        <v>-18</v>
      </c>
      <c r="CW6" s="451">
        <f ca="1">RUPELIAN_PARAM_GTS12!$E$450</f>
        <v>-18</v>
      </c>
      <c r="CX6" s="607">
        <f t="shared" ref="CX6:CX18" ca="1" si="50">$M6-CW6+$K6</f>
        <v>90.5</v>
      </c>
      <c r="CY6" s="608">
        <f t="shared" ref="CY6:CY18" ca="1" si="51" xml:space="preserve"> $M6 - CV6 + (($K6) + ($L6))/2</f>
        <v>95.5</v>
      </c>
      <c r="CZ6" s="607">
        <f t="shared" ref="CZ6:CZ18" ca="1" si="52">$M6-CU6+$L6</f>
        <v>100.5</v>
      </c>
      <c r="DA6" s="609">
        <f t="shared" ca="1" si="11"/>
        <v>10</v>
      </c>
      <c r="DB6" s="454">
        <f ca="1">RUPELIAN_PARAM_GTS12!$E$489</f>
        <v>-32</v>
      </c>
      <c r="DC6" s="453">
        <f ca="1">RUPELIAN_PARAM_GTS12!$E$481</f>
        <v>4.9506832000000003</v>
      </c>
      <c r="DD6" s="454">
        <f ca="1">RUPELIAN_PARAM_GTS12!$E$490</f>
        <v>31.347826000000001</v>
      </c>
      <c r="DE6" s="604">
        <f t="shared" ref="DE6:DE18" ca="1" si="53">$M6-DD6+$K6</f>
        <v>41.152174000000002</v>
      </c>
      <c r="DF6" s="605">
        <f t="shared" ref="DF6:DF18" ca="1" si="54" xml:space="preserve"> $M6 - DC6 + (($K6) + ($L6))/2</f>
        <v>72.5493168</v>
      </c>
      <c r="DG6" s="604">
        <f t="shared" ref="DG6:DG18" ca="1" si="55">$M6-DB6+$L6</f>
        <v>114.5</v>
      </c>
      <c r="DH6" s="606">
        <f t="shared" ca="1" si="12"/>
        <v>73.347825999999998</v>
      </c>
    </row>
    <row r="7" spans="2:112" ht="33.950000000000003" customHeight="1">
      <c r="B7" s="491" t="s">
        <v>259</v>
      </c>
      <c r="C7" s="492" t="s">
        <v>448</v>
      </c>
      <c r="D7" s="493">
        <v>47.495435999999998</v>
      </c>
      <c r="E7" s="493">
        <v>-1.5859700000000001</v>
      </c>
      <c r="F7" s="492" t="s">
        <v>256</v>
      </c>
      <c r="G7" s="494" t="s">
        <v>260</v>
      </c>
      <c r="H7" s="492">
        <v>30.5</v>
      </c>
      <c r="I7" s="492">
        <v>33.9</v>
      </c>
      <c r="J7" s="494" t="s">
        <v>282</v>
      </c>
      <c r="K7" s="492">
        <v>10</v>
      </c>
      <c r="L7" s="492">
        <v>20</v>
      </c>
      <c r="M7" s="553">
        <v>29</v>
      </c>
      <c r="N7" s="498" t="s">
        <v>432</v>
      </c>
      <c r="O7" s="454">
        <f ca="1">RUPELIAN_PARAM_GTS12!$E$89</f>
        <v>87.64</v>
      </c>
      <c r="P7" s="453">
        <f ca="1">RUPELIAN_PARAM_GTS12!$E$84</f>
        <v>161.01470588235293</v>
      </c>
      <c r="Q7" s="454">
        <f ca="1">RUPELIAN_PARAM_GTS12!$E$90</f>
        <v>211.3</v>
      </c>
      <c r="R7" s="604">
        <f t="shared" ca="1" si="13"/>
        <v>-172.3</v>
      </c>
      <c r="S7" s="605">
        <f t="shared" ca="1" si="14"/>
        <v>-117.01470588235293</v>
      </c>
      <c r="T7" s="604">
        <f t="shared" ca="1" si="15"/>
        <v>-38.64</v>
      </c>
      <c r="U7" s="606">
        <f t="shared" ca="1" si="16"/>
        <v>133.66000000000003</v>
      </c>
      <c r="V7" s="454">
        <f ca="1">RUPELIAN_PARAM_GTS12!$E$58</f>
        <v>100.131</v>
      </c>
      <c r="W7" s="453">
        <f ca="1">RUPELIAN_PARAM_GTS12!$E$53</f>
        <v>138.602</v>
      </c>
      <c r="X7" s="454">
        <f ca="1">RUPELIAN_PARAM_GTS12!$E$59</f>
        <v>174.143</v>
      </c>
      <c r="Y7" s="604">
        <f t="shared" ca="1" si="17"/>
        <v>-135.143</v>
      </c>
      <c r="Z7" s="605">
        <f t="shared" ca="1" si="18"/>
        <v>-94.602000000000004</v>
      </c>
      <c r="AA7" s="604">
        <f t="shared" ca="1" si="19"/>
        <v>-51.131</v>
      </c>
      <c r="AB7" s="606">
        <f t="shared" ca="1" si="20"/>
        <v>84.012</v>
      </c>
      <c r="AC7" s="454">
        <f ca="1">RUPELIAN_PARAM_GTS12!$E$149</f>
        <v>-27</v>
      </c>
      <c r="AD7" s="453">
        <f ca="1">RUPELIAN_PARAM_GTS12!$E$144</f>
        <v>9.1983943848484877</v>
      </c>
      <c r="AE7" s="454">
        <f ca="1">RUPELIAN_PARAM_GTS12!$E$150</f>
        <v>55</v>
      </c>
      <c r="AF7" s="604">
        <f t="shared" ca="1" si="21"/>
        <v>-16</v>
      </c>
      <c r="AG7" s="605">
        <f t="shared" ca="1" si="22"/>
        <v>34.801605615151516</v>
      </c>
      <c r="AH7" s="604">
        <f t="shared" ca="1" si="23"/>
        <v>76</v>
      </c>
      <c r="AI7" s="606">
        <f t="shared" ca="1" si="24"/>
        <v>92</v>
      </c>
      <c r="AJ7" s="454">
        <f ca="1">RUPELIAN_PARAM_GTS12!$E$176</f>
        <v>47.213700000000003</v>
      </c>
      <c r="AK7" s="453">
        <f ca="1">RUPELIAN_PARAM_GTS12!$E$171</f>
        <v>76.175660000000008</v>
      </c>
      <c r="AL7" s="454">
        <f ca="1">RUPELIAN_PARAM_GTS12!$E$177</f>
        <v>106.3584</v>
      </c>
      <c r="AM7" s="604">
        <f t="shared" ca="1" si="25"/>
        <v>-67.358400000000003</v>
      </c>
      <c r="AN7" s="605">
        <f t="shared" ca="1" si="26"/>
        <v>-32.175660000000008</v>
      </c>
      <c r="AO7" s="604">
        <f t="shared" ca="1" si="27"/>
        <v>1.7862999999999971</v>
      </c>
      <c r="AP7" s="606">
        <f t="shared" ca="1" si="28"/>
        <v>69.1447</v>
      </c>
      <c r="AQ7" s="454">
        <f ca="1">RUPELIAN_PARAM_GTS12!$E$265</f>
        <v>-35</v>
      </c>
      <c r="AR7" s="453">
        <f ca="1">RUPELIAN_PARAM_GTS12!$E$260</f>
        <v>10.178867187500003</v>
      </c>
      <c r="AS7" s="454">
        <f ca="1">RUPELIAN_PARAM_GTS12!$E$266</f>
        <v>56.450550000000007</v>
      </c>
      <c r="AT7" s="604">
        <f t="shared" ca="1" si="0"/>
        <v>-17.450550000000007</v>
      </c>
      <c r="AU7" s="605">
        <f t="shared" ca="1" si="1"/>
        <v>33.821132812499997</v>
      </c>
      <c r="AV7" s="604">
        <f t="shared" ca="1" si="2"/>
        <v>84</v>
      </c>
      <c r="AW7" s="606">
        <f t="shared" ca="1" si="3"/>
        <v>101.45055000000001</v>
      </c>
      <c r="AX7" s="454">
        <f ca="1">RUPELIAN_PARAM_GTS12!$E$242</f>
        <v>43.9</v>
      </c>
      <c r="AY7" s="453">
        <f ca="1">RUPELIAN_PARAM_GTS12!$E$237</f>
        <v>84.9</v>
      </c>
      <c r="AZ7" s="454">
        <f ca="1">RUPELIAN_PARAM_GTS12!$E$243</f>
        <v>125.9</v>
      </c>
      <c r="BA7" s="604">
        <f t="shared" ca="1" si="29"/>
        <v>-86.9</v>
      </c>
      <c r="BB7" s="605">
        <f t="shared" ca="1" si="30"/>
        <v>-40.900000000000006</v>
      </c>
      <c r="BC7" s="604">
        <f t="shared" ca="1" si="31"/>
        <v>5.1000000000000014</v>
      </c>
      <c r="BD7" s="606">
        <f t="shared" ca="1" si="4"/>
        <v>92</v>
      </c>
      <c r="BE7" s="454">
        <f ca="1">RUPELIAN_PARAM_GTS12!$E$303</f>
        <v>20.431865000000119</v>
      </c>
      <c r="BF7" s="453">
        <f ca="1">RUPELIAN_PARAM_GTS12!$E$293</f>
        <v>53.3917</v>
      </c>
      <c r="BG7" s="454">
        <f ca="1">RUPELIAN_PARAM_GTS12!$E$304</f>
        <v>88.750080999999938</v>
      </c>
      <c r="BH7" s="604">
        <f t="shared" ca="1" si="32"/>
        <v>-49.750080999999938</v>
      </c>
      <c r="BI7" s="605">
        <f t="shared" ca="1" si="33"/>
        <v>-9.3917000000000002</v>
      </c>
      <c r="BJ7" s="604">
        <f t="shared" ca="1" si="34"/>
        <v>28.568134999999881</v>
      </c>
      <c r="BK7" s="606">
        <f t="shared" ca="1" si="5"/>
        <v>78.318215999999822</v>
      </c>
      <c r="BL7" s="454">
        <f ca="1">RUPELIAN_PARAM_GTS12!$E$536</f>
        <v>40</v>
      </c>
      <c r="BM7" s="453">
        <f ca="1">RUPELIAN_PARAM_GTS12!$E$528</f>
        <v>61.15</v>
      </c>
      <c r="BN7" s="454">
        <f ca="1">RUPELIAN_PARAM_GTS12!$E$537</f>
        <v>83.3</v>
      </c>
      <c r="BO7" s="604">
        <f t="shared" ca="1" si="35"/>
        <v>-44.3</v>
      </c>
      <c r="BP7" s="605">
        <f t="shared" ca="1" si="36"/>
        <v>-17.149999999999999</v>
      </c>
      <c r="BQ7" s="604">
        <f t="shared" ca="1" si="37"/>
        <v>9</v>
      </c>
      <c r="BR7" s="606">
        <f t="shared" ca="1" si="6"/>
        <v>53.3</v>
      </c>
      <c r="BS7" s="454">
        <f ca="1">RUPELIAN_PARAM_GTS12!$E$346</f>
        <v>-1.25</v>
      </c>
      <c r="BT7" s="453">
        <f ca="1">RUPELIAN_PARAM_GTS12!$E$336</f>
        <v>17.397142857142853</v>
      </c>
      <c r="BU7" s="454">
        <f ca="1">RUPELIAN_PARAM_GTS12!$E$347</f>
        <v>50.08</v>
      </c>
      <c r="BV7" s="604">
        <f t="shared" ca="1" si="38"/>
        <v>-11.079999999999998</v>
      </c>
      <c r="BW7" s="605">
        <f t="shared" ca="1" si="39"/>
        <v>26.602857142857147</v>
      </c>
      <c r="BX7" s="604">
        <f t="shared" ca="1" si="40"/>
        <v>50.25</v>
      </c>
      <c r="BY7" s="606">
        <f t="shared" ca="1" si="7"/>
        <v>61.33</v>
      </c>
      <c r="BZ7" s="451">
        <f ca="1">RUPELIAN_PARAM_GTS12!$E$380</f>
        <v>21</v>
      </c>
      <c r="CA7" s="452">
        <f ca="1">RUPELIAN_PARAM_GTS12!$E$379</f>
        <v>21</v>
      </c>
      <c r="CB7" s="451">
        <f ca="1">RUPELIAN_PARAM_GTS12!$E$381</f>
        <v>21</v>
      </c>
      <c r="CC7" s="607">
        <f t="shared" ca="1" si="41"/>
        <v>18</v>
      </c>
      <c r="CD7" s="608">
        <f t="shared" ca="1" si="42"/>
        <v>23</v>
      </c>
      <c r="CE7" s="607">
        <f t="shared" ca="1" si="43"/>
        <v>28</v>
      </c>
      <c r="CF7" s="609">
        <f t="shared" ca="1" si="8"/>
        <v>10</v>
      </c>
      <c r="CG7" s="461">
        <f ca="1">RUPELIAN_PARAM_GTS12!$E$403</f>
        <v>3</v>
      </c>
      <c r="CH7" s="462">
        <f ca="1">RUPELIAN_PARAM_GTS12!$E$402</f>
        <v>3</v>
      </c>
      <c r="CI7" s="461">
        <f ca="1">RUPELIAN_PARAM_GTS12!$E$404</f>
        <v>3</v>
      </c>
      <c r="CJ7" s="611">
        <f t="shared" ca="1" si="44"/>
        <v>36</v>
      </c>
      <c r="CK7" s="612">
        <f t="shared" ca="1" si="45"/>
        <v>41</v>
      </c>
      <c r="CL7" s="611">
        <f t="shared" ca="1" si="46"/>
        <v>46</v>
      </c>
      <c r="CM7" s="613">
        <f t="shared" ca="1" si="9"/>
        <v>10</v>
      </c>
      <c r="CN7" s="454">
        <f ca="1">RUPELIAN_PARAM_GTS12!$E$426</f>
        <v>-32</v>
      </c>
      <c r="CO7" s="453">
        <f ca="1">RUPELIAN_PARAM_GTS12!$E$425</f>
        <v>-32</v>
      </c>
      <c r="CP7" s="454">
        <f ca="1">RUPELIAN_PARAM_GTS12!$E$427</f>
        <v>-32</v>
      </c>
      <c r="CQ7" s="604">
        <f t="shared" ca="1" si="47"/>
        <v>71</v>
      </c>
      <c r="CR7" s="605">
        <f t="shared" ca="1" si="48"/>
        <v>76</v>
      </c>
      <c r="CS7" s="604">
        <f t="shared" ca="1" si="49"/>
        <v>81</v>
      </c>
      <c r="CT7" s="606">
        <f t="shared" ca="1" si="10"/>
        <v>10</v>
      </c>
      <c r="CU7" s="451">
        <f ca="1">RUPELIAN_PARAM_GTS12!$E$449</f>
        <v>-18</v>
      </c>
      <c r="CV7" s="452">
        <f ca="1">RUPELIAN_PARAM_GTS12!$E$448</f>
        <v>-18</v>
      </c>
      <c r="CW7" s="451">
        <f ca="1">RUPELIAN_PARAM_GTS12!$E$450</f>
        <v>-18</v>
      </c>
      <c r="CX7" s="607">
        <f t="shared" ca="1" si="50"/>
        <v>57</v>
      </c>
      <c r="CY7" s="608">
        <f t="shared" ca="1" si="51"/>
        <v>62</v>
      </c>
      <c r="CZ7" s="607">
        <f t="shared" ca="1" si="52"/>
        <v>67</v>
      </c>
      <c r="DA7" s="609">
        <f t="shared" ca="1" si="11"/>
        <v>10</v>
      </c>
      <c r="DB7" s="454">
        <f ca="1">RUPELIAN_PARAM_GTS12!$E$489</f>
        <v>-32</v>
      </c>
      <c r="DC7" s="453">
        <f ca="1">RUPELIAN_PARAM_GTS12!$E$481</f>
        <v>4.9506832000000003</v>
      </c>
      <c r="DD7" s="454">
        <f ca="1">RUPELIAN_PARAM_GTS12!$E$490</f>
        <v>31.347826000000001</v>
      </c>
      <c r="DE7" s="604">
        <f t="shared" ca="1" si="53"/>
        <v>7.6521739999999987</v>
      </c>
      <c r="DF7" s="605">
        <f t="shared" ca="1" si="54"/>
        <v>39.0493168</v>
      </c>
      <c r="DG7" s="604">
        <f t="shared" ca="1" si="55"/>
        <v>81</v>
      </c>
      <c r="DH7" s="606">
        <f t="shared" ca="1" si="12"/>
        <v>73.347825999999998</v>
      </c>
    </row>
    <row r="8" spans="2:112" ht="33.950000000000003" customHeight="1">
      <c r="B8" s="491" t="s">
        <v>261</v>
      </c>
      <c r="C8" s="494" t="s">
        <v>262</v>
      </c>
      <c r="D8" s="493">
        <v>46.784328000000002</v>
      </c>
      <c r="E8" s="493">
        <v>-2.0351560000000002</v>
      </c>
      <c r="F8" s="492" t="s">
        <v>256</v>
      </c>
      <c r="G8" s="494" t="s">
        <v>263</v>
      </c>
      <c r="H8" s="492">
        <v>30.5</v>
      </c>
      <c r="I8" s="492">
        <v>33.9</v>
      </c>
      <c r="J8" s="492" t="s">
        <v>234</v>
      </c>
      <c r="K8" s="492">
        <v>0</v>
      </c>
      <c r="L8" s="492">
        <v>10</v>
      </c>
      <c r="M8" s="534">
        <v>4</v>
      </c>
      <c r="N8" s="498" t="s">
        <v>580</v>
      </c>
      <c r="O8" s="454">
        <f ca="1">RUPELIAN_PARAM_GTS12!$E$89</f>
        <v>87.64</v>
      </c>
      <c r="P8" s="453">
        <f ca="1">RUPELIAN_PARAM_GTS12!$E$84</f>
        <v>161.01470588235293</v>
      </c>
      <c r="Q8" s="454">
        <f ca="1">RUPELIAN_PARAM_GTS12!$E$90</f>
        <v>211.3</v>
      </c>
      <c r="R8" s="604">
        <f t="shared" ca="1" si="13"/>
        <v>-207.3</v>
      </c>
      <c r="S8" s="605">
        <f t="shared" ca="1" si="14"/>
        <v>-152.01470588235293</v>
      </c>
      <c r="T8" s="604">
        <f t="shared" ca="1" si="15"/>
        <v>-73.64</v>
      </c>
      <c r="U8" s="606">
        <f t="shared" ca="1" si="16"/>
        <v>133.66000000000003</v>
      </c>
      <c r="V8" s="454">
        <f ca="1">RUPELIAN_PARAM_GTS12!$E$58</f>
        <v>100.131</v>
      </c>
      <c r="W8" s="453">
        <f ca="1">RUPELIAN_PARAM_GTS12!$E$53</f>
        <v>138.602</v>
      </c>
      <c r="X8" s="454">
        <f ca="1">RUPELIAN_PARAM_GTS12!$E$59</f>
        <v>174.143</v>
      </c>
      <c r="Y8" s="604">
        <f t="shared" ca="1" si="17"/>
        <v>-170.143</v>
      </c>
      <c r="Z8" s="605">
        <f t="shared" ca="1" si="18"/>
        <v>-129.602</v>
      </c>
      <c r="AA8" s="604">
        <f t="shared" ca="1" si="19"/>
        <v>-86.131</v>
      </c>
      <c r="AB8" s="606">
        <f t="shared" ca="1" si="20"/>
        <v>84.012</v>
      </c>
      <c r="AC8" s="454">
        <f ca="1">RUPELIAN_PARAM_GTS12!$E$149</f>
        <v>-27</v>
      </c>
      <c r="AD8" s="453">
        <f ca="1">RUPELIAN_PARAM_GTS12!$E$144</f>
        <v>9.1983943848484877</v>
      </c>
      <c r="AE8" s="454">
        <f ca="1">RUPELIAN_PARAM_GTS12!$E$150</f>
        <v>55</v>
      </c>
      <c r="AF8" s="604">
        <f t="shared" ca="1" si="21"/>
        <v>-51</v>
      </c>
      <c r="AG8" s="605">
        <f t="shared" ca="1" si="22"/>
        <v>-0.1983943848484877</v>
      </c>
      <c r="AH8" s="604">
        <f t="shared" ca="1" si="23"/>
        <v>41</v>
      </c>
      <c r="AI8" s="606">
        <f t="shared" ca="1" si="24"/>
        <v>92</v>
      </c>
      <c r="AJ8" s="454">
        <f ca="1">RUPELIAN_PARAM_GTS12!$E$176</f>
        <v>47.213700000000003</v>
      </c>
      <c r="AK8" s="453">
        <f ca="1">RUPELIAN_PARAM_GTS12!$E$171</f>
        <v>76.175660000000008</v>
      </c>
      <c r="AL8" s="454">
        <f ca="1">RUPELIAN_PARAM_GTS12!$E$177</f>
        <v>106.3584</v>
      </c>
      <c r="AM8" s="604">
        <f t="shared" ca="1" si="25"/>
        <v>-102.3584</v>
      </c>
      <c r="AN8" s="605">
        <f t="shared" ca="1" si="26"/>
        <v>-67.175660000000008</v>
      </c>
      <c r="AO8" s="604">
        <f t="shared" ca="1" si="27"/>
        <v>-33.213700000000003</v>
      </c>
      <c r="AP8" s="606">
        <f t="shared" ca="1" si="28"/>
        <v>69.1447</v>
      </c>
      <c r="AQ8" s="454">
        <f ca="1">RUPELIAN_PARAM_GTS12!$E$265</f>
        <v>-35</v>
      </c>
      <c r="AR8" s="453">
        <f ca="1">RUPELIAN_PARAM_GTS12!$E$260</f>
        <v>10.178867187500003</v>
      </c>
      <c r="AS8" s="454">
        <f ca="1">RUPELIAN_PARAM_GTS12!$E$266</f>
        <v>56.450550000000007</v>
      </c>
      <c r="AT8" s="604">
        <f t="shared" ca="1" si="0"/>
        <v>-52.450550000000007</v>
      </c>
      <c r="AU8" s="605">
        <f t="shared" ca="1" si="1"/>
        <v>-1.1788671875000034</v>
      </c>
      <c r="AV8" s="604">
        <f t="shared" ca="1" si="2"/>
        <v>49</v>
      </c>
      <c r="AW8" s="606">
        <f t="shared" ca="1" si="3"/>
        <v>101.45055000000001</v>
      </c>
      <c r="AX8" s="454">
        <f ca="1">RUPELIAN_PARAM_GTS12!$E$242</f>
        <v>43.9</v>
      </c>
      <c r="AY8" s="453">
        <f ca="1">RUPELIAN_PARAM_GTS12!$E$237</f>
        <v>84.9</v>
      </c>
      <c r="AZ8" s="454">
        <f ca="1">RUPELIAN_PARAM_GTS12!$E$243</f>
        <v>125.9</v>
      </c>
      <c r="BA8" s="604">
        <f ca="1">$M8-AZ8+$K8</f>
        <v>-121.9</v>
      </c>
      <c r="BB8" s="605">
        <f ca="1" xml:space="preserve"> $M8 - AY8 + (($K8) + ($L8))/2</f>
        <v>-75.900000000000006</v>
      </c>
      <c r="BC8" s="604">
        <f ca="1">$M8-AX8+$L8</f>
        <v>-29.9</v>
      </c>
      <c r="BD8" s="606">
        <f t="shared" ca="1" si="4"/>
        <v>92</v>
      </c>
      <c r="BE8" s="454">
        <f ca="1">RUPELIAN_PARAM_GTS12!$E$303</f>
        <v>20.431865000000119</v>
      </c>
      <c r="BF8" s="453">
        <f ca="1">RUPELIAN_PARAM_GTS12!$E$293</f>
        <v>53.3917</v>
      </c>
      <c r="BG8" s="454">
        <f ca="1">RUPELIAN_PARAM_GTS12!$E$304</f>
        <v>88.750080999999938</v>
      </c>
      <c r="BH8" s="604">
        <f t="shared" ca="1" si="32"/>
        <v>-84.750080999999938</v>
      </c>
      <c r="BI8" s="605">
        <f t="shared" ca="1" si="33"/>
        <v>-44.3917</v>
      </c>
      <c r="BJ8" s="604">
        <f t="shared" ca="1" si="34"/>
        <v>-6.4318650000001192</v>
      </c>
      <c r="BK8" s="606">
        <f t="shared" ca="1" si="5"/>
        <v>78.318215999999822</v>
      </c>
      <c r="BL8" s="454">
        <f ca="1">RUPELIAN_PARAM_GTS12!$E$536</f>
        <v>40</v>
      </c>
      <c r="BM8" s="453">
        <f ca="1">RUPELIAN_PARAM_GTS12!$E$528</f>
        <v>61.15</v>
      </c>
      <c r="BN8" s="454">
        <f ca="1">RUPELIAN_PARAM_GTS12!$E$537</f>
        <v>83.3</v>
      </c>
      <c r="BO8" s="604">
        <f t="shared" ca="1" si="35"/>
        <v>-79.3</v>
      </c>
      <c r="BP8" s="605">
        <f t="shared" ca="1" si="36"/>
        <v>-52.15</v>
      </c>
      <c r="BQ8" s="604">
        <f t="shared" ca="1" si="37"/>
        <v>-26</v>
      </c>
      <c r="BR8" s="606">
        <f t="shared" ca="1" si="6"/>
        <v>53.3</v>
      </c>
      <c r="BS8" s="454">
        <f ca="1">RUPELIAN_PARAM_GTS12!$E$346</f>
        <v>-1.25</v>
      </c>
      <c r="BT8" s="453">
        <f ca="1">RUPELIAN_PARAM_GTS12!$E$336</f>
        <v>17.397142857142853</v>
      </c>
      <c r="BU8" s="454">
        <f ca="1">RUPELIAN_PARAM_GTS12!$E$347</f>
        <v>50.08</v>
      </c>
      <c r="BV8" s="604">
        <f t="shared" ca="1" si="38"/>
        <v>-46.08</v>
      </c>
      <c r="BW8" s="605">
        <f t="shared" ca="1" si="39"/>
        <v>-8.3971428571428532</v>
      </c>
      <c r="BX8" s="604">
        <f t="shared" ca="1" si="40"/>
        <v>15.25</v>
      </c>
      <c r="BY8" s="606">
        <f t="shared" ca="1" si="7"/>
        <v>61.33</v>
      </c>
      <c r="BZ8" s="451">
        <f ca="1">RUPELIAN_PARAM_GTS12!$E$380</f>
        <v>21</v>
      </c>
      <c r="CA8" s="452">
        <f ca="1">RUPELIAN_PARAM_GTS12!$E$379</f>
        <v>21</v>
      </c>
      <c r="CB8" s="451">
        <f ca="1">RUPELIAN_PARAM_GTS12!$E$381</f>
        <v>21</v>
      </c>
      <c r="CC8" s="607">
        <f t="shared" ca="1" si="41"/>
        <v>-17</v>
      </c>
      <c r="CD8" s="608">
        <f t="shared" ca="1" si="42"/>
        <v>-12</v>
      </c>
      <c r="CE8" s="607">
        <f t="shared" ca="1" si="43"/>
        <v>-7</v>
      </c>
      <c r="CF8" s="609">
        <f t="shared" ca="1" si="8"/>
        <v>10</v>
      </c>
      <c r="CG8" s="461">
        <f ca="1">RUPELIAN_PARAM_GTS12!$E$403</f>
        <v>3</v>
      </c>
      <c r="CH8" s="462">
        <f ca="1">RUPELIAN_PARAM_GTS12!$E$402</f>
        <v>3</v>
      </c>
      <c r="CI8" s="461">
        <f ca="1">RUPELIAN_PARAM_GTS12!$E$404</f>
        <v>3</v>
      </c>
      <c r="CJ8" s="611">
        <f t="shared" ca="1" si="44"/>
        <v>1</v>
      </c>
      <c r="CK8" s="612">
        <f t="shared" ca="1" si="45"/>
        <v>6</v>
      </c>
      <c r="CL8" s="611">
        <f t="shared" ca="1" si="46"/>
        <v>11</v>
      </c>
      <c r="CM8" s="613">
        <f t="shared" ca="1" si="9"/>
        <v>10</v>
      </c>
      <c r="CN8" s="454">
        <f ca="1">RUPELIAN_PARAM_GTS12!$E$426</f>
        <v>-32</v>
      </c>
      <c r="CO8" s="453">
        <f ca="1">RUPELIAN_PARAM_GTS12!$E$425</f>
        <v>-32</v>
      </c>
      <c r="CP8" s="454">
        <f ca="1">RUPELIAN_PARAM_GTS12!$E$427</f>
        <v>-32</v>
      </c>
      <c r="CQ8" s="604">
        <f t="shared" ca="1" si="47"/>
        <v>36</v>
      </c>
      <c r="CR8" s="605">
        <f t="shared" ca="1" si="48"/>
        <v>41</v>
      </c>
      <c r="CS8" s="604">
        <f t="shared" ca="1" si="49"/>
        <v>46</v>
      </c>
      <c r="CT8" s="606">
        <f t="shared" ca="1" si="10"/>
        <v>10</v>
      </c>
      <c r="CU8" s="451">
        <f ca="1">RUPELIAN_PARAM_GTS12!$E$449</f>
        <v>-18</v>
      </c>
      <c r="CV8" s="452">
        <f ca="1">RUPELIAN_PARAM_GTS12!$E$448</f>
        <v>-18</v>
      </c>
      <c r="CW8" s="451">
        <f ca="1">RUPELIAN_PARAM_GTS12!$E$450</f>
        <v>-18</v>
      </c>
      <c r="CX8" s="607">
        <f t="shared" ca="1" si="50"/>
        <v>22</v>
      </c>
      <c r="CY8" s="608">
        <f t="shared" ca="1" si="51"/>
        <v>27</v>
      </c>
      <c r="CZ8" s="607">
        <f t="shared" ca="1" si="52"/>
        <v>32</v>
      </c>
      <c r="DA8" s="609">
        <f t="shared" ca="1" si="11"/>
        <v>10</v>
      </c>
      <c r="DB8" s="454">
        <f ca="1">RUPELIAN_PARAM_GTS12!$E$489</f>
        <v>-32</v>
      </c>
      <c r="DC8" s="453">
        <f ca="1">RUPELIAN_PARAM_GTS12!$E$481</f>
        <v>4.9506832000000003</v>
      </c>
      <c r="DD8" s="454">
        <f ca="1">RUPELIAN_PARAM_GTS12!$E$490</f>
        <v>31.347826000000001</v>
      </c>
      <c r="DE8" s="604">
        <f t="shared" ca="1" si="53"/>
        <v>-27.347826000000001</v>
      </c>
      <c r="DF8" s="605">
        <f t="shared" ca="1" si="54"/>
        <v>4.0493167999999997</v>
      </c>
      <c r="DG8" s="604">
        <f t="shared" ca="1" si="55"/>
        <v>46</v>
      </c>
      <c r="DH8" s="606">
        <f t="shared" ca="1" si="12"/>
        <v>73.347825999999998</v>
      </c>
    </row>
    <row r="9" spans="2:112" ht="33.950000000000003" customHeight="1">
      <c r="B9" s="491" t="s">
        <v>264</v>
      </c>
      <c r="C9" s="492" t="s">
        <v>265</v>
      </c>
      <c r="D9" s="493">
        <v>49.195833</v>
      </c>
      <c r="E9" s="493">
        <v>-2.6741670000000002</v>
      </c>
      <c r="F9" s="492" t="s">
        <v>256</v>
      </c>
      <c r="G9" s="492" t="s">
        <v>263</v>
      </c>
      <c r="H9" s="492">
        <v>30.5</v>
      </c>
      <c r="I9" s="492">
        <v>33.9</v>
      </c>
      <c r="J9" s="494" t="s">
        <v>283</v>
      </c>
      <c r="K9" s="492">
        <v>0</v>
      </c>
      <c r="L9" s="492">
        <v>10</v>
      </c>
      <c r="M9" s="534">
        <v>-50</v>
      </c>
      <c r="N9" s="498" t="s">
        <v>443</v>
      </c>
      <c r="O9" s="454">
        <f ca="1">RUPELIAN_PARAM_GTS12!$E$89</f>
        <v>87.64</v>
      </c>
      <c r="P9" s="453">
        <f ca="1">RUPELIAN_PARAM_GTS12!$E$84</f>
        <v>161.01470588235293</v>
      </c>
      <c r="Q9" s="454">
        <f ca="1">RUPELIAN_PARAM_GTS12!$E$90</f>
        <v>211.3</v>
      </c>
      <c r="R9" s="604">
        <f t="shared" ca="1" si="13"/>
        <v>-261.3</v>
      </c>
      <c r="S9" s="605">
        <f t="shared" ca="1" si="14"/>
        <v>-206.01470588235293</v>
      </c>
      <c r="T9" s="604">
        <f t="shared" ca="1" si="15"/>
        <v>-127.63999999999999</v>
      </c>
      <c r="U9" s="606">
        <f t="shared" ca="1" si="16"/>
        <v>133.66000000000003</v>
      </c>
      <c r="V9" s="454">
        <f ca="1">RUPELIAN_PARAM_GTS12!$E$58</f>
        <v>100.131</v>
      </c>
      <c r="W9" s="453">
        <f ca="1">RUPELIAN_PARAM_GTS12!$E$53</f>
        <v>138.602</v>
      </c>
      <c r="X9" s="454">
        <f ca="1">RUPELIAN_PARAM_GTS12!$E$59</f>
        <v>174.143</v>
      </c>
      <c r="Y9" s="604">
        <f t="shared" ca="1" si="17"/>
        <v>-224.143</v>
      </c>
      <c r="Z9" s="605">
        <f t="shared" ca="1" si="18"/>
        <v>-183.602</v>
      </c>
      <c r="AA9" s="604">
        <f t="shared" ca="1" si="19"/>
        <v>-140.131</v>
      </c>
      <c r="AB9" s="606">
        <f t="shared" ca="1" si="20"/>
        <v>84.012</v>
      </c>
      <c r="AC9" s="454">
        <f ca="1">RUPELIAN_PARAM_GTS12!$E$149</f>
        <v>-27</v>
      </c>
      <c r="AD9" s="453">
        <f ca="1">RUPELIAN_PARAM_GTS12!$E$144</f>
        <v>9.1983943848484877</v>
      </c>
      <c r="AE9" s="454">
        <f ca="1">RUPELIAN_PARAM_GTS12!$E$150</f>
        <v>55</v>
      </c>
      <c r="AF9" s="604">
        <f t="shared" ca="1" si="21"/>
        <v>-105</v>
      </c>
      <c r="AG9" s="605">
        <f t="shared" ca="1" si="22"/>
        <v>-54.198394384848484</v>
      </c>
      <c r="AH9" s="604">
        <f t="shared" ca="1" si="23"/>
        <v>-13</v>
      </c>
      <c r="AI9" s="606">
        <f t="shared" ca="1" si="24"/>
        <v>92</v>
      </c>
      <c r="AJ9" s="454">
        <f ca="1">RUPELIAN_PARAM_GTS12!$E$176</f>
        <v>47.213700000000003</v>
      </c>
      <c r="AK9" s="453">
        <f ca="1">RUPELIAN_PARAM_GTS12!$E$171</f>
        <v>76.175660000000008</v>
      </c>
      <c r="AL9" s="454">
        <f ca="1">RUPELIAN_PARAM_GTS12!$E$177</f>
        <v>106.3584</v>
      </c>
      <c r="AM9" s="604">
        <f t="shared" ca="1" si="25"/>
        <v>-156.35840000000002</v>
      </c>
      <c r="AN9" s="605">
        <f t="shared" ca="1" si="26"/>
        <v>-121.17566000000001</v>
      </c>
      <c r="AO9" s="604">
        <f t="shared" ca="1" si="27"/>
        <v>-87.213700000000003</v>
      </c>
      <c r="AP9" s="606">
        <f t="shared" ca="1" si="28"/>
        <v>69.144700000000014</v>
      </c>
      <c r="AQ9" s="454">
        <f ca="1">RUPELIAN_PARAM_GTS12!$E$265</f>
        <v>-35</v>
      </c>
      <c r="AR9" s="453">
        <f ca="1">RUPELIAN_PARAM_GTS12!$E$260</f>
        <v>10.178867187500003</v>
      </c>
      <c r="AS9" s="454">
        <f ca="1">RUPELIAN_PARAM_GTS12!$E$266</f>
        <v>56.450550000000007</v>
      </c>
      <c r="AT9" s="604">
        <f t="shared" ca="1" si="0"/>
        <v>-106.45055000000001</v>
      </c>
      <c r="AU9" s="605">
        <f t="shared" ca="1" si="1"/>
        <v>-55.178867187500003</v>
      </c>
      <c r="AV9" s="604">
        <f t="shared" ca="1" si="2"/>
        <v>-5</v>
      </c>
      <c r="AW9" s="606">
        <f t="shared" ca="1" si="3"/>
        <v>101.45055000000001</v>
      </c>
      <c r="AX9" s="454">
        <f ca="1">RUPELIAN_PARAM_GTS12!$E$242</f>
        <v>43.9</v>
      </c>
      <c r="AY9" s="453">
        <f ca="1">RUPELIAN_PARAM_GTS12!$E$237</f>
        <v>84.9</v>
      </c>
      <c r="AZ9" s="454">
        <f ca="1">RUPELIAN_PARAM_GTS12!$E$243</f>
        <v>125.9</v>
      </c>
      <c r="BA9" s="604">
        <f t="shared" ca="1" si="29"/>
        <v>-175.9</v>
      </c>
      <c r="BB9" s="605">
        <f t="shared" ca="1" si="30"/>
        <v>-129.9</v>
      </c>
      <c r="BC9" s="604">
        <f t="shared" ca="1" si="31"/>
        <v>-83.9</v>
      </c>
      <c r="BD9" s="606">
        <f t="shared" ca="1" si="4"/>
        <v>92</v>
      </c>
      <c r="BE9" s="454">
        <f ca="1">RUPELIAN_PARAM_GTS12!$E$303</f>
        <v>20.431865000000119</v>
      </c>
      <c r="BF9" s="453">
        <f ca="1">RUPELIAN_PARAM_GTS12!$E$293</f>
        <v>53.3917</v>
      </c>
      <c r="BG9" s="454">
        <f ca="1">RUPELIAN_PARAM_GTS12!$E$304</f>
        <v>88.750080999999938</v>
      </c>
      <c r="BH9" s="604">
        <f t="shared" ca="1" si="32"/>
        <v>-138.75008099999994</v>
      </c>
      <c r="BI9" s="605">
        <f t="shared" ca="1" si="33"/>
        <v>-98.3917</v>
      </c>
      <c r="BJ9" s="604">
        <f t="shared" ca="1" si="34"/>
        <v>-60.431865000000116</v>
      </c>
      <c r="BK9" s="606">
        <f t="shared" ca="1" si="5"/>
        <v>78.318215999999822</v>
      </c>
      <c r="BL9" s="454">
        <f ca="1">RUPELIAN_PARAM_GTS12!$E$536</f>
        <v>40</v>
      </c>
      <c r="BM9" s="453">
        <f ca="1">RUPELIAN_PARAM_GTS12!$E$528</f>
        <v>61.15</v>
      </c>
      <c r="BN9" s="454">
        <f ca="1">RUPELIAN_PARAM_GTS12!$E$537</f>
        <v>83.3</v>
      </c>
      <c r="BO9" s="604">
        <f t="shared" ca="1" si="35"/>
        <v>-133.30000000000001</v>
      </c>
      <c r="BP9" s="605">
        <f t="shared" ca="1" si="36"/>
        <v>-106.15</v>
      </c>
      <c r="BQ9" s="604">
        <f t="shared" ca="1" si="37"/>
        <v>-80</v>
      </c>
      <c r="BR9" s="606">
        <f t="shared" ca="1" si="6"/>
        <v>53.300000000000011</v>
      </c>
      <c r="BS9" s="454">
        <f ca="1">RUPELIAN_PARAM_GTS12!$E$346</f>
        <v>-1.25</v>
      </c>
      <c r="BT9" s="453">
        <f ca="1">RUPELIAN_PARAM_GTS12!$E$336</f>
        <v>17.397142857142853</v>
      </c>
      <c r="BU9" s="454">
        <f ca="1">RUPELIAN_PARAM_GTS12!$E$347</f>
        <v>50.08</v>
      </c>
      <c r="BV9" s="604">
        <f t="shared" ca="1" si="38"/>
        <v>-100.08</v>
      </c>
      <c r="BW9" s="605">
        <f t="shared" ca="1" si="39"/>
        <v>-62.397142857142853</v>
      </c>
      <c r="BX9" s="604">
        <f t="shared" ca="1" si="40"/>
        <v>-38.75</v>
      </c>
      <c r="BY9" s="606">
        <f t="shared" ca="1" si="7"/>
        <v>61.33</v>
      </c>
      <c r="BZ9" s="451">
        <f ca="1">RUPELIAN_PARAM_GTS12!$E$380</f>
        <v>21</v>
      </c>
      <c r="CA9" s="452">
        <f ca="1">RUPELIAN_PARAM_GTS12!$E$379</f>
        <v>21</v>
      </c>
      <c r="CB9" s="451">
        <f ca="1">RUPELIAN_PARAM_GTS12!$E$381</f>
        <v>21</v>
      </c>
      <c r="CC9" s="607">
        <f t="shared" ca="1" si="41"/>
        <v>-71</v>
      </c>
      <c r="CD9" s="608">
        <f t="shared" ca="1" si="42"/>
        <v>-66</v>
      </c>
      <c r="CE9" s="607">
        <f t="shared" ca="1" si="43"/>
        <v>-61</v>
      </c>
      <c r="CF9" s="609">
        <f t="shared" ca="1" si="8"/>
        <v>10</v>
      </c>
      <c r="CG9" s="461">
        <f ca="1">RUPELIAN_PARAM_GTS12!$E$403</f>
        <v>3</v>
      </c>
      <c r="CH9" s="462">
        <f ca="1">RUPELIAN_PARAM_GTS12!$E$402</f>
        <v>3</v>
      </c>
      <c r="CI9" s="461">
        <f ca="1">RUPELIAN_PARAM_GTS12!$E$404</f>
        <v>3</v>
      </c>
      <c r="CJ9" s="611">
        <f t="shared" ca="1" si="44"/>
        <v>-53</v>
      </c>
      <c r="CK9" s="612">
        <f t="shared" ca="1" si="45"/>
        <v>-48</v>
      </c>
      <c r="CL9" s="611">
        <f t="shared" ca="1" si="46"/>
        <v>-43</v>
      </c>
      <c r="CM9" s="613">
        <f t="shared" ca="1" si="9"/>
        <v>10</v>
      </c>
      <c r="CN9" s="454">
        <f ca="1">RUPELIAN_PARAM_GTS12!$E$426</f>
        <v>-32</v>
      </c>
      <c r="CO9" s="453">
        <f ca="1">RUPELIAN_PARAM_GTS12!$E$425</f>
        <v>-32</v>
      </c>
      <c r="CP9" s="454">
        <f ca="1">RUPELIAN_PARAM_GTS12!$E$427</f>
        <v>-32</v>
      </c>
      <c r="CQ9" s="604">
        <f t="shared" ca="1" si="47"/>
        <v>-18</v>
      </c>
      <c r="CR9" s="605">
        <f t="shared" ca="1" si="48"/>
        <v>-13</v>
      </c>
      <c r="CS9" s="604">
        <f t="shared" ca="1" si="49"/>
        <v>-8</v>
      </c>
      <c r="CT9" s="606">
        <f t="shared" ca="1" si="10"/>
        <v>10</v>
      </c>
      <c r="CU9" s="451">
        <f ca="1">RUPELIAN_PARAM_GTS12!$E$449</f>
        <v>-18</v>
      </c>
      <c r="CV9" s="452">
        <f ca="1">RUPELIAN_PARAM_GTS12!$E$448</f>
        <v>-18</v>
      </c>
      <c r="CW9" s="451">
        <f ca="1">RUPELIAN_PARAM_GTS12!$E$450</f>
        <v>-18</v>
      </c>
      <c r="CX9" s="607">
        <f t="shared" ca="1" si="50"/>
        <v>-32</v>
      </c>
      <c r="CY9" s="608">
        <f t="shared" ca="1" si="51"/>
        <v>-27</v>
      </c>
      <c r="CZ9" s="607">
        <f t="shared" ca="1" si="52"/>
        <v>-22</v>
      </c>
      <c r="DA9" s="609">
        <f t="shared" ca="1" si="11"/>
        <v>10</v>
      </c>
      <c r="DB9" s="454">
        <f ca="1">RUPELIAN_PARAM_GTS12!$E$489</f>
        <v>-32</v>
      </c>
      <c r="DC9" s="453">
        <f ca="1">RUPELIAN_PARAM_GTS12!$E$481</f>
        <v>4.9506832000000003</v>
      </c>
      <c r="DD9" s="454">
        <f ca="1">RUPELIAN_PARAM_GTS12!$E$490</f>
        <v>31.347826000000001</v>
      </c>
      <c r="DE9" s="604">
        <f t="shared" ca="1" si="53"/>
        <v>-81.347825999999998</v>
      </c>
      <c r="DF9" s="605">
        <f t="shared" ca="1" si="54"/>
        <v>-49.9506832</v>
      </c>
      <c r="DG9" s="604">
        <f t="shared" ca="1" si="55"/>
        <v>-8</v>
      </c>
      <c r="DH9" s="606">
        <f t="shared" ca="1" si="12"/>
        <v>73.347825999999998</v>
      </c>
    </row>
    <row r="10" spans="2:112" ht="33.950000000000003" customHeight="1">
      <c r="B10" s="491" t="s">
        <v>266</v>
      </c>
      <c r="C10" s="494" t="s">
        <v>267</v>
      </c>
      <c r="D10" s="493">
        <v>49.204166999999998</v>
      </c>
      <c r="E10" s="493">
        <v>-3.8541669999999999</v>
      </c>
      <c r="F10" s="492" t="s">
        <v>256</v>
      </c>
      <c r="G10" s="492" t="s">
        <v>263</v>
      </c>
      <c r="H10" s="492">
        <v>30.5</v>
      </c>
      <c r="I10" s="492">
        <v>33.9</v>
      </c>
      <c r="J10" s="492" t="s">
        <v>284</v>
      </c>
      <c r="K10" s="492">
        <v>30</v>
      </c>
      <c r="L10" s="492">
        <v>50</v>
      </c>
      <c r="M10" s="534">
        <v>-88</v>
      </c>
      <c r="N10" s="498" t="s">
        <v>443</v>
      </c>
      <c r="O10" s="454">
        <f ca="1">RUPELIAN_PARAM_GTS12!$E$89</f>
        <v>87.64</v>
      </c>
      <c r="P10" s="453">
        <f ca="1">RUPELIAN_PARAM_GTS12!$E$84</f>
        <v>161.01470588235293</v>
      </c>
      <c r="Q10" s="454">
        <f ca="1">RUPELIAN_PARAM_GTS12!$E$90</f>
        <v>211.3</v>
      </c>
      <c r="R10" s="604">
        <f t="shared" ca="1" si="13"/>
        <v>-269.3</v>
      </c>
      <c r="S10" s="605">
        <f t="shared" ca="1" si="14"/>
        <v>-209.01470588235293</v>
      </c>
      <c r="T10" s="604">
        <f t="shared" ca="1" si="15"/>
        <v>-125.63999999999999</v>
      </c>
      <c r="U10" s="606">
        <f t="shared" ca="1" si="16"/>
        <v>143.66000000000003</v>
      </c>
      <c r="V10" s="454">
        <f ca="1">RUPELIAN_PARAM_GTS12!$E$58</f>
        <v>100.131</v>
      </c>
      <c r="W10" s="453">
        <f ca="1">RUPELIAN_PARAM_GTS12!$E$53</f>
        <v>138.602</v>
      </c>
      <c r="X10" s="454">
        <f ca="1">RUPELIAN_PARAM_GTS12!$E$59</f>
        <v>174.143</v>
      </c>
      <c r="Y10" s="604">
        <f t="shared" ca="1" si="17"/>
        <v>-232.14300000000003</v>
      </c>
      <c r="Z10" s="605">
        <f t="shared" ca="1" si="18"/>
        <v>-186.602</v>
      </c>
      <c r="AA10" s="604">
        <f t="shared" ca="1" si="19"/>
        <v>-138.131</v>
      </c>
      <c r="AB10" s="606">
        <f t="shared" ca="1" si="20"/>
        <v>94.012000000000029</v>
      </c>
      <c r="AC10" s="454">
        <f ca="1">RUPELIAN_PARAM_GTS12!$E$149</f>
        <v>-27</v>
      </c>
      <c r="AD10" s="453">
        <f ca="1">RUPELIAN_PARAM_GTS12!$E$144</f>
        <v>9.1983943848484877</v>
      </c>
      <c r="AE10" s="454">
        <f ca="1">RUPELIAN_PARAM_GTS12!$E$150</f>
        <v>55</v>
      </c>
      <c r="AF10" s="604">
        <f t="shared" ca="1" si="21"/>
        <v>-113</v>
      </c>
      <c r="AG10" s="605">
        <f t="shared" ca="1" si="22"/>
        <v>-57.198394384848484</v>
      </c>
      <c r="AH10" s="604">
        <f t="shared" ca="1" si="23"/>
        <v>-11</v>
      </c>
      <c r="AI10" s="606">
        <f t="shared" ca="1" si="24"/>
        <v>102</v>
      </c>
      <c r="AJ10" s="454">
        <f ca="1">RUPELIAN_PARAM_GTS12!$E$176</f>
        <v>47.213700000000003</v>
      </c>
      <c r="AK10" s="453">
        <f ca="1">RUPELIAN_PARAM_GTS12!$E$171</f>
        <v>76.175660000000008</v>
      </c>
      <c r="AL10" s="454">
        <f ca="1">RUPELIAN_PARAM_GTS12!$E$177</f>
        <v>106.3584</v>
      </c>
      <c r="AM10" s="604">
        <f t="shared" ca="1" si="25"/>
        <v>-164.35840000000002</v>
      </c>
      <c r="AN10" s="605">
        <f t="shared" ca="1" si="26"/>
        <v>-124.17565999999999</v>
      </c>
      <c r="AO10" s="604">
        <f t="shared" ca="1" si="27"/>
        <v>-85.213700000000017</v>
      </c>
      <c r="AP10" s="606">
        <f t="shared" ca="1" si="28"/>
        <v>79.1447</v>
      </c>
      <c r="AQ10" s="454">
        <f ca="1">RUPELIAN_PARAM_GTS12!$E$265</f>
        <v>-35</v>
      </c>
      <c r="AR10" s="453">
        <f ca="1">RUPELIAN_PARAM_GTS12!$E$260</f>
        <v>10.178867187500003</v>
      </c>
      <c r="AS10" s="454">
        <f ca="1">RUPELIAN_PARAM_GTS12!$E$266</f>
        <v>56.450550000000007</v>
      </c>
      <c r="AT10" s="604">
        <f t="shared" ca="1" si="0"/>
        <v>-114.45055000000002</v>
      </c>
      <c r="AU10" s="605">
        <f t="shared" ca="1" si="1"/>
        <v>-58.178867187500003</v>
      </c>
      <c r="AV10" s="604">
        <f t="shared" ca="1" si="2"/>
        <v>-3</v>
      </c>
      <c r="AW10" s="606">
        <f t="shared" ca="1" si="3"/>
        <v>111.45055000000002</v>
      </c>
      <c r="AX10" s="454">
        <f ca="1">RUPELIAN_PARAM_GTS12!$E$242</f>
        <v>43.9</v>
      </c>
      <c r="AY10" s="453">
        <f ca="1">RUPELIAN_PARAM_GTS12!$E$237</f>
        <v>84.9</v>
      </c>
      <c r="AZ10" s="454">
        <f ca="1">RUPELIAN_PARAM_GTS12!$E$243</f>
        <v>125.9</v>
      </c>
      <c r="BA10" s="604">
        <f t="shared" ca="1" si="29"/>
        <v>-183.9</v>
      </c>
      <c r="BB10" s="605">
        <f t="shared" ca="1" si="30"/>
        <v>-132.9</v>
      </c>
      <c r="BC10" s="604">
        <f t="shared" ca="1" si="31"/>
        <v>-81.900000000000006</v>
      </c>
      <c r="BD10" s="606">
        <f t="shared" ca="1" si="4"/>
        <v>102</v>
      </c>
      <c r="BE10" s="454">
        <f ca="1">RUPELIAN_PARAM_GTS12!$E$303</f>
        <v>20.431865000000119</v>
      </c>
      <c r="BF10" s="453">
        <f ca="1">RUPELIAN_PARAM_GTS12!$E$293</f>
        <v>53.3917</v>
      </c>
      <c r="BG10" s="454">
        <f ca="1">RUPELIAN_PARAM_GTS12!$E$304</f>
        <v>88.750080999999938</v>
      </c>
      <c r="BH10" s="604">
        <f t="shared" ca="1" si="32"/>
        <v>-146.75008099999994</v>
      </c>
      <c r="BI10" s="605">
        <f t="shared" ca="1" si="33"/>
        <v>-101.39170000000001</v>
      </c>
      <c r="BJ10" s="604">
        <f t="shared" ca="1" si="34"/>
        <v>-58.431865000000116</v>
      </c>
      <c r="BK10" s="606">
        <f t="shared" ca="1" si="5"/>
        <v>88.318215999999822</v>
      </c>
      <c r="BL10" s="454">
        <f ca="1">RUPELIAN_PARAM_GTS12!$E$536</f>
        <v>40</v>
      </c>
      <c r="BM10" s="453">
        <f ca="1">RUPELIAN_PARAM_GTS12!$E$528</f>
        <v>61.15</v>
      </c>
      <c r="BN10" s="454">
        <f ca="1">RUPELIAN_PARAM_GTS12!$E$537</f>
        <v>83.3</v>
      </c>
      <c r="BO10" s="604">
        <f t="shared" ca="1" si="35"/>
        <v>-141.30000000000001</v>
      </c>
      <c r="BP10" s="605">
        <f t="shared" ca="1" si="36"/>
        <v>-109.15</v>
      </c>
      <c r="BQ10" s="604">
        <f t="shared" ca="1" si="37"/>
        <v>-78</v>
      </c>
      <c r="BR10" s="606">
        <f t="shared" ca="1" si="6"/>
        <v>63.300000000000011</v>
      </c>
      <c r="BS10" s="454">
        <f ca="1">RUPELIAN_PARAM_GTS12!$E$346</f>
        <v>-1.25</v>
      </c>
      <c r="BT10" s="453">
        <f ca="1">RUPELIAN_PARAM_GTS12!$E$336</f>
        <v>17.397142857142853</v>
      </c>
      <c r="BU10" s="454">
        <f ca="1">RUPELIAN_PARAM_GTS12!$E$347</f>
        <v>50.08</v>
      </c>
      <c r="BV10" s="604">
        <f t="shared" ca="1" si="38"/>
        <v>-108.07999999999998</v>
      </c>
      <c r="BW10" s="605">
        <f t="shared" ca="1" si="39"/>
        <v>-65.397142857142853</v>
      </c>
      <c r="BX10" s="604">
        <f t="shared" ca="1" si="40"/>
        <v>-36.75</v>
      </c>
      <c r="BY10" s="606">
        <f t="shared" ca="1" si="7"/>
        <v>71.329999999999984</v>
      </c>
      <c r="BZ10" s="451">
        <f ca="1">RUPELIAN_PARAM_GTS12!$E$380</f>
        <v>21</v>
      </c>
      <c r="CA10" s="452">
        <f ca="1">RUPELIAN_PARAM_GTS12!$E$379</f>
        <v>21</v>
      </c>
      <c r="CB10" s="451">
        <f ca="1">RUPELIAN_PARAM_GTS12!$E$381</f>
        <v>21</v>
      </c>
      <c r="CC10" s="607">
        <f t="shared" ca="1" si="41"/>
        <v>-79</v>
      </c>
      <c r="CD10" s="608">
        <f t="shared" ca="1" si="42"/>
        <v>-69</v>
      </c>
      <c r="CE10" s="607">
        <f t="shared" ca="1" si="43"/>
        <v>-59</v>
      </c>
      <c r="CF10" s="609">
        <f t="shared" ca="1" si="8"/>
        <v>20</v>
      </c>
      <c r="CG10" s="461">
        <f ca="1">RUPELIAN_PARAM_GTS12!$E$403</f>
        <v>3</v>
      </c>
      <c r="CH10" s="462">
        <f ca="1">RUPELIAN_PARAM_GTS12!$E$402</f>
        <v>3</v>
      </c>
      <c r="CI10" s="461">
        <f ca="1">RUPELIAN_PARAM_GTS12!$E$404</f>
        <v>3</v>
      </c>
      <c r="CJ10" s="611">
        <f t="shared" ca="1" si="44"/>
        <v>-61</v>
      </c>
      <c r="CK10" s="612">
        <f t="shared" ca="1" si="45"/>
        <v>-51</v>
      </c>
      <c r="CL10" s="611">
        <f t="shared" ca="1" si="46"/>
        <v>-41</v>
      </c>
      <c r="CM10" s="613">
        <f t="shared" ca="1" si="9"/>
        <v>20</v>
      </c>
      <c r="CN10" s="454">
        <f ca="1">RUPELIAN_PARAM_GTS12!$E$426</f>
        <v>-32</v>
      </c>
      <c r="CO10" s="453">
        <f ca="1">RUPELIAN_PARAM_GTS12!$E$425</f>
        <v>-32</v>
      </c>
      <c r="CP10" s="454">
        <f ca="1">RUPELIAN_PARAM_GTS12!$E$427</f>
        <v>-32</v>
      </c>
      <c r="CQ10" s="604">
        <f t="shared" ca="1" si="47"/>
        <v>-26</v>
      </c>
      <c r="CR10" s="605">
        <f t="shared" ca="1" si="48"/>
        <v>-16</v>
      </c>
      <c r="CS10" s="604">
        <f t="shared" ca="1" si="49"/>
        <v>-6</v>
      </c>
      <c r="CT10" s="606">
        <f t="shared" ca="1" si="10"/>
        <v>20</v>
      </c>
      <c r="CU10" s="451">
        <f ca="1">RUPELIAN_PARAM_GTS12!$E$449</f>
        <v>-18</v>
      </c>
      <c r="CV10" s="452">
        <f ca="1">RUPELIAN_PARAM_GTS12!$E$448</f>
        <v>-18</v>
      </c>
      <c r="CW10" s="451">
        <f ca="1">RUPELIAN_PARAM_GTS12!$E$450</f>
        <v>-18</v>
      </c>
      <c r="CX10" s="607">
        <f t="shared" ca="1" si="50"/>
        <v>-40</v>
      </c>
      <c r="CY10" s="608">
        <f t="shared" ca="1" si="51"/>
        <v>-30</v>
      </c>
      <c r="CZ10" s="607">
        <f t="shared" ca="1" si="52"/>
        <v>-20</v>
      </c>
      <c r="DA10" s="609">
        <f t="shared" ca="1" si="11"/>
        <v>20</v>
      </c>
      <c r="DB10" s="454">
        <f ca="1">RUPELIAN_PARAM_GTS12!$E$489</f>
        <v>-32</v>
      </c>
      <c r="DC10" s="453">
        <f ca="1">RUPELIAN_PARAM_GTS12!$E$481</f>
        <v>4.9506832000000003</v>
      </c>
      <c r="DD10" s="454">
        <f ca="1">RUPELIAN_PARAM_GTS12!$E$490</f>
        <v>31.347826000000001</v>
      </c>
      <c r="DE10" s="604">
        <f t="shared" ca="1" si="53"/>
        <v>-89.347825999999998</v>
      </c>
      <c r="DF10" s="605">
        <f t="shared" ca="1" si="54"/>
        <v>-52.9506832</v>
      </c>
      <c r="DG10" s="604">
        <f t="shared" ca="1" si="55"/>
        <v>-6</v>
      </c>
      <c r="DH10" s="606">
        <f t="shared" ca="1" si="12"/>
        <v>83.347825999999998</v>
      </c>
    </row>
    <row r="11" spans="2:112" ht="33.950000000000003" customHeight="1">
      <c r="B11" s="491" t="s">
        <v>268</v>
      </c>
      <c r="C11" s="494" t="s">
        <v>269</v>
      </c>
      <c r="D11" s="493">
        <v>49.25</v>
      </c>
      <c r="E11" s="493">
        <v>-3.9033329999999999</v>
      </c>
      <c r="F11" s="492" t="s">
        <v>256</v>
      </c>
      <c r="G11" s="492" t="s">
        <v>263</v>
      </c>
      <c r="H11" s="492">
        <v>30.5</v>
      </c>
      <c r="I11" s="492">
        <v>33.9</v>
      </c>
      <c r="J11" s="492" t="s">
        <v>284</v>
      </c>
      <c r="K11" s="492">
        <v>30</v>
      </c>
      <c r="L11" s="492">
        <v>50</v>
      </c>
      <c r="M11" s="534">
        <v>-88</v>
      </c>
      <c r="N11" s="498" t="s">
        <v>443</v>
      </c>
      <c r="O11" s="454">
        <f ca="1">RUPELIAN_PARAM_GTS12!$E$89</f>
        <v>87.64</v>
      </c>
      <c r="P11" s="453">
        <f ca="1">RUPELIAN_PARAM_GTS12!$E$84</f>
        <v>161.01470588235293</v>
      </c>
      <c r="Q11" s="454">
        <f ca="1">RUPELIAN_PARAM_GTS12!$E$90</f>
        <v>211.3</v>
      </c>
      <c r="R11" s="604">
        <f t="shared" ca="1" si="13"/>
        <v>-269.3</v>
      </c>
      <c r="S11" s="605">
        <f t="shared" ca="1" si="14"/>
        <v>-209.01470588235293</v>
      </c>
      <c r="T11" s="604">
        <f t="shared" ca="1" si="15"/>
        <v>-125.63999999999999</v>
      </c>
      <c r="U11" s="606">
        <f t="shared" ca="1" si="16"/>
        <v>143.66000000000003</v>
      </c>
      <c r="V11" s="454">
        <f ca="1">RUPELIAN_PARAM_GTS12!$E$58</f>
        <v>100.131</v>
      </c>
      <c r="W11" s="453">
        <f ca="1">RUPELIAN_PARAM_GTS12!$E$53</f>
        <v>138.602</v>
      </c>
      <c r="X11" s="454">
        <f ca="1">RUPELIAN_PARAM_GTS12!$E$59</f>
        <v>174.143</v>
      </c>
      <c r="Y11" s="604">
        <f t="shared" ca="1" si="17"/>
        <v>-232.14300000000003</v>
      </c>
      <c r="Z11" s="605">
        <f t="shared" ca="1" si="18"/>
        <v>-186.602</v>
      </c>
      <c r="AA11" s="604">
        <f t="shared" ca="1" si="19"/>
        <v>-138.131</v>
      </c>
      <c r="AB11" s="606">
        <f t="shared" ca="1" si="20"/>
        <v>94.012000000000029</v>
      </c>
      <c r="AC11" s="454">
        <f ca="1">RUPELIAN_PARAM_GTS12!$E$149</f>
        <v>-27</v>
      </c>
      <c r="AD11" s="453">
        <f ca="1">RUPELIAN_PARAM_GTS12!$E$144</f>
        <v>9.1983943848484877</v>
      </c>
      <c r="AE11" s="454">
        <f ca="1">RUPELIAN_PARAM_GTS12!$E$150</f>
        <v>55</v>
      </c>
      <c r="AF11" s="604">
        <f t="shared" ca="1" si="21"/>
        <v>-113</v>
      </c>
      <c r="AG11" s="605">
        <f t="shared" ca="1" si="22"/>
        <v>-57.198394384848484</v>
      </c>
      <c r="AH11" s="604">
        <f t="shared" ca="1" si="23"/>
        <v>-11</v>
      </c>
      <c r="AI11" s="606">
        <f t="shared" ca="1" si="24"/>
        <v>102</v>
      </c>
      <c r="AJ11" s="454">
        <f ca="1">RUPELIAN_PARAM_GTS12!$E$176</f>
        <v>47.213700000000003</v>
      </c>
      <c r="AK11" s="453">
        <f ca="1">RUPELIAN_PARAM_GTS12!$E$171</f>
        <v>76.175660000000008</v>
      </c>
      <c r="AL11" s="454">
        <f ca="1">RUPELIAN_PARAM_GTS12!$E$177</f>
        <v>106.3584</v>
      </c>
      <c r="AM11" s="604">
        <f t="shared" ca="1" si="25"/>
        <v>-164.35840000000002</v>
      </c>
      <c r="AN11" s="605">
        <f t="shared" ca="1" si="26"/>
        <v>-124.17565999999999</v>
      </c>
      <c r="AO11" s="604">
        <f t="shared" ca="1" si="27"/>
        <v>-85.213700000000017</v>
      </c>
      <c r="AP11" s="606">
        <f t="shared" ca="1" si="28"/>
        <v>79.1447</v>
      </c>
      <c r="AQ11" s="454">
        <f ca="1">RUPELIAN_PARAM_GTS12!$E$265</f>
        <v>-35</v>
      </c>
      <c r="AR11" s="453">
        <f ca="1">RUPELIAN_PARAM_GTS12!$E$260</f>
        <v>10.178867187500003</v>
      </c>
      <c r="AS11" s="454">
        <f ca="1">RUPELIAN_PARAM_GTS12!$E$266</f>
        <v>56.450550000000007</v>
      </c>
      <c r="AT11" s="604">
        <f t="shared" ca="1" si="0"/>
        <v>-114.45055000000002</v>
      </c>
      <c r="AU11" s="605">
        <f t="shared" ca="1" si="1"/>
        <v>-58.178867187500003</v>
      </c>
      <c r="AV11" s="604">
        <f t="shared" ca="1" si="2"/>
        <v>-3</v>
      </c>
      <c r="AW11" s="606">
        <f t="shared" ca="1" si="3"/>
        <v>111.45055000000002</v>
      </c>
      <c r="AX11" s="454">
        <f ca="1">RUPELIAN_PARAM_GTS12!$E$242</f>
        <v>43.9</v>
      </c>
      <c r="AY11" s="453">
        <f ca="1">RUPELIAN_PARAM_GTS12!$E$237</f>
        <v>84.9</v>
      </c>
      <c r="AZ11" s="454">
        <f ca="1">RUPELIAN_PARAM_GTS12!$E$243</f>
        <v>125.9</v>
      </c>
      <c r="BA11" s="604">
        <f t="shared" ca="1" si="29"/>
        <v>-183.9</v>
      </c>
      <c r="BB11" s="605">
        <f t="shared" ca="1" si="30"/>
        <v>-132.9</v>
      </c>
      <c r="BC11" s="604">
        <f t="shared" ca="1" si="31"/>
        <v>-81.900000000000006</v>
      </c>
      <c r="BD11" s="606">
        <f t="shared" ca="1" si="4"/>
        <v>102</v>
      </c>
      <c r="BE11" s="454">
        <f ca="1">RUPELIAN_PARAM_GTS12!$E$303</f>
        <v>20.431865000000119</v>
      </c>
      <c r="BF11" s="453">
        <f ca="1">RUPELIAN_PARAM_GTS12!$E$293</f>
        <v>53.3917</v>
      </c>
      <c r="BG11" s="454">
        <f ca="1">RUPELIAN_PARAM_GTS12!$E$304</f>
        <v>88.750080999999938</v>
      </c>
      <c r="BH11" s="604">
        <f t="shared" ca="1" si="32"/>
        <v>-146.75008099999994</v>
      </c>
      <c r="BI11" s="605">
        <f t="shared" ca="1" si="33"/>
        <v>-101.39170000000001</v>
      </c>
      <c r="BJ11" s="604">
        <f t="shared" ca="1" si="34"/>
        <v>-58.431865000000116</v>
      </c>
      <c r="BK11" s="606">
        <f t="shared" ca="1" si="5"/>
        <v>88.318215999999822</v>
      </c>
      <c r="BL11" s="454">
        <f ca="1">RUPELIAN_PARAM_GTS12!$E$536</f>
        <v>40</v>
      </c>
      <c r="BM11" s="453">
        <f ca="1">RUPELIAN_PARAM_GTS12!$E$528</f>
        <v>61.15</v>
      </c>
      <c r="BN11" s="454">
        <f ca="1">RUPELIAN_PARAM_GTS12!$E$537</f>
        <v>83.3</v>
      </c>
      <c r="BO11" s="604">
        <f t="shared" ca="1" si="35"/>
        <v>-141.30000000000001</v>
      </c>
      <c r="BP11" s="605">
        <f t="shared" ca="1" si="36"/>
        <v>-109.15</v>
      </c>
      <c r="BQ11" s="604">
        <f t="shared" ca="1" si="37"/>
        <v>-78</v>
      </c>
      <c r="BR11" s="606">
        <f t="shared" ca="1" si="6"/>
        <v>63.300000000000011</v>
      </c>
      <c r="BS11" s="454">
        <f ca="1">RUPELIAN_PARAM_GTS12!$E$346</f>
        <v>-1.25</v>
      </c>
      <c r="BT11" s="453">
        <f ca="1">RUPELIAN_PARAM_GTS12!$E$336</f>
        <v>17.397142857142853</v>
      </c>
      <c r="BU11" s="454">
        <f ca="1">RUPELIAN_PARAM_GTS12!$E$347</f>
        <v>50.08</v>
      </c>
      <c r="BV11" s="604">
        <f t="shared" ca="1" si="38"/>
        <v>-108.07999999999998</v>
      </c>
      <c r="BW11" s="605">
        <f t="shared" ca="1" si="39"/>
        <v>-65.397142857142853</v>
      </c>
      <c r="BX11" s="604">
        <f t="shared" ca="1" si="40"/>
        <v>-36.75</v>
      </c>
      <c r="BY11" s="606">
        <f t="shared" ca="1" si="7"/>
        <v>71.329999999999984</v>
      </c>
      <c r="BZ11" s="451">
        <f ca="1">RUPELIAN_PARAM_GTS12!$E$380</f>
        <v>21</v>
      </c>
      <c r="CA11" s="452">
        <f ca="1">RUPELIAN_PARAM_GTS12!$E$379</f>
        <v>21</v>
      </c>
      <c r="CB11" s="451">
        <f ca="1">RUPELIAN_PARAM_GTS12!$E$381</f>
        <v>21</v>
      </c>
      <c r="CC11" s="607">
        <f t="shared" ca="1" si="41"/>
        <v>-79</v>
      </c>
      <c r="CD11" s="608">
        <f t="shared" ca="1" si="42"/>
        <v>-69</v>
      </c>
      <c r="CE11" s="607">
        <f t="shared" ca="1" si="43"/>
        <v>-59</v>
      </c>
      <c r="CF11" s="609">
        <f t="shared" ca="1" si="8"/>
        <v>20</v>
      </c>
      <c r="CG11" s="461">
        <f ca="1">RUPELIAN_PARAM_GTS12!$E$403</f>
        <v>3</v>
      </c>
      <c r="CH11" s="462">
        <f ca="1">RUPELIAN_PARAM_GTS12!$E$402</f>
        <v>3</v>
      </c>
      <c r="CI11" s="461">
        <f ca="1">RUPELIAN_PARAM_GTS12!$E$404</f>
        <v>3</v>
      </c>
      <c r="CJ11" s="611">
        <f t="shared" ca="1" si="44"/>
        <v>-61</v>
      </c>
      <c r="CK11" s="612">
        <f t="shared" ca="1" si="45"/>
        <v>-51</v>
      </c>
      <c r="CL11" s="611">
        <f t="shared" ca="1" si="46"/>
        <v>-41</v>
      </c>
      <c r="CM11" s="613">
        <f t="shared" ca="1" si="9"/>
        <v>20</v>
      </c>
      <c r="CN11" s="454">
        <f ca="1">RUPELIAN_PARAM_GTS12!$E$426</f>
        <v>-32</v>
      </c>
      <c r="CO11" s="453">
        <f ca="1">RUPELIAN_PARAM_GTS12!$E$425</f>
        <v>-32</v>
      </c>
      <c r="CP11" s="454">
        <f ca="1">RUPELIAN_PARAM_GTS12!$E$427</f>
        <v>-32</v>
      </c>
      <c r="CQ11" s="604">
        <f t="shared" ca="1" si="47"/>
        <v>-26</v>
      </c>
      <c r="CR11" s="605">
        <f t="shared" ca="1" si="48"/>
        <v>-16</v>
      </c>
      <c r="CS11" s="604">
        <f t="shared" ca="1" si="49"/>
        <v>-6</v>
      </c>
      <c r="CT11" s="606">
        <f t="shared" ca="1" si="10"/>
        <v>20</v>
      </c>
      <c r="CU11" s="451">
        <f ca="1">RUPELIAN_PARAM_GTS12!$E$449</f>
        <v>-18</v>
      </c>
      <c r="CV11" s="452">
        <f ca="1">RUPELIAN_PARAM_GTS12!$E$448</f>
        <v>-18</v>
      </c>
      <c r="CW11" s="451">
        <f ca="1">RUPELIAN_PARAM_GTS12!$E$450</f>
        <v>-18</v>
      </c>
      <c r="CX11" s="607">
        <f t="shared" ca="1" si="50"/>
        <v>-40</v>
      </c>
      <c r="CY11" s="608">
        <f t="shared" ca="1" si="51"/>
        <v>-30</v>
      </c>
      <c r="CZ11" s="607">
        <f t="shared" ca="1" si="52"/>
        <v>-20</v>
      </c>
      <c r="DA11" s="609">
        <f t="shared" ca="1" si="11"/>
        <v>20</v>
      </c>
      <c r="DB11" s="454">
        <f ca="1">RUPELIAN_PARAM_GTS12!$E$489</f>
        <v>-32</v>
      </c>
      <c r="DC11" s="453">
        <f ca="1">RUPELIAN_PARAM_GTS12!$E$481</f>
        <v>4.9506832000000003</v>
      </c>
      <c r="DD11" s="454">
        <f ca="1">RUPELIAN_PARAM_GTS12!$E$490</f>
        <v>31.347826000000001</v>
      </c>
      <c r="DE11" s="604">
        <f t="shared" ca="1" si="53"/>
        <v>-89.347825999999998</v>
      </c>
      <c r="DF11" s="605">
        <f t="shared" ca="1" si="54"/>
        <v>-52.9506832</v>
      </c>
      <c r="DG11" s="604">
        <f t="shared" ca="1" si="55"/>
        <v>-6</v>
      </c>
      <c r="DH11" s="606">
        <f t="shared" ca="1" si="12"/>
        <v>83.347825999999998</v>
      </c>
    </row>
    <row r="12" spans="2:112" ht="33.950000000000003" customHeight="1">
      <c r="B12" s="491" t="s">
        <v>270</v>
      </c>
      <c r="C12" s="494" t="s">
        <v>271</v>
      </c>
      <c r="D12" s="493">
        <v>49.262999999999998</v>
      </c>
      <c r="E12" s="493">
        <v>-3.9166669999999999</v>
      </c>
      <c r="F12" s="492" t="s">
        <v>256</v>
      </c>
      <c r="G12" s="494" t="s">
        <v>263</v>
      </c>
      <c r="H12" s="492">
        <v>30.5</v>
      </c>
      <c r="I12" s="492">
        <v>33.9</v>
      </c>
      <c r="J12" s="492" t="s">
        <v>285</v>
      </c>
      <c r="K12" s="492">
        <v>10</v>
      </c>
      <c r="L12" s="492">
        <v>30</v>
      </c>
      <c r="M12" s="534">
        <v>-88</v>
      </c>
      <c r="N12" s="498" t="s">
        <v>443</v>
      </c>
      <c r="O12" s="454">
        <f ca="1">RUPELIAN_PARAM_GTS12!$E$89</f>
        <v>87.64</v>
      </c>
      <c r="P12" s="453">
        <f ca="1">RUPELIAN_PARAM_GTS12!$E$84</f>
        <v>161.01470588235293</v>
      </c>
      <c r="Q12" s="454">
        <f ca="1">RUPELIAN_PARAM_GTS12!$E$90</f>
        <v>211.3</v>
      </c>
      <c r="R12" s="604">
        <f t="shared" ca="1" si="13"/>
        <v>-289.3</v>
      </c>
      <c r="S12" s="605">
        <f t="shared" ca="1" si="14"/>
        <v>-229.01470588235293</v>
      </c>
      <c r="T12" s="604">
        <f t="shared" ca="1" si="15"/>
        <v>-145.63999999999999</v>
      </c>
      <c r="U12" s="606">
        <f t="shared" ca="1" si="16"/>
        <v>143.66000000000003</v>
      </c>
      <c r="V12" s="454">
        <f ca="1">RUPELIAN_PARAM_GTS12!$E$58</f>
        <v>100.131</v>
      </c>
      <c r="W12" s="453">
        <f ca="1">RUPELIAN_PARAM_GTS12!$E$53</f>
        <v>138.602</v>
      </c>
      <c r="X12" s="454">
        <f ca="1">RUPELIAN_PARAM_GTS12!$E$59</f>
        <v>174.143</v>
      </c>
      <c r="Y12" s="604">
        <f ca="1">$M12-X12+$K12</f>
        <v>-252.14300000000003</v>
      </c>
      <c r="Z12" s="605">
        <f t="shared" ca="1" si="18"/>
        <v>-206.602</v>
      </c>
      <c r="AA12" s="604">
        <f t="shared" ca="1" si="19"/>
        <v>-158.131</v>
      </c>
      <c r="AB12" s="606">
        <f t="shared" ca="1" si="20"/>
        <v>94.012000000000029</v>
      </c>
      <c r="AC12" s="454">
        <f ca="1">RUPELIAN_PARAM_GTS12!$E$149</f>
        <v>-27</v>
      </c>
      <c r="AD12" s="453">
        <f ca="1">RUPELIAN_PARAM_GTS12!$E$144</f>
        <v>9.1983943848484877</v>
      </c>
      <c r="AE12" s="454">
        <f ca="1">RUPELIAN_PARAM_GTS12!$E$150</f>
        <v>55</v>
      </c>
      <c r="AF12" s="604">
        <f t="shared" ca="1" si="21"/>
        <v>-133</v>
      </c>
      <c r="AG12" s="605">
        <f t="shared" ca="1" si="22"/>
        <v>-77.198394384848484</v>
      </c>
      <c r="AH12" s="604">
        <f t="shared" ca="1" si="23"/>
        <v>-31</v>
      </c>
      <c r="AI12" s="606">
        <f t="shared" ca="1" si="24"/>
        <v>102</v>
      </c>
      <c r="AJ12" s="454">
        <f ca="1">RUPELIAN_PARAM_GTS12!$E$176</f>
        <v>47.213700000000003</v>
      </c>
      <c r="AK12" s="453">
        <f ca="1">RUPELIAN_PARAM_GTS12!$E$171</f>
        <v>76.175660000000008</v>
      </c>
      <c r="AL12" s="454">
        <f ca="1">RUPELIAN_PARAM_GTS12!$E$177</f>
        <v>106.3584</v>
      </c>
      <c r="AM12" s="604">
        <f t="shared" ca="1" si="25"/>
        <v>-184.35840000000002</v>
      </c>
      <c r="AN12" s="605">
        <f t="shared" ca="1" si="26"/>
        <v>-144.17565999999999</v>
      </c>
      <c r="AO12" s="604">
        <f t="shared" ca="1" si="27"/>
        <v>-105.21370000000002</v>
      </c>
      <c r="AP12" s="606">
        <f t="shared" ca="1" si="28"/>
        <v>79.1447</v>
      </c>
      <c r="AQ12" s="454">
        <f ca="1">RUPELIAN_PARAM_GTS12!$E$265</f>
        <v>-35</v>
      </c>
      <c r="AR12" s="453">
        <f ca="1">RUPELIAN_PARAM_GTS12!$E$260</f>
        <v>10.178867187500003</v>
      </c>
      <c r="AS12" s="454">
        <f ca="1">RUPELIAN_PARAM_GTS12!$E$266</f>
        <v>56.450550000000007</v>
      </c>
      <c r="AT12" s="604">
        <f t="shared" ca="1" si="0"/>
        <v>-134.45055000000002</v>
      </c>
      <c r="AU12" s="605">
        <f t="shared" ca="1" si="1"/>
        <v>-78.178867187500003</v>
      </c>
      <c r="AV12" s="604">
        <f t="shared" ca="1" si="2"/>
        <v>-23</v>
      </c>
      <c r="AW12" s="606">
        <f t="shared" ca="1" si="3"/>
        <v>111.45055000000002</v>
      </c>
      <c r="AX12" s="454">
        <f ca="1">RUPELIAN_PARAM_GTS12!$E$242</f>
        <v>43.9</v>
      </c>
      <c r="AY12" s="453">
        <f ca="1">RUPELIAN_PARAM_GTS12!$E$237</f>
        <v>84.9</v>
      </c>
      <c r="AZ12" s="454">
        <f ca="1">RUPELIAN_PARAM_GTS12!$E$243</f>
        <v>125.9</v>
      </c>
      <c r="BA12" s="604">
        <f t="shared" ca="1" si="29"/>
        <v>-203.9</v>
      </c>
      <c r="BB12" s="605">
        <f t="shared" ca="1" si="30"/>
        <v>-152.9</v>
      </c>
      <c r="BC12" s="604">
        <f t="shared" ca="1" si="31"/>
        <v>-101.9</v>
      </c>
      <c r="BD12" s="606">
        <f t="shared" ca="1" si="4"/>
        <v>102</v>
      </c>
      <c r="BE12" s="454">
        <f ca="1">RUPELIAN_PARAM_GTS12!$E$303</f>
        <v>20.431865000000119</v>
      </c>
      <c r="BF12" s="453">
        <f ca="1">RUPELIAN_PARAM_GTS12!$E$293</f>
        <v>53.3917</v>
      </c>
      <c r="BG12" s="454">
        <f ca="1">RUPELIAN_PARAM_GTS12!$E$304</f>
        <v>88.750080999999938</v>
      </c>
      <c r="BH12" s="604">
        <f t="shared" ca="1" si="32"/>
        <v>-166.75008099999994</v>
      </c>
      <c r="BI12" s="605">
        <f t="shared" ca="1" si="33"/>
        <v>-121.39170000000001</v>
      </c>
      <c r="BJ12" s="604">
        <f t="shared" ca="1" si="34"/>
        <v>-78.431865000000116</v>
      </c>
      <c r="BK12" s="606">
        <f t="shared" ca="1" si="5"/>
        <v>88.318215999999822</v>
      </c>
      <c r="BL12" s="454">
        <f ca="1">RUPELIAN_PARAM_GTS12!$E$536</f>
        <v>40</v>
      </c>
      <c r="BM12" s="453">
        <f ca="1">RUPELIAN_PARAM_GTS12!$E$528</f>
        <v>61.15</v>
      </c>
      <c r="BN12" s="454">
        <f ca="1">RUPELIAN_PARAM_GTS12!$E$537</f>
        <v>83.3</v>
      </c>
      <c r="BO12" s="604">
        <f t="shared" ca="1" si="35"/>
        <v>-161.30000000000001</v>
      </c>
      <c r="BP12" s="605">
        <f t="shared" ca="1" si="36"/>
        <v>-129.15</v>
      </c>
      <c r="BQ12" s="604">
        <f t="shared" ca="1" si="37"/>
        <v>-98</v>
      </c>
      <c r="BR12" s="606">
        <f t="shared" ca="1" si="6"/>
        <v>63.300000000000011</v>
      </c>
      <c r="BS12" s="454">
        <f ca="1">RUPELIAN_PARAM_GTS12!$E$346</f>
        <v>-1.25</v>
      </c>
      <c r="BT12" s="453">
        <f ca="1">RUPELIAN_PARAM_GTS12!$E$336</f>
        <v>17.397142857142853</v>
      </c>
      <c r="BU12" s="454">
        <f ca="1">RUPELIAN_PARAM_GTS12!$E$347</f>
        <v>50.08</v>
      </c>
      <c r="BV12" s="604">
        <f t="shared" ca="1" si="38"/>
        <v>-128.07999999999998</v>
      </c>
      <c r="BW12" s="605">
        <f t="shared" ca="1" si="39"/>
        <v>-85.397142857142853</v>
      </c>
      <c r="BX12" s="604">
        <f t="shared" ca="1" si="40"/>
        <v>-56.75</v>
      </c>
      <c r="BY12" s="606">
        <f t="shared" ca="1" si="7"/>
        <v>71.329999999999984</v>
      </c>
      <c r="BZ12" s="451">
        <f ca="1">RUPELIAN_PARAM_GTS12!$E$380</f>
        <v>21</v>
      </c>
      <c r="CA12" s="452">
        <f ca="1">RUPELIAN_PARAM_GTS12!$E$379</f>
        <v>21</v>
      </c>
      <c r="CB12" s="451">
        <f ca="1">RUPELIAN_PARAM_GTS12!$E$381</f>
        <v>21</v>
      </c>
      <c r="CC12" s="607">
        <f t="shared" ca="1" si="41"/>
        <v>-99</v>
      </c>
      <c r="CD12" s="608">
        <f t="shared" ca="1" si="42"/>
        <v>-89</v>
      </c>
      <c r="CE12" s="607">
        <f t="shared" ca="1" si="43"/>
        <v>-79</v>
      </c>
      <c r="CF12" s="609">
        <f t="shared" ca="1" si="8"/>
        <v>20</v>
      </c>
      <c r="CG12" s="461">
        <f ca="1">RUPELIAN_PARAM_GTS12!$E$403</f>
        <v>3</v>
      </c>
      <c r="CH12" s="462">
        <f ca="1">RUPELIAN_PARAM_GTS12!$E$402</f>
        <v>3</v>
      </c>
      <c r="CI12" s="461">
        <f ca="1">RUPELIAN_PARAM_GTS12!$E$404</f>
        <v>3</v>
      </c>
      <c r="CJ12" s="611">
        <f t="shared" ca="1" si="44"/>
        <v>-81</v>
      </c>
      <c r="CK12" s="612">
        <f t="shared" ca="1" si="45"/>
        <v>-71</v>
      </c>
      <c r="CL12" s="611">
        <f t="shared" ca="1" si="46"/>
        <v>-61</v>
      </c>
      <c r="CM12" s="613">
        <f t="shared" ca="1" si="9"/>
        <v>20</v>
      </c>
      <c r="CN12" s="454">
        <f ca="1">RUPELIAN_PARAM_GTS12!$E$426</f>
        <v>-32</v>
      </c>
      <c r="CO12" s="453">
        <f ca="1">RUPELIAN_PARAM_GTS12!$E$425</f>
        <v>-32</v>
      </c>
      <c r="CP12" s="454">
        <f ca="1">RUPELIAN_PARAM_GTS12!$E$427</f>
        <v>-32</v>
      </c>
      <c r="CQ12" s="604">
        <f t="shared" ca="1" si="47"/>
        <v>-46</v>
      </c>
      <c r="CR12" s="605">
        <f t="shared" ca="1" si="48"/>
        <v>-36</v>
      </c>
      <c r="CS12" s="604">
        <f t="shared" ca="1" si="49"/>
        <v>-26</v>
      </c>
      <c r="CT12" s="606">
        <f t="shared" ca="1" si="10"/>
        <v>20</v>
      </c>
      <c r="CU12" s="451">
        <f ca="1">RUPELIAN_PARAM_GTS12!$E$449</f>
        <v>-18</v>
      </c>
      <c r="CV12" s="452">
        <f ca="1">RUPELIAN_PARAM_GTS12!$E$448</f>
        <v>-18</v>
      </c>
      <c r="CW12" s="451">
        <f ca="1">RUPELIAN_PARAM_GTS12!$E$450</f>
        <v>-18</v>
      </c>
      <c r="CX12" s="607">
        <f t="shared" ca="1" si="50"/>
        <v>-60</v>
      </c>
      <c r="CY12" s="608">
        <f t="shared" ca="1" si="51"/>
        <v>-50</v>
      </c>
      <c r="CZ12" s="607">
        <f t="shared" ca="1" si="52"/>
        <v>-40</v>
      </c>
      <c r="DA12" s="609">
        <f t="shared" ca="1" si="11"/>
        <v>20</v>
      </c>
      <c r="DB12" s="454">
        <f ca="1">RUPELIAN_PARAM_GTS12!$E$489</f>
        <v>-32</v>
      </c>
      <c r="DC12" s="453">
        <f ca="1">RUPELIAN_PARAM_GTS12!$E$481</f>
        <v>4.9506832000000003</v>
      </c>
      <c r="DD12" s="454">
        <f ca="1">RUPELIAN_PARAM_GTS12!$E$490</f>
        <v>31.347826000000001</v>
      </c>
      <c r="DE12" s="604">
        <f t="shared" ca="1" si="53"/>
        <v>-109.347826</v>
      </c>
      <c r="DF12" s="605">
        <f t="shared" ca="1" si="54"/>
        <v>-72.9506832</v>
      </c>
      <c r="DG12" s="604">
        <f t="shared" ca="1" si="55"/>
        <v>-26</v>
      </c>
      <c r="DH12" s="606">
        <f t="shared" ca="1" si="12"/>
        <v>83.347825999999998</v>
      </c>
    </row>
    <row r="13" spans="2:112" ht="33.950000000000003" customHeight="1">
      <c r="B13" s="491" t="s">
        <v>272</v>
      </c>
      <c r="C13" s="492" t="s">
        <v>273</v>
      </c>
      <c r="D13" s="493">
        <v>49.405000000000001</v>
      </c>
      <c r="E13" s="493">
        <v>-4.318333</v>
      </c>
      <c r="F13" s="492" t="s">
        <v>256</v>
      </c>
      <c r="G13" s="494" t="s">
        <v>263</v>
      </c>
      <c r="H13" s="492">
        <v>30.5</v>
      </c>
      <c r="I13" s="492">
        <v>33.9</v>
      </c>
      <c r="J13" s="492" t="s">
        <v>285</v>
      </c>
      <c r="K13" s="492">
        <v>30</v>
      </c>
      <c r="L13" s="492">
        <v>50</v>
      </c>
      <c r="M13" s="534">
        <v>-88</v>
      </c>
      <c r="N13" s="496" t="s">
        <v>443</v>
      </c>
      <c r="O13" s="454">
        <f ca="1">RUPELIAN_PARAM_GTS12!$E$89</f>
        <v>87.64</v>
      </c>
      <c r="P13" s="453">
        <f ca="1">RUPELIAN_PARAM_GTS12!$E$84</f>
        <v>161.01470588235293</v>
      </c>
      <c r="Q13" s="454">
        <f ca="1">RUPELIAN_PARAM_GTS12!$E$90</f>
        <v>211.3</v>
      </c>
      <c r="R13" s="604">
        <f t="shared" ca="1" si="13"/>
        <v>-269.3</v>
      </c>
      <c r="S13" s="605">
        <f t="shared" ca="1" si="14"/>
        <v>-209.01470588235293</v>
      </c>
      <c r="T13" s="604">
        <f t="shared" ca="1" si="15"/>
        <v>-125.63999999999999</v>
      </c>
      <c r="U13" s="606">
        <f t="shared" ca="1" si="16"/>
        <v>143.66000000000003</v>
      </c>
      <c r="V13" s="454">
        <f ca="1">RUPELIAN_PARAM_GTS12!$E$58</f>
        <v>100.131</v>
      </c>
      <c r="W13" s="453">
        <f ca="1">RUPELIAN_PARAM_GTS12!$E$53</f>
        <v>138.602</v>
      </c>
      <c r="X13" s="454">
        <f ca="1">RUPELIAN_PARAM_GTS12!$E$59</f>
        <v>174.143</v>
      </c>
      <c r="Y13" s="604">
        <f t="shared" ca="1" si="17"/>
        <v>-232.14300000000003</v>
      </c>
      <c r="Z13" s="605">
        <f t="shared" ca="1" si="18"/>
        <v>-186.602</v>
      </c>
      <c r="AA13" s="604">
        <f t="shared" ca="1" si="19"/>
        <v>-138.131</v>
      </c>
      <c r="AB13" s="606">
        <f t="shared" ca="1" si="20"/>
        <v>94.012000000000029</v>
      </c>
      <c r="AC13" s="454">
        <f ca="1">RUPELIAN_PARAM_GTS12!$E$149</f>
        <v>-27</v>
      </c>
      <c r="AD13" s="453">
        <f ca="1">RUPELIAN_PARAM_GTS12!$E$144</f>
        <v>9.1983943848484877</v>
      </c>
      <c r="AE13" s="454">
        <f ca="1">RUPELIAN_PARAM_GTS12!$E$150</f>
        <v>55</v>
      </c>
      <c r="AF13" s="604">
        <f t="shared" ca="1" si="21"/>
        <v>-113</v>
      </c>
      <c r="AG13" s="605">
        <f t="shared" ca="1" si="22"/>
        <v>-57.198394384848484</v>
      </c>
      <c r="AH13" s="604">
        <f t="shared" ca="1" si="23"/>
        <v>-11</v>
      </c>
      <c r="AI13" s="606">
        <f t="shared" ca="1" si="24"/>
        <v>102</v>
      </c>
      <c r="AJ13" s="454">
        <f ca="1">RUPELIAN_PARAM_GTS12!$E$176</f>
        <v>47.213700000000003</v>
      </c>
      <c r="AK13" s="453">
        <f ca="1">RUPELIAN_PARAM_GTS12!$E$171</f>
        <v>76.175660000000008</v>
      </c>
      <c r="AL13" s="454">
        <f ca="1">RUPELIAN_PARAM_GTS12!$E$177</f>
        <v>106.3584</v>
      </c>
      <c r="AM13" s="604">
        <f t="shared" ca="1" si="25"/>
        <v>-164.35840000000002</v>
      </c>
      <c r="AN13" s="605">
        <f t="shared" ca="1" si="26"/>
        <v>-124.17565999999999</v>
      </c>
      <c r="AO13" s="604">
        <f t="shared" ca="1" si="27"/>
        <v>-85.213700000000017</v>
      </c>
      <c r="AP13" s="606">
        <f t="shared" ca="1" si="28"/>
        <v>79.1447</v>
      </c>
      <c r="AQ13" s="454">
        <f ca="1">RUPELIAN_PARAM_GTS12!$E$265</f>
        <v>-35</v>
      </c>
      <c r="AR13" s="453">
        <f ca="1">RUPELIAN_PARAM_GTS12!$E$260</f>
        <v>10.178867187500003</v>
      </c>
      <c r="AS13" s="454">
        <f ca="1">RUPELIAN_PARAM_GTS12!$E$266</f>
        <v>56.450550000000007</v>
      </c>
      <c r="AT13" s="604">
        <f t="shared" ca="1" si="0"/>
        <v>-114.45055000000002</v>
      </c>
      <c r="AU13" s="605">
        <f t="shared" ca="1" si="1"/>
        <v>-58.178867187500003</v>
      </c>
      <c r="AV13" s="604">
        <f t="shared" ca="1" si="2"/>
        <v>-3</v>
      </c>
      <c r="AW13" s="606">
        <f t="shared" ca="1" si="3"/>
        <v>111.45055000000002</v>
      </c>
      <c r="AX13" s="454">
        <f ca="1">RUPELIAN_PARAM_GTS12!$E$242</f>
        <v>43.9</v>
      </c>
      <c r="AY13" s="453">
        <f ca="1">RUPELIAN_PARAM_GTS12!$E$237</f>
        <v>84.9</v>
      </c>
      <c r="AZ13" s="454">
        <f ca="1">RUPELIAN_PARAM_GTS12!$E$243</f>
        <v>125.9</v>
      </c>
      <c r="BA13" s="604">
        <f t="shared" ca="1" si="29"/>
        <v>-183.9</v>
      </c>
      <c r="BB13" s="605">
        <f t="shared" ca="1" si="30"/>
        <v>-132.9</v>
      </c>
      <c r="BC13" s="604">
        <f t="shared" ca="1" si="31"/>
        <v>-81.900000000000006</v>
      </c>
      <c r="BD13" s="606">
        <f t="shared" ca="1" si="4"/>
        <v>102</v>
      </c>
      <c r="BE13" s="454">
        <f ca="1">RUPELIAN_PARAM_GTS12!$E$303</f>
        <v>20.431865000000119</v>
      </c>
      <c r="BF13" s="453">
        <f ca="1">RUPELIAN_PARAM_GTS12!$E$293</f>
        <v>53.3917</v>
      </c>
      <c r="BG13" s="454">
        <f ca="1">RUPELIAN_PARAM_GTS12!$E$304</f>
        <v>88.750080999999938</v>
      </c>
      <c r="BH13" s="604">
        <f t="shared" ca="1" si="32"/>
        <v>-146.75008099999994</v>
      </c>
      <c r="BI13" s="605">
        <f t="shared" ca="1" si="33"/>
        <v>-101.39170000000001</v>
      </c>
      <c r="BJ13" s="604">
        <f t="shared" ca="1" si="34"/>
        <v>-58.431865000000116</v>
      </c>
      <c r="BK13" s="606">
        <f t="shared" ca="1" si="5"/>
        <v>88.318215999999822</v>
      </c>
      <c r="BL13" s="454">
        <f ca="1">RUPELIAN_PARAM_GTS12!$E$536</f>
        <v>40</v>
      </c>
      <c r="BM13" s="453">
        <f ca="1">RUPELIAN_PARAM_GTS12!$E$528</f>
        <v>61.15</v>
      </c>
      <c r="BN13" s="454">
        <f ca="1">RUPELIAN_PARAM_GTS12!$E$537</f>
        <v>83.3</v>
      </c>
      <c r="BO13" s="604">
        <f t="shared" ca="1" si="35"/>
        <v>-141.30000000000001</v>
      </c>
      <c r="BP13" s="605">
        <f t="shared" ca="1" si="36"/>
        <v>-109.15</v>
      </c>
      <c r="BQ13" s="604">
        <f t="shared" ca="1" si="37"/>
        <v>-78</v>
      </c>
      <c r="BR13" s="606">
        <f t="shared" ca="1" si="6"/>
        <v>63.300000000000011</v>
      </c>
      <c r="BS13" s="454">
        <f ca="1">RUPELIAN_PARAM_GTS12!$E$346</f>
        <v>-1.25</v>
      </c>
      <c r="BT13" s="453">
        <f ca="1">RUPELIAN_PARAM_GTS12!$E$336</f>
        <v>17.397142857142853</v>
      </c>
      <c r="BU13" s="454">
        <f ca="1">RUPELIAN_PARAM_GTS12!$E$347</f>
        <v>50.08</v>
      </c>
      <c r="BV13" s="604">
        <f t="shared" ca="1" si="38"/>
        <v>-108.07999999999998</v>
      </c>
      <c r="BW13" s="605">
        <f t="shared" ca="1" si="39"/>
        <v>-65.397142857142853</v>
      </c>
      <c r="BX13" s="604">
        <f t="shared" ca="1" si="40"/>
        <v>-36.75</v>
      </c>
      <c r="BY13" s="606">
        <f t="shared" ca="1" si="7"/>
        <v>71.329999999999984</v>
      </c>
      <c r="BZ13" s="451">
        <f ca="1">RUPELIAN_PARAM_GTS12!$E$380</f>
        <v>21</v>
      </c>
      <c r="CA13" s="452">
        <f ca="1">RUPELIAN_PARAM_GTS12!$E$379</f>
        <v>21</v>
      </c>
      <c r="CB13" s="451">
        <f ca="1">RUPELIAN_PARAM_GTS12!$E$381</f>
        <v>21</v>
      </c>
      <c r="CC13" s="607">
        <f t="shared" ca="1" si="41"/>
        <v>-79</v>
      </c>
      <c r="CD13" s="608">
        <f t="shared" ca="1" si="42"/>
        <v>-69</v>
      </c>
      <c r="CE13" s="607">
        <f t="shared" ca="1" si="43"/>
        <v>-59</v>
      </c>
      <c r="CF13" s="609">
        <f t="shared" ca="1" si="8"/>
        <v>20</v>
      </c>
      <c r="CG13" s="461">
        <f ca="1">RUPELIAN_PARAM_GTS12!$E$403</f>
        <v>3</v>
      </c>
      <c r="CH13" s="462">
        <f ca="1">RUPELIAN_PARAM_GTS12!$E$402</f>
        <v>3</v>
      </c>
      <c r="CI13" s="461">
        <f ca="1">RUPELIAN_PARAM_GTS12!$E$404</f>
        <v>3</v>
      </c>
      <c r="CJ13" s="611">
        <f t="shared" ca="1" si="44"/>
        <v>-61</v>
      </c>
      <c r="CK13" s="612">
        <f t="shared" ca="1" si="45"/>
        <v>-51</v>
      </c>
      <c r="CL13" s="611">
        <f t="shared" ca="1" si="46"/>
        <v>-41</v>
      </c>
      <c r="CM13" s="613">
        <f t="shared" ca="1" si="9"/>
        <v>20</v>
      </c>
      <c r="CN13" s="454">
        <f ca="1">RUPELIAN_PARAM_GTS12!$E$426</f>
        <v>-32</v>
      </c>
      <c r="CO13" s="453">
        <f ca="1">RUPELIAN_PARAM_GTS12!$E$425</f>
        <v>-32</v>
      </c>
      <c r="CP13" s="454">
        <f ca="1">RUPELIAN_PARAM_GTS12!$E$427</f>
        <v>-32</v>
      </c>
      <c r="CQ13" s="604">
        <f t="shared" ca="1" si="47"/>
        <v>-26</v>
      </c>
      <c r="CR13" s="605">
        <f t="shared" ca="1" si="48"/>
        <v>-16</v>
      </c>
      <c r="CS13" s="604">
        <f t="shared" ca="1" si="49"/>
        <v>-6</v>
      </c>
      <c r="CT13" s="606">
        <f t="shared" ca="1" si="10"/>
        <v>20</v>
      </c>
      <c r="CU13" s="451">
        <f ca="1">RUPELIAN_PARAM_GTS12!$E$449</f>
        <v>-18</v>
      </c>
      <c r="CV13" s="452">
        <f ca="1">RUPELIAN_PARAM_GTS12!$E$448</f>
        <v>-18</v>
      </c>
      <c r="CW13" s="451">
        <f ca="1">RUPELIAN_PARAM_GTS12!$E$450</f>
        <v>-18</v>
      </c>
      <c r="CX13" s="607">
        <f t="shared" ca="1" si="50"/>
        <v>-40</v>
      </c>
      <c r="CY13" s="608">
        <f t="shared" ca="1" si="51"/>
        <v>-30</v>
      </c>
      <c r="CZ13" s="607">
        <f t="shared" ca="1" si="52"/>
        <v>-20</v>
      </c>
      <c r="DA13" s="609">
        <f t="shared" ca="1" si="11"/>
        <v>20</v>
      </c>
      <c r="DB13" s="454">
        <f ca="1">RUPELIAN_PARAM_GTS12!$E$489</f>
        <v>-32</v>
      </c>
      <c r="DC13" s="453">
        <f ca="1">RUPELIAN_PARAM_GTS12!$E$481</f>
        <v>4.9506832000000003</v>
      </c>
      <c r="DD13" s="454">
        <f ca="1">RUPELIAN_PARAM_GTS12!$E$490</f>
        <v>31.347826000000001</v>
      </c>
      <c r="DE13" s="604">
        <f t="shared" ca="1" si="53"/>
        <v>-89.347825999999998</v>
      </c>
      <c r="DF13" s="605">
        <f t="shared" ca="1" si="54"/>
        <v>-52.9506832</v>
      </c>
      <c r="DG13" s="604">
        <f t="shared" ca="1" si="55"/>
        <v>-6</v>
      </c>
      <c r="DH13" s="606">
        <f t="shared" ca="1" si="12"/>
        <v>83.347825999999998</v>
      </c>
    </row>
    <row r="14" spans="2:112" ht="33.950000000000003" customHeight="1">
      <c r="B14" s="491" t="s">
        <v>253</v>
      </c>
      <c r="C14" s="494" t="s">
        <v>483</v>
      </c>
      <c r="D14" s="493">
        <v>47.730238999999997</v>
      </c>
      <c r="E14" s="493">
        <v>-1.8463849999999999</v>
      </c>
      <c r="F14" s="492" t="s">
        <v>256</v>
      </c>
      <c r="G14" s="494" t="s">
        <v>484</v>
      </c>
      <c r="H14" s="492">
        <v>28.1</v>
      </c>
      <c r="I14" s="492">
        <v>33.9</v>
      </c>
      <c r="J14" s="492" t="s">
        <v>234</v>
      </c>
      <c r="K14" s="492">
        <v>0</v>
      </c>
      <c r="L14" s="492">
        <v>10</v>
      </c>
      <c r="M14" s="534">
        <v>3</v>
      </c>
      <c r="N14" s="498" t="s">
        <v>474</v>
      </c>
      <c r="O14" s="454">
        <f ca="1">RUPELIAN_PARAM_GTS12!$E$89</f>
        <v>87.64</v>
      </c>
      <c r="P14" s="453">
        <f ca="1">RUPELIAN_PARAM_GTS12!$E$84</f>
        <v>161.01470588235293</v>
      </c>
      <c r="Q14" s="454">
        <f ca="1">RUPELIAN_PARAM_GTS12!$E$90</f>
        <v>211.3</v>
      </c>
      <c r="R14" s="604">
        <f t="shared" ca="1" si="13"/>
        <v>-208.3</v>
      </c>
      <c r="S14" s="605">
        <f t="shared" ca="1" si="14"/>
        <v>-153.01470588235293</v>
      </c>
      <c r="T14" s="604">
        <f t="shared" ca="1" si="15"/>
        <v>-74.64</v>
      </c>
      <c r="U14" s="606">
        <f t="shared" ca="1" si="16"/>
        <v>133.66000000000003</v>
      </c>
      <c r="V14" s="454">
        <f ca="1">RUPELIAN_PARAM_GTS12!$E$58</f>
        <v>100.131</v>
      </c>
      <c r="W14" s="453">
        <f ca="1">RUPELIAN_PARAM_GTS12!$E$53</f>
        <v>138.602</v>
      </c>
      <c r="X14" s="454">
        <f ca="1">RUPELIAN_PARAM_GTS12!$E$59</f>
        <v>174.143</v>
      </c>
      <c r="Y14" s="604">
        <f t="shared" ca="1" si="17"/>
        <v>-171.143</v>
      </c>
      <c r="Z14" s="605">
        <f t="shared" ca="1" si="18"/>
        <v>-130.602</v>
      </c>
      <c r="AA14" s="604">
        <f t="shared" ca="1" si="19"/>
        <v>-87.131</v>
      </c>
      <c r="AB14" s="606">
        <f t="shared" ca="1" si="20"/>
        <v>84.012</v>
      </c>
      <c r="AC14" s="454">
        <f ca="1">RUPELIAN_PARAM_GTS12!$E$149</f>
        <v>-27</v>
      </c>
      <c r="AD14" s="453">
        <f ca="1">RUPELIAN_PARAM_GTS12!$E$144</f>
        <v>9.1983943848484877</v>
      </c>
      <c r="AE14" s="454">
        <f ca="1">RUPELIAN_PARAM_GTS12!$E$150</f>
        <v>55</v>
      </c>
      <c r="AF14" s="604">
        <f t="shared" ca="1" si="21"/>
        <v>-52</v>
      </c>
      <c r="AG14" s="605">
        <f t="shared" ca="1" si="22"/>
        <v>-1.1983943848484877</v>
      </c>
      <c r="AH14" s="604">
        <f t="shared" ca="1" si="23"/>
        <v>40</v>
      </c>
      <c r="AI14" s="606">
        <f t="shared" ca="1" si="24"/>
        <v>92</v>
      </c>
      <c r="AJ14" s="454">
        <f ca="1">RUPELIAN_PARAM_GTS12!$E$176</f>
        <v>47.213700000000003</v>
      </c>
      <c r="AK14" s="453">
        <f ca="1">RUPELIAN_PARAM_GTS12!$E$171</f>
        <v>76.175660000000008</v>
      </c>
      <c r="AL14" s="454">
        <f ca="1">RUPELIAN_PARAM_GTS12!$E$177</f>
        <v>106.3584</v>
      </c>
      <c r="AM14" s="604">
        <f t="shared" ca="1" si="25"/>
        <v>-103.3584</v>
      </c>
      <c r="AN14" s="605">
        <f t="shared" ca="1" si="26"/>
        <v>-68.175660000000008</v>
      </c>
      <c r="AO14" s="604">
        <f t="shared" ca="1" si="27"/>
        <v>-34.213700000000003</v>
      </c>
      <c r="AP14" s="606">
        <f t="shared" ca="1" si="28"/>
        <v>69.1447</v>
      </c>
      <c r="AQ14" s="454">
        <f ca="1">RUPELIAN_PARAM_GTS12!$E$265</f>
        <v>-35</v>
      </c>
      <c r="AR14" s="453">
        <f ca="1">RUPELIAN_PARAM_GTS12!$E$260</f>
        <v>10.178867187500003</v>
      </c>
      <c r="AS14" s="454">
        <f ca="1">RUPELIAN_PARAM_GTS12!$E$266</f>
        <v>56.450550000000007</v>
      </c>
      <c r="AT14" s="604">
        <f t="shared" ca="1" si="0"/>
        <v>-53.450550000000007</v>
      </c>
      <c r="AU14" s="605">
        <f t="shared" ca="1" si="1"/>
        <v>-2.1788671875000034</v>
      </c>
      <c r="AV14" s="604">
        <f t="shared" ca="1" si="2"/>
        <v>48</v>
      </c>
      <c r="AW14" s="606">
        <f t="shared" ca="1" si="3"/>
        <v>101.45055000000001</v>
      </c>
      <c r="AX14" s="454">
        <f ca="1">RUPELIAN_PARAM_GTS12!$E$242</f>
        <v>43.9</v>
      </c>
      <c r="AY14" s="453">
        <f ca="1">RUPELIAN_PARAM_GTS12!$E$237</f>
        <v>84.9</v>
      </c>
      <c r="AZ14" s="454">
        <f ca="1">RUPELIAN_PARAM_GTS12!$E$243</f>
        <v>125.9</v>
      </c>
      <c r="BA14" s="604">
        <f t="shared" ca="1" si="29"/>
        <v>-122.9</v>
      </c>
      <c r="BB14" s="605">
        <f t="shared" ca="1" si="30"/>
        <v>-76.900000000000006</v>
      </c>
      <c r="BC14" s="604">
        <f t="shared" ca="1" si="31"/>
        <v>-30.9</v>
      </c>
      <c r="BD14" s="606">
        <f t="shared" ca="1" si="4"/>
        <v>92</v>
      </c>
      <c r="BE14" s="454">
        <f ca="1">RUPELIAN_PARAM_GTS12!$E$303</f>
        <v>20.431865000000119</v>
      </c>
      <c r="BF14" s="453">
        <f ca="1">RUPELIAN_PARAM_GTS12!$E$293</f>
        <v>53.3917</v>
      </c>
      <c r="BG14" s="454">
        <f ca="1">RUPELIAN_PARAM_GTS12!$E$304</f>
        <v>88.750080999999938</v>
      </c>
      <c r="BH14" s="604">
        <f t="shared" ca="1" si="32"/>
        <v>-85.750080999999938</v>
      </c>
      <c r="BI14" s="605">
        <f t="shared" ca="1" si="33"/>
        <v>-45.3917</v>
      </c>
      <c r="BJ14" s="604">
        <f t="shared" ca="1" si="34"/>
        <v>-7.4318650000001192</v>
      </c>
      <c r="BK14" s="606">
        <f t="shared" ca="1" si="5"/>
        <v>78.318215999999822</v>
      </c>
      <c r="BL14" s="454">
        <f ca="1">RUPELIAN_PARAM_GTS12!$F$536</f>
        <v>39.299999999999997</v>
      </c>
      <c r="BM14" s="453">
        <f ca="1">RUPELIAN_PARAM_GTS12!$F$528</f>
        <v>58.49285714285714</v>
      </c>
      <c r="BN14" s="454">
        <f ca="1">RUPELIAN_PARAM_GTS12!$F$537</f>
        <v>83.3</v>
      </c>
      <c r="BO14" s="604">
        <f t="shared" ca="1" si="35"/>
        <v>-80.3</v>
      </c>
      <c r="BP14" s="605">
        <f t="shared" ca="1" si="36"/>
        <v>-50.49285714285714</v>
      </c>
      <c r="BQ14" s="604">
        <f t="shared" ca="1" si="37"/>
        <v>-26.299999999999997</v>
      </c>
      <c r="BR14" s="606">
        <f t="shared" ca="1" si="6"/>
        <v>54</v>
      </c>
      <c r="BS14" s="454">
        <f ca="1">RUPELIAN_PARAM_GTS12!$E$346</f>
        <v>-1.25</v>
      </c>
      <c r="BT14" s="453">
        <f ca="1">RUPELIAN_PARAM_GTS12!$E$336</f>
        <v>17.397142857142853</v>
      </c>
      <c r="BU14" s="454">
        <f ca="1">RUPELIAN_PARAM_GTS12!$E$347</f>
        <v>50.08</v>
      </c>
      <c r="BV14" s="604">
        <f t="shared" ca="1" si="38"/>
        <v>-47.08</v>
      </c>
      <c r="BW14" s="605">
        <f t="shared" ca="1" si="39"/>
        <v>-9.3971428571428532</v>
      </c>
      <c r="BX14" s="604">
        <f t="shared" ca="1" si="40"/>
        <v>14.25</v>
      </c>
      <c r="BY14" s="606">
        <f t="shared" ca="1" si="7"/>
        <v>61.33</v>
      </c>
      <c r="BZ14" s="451">
        <f ca="1">RUPELIAN_PARAM_GTS12!$E$380</f>
        <v>21</v>
      </c>
      <c r="CA14" s="452">
        <f ca="1">RUPELIAN_PARAM_GTS12!$E$379</f>
        <v>21</v>
      </c>
      <c r="CB14" s="451">
        <f ca="1">RUPELIAN_PARAM_GTS12!$E$381</f>
        <v>21</v>
      </c>
      <c r="CC14" s="607">
        <f t="shared" ca="1" si="41"/>
        <v>-18</v>
      </c>
      <c r="CD14" s="608">
        <f t="shared" ca="1" si="42"/>
        <v>-13</v>
      </c>
      <c r="CE14" s="607">
        <f t="shared" ca="1" si="43"/>
        <v>-8</v>
      </c>
      <c r="CF14" s="609">
        <f t="shared" ca="1" si="8"/>
        <v>10</v>
      </c>
      <c r="CG14" s="461">
        <f ca="1">RUPELIAN_PARAM_GTS12!$E$403</f>
        <v>3</v>
      </c>
      <c r="CH14" s="462">
        <f ca="1">RUPELIAN_PARAM_GTS12!$E$402</f>
        <v>3</v>
      </c>
      <c r="CI14" s="461">
        <f ca="1">RUPELIAN_PARAM_GTS12!$E$404</f>
        <v>3</v>
      </c>
      <c r="CJ14" s="611">
        <f t="shared" ca="1" si="44"/>
        <v>0</v>
      </c>
      <c r="CK14" s="612">
        <f t="shared" ca="1" si="45"/>
        <v>5</v>
      </c>
      <c r="CL14" s="611">
        <f t="shared" ca="1" si="46"/>
        <v>10</v>
      </c>
      <c r="CM14" s="613">
        <f t="shared" ca="1" si="9"/>
        <v>10</v>
      </c>
      <c r="CN14" s="454">
        <f ca="1">RUPELIAN_PARAM_GTS12!$E$426</f>
        <v>-32</v>
      </c>
      <c r="CO14" s="453">
        <f ca="1">RUPELIAN_PARAM_GTS12!$E$425</f>
        <v>-32</v>
      </c>
      <c r="CP14" s="454">
        <f ca="1">RUPELIAN_PARAM_GTS12!$E$427</f>
        <v>-32</v>
      </c>
      <c r="CQ14" s="604">
        <f t="shared" ca="1" si="47"/>
        <v>35</v>
      </c>
      <c r="CR14" s="605">
        <f t="shared" ca="1" si="48"/>
        <v>40</v>
      </c>
      <c r="CS14" s="604">
        <f t="shared" ca="1" si="49"/>
        <v>45</v>
      </c>
      <c r="CT14" s="606">
        <f t="shared" ca="1" si="10"/>
        <v>10</v>
      </c>
      <c r="CU14" s="451">
        <f ca="1">RUPELIAN_PARAM_GTS12!$E$449</f>
        <v>-18</v>
      </c>
      <c r="CV14" s="452">
        <f ca="1">RUPELIAN_PARAM_GTS12!$E$448</f>
        <v>-18</v>
      </c>
      <c r="CW14" s="451">
        <f ca="1">RUPELIAN_PARAM_GTS12!$E$450</f>
        <v>-18</v>
      </c>
      <c r="CX14" s="607">
        <f t="shared" ca="1" si="50"/>
        <v>21</v>
      </c>
      <c r="CY14" s="608">
        <f t="shared" ca="1" si="51"/>
        <v>26</v>
      </c>
      <c r="CZ14" s="607">
        <f t="shared" ca="1" si="52"/>
        <v>31</v>
      </c>
      <c r="DA14" s="609">
        <f t="shared" ca="1" si="11"/>
        <v>10</v>
      </c>
      <c r="DB14" s="454">
        <f ca="1">RUPELIAN_PARAM_GTS12!$F$489</f>
        <v>-32</v>
      </c>
      <c r="DC14" s="453">
        <f ca="1">RUPELIAN_PARAM_GTS12!$F$481</f>
        <v>3.8874445357142862</v>
      </c>
      <c r="DD14" s="454">
        <f ca="1">RUPELIAN_PARAM_GTS12!$F$490</f>
        <v>31.347826000000001</v>
      </c>
      <c r="DE14" s="604">
        <f t="shared" ca="1" si="53"/>
        <v>-28.347826000000001</v>
      </c>
      <c r="DF14" s="605">
        <f t="shared" ca="1" si="54"/>
        <v>4.1125554642857143</v>
      </c>
      <c r="DG14" s="604">
        <f t="shared" ca="1" si="55"/>
        <v>45</v>
      </c>
      <c r="DH14" s="606">
        <f t="shared" ca="1" si="12"/>
        <v>73.347825999999998</v>
      </c>
    </row>
    <row r="15" spans="2:112" ht="33.950000000000003" customHeight="1">
      <c r="B15" s="491" t="s">
        <v>274</v>
      </c>
      <c r="C15" s="492" t="s">
        <v>275</v>
      </c>
      <c r="D15" s="493">
        <v>48.394795999999999</v>
      </c>
      <c r="E15" s="493">
        <v>-4.5758489999999998</v>
      </c>
      <c r="F15" s="492" t="s">
        <v>276</v>
      </c>
      <c r="G15" s="492" t="s">
        <v>485</v>
      </c>
      <c r="H15" s="492">
        <v>28.1</v>
      </c>
      <c r="I15" s="492">
        <v>38</v>
      </c>
      <c r="J15" s="492" t="s">
        <v>286</v>
      </c>
      <c r="K15" s="492">
        <v>0</v>
      </c>
      <c r="L15" s="492">
        <v>10</v>
      </c>
      <c r="M15" s="534">
        <v>27.3</v>
      </c>
      <c r="N15" s="498" t="s">
        <v>477</v>
      </c>
      <c r="O15" s="454">
        <f ca="1">RUPELIAN_PARAM_GTS12!$F$89</f>
        <v>-13.99</v>
      </c>
      <c r="P15" s="453">
        <f ca="1">RUPELIAN_PARAM_GTS12!$F$84</f>
        <v>118.22185185185184</v>
      </c>
      <c r="Q15" s="454">
        <f ca="1">RUPELIAN_PARAM_GTS12!$F$90</f>
        <v>211.3</v>
      </c>
      <c r="R15" s="604">
        <f t="shared" ca="1" si="13"/>
        <v>-184</v>
      </c>
      <c r="S15" s="605">
        <f t="shared" ca="1" si="14"/>
        <v>-85.921851851851841</v>
      </c>
      <c r="T15" s="604">
        <f t="shared" ca="1" si="15"/>
        <v>51.29</v>
      </c>
      <c r="U15" s="606">
        <f t="shared" ca="1" si="16"/>
        <v>235.29</v>
      </c>
      <c r="V15" s="454">
        <f ca="1">RUPELIAN_PARAM_GTS12!$F$58</f>
        <v>87.772999999999996</v>
      </c>
      <c r="W15" s="453">
        <f ca="1">RUPELIAN_PARAM_GTS12!$F$53</f>
        <v>128.88971428571429</v>
      </c>
      <c r="X15" s="454">
        <f ca="1">RUPELIAN_PARAM_GTS12!$F$59</f>
        <v>174.143</v>
      </c>
      <c r="Y15" s="604">
        <f t="shared" ca="1" si="17"/>
        <v>-146.84299999999999</v>
      </c>
      <c r="Z15" s="605">
        <f t="shared" ca="1" si="18"/>
        <v>-96.589714285714294</v>
      </c>
      <c r="AA15" s="604">
        <f t="shared" ca="1" si="19"/>
        <v>-50.472999999999999</v>
      </c>
      <c r="AB15" s="606">
        <f t="shared" ca="1" si="20"/>
        <v>96.36999999999999</v>
      </c>
      <c r="AC15" s="454">
        <f ca="1">RUPELIAN_PARAM_GTS12!$F$149</f>
        <v>-28</v>
      </c>
      <c r="AD15" s="453">
        <f ca="1">RUPELIAN_PARAM_GTS12!$F$144</f>
        <v>6.3679634629629662</v>
      </c>
      <c r="AE15" s="454">
        <f ca="1">RUPELIAN_PARAM_GTS12!$F$150</f>
        <v>55</v>
      </c>
      <c r="AF15" s="604">
        <f t="shared" ca="1" si="21"/>
        <v>-27.7</v>
      </c>
      <c r="AG15" s="605">
        <f t="shared" ca="1" si="22"/>
        <v>25.932036537037035</v>
      </c>
      <c r="AH15" s="604">
        <f t="shared" ca="1" si="23"/>
        <v>65.3</v>
      </c>
      <c r="AI15" s="606">
        <f t="shared" ca="1" si="24"/>
        <v>93</v>
      </c>
      <c r="AJ15" s="454">
        <f ca="1">RUPELIAN_PARAM_GTS12!$F$176</f>
        <v>38.988799999999998</v>
      </c>
      <c r="AK15" s="453">
        <f ca="1">RUPELIAN_PARAM_GTS12!$F$171</f>
        <v>70.403028571428578</v>
      </c>
      <c r="AL15" s="454">
        <f ca="1">RUPELIAN_PARAM_GTS12!$F$177</f>
        <v>106.3584</v>
      </c>
      <c r="AM15" s="604">
        <f t="shared" ca="1" si="25"/>
        <v>-79.058400000000006</v>
      </c>
      <c r="AN15" s="605">
        <f t="shared" ca="1" si="26"/>
        <v>-38.103028571428581</v>
      </c>
      <c r="AO15" s="604">
        <f t="shared" ca="1" si="27"/>
        <v>-1.688799999999997</v>
      </c>
      <c r="AP15" s="606">
        <f t="shared" ca="1" si="28"/>
        <v>77.369600000000005</v>
      </c>
      <c r="AQ15" s="454">
        <f ca="1">RUPELIAN_PARAM_GTS12!$F$265</f>
        <v>-37</v>
      </c>
      <c r="AR15" s="453">
        <f ca="1">RUPELIAN_PARAM_GTS12!$F$260</f>
        <v>7.2070188679245346</v>
      </c>
      <c r="AS15" s="454">
        <f ca="1">RUPELIAN_PARAM_GTS12!$F$266</f>
        <v>56.450550000000007</v>
      </c>
      <c r="AT15" s="604">
        <f t="shared" ca="1" si="0"/>
        <v>-29.150550000000006</v>
      </c>
      <c r="AU15" s="605">
        <f t="shared" ca="1" si="1"/>
        <v>25.092981132075465</v>
      </c>
      <c r="AV15" s="604">
        <f t="shared" ca="1" si="2"/>
        <v>74.3</v>
      </c>
      <c r="AW15" s="606">
        <f t="shared" ca="1" si="3"/>
        <v>103.45055000000001</v>
      </c>
      <c r="AX15" s="454">
        <f ca="1">RUPELIAN_PARAM_GTS12!$F$242</f>
        <v>43.9</v>
      </c>
      <c r="AY15" s="453">
        <f ca="1">RUPELIAN_PARAM_GTS12!$F$237</f>
        <v>77.166666666666671</v>
      </c>
      <c r="AZ15" s="454">
        <f ca="1">RUPELIAN_PARAM_GTS12!$F$243</f>
        <v>125.9</v>
      </c>
      <c r="BA15" s="604">
        <f t="shared" ca="1" si="29"/>
        <v>-98.600000000000009</v>
      </c>
      <c r="BB15" s="605">
        <f t="shared" ca="1" si="30"/>
        <v>-44.866666666666674</v>
      </c>
      <c r="BC15" s="604">
        <f t="shared" ca="1" si="31"/>
        <v>-6.5999999999999979</v>
      </c>
      <c r="BD15" s="606">
        <f t="shared" ca="1" si="4"/>
        <v>92.000000000000014</v>
      </c>
      <c r="BE15" s="454">
        <f ca="1">RUPELIAN_PARAM_GTS12!$F$303</f>
        <v>20.431865000000119</v>
      </c>
      <c r="BF15" s="453">
        <f ca="1">RUPELIAN_PARAM_GTS12!$F$293</f>
        <v>55.745271428571428</v>
      </c>
      <c r="BG15" s="454">
        <f ca="1">RUPELIAN_PARAM_GTS12!$F$304</f>
        <v>91.668929000000219</v>
      </c>
      <c r="BH15" s="604">
        <f t="shared" ca="1" si="32"/>
        <v>-64.368929000000222</v>
      </c>
      <c r="BI15" s="605">
        <f t="shared" ca="1" si="33"/>
        <v>-23.445271428571427</v>
      </c>
      <c r="BJ15" s="604">
        <f t="shared" ca="1" si="34"/>
        <v>16.868134999999882</v>
      </c>
      <c r="BK15" s="606">
        <f t="shared" ca="1" si="5"/>
        <v>81.237064000000103</v>
      </c>
      <c r="BL15" s="454">
        <f ca="1">RUPELIAN_PARAM_GTS12!$G$536</f>
        <v>39.299999999999997</v>
      </c>
      <c r="BM15" s="453">
        <f ca="1">RUPELIAN_PARAM_GTS12!$G$528</f>
        <v>66.331818181818178</v>
      </c>
      <c r="BN15" s="454">
        <f ca="1">RUPELIAN_PARAM_GTS12!$G$537</f>
        <v>101.1</v>
      </c>
      <c r="BO15" s="604">
        <f t="shared" ca="1" si="35"/>
        <v>-73.8</v>
      </c>
      <c r="BP15" s="605">
        <f t="shared" ca="1" si="36"/>
        <v>-34.031818181818181</v>
      </c>
      <c r="BQ15" s="604">
        <f t="shared" ca="1" si="37"/>
        <v>-1.9999999999999964</v>
      </c>
      <c r="BR15" s="606">
        <f t="shared" ca="1" si="6"/>
        <v>71.8</v>
      </c>
      <c r="BS15" s="454">
        <f ca="1">RUPELIAN_PARAM_GTS12!$F$346</f>
        <v>-6.7300000000000013</v>
      </c>
      <c r="BT15" s="453">
        <f ca="1">RUPELIAN_PARAM_GTS12!$F$336</f>
        <v>12.81542372881356</v>
      </c>
      <c r="BU15" s="454">
        <f ca="1">RUPELIAN_PARAM_GTS12!$F$347</f>
        <v>50.08</v>
      </c>
      <c r="BV15" s="604">
        <f t="shared" ca="1" si="38"/>
        <v>-22.779999999999998</v>
      </c>
      <c r="BW15" s="605">
        <f t="shared" ca="1" si="39"/>
        <v>19.484576271186441</v>
      </c>
      <c r="BX15" s="604">
        <f t="shared" ca="1" si="40"/>
        <v>44.03</v>
      </c>
      <c r="BY15" s="606">
        <f t="shared" ca="1" si="7"/>
        <v>66.81</v>
      </c>
      <c r="BZ15" s="451">
        <f ca="1">RUPELIAN_PARAM_GTS12!$F$380</f>
        <v>21</v>
      </c>
      <c r="CA15" s="452">
        <f ca="1">RUPELIAN_PARAM_GTS12!$F$379</f>
        <v>21</v>
      </c>
      <c r="CB15" s="451">
        <f ca="1">RUPELIAN_PARAM_GTS12!$F$381</f>
        <v>21</v>
      </c>
      <c r="CC15" s="607">
        <f t="shared" ca="1" si="41"/>
        <v>6.3000000000000007</v>
      </c>
      <c r="CD15" s="608">
        <f t="shared" ca="1" si="42"/>
        <v>11.3</v>
      </c>
      <c r="CE15" s="607">
        <f t="shared" ca="1" si="43"/>
        <v>16.3</v>
      </c>
      <c r="CF15" s="609">
        <f t="shared" ca="1" si="8"/>
        <v>10</v>
      </c>
      <c r="CG15" s="461">
        <f ca="1">RUPELIAN_PARAM_GTS12!$F$403</f>
        <v>3</v>
      </c>
      <c r="CH15" s="462">
        <f ca="1">RUPELIAN_PARAM_GTS12!$F$402</f>
        <v>3</v>
      </c>
      <c r="CI15" s="461">
        <f ca="1">RUPELIAN_PARAM_GTS12!$F$404</f>
        <v>3</v>
      </c>
      <c r="CJ15" s="611">
        <f t="shared" ca="1" si="44"/>
        <v>24.3</v>
      </c>
      <c r="CK15" s="612">
        <f t="shared" ca="1" si="45"/>
        <v>29.3</v>
      </c>
      <c r="CL15" s="611">
        <f t="shared" ca="1" si="46"/>
        <v>34.299999999999997</v>
      </c>
      <c r="CM15" s="613">
        <f t="shared" ca="1" si="9"/>
        <v>9.9999999999999964</v>
      </c>
      <c r="CN15" s="454">
        <f ca="1">RUPELIAN_PARAM_GTS12!$F$426</f>
        <v>-32</v>
      </c>
      <c r="CO15" s="453">
        <f ca="1">RUPELIAN_PARAM_GTS12!$F$425</f>
        <v>-32</v>
      </c>
      <c r="CP15" s="454">
        <f ca="1">RUPELIAN_PARAM_GTS12!$F$427</f>
        <v>-32</v>
      </c>
      <c r="CQ15" s="604">
        <f t="shared" ca="1" si="47"/>
        <v>59.3</v>
      </c>
      <c r="CR15" s="605">
        <f t="shared" ca="1" si="48"/>
        <v>64.3</v>
      </c>
      <c r="CS15" s="604">
        <f t="shared" ca="1" si="49"/>
        <v>69.3</v>
      </c>
      <c r="CT15" s="606">
        <f t="shared" ca="1" si="10"/>
        <v>10</v>
      </c>
      <c r="CU15" s="451">
        <f ca="1">RUPELIAN_PARAM_GTS12!$F$449</f>
        <v>-18</v>
      </c>
      <c r="CV15" s="452">
        <f ca="1">RUPELIAN_PARAM_GTS12!$F$448</f>
        <v>-18</v>
      </c>
      <c r="CW15" s="451">
        <f ca="1">RUPELIAN_PARAM_GTS12!$F$450</f>
        <v>-18</v>
      </c>
      <c r="CX15" s="607">
        <f t="shared" ca="1" si="50"/>
        <v>45.3</v>
      </c>
      <c r="CY15" s="608">
        <f t="shared" ca="1" si="51"/>
        <v>50.3</v>
      </c>
      <c r="CZ15" s="607">
        <f t="shared" ca="1" si="52"/>
        <v>55.3</v>
      </c>
      <c r="DA15" s="609">
        <f t="shared" ca="1" si="11"/>
        <v>10</v>
      </c>
      <c r="DB15" s="454">
        <f ca="1">RUPELIAN_PARAM_GTS12!$G$489</f>
        <v>-32</v>
      </c>
      <c r="DC15" s="453">
        <f ca="1">RUPELIAN_PARAM_GTS12!$G$481</f>
        <v>10.586141318181818</v>
      </c>
      <c r="DD15" s="454">
        <f ca="1">RUPELIAN_PARAM_GTS12!$G$490</f>
        <v>37.260869999999997</v>
      </c>
      <c r="DE15" s="604">
        <f t="shared" ca="1" si="53"/>
        <v>-9.9608699999999963</v>
      </c>
      <c r="DF15" s="605">
        <f t="shared" ca="1" si="54"/>
        <v>21.713858681818181</v>
      </c>
      <c r="DG15" s="604">
        <f t="shared" ca="1" si="55"/>
        <v>69.3</v>
      </c>
      <c r="DH15" s="606">
        <f t="shared" ca="1" si="12"/>
        <v>79.260869999999997</v>
      </c>
    </row>
    <row r="16" spans="2:112" ht="33.950000000000003" customHeight="1">
      <c r="B16" s="491" t="s">
        <v>277</v>
      </c>
      <c r="C16" s="494" t="s">
        <v>478</v>
      </c>
      <c r="D16" s="493">
        <v>48.004261659999997</v>
      </c>
      <c r="E16" s="493">
        <v>-0.70411409000000003</v>
      </c>
      <c r="F16" s="492" t="s">
        <v>276</v>
      </c>
      <c r="G16" s="494" t="s">
        <v>486</v>
      </c>
      <c r="H16" s="492">
        <v>28.1</v>
      </c>
      <c r="I16" s="492">
        <v>38</v>
      </c>
      <c r="J16" s="494" t="s">
        <v>287</v>
      </c>
      <c r="K16" s="492">
        <v>0</v>
      </c>
      <c r="L16" s="492">
        <v>5</v>
      </c>
      <c r="M16" s="534">
        <v>60</v>
      </c>
      <c r="N16" s="498" t="s">
        <v>475</v>
      </c>
      <c r="O16" s="454">
        <f ca="1">RUPELIAN_PARAM_GTS12!$G$89</f>
        <v>-13.99</v>
      </c>
      <c r="P16" s="453">
        <f ca="1">RUPELIAN_PARAM_GTS12!$G$84</f>
        <v>127.42612244897956</v>
      </c>
      <c r="Q16" s="454">
        <f ca="1">RUPELIAN_PARAM_GTS12!$G$90</f>
        <v>211.3</v>
      </c>
      <c r="R16" s="604">
        <f t="shared" ca="1" si="13"/>
        <v>-151.30000000000001</v>
      </c>
      <c r="S16" s="605">
        <f t="shared" ca="1" si="14"/>
        <v>-64.926122448979555</v>
      </c>
      <c r="T16" s="604">
        <f t="shared" ca="1" si="15"/>
        <v>78.989999999999995</v>
      </c>
      <c r="U16" s="606">
        <f t="shared" ca="1" si="16"/>
        <v>230.29000000000002</v>
      </c>
      <c r="V16" s="454">
        <f ca="1">RUPELIAN_PARAM_GTS12!$G$58</f>
        <v>87.772999999999996</v>
      </c>
      <c r="W16" s="453">
        <f ca="1">RUPELIAN_PARAM_GTS12!$G$53</f>
        <v>144.33990909090909</v>
      </c>
      <c r="X16" s="454">
        <f ca="1">RUPELIAN_PARAM_GTS12!$G$59</f>
        <v>192.392</v>
      </c>
      <c r="Y16" s="604">
        <f t="shared" ca="1" si="17"/>
        <v>-132.392</v>
      </c>
      <c r="Z16" s="605">
        <f t="shared" ca="1" si="18"/>
        <v>-81.839909090909089</v>
      </c>
      <c r="AA16" s="604">
        <f t="shared" ca="1" si="19"/>
        <v>-22.772999999999996</v>
      </c>
      <c r="AB16" s="606">
        <f t="shared" ca="1" si="20"/>
        <v>109.619</v>
      </c>
      <c r="AC16" s="454">
        <f ca="1">RUPELIAN_PARAM_GTS12!$G$149</f>
        <v>-28</v>
      </c>
      <c r="AD16" s="453">
        <f ca="1">RUPELIAN_PARAM_GTS12!$G$144</f>
        <v>16.579668568749998</v>
      </c>
      <c r="AE16" s="454">
        <f ca="1">RUPELIAN_PARAM_GTS12!$G$150</f>
        <v>69.341999999999999</v>
      </c>
      <c r="AF16" s="604">
        <f t="shared" ca="1" si="21"/>
        <v>-9.3419999999999987</v>
      </c>
      <c r="AG16" s="605">
        <f t="shared" ca="1" si="22"/>
        <v>45.920331431250005</v>
      </c>
      <c r="AH16" s="604">
        <f t="shared" ca="1" si="23"/>
        <v>93</v>
      </c>
      <c r="AI16" s="606">
        <f t="shared" ca="1" si="24"/>
        <v>102.342</v>
      </c>
      <c r="AJ16" s="454">
        <f ca="1">RUPELIAN_PARAM_GTS12!$G$176</f>
        <v>38.988799999999998</v>
      </c>
      <c r="AK16" s="453">
        <f ca="1">RUPELIAN_PARAM_GTS12!$G$171</f>
        <v>81.709581818181832</v>
      </c>
      <c r="AL16" s="454">
        <f ca="1">RUPELIAN_PARAM_GTS12!$G$177</f>
        <v>119.556</v>
      </c>
      <c r="AM16" s="604">
        <f t="shared" ca="1" si="25"/>
        <v>-59.555999999999997</v>
      </c>
      <c r="AN16" s="605">
        <f t="shared" ca="1" si="26"/>
        <v>-19.209581818181832</v>
      </c>
      <c r="AO16" s="604">
        <f t="shared" ca="1" si="27"/>
        <v>26.011200000000002</v>
      </c>
      <c r="AP16" s="606">
        <f t="shared" ca="1" si="28"/>
        <v>85.5672</v>
      </c>
      <c r="AQ16" s="454">
        <f ca="1">RUPELIAN_PARAM_GTS12!$G$265</f>
        <v>-37</v>
      </c>
      <c r="AR16" s="453">
        <f ca="1">RUPELIAN_PARAM_GTS12!$G$260</f>
        <v>22.959722105263157</v>
      </c>
      <c r="AS16" s="454">
        <f ca="1">RUPELIAN_PARAM_GTS12!$G$266</f>
        <v>84.482599999999991</v>
      </c>
      <c r="AT16" s="604">
        <f t="shared" ca="1" si="0"/>
        <v>-24.482599999999991</v>
      </c>
      <c r="AU16" s="605">
        <f t="shared" ca="1" si="1"/>
        <v>39.540277894736846</v>
      </c>
      <c r="AV16" s="604">
        <f t="shared" ca="1" si="2"/>
        <v>102</v>
      </c>
      <c r="AW16" s="606">
        <f t="shared" ca="1" si="3"/>
        <v>126.48259999999999</v>
      </c>
      <c r="AX16" s="454">
        <f ca="1">RUPELIAN_PARAM_GTS12!$G$242</f>
        <v>43.9</v>
      </c>
      <c r="AY16" s="453">
        <f ca="1">RUPELIAN_PARAM_GTS12!$G$237</f>
        <v>100.1</v>
      </c>
      <c r="AZ16" s="454">
        <f ca="1">RUPELIAN_PARAM_GTS12!$G$243</f>
        <v>164.2</v>
      </c>
      <c r="BA16" s="604">
        <f t="shared" ca="1" si="29"/>
        <v>-104.19999999999999</v>
      </c>
      <c r="BB16" s="605">
        <f t="shared" ca="1" si="30"/>
        <v>-37.599999999999994</v>
      </c>
      <c r="BC16" s="604">
        <f t="shared" ca="1" si="31"/>
        <v>21.1</v>
      </c>
      <c r="BD16" s="606">
        <f t="shared" ca="1" si="4"/>
        <v>125.29999999999998</v>
      </c>
      <c r="BE16" s="454">
        <f ca="1">RUPELIAN_PARAM_GTS12!$G$303</f>
        <v>20.431865000000119</v>
      </c>
      <c r="BF16" s="453">
        <f ca="1">RUPELIAN_PARAM_GTS12!$G$293</f>
        <v>57.553063636363646</v>
      </c>
      <c r="BG16" s="454">
        <f ca="1">RUPELIAN_PARAM_GTS12!$G$304</f>
        <v>104.6997080000005</v>
      </c>
      <c r="BH16" s="604">
        <f t="shared" ca="1" si="32"/>
        <v>-44.699708000000498</v>
      </c>
      <c r="BI16" s="605">
        <f t="shared" ca="1" si="33"/>
        <v>4.9469363636363539</v>
      </c>
      <c r="BJ16" s="604">
        <f t="shared" ca="1" si="34"/>
        <v>44.568134999999884</v>
      </c>
      <c r="BK16" s="606">
        <f t="shared" ca="1" si="5"/>
        <v>89.267843000000383</v>
      </c>
      <c r="BL16" s="454">
        <f ca="1">RUPELIAN_PARAM_GTS12!$G$536</f>
        <v>39.299999999999997</v>
      </c>
      <c r="BM16" s="453">
        <f ca="1">RUPELIAN_PARAM_GTS12!$G$528</f>
        <v>66.331818181818178</v>
      </c>
      <c r="BN16" s="454">
        <f ca="1">RUPELIAN_PARAM_GTS12!$G$537</f>
        <v>101.1</v>
      </c>
      <c r="BO16" s="604">
        <f t="shared" ca="1" si="35"/>
        <v>-41.099999999999994</v>
      </c>
      <c r="BP16" s="605">
        <f t="shared" ca="1" si="36"/>
        <v>-3.8318181818181785</v>
      </c>
      <c r="BQ16" s="604">
        <f t="shared" ca="1" si="37"/>
        <v>25.700000000000003</v>
      </c>
      <c r="BR16" s="606">
        <f t="shared" ca="1" si="6"/>
        <v>66.8</v>
      </c>
      <c r="BS16" s="454">
        <f ca="1">RUPELIAN_PARAM_GTS12!$G$346</f>
        <v>-6.7300000000000013</v>
      </c>
      <c r="BT16" s="453">
        <f ca="1">RUPELIAN_PARAM_GTS12!$G$336</f>
        <v>25.087299999999999</v>
      </c>
      <c r="BU16" s="454">
        <f ca="1">RUPELIAN_PARAM_GTS12!$G$347</f>
        <v>65.239999999999995</v>
      </c>
      <c r="BV16" s="604">
        <f t="shared" ca="1" si="38"/>
        <v>-5.2399999999999949</v>
      </c>
      <c r="BW16" s="605">
        <f t="shared" ca="1" si="39"/>
        <v>37.412700000000001</v>
      </c>
      <c r="BX16" s="604">
        <f t="shared" ca="1" si="40"/>
        <v>71.73</v>
      </c>
      <c r="BY16" s="606">
        <f t="shared" ca="1" si="7"/>
        <v>76.97</v>
      </c>
      <c r="BZ16" s="451">
        <f ca="1">RUPELIAN_PARAM_GTS12!$G$380</f>
        <v>21</v>
      </c>
      <c r="CA16" s="452">
        <f ca="1">RUPELIAN_PARAM_GTS12!$G$379</f>
        <v>21</v>
      </c>
      <c r="CB16" s="451">
        <f ca="1">RUPELIAN_PARAM_GTS12!$G$381</f>
        <v>21</v>
      </c>
      <c r="CC16" s="607">
        <f t="shared" ca="1" si="41"/>
        <v>39</v>
      </c>
      <c r="CD16" s="608">
        <f t="shared" ca="1" si="42"/>
        <v>41.5</v>
      </c>
      <c r="CE16" s="607">
        <f t="shared" ca="1" si="43"/>
        <v>44</v>
      </c>
      <c r="CF16" s="609">
        <f t="shared" ca="1" si="8"/>
        <v>5</v>
      </c>
      <c r="CG16" s="461">
        <f ca="1">RUPELIAN_PARAM_GTS12!$G$403</f>
        <v>33</v>
      </c>
      <c r="CH16" s="462">
        <f ca="1">RUPELIAN_PARAM_GTS12!$G$402</f>
        <v>33</v>
      </c>
      <c r="CI16" s="461">
        <f ca="1">RUPELIAN_PARAM_GTS12!$G$404</f>
        <v>33</v>
      </c>
      <c r="CJ16" s="611">
        <f t="shared" ca="1" si="44"/>
        <v>27</v>
      </c>
      <c r="CK16" s="612">
        <f t="shared" ca="1" si="45"/>
        <v>29.5</v>
      </c>
      <c r="CL16" s="611">
        <f t="shared" ca="1" si="46"/>
        <v>32</v>
      </c>
      <c r="CM16" s="613">
        <f t="shared" ca="1" si="9"/>
        <v>5</v>
      </c>
      <c r="CN16" s="454">
        <f ca="1">RUPELIAN_PARAM_GTS12!$G$426</f>
        <v>24</v>
      </c>
      <c r="CO16" s="453">
        <f ca="1">RUPELIAN_PARAM_GTS12!$G$425</f>
        <v>24</v>
      </c>
      <c r="CP16" s="454">
        <f ca="1">RUPELIAN_PARAM_GTS12!$G$427</f>
        <v>24</v>
      </c>
      <c r="CQ16" s="604">
        <f t="shared" ca="1" si="47"/>
        <v>36</v>
      </c>
      <c r="CR16" s="605">
        <f t="shared" ca="1" si="48"/>
        <v>38.5</v>
      </c>
      <c r="CS16" s="604">
        <f t="shared" ca="1" si="49"/>
        <v>41</v>
      </c>
      <c r="CT16" s="606">
        <f t="shared" ca="1" si="10"/>
        <v>5</v>
      </c>
      <c r="CU16" s="451">
        <f ca="1">RUPELIAN_PARAM_GTS12!$G$449</f>
        <v>12</v>
      </c>
      <c r="CV16" s="452">
        <f ca="1">RUPELIAN_PARAM_GTS12!$G$448</f>
        <v>12</v>
      </c>
      <c r="CW16" s="451">
        <f ca="1">RUPELIAN_PARAM_GTS12!$G$450</f>
        <v>12</v>
      </c>
      <c r="CX16" s="607">
        <f t="shared" ca="1" si="50"/>
        <v>48</v>
      </c>
      <c r="CY16" s="608">
        <f t="shared" ca="1" si="51"/>
        <v>50.5</v>
      </c>
      <c r="CZ16" s="607">
        <f t="shared" ca="1" si="52"/>
        <v>53</v>
      </c>
      <c r="DA16" s="609">
        <f t="shared" ca="1" si="11"/>
        <v>5</v>
      </c>
      <c r="DB16" s="454">
        <f ca="1">RUPELIAN_PARAM_GTS12!$G$489</f>
        <v>-32</v>
      </c>
      <c r="DC16" s="453">
        <f ca="1">RUPELIAN_PARAM_GTS12!$G$481</f>
        <v>10.586141318181818</v>
      </c>
      <c r="DD16" s="454">
        <f ca="1">RUPELIAN_PARAM_GTS12!$G$490</f>
        <v>37.260869999999997</v>
      </c>
      <c r="DE16" s="604">
        <f t="shared" ca="1" si="53"/>
        <v>22.739130000000003</v>
      </c>
      <c r="DF16" s="605">
        <f t="shared" ca="1" si="54"/>
        <v>51.913858681818184</v>
      </c>
      <c r="DG16" s="604">
        <f t="shared" ca="1" si="55"/>
        <v>97</v>
      </c>
      <c r="DH16" s="606">
        <f t="shared" ca="1" si="12"/>
        <v>74.260869999999997</v>
      </c>
    </row>
    <row r="17" spans="2:112" ht="33.950000000000003" customHeight="1">
      <c r="B17" s="491" t="s">
        <v>278</v>
      </c>
      <c r="C17" s="494" t="s">
        <v>479</v>
      </c>
      <c r="D17" s="493">
        <v>48.481221429999998</v>
      </c>
      <c r="E17" s="493">
        <v>-0.60370482999999997</v>
      </c>
      <c r="F17" s="492" t="s">
        <v>276</v>
      </c>
      <c r="G17" s="494" t="s">
        <v>487</v>
      </c>
      <c r="H17" s="492">
        <v>28.1</v>
      </c>
      <c r="I17" s="492">
        <v>38</v>
      </c>
      <c r="J17" s="492" t="s">
        <v>288</v>
      </c>
      <c r="K17" s="492">
        <v>0</v>
      </c>
      <c r="L17" s="492">
        <v>10</v>
      </c>
      <c r="M17" s="534">
        <v>115</v>
      </c>
      <c r="N17" s="498" t="s">
        <v>476</v>
      </c>
      <c r="O17" s="454">
        <f ca="1">RUPELIAN_PARAM_GTS12!$G$89</f>
        <v>-13.99</v>
      </c>
      <c r="P17" s="453">
        <f ca="1">RUPELIAN_PARAM_GTS12!$G$84</f>
        <v>127.42612244897956</v>
      </c>
      <c r="Q17" s="454">
        <f ca="1">RUPELIAN_PARAM_GTS12!$G$90</f>
        <v>211.3</v>
      </c>
      <c r="R17" s="604">
        <f t="shared" ca="1" si="13"/>
        <v>-96.300000000000011</v>
      </c>
      <c r="S17" s="605">
        <f t="shared" ca="1" si="14"/>
        <v>-7.4261224489795552</v>
      </c>
      <c r="T17" s="604">
        <f t="shared" ca="1" si="15"/>
        <v>138.99</v>
      </c>
      <c r="U17" s="606">
        <f t="shared" ca="1" si="16"/>
        <v>235.29000000000002</v>
      </c>
      <c r="V17" s="454">
        <f ca="1">RUPELIAN_PARAM_GTS12!$G$58</f>
        <v>87.772999999999996</v>
      </c>
      <c r="W17" s="453">
        <f ca="1">RUPELIAN_PARAM_GTS12!$G$53</f>
        <v>144.33990909090909</v>
      </c>
      <c r="X17" s="454">
        <f ca="1">RUPELIAN_PARAM_GTS12!$G$59</f>
        <v>192.392</v>
      </c>
      <c r="Y17" s="604">
        <f t="shared" ca="1" si="17"/>
        <v>-77.391999999999996</v>
      </c>
      <c r="Z17" s="605">
        <f t="shared" ca="1" si="18"/>
        <v>-24.339909090909089</v>
      </c>
      <c r="AA17" s="604">
        <f t="shared" ca="1" si="19"/>
        <v>37.227000000000004</v>
      </c>
      <c r="AB17" s="606">
        <f t="shared" ca="1" si="20"/>
        <v>114.619</v>
      </c>
      <c r="AC17" s="454">
        <f ca="1">RUPELIAN_PARAM_GTS12!$G$149</f>
        <v>-28</v>
      </c>
      <c r="AD17" s="453">
        <f ca="1">RUPELIAN_PARAM_GTS12!$G$144</f>
        <v>16.579668568749998</v>
      </c>
      <c r="AE17" s="454">
        <f ca="1">RUPELIAN_PARAM_GTS12!$G$150</f>
        <v>69.341999999999999</v>
      </c>
      <c r="AF17" s="604">
        <f t="shared" ca="1" si="21"/>
        <v>45.658000000000001</v>
      </c>
      <c r="AG17" s="605">
        <f t="shared" ca="1" si="22"/>
        <v>103.42033143125001</v>
      </c>
      <c r="AH17" s="604">
        <f t="shared" ca="1" si="23"/>
        <v>153</v>
      </c>
      <c r="AI17" s="606">
        <f t="shared" ca="1" si="24"/>
        <v>107.342</v>
      </c>
      <c r="AJ17" s="454">
        <f ca="1">RUPELIAN_PARAM_GTS12!$G$176</f>
        <v>38.988799999999998</v>
      </c>
      <c r="AK17" s="453">
        <f ca="1">RUPELIAN_PARAM_GTS12!$G$171</f>
        <v>81.709581818181832</v>
      </c>
      <c r="AL17" s="454">
        <f ca="1">RUPELIAN_PARAM_GTS12!$G$177</f>
        <v>119.556</v>
      </c>
      <c r="AM17" s="604">
        <f t="shared" ca="1" si="25"/>
        <v>-4.5559999999999974</v>
      </c>
      <c r="AN17" s="605">
        <f t="shared" ca="1" si="26"/>
        <v>38.290418181818168</v>
      </c>
      <c r="AO17" s="604">
        <f t="shared" ca="1" si="27"/>
        <v>86.011200000000002</v>
      </c>
      <c r="AP17" s="606">
        <f t="shared" ca="1" si="28"/>
        <v>90.5672</v>
      </c>
      <c r="AQ17" s="454">
        <f ca="1">RUPELIAN_PARAM_GTS12!$G$265</f>
        <v>-37</v>
      </c>
      <c r="AR17" s="453">
        <f ca="1">RUPELIAN_PARAM_GTS12!$G$260</f>
        <v>22.959722105263157</v>
      </c>
      <c r="AS17" s="454">
        <f ca="1">RUPELIAN_PARAM_GTS12!$G$266</f>
        <v>84.482599999999991</v>
      </c>
      <c r="AT17" s="604">
        <f t="shared" ca="1" si="0"/>
        <v>30.517400000000009</v>
      </c>
      <c r="AU17" s="605">
        <f t="shared" ca="1" si="1"/>
        <v>97.040277894736846</v>
      </c>
      <c r="AV17" s="604">
        <f t="shared" ca="1" si="2"/>
        <v>162</v>
      </c>
      <c r="AW17" s="606">
        <f t="shared" ca="1" si="3"/>
        <v>131.48259999999999</v>
      </c>
      <c r="AX17" s="454">
        <f ca="1">RUPELIAN_PARAM_GTS12!$G$242</f>
        <v>43.9</v>
      </c>
      <c r="AY17" s="453">
        <f ca="1">RUPELIAN_PARAM_GTS12!$G$237</f>
        <v>100.1</v>
      </c>
      <c r="AZ17" s="454">
        <f ca="1">RUPELIAN_PARAM_GTS12!$G$243</f>
        <v>164.2</v>
      </c>
      <c r="BA17" s="604">
        <f t="shared" ca="1" si="29"/>
        <v>-49.199999999999989</v>
      </c>
      <c r="BB17" s="605">
        <f t="shared" ca="1" si="30"/>
        <v>19.900000000000006</v>
      </c>
      <c r="BC17" s="604">
        <f t="shared" ca="1" si="31"/>
        <v>81.099999999999994</v>
      </c>
      <c r="BD17" s="606">
        <f t="shared" ca="1" si="4"/>
        <v>130.29999999999998</v>
      </c>
      <c r="BE17" s="454">
        <f ca="1">RUPELIAN_PARAM_GTS12!$G$303</f>
        <v>20.431865000000119</v>
      </c>
      <c r="BF17" s="453">
        <f ca="1">RUPELIAN_PARAM_GTS12!$G$293</f>
        <v>57.553063636363646</v>
      </c>
      <c r="BG17" s="454">
        <f ca="1">RUPELIAN_PARAM_GTS12!$G$304</f>
        <v>104.6997080000005</v>
      </c>
      <c r="BH17" s="604">
        <f t="shared" ca="1" si="32"/>
        <v>10.300291999999502</v>
      </c>
      <c r="BI17" s="605">
        <f t="shared" ca="1" si="33"/>
        <v>62.446936363636354</v>
      </c>
      <c r="BJ17" s="604">
        <f t="shared" ca="1" si="34"/>
        <v>104.56813499999988</v>
      </c>
      <c r="BK17" s="606">
        <f t="shared" ca="1" si="5"/>
        <v>94.267843000000383</v>
      </c>
      <c r="BL17" s="454">
        <f ca="1">RUPELIAN_PARAM_GTS12!$G$536</f>
        <v>39.299999999999997</v>
      </c>
      <c r="BM17" s="453">
        <f ca="1">RUPELIAN_PARAM_GTS12!$G$528</f>
        <v>66.331818181818178</v>
      </c>
      <c r="BN17" s="454">
        <f ca="1">RUPELIAN_PARAM_GTS12!$G$537</f>
        <v>101.1</v>
      </c>
      <c r="BO17" s="604">
        <f t="shared" ca="1" si="35"/>
        <v>13.900000000000006</v>
      </c>
      <c r="BP17" s="605">
        <f t="shared" ca="1" si="36"/>
        <v>53.668181818181822</v>
      </c>
      <c r="BQ17" s="604">
        <f t="shared" ca="1" si="37"/>
        <v>85.7</v>
      </c>
      <c r="BR17" s="606">
        <f t="shared" ca="1" si="6"/>
        <v>71.8</v>
      </c>
      <c r="BS17" s="454">
        <f ca="1">RUPELIAN_PARAM_GTS12!$G$346</f>
        <v>-6.7300000000000013</v>
      </c>
      <c r="BT17" s="453">
        <f ca="1">RUPELIAN_PARAM_GTS12!$G$336</f>
        <v>25.087299999999999</v>
      </c>
      <c r="BU17" s="454">
        <f ca="1">RUPELIAN_PARAM_GTS12!$G$347</f>
        <v>65.239999999999995</v>
      </c>
      <c r="BV17" s="604">
        <f t="shared" ca="1" si="38"/>
        <v>49.760000000000005</v>
      </c>
      <c r="BW17" s="605">
        <f t="shared" ca="1" si="39"/>
        <v>94.912700000000001</v>
      </c>
      <c r="BX17" s="604">
        <f t="shared" ca="1" si="40"/>
        <v>131.73000000000002</v>
      </c>
      <c r="BY17" s="606">
        <f t="shared" ca="1" si="7"/>
        <v>81.970000000000013</v>
      </c>
      <c r="BZ17" s="451">
        <f ca="1">RUPELIAN_PARAM_GTS12!$G$380</f>
        <v>21</v>
      </c>
      <c r="CA17" s="452">
        <f ca="1">RUPELIAN_PARAM_GTS12!$G$379</f>
        <v>21</v>
      </c>
      <c r="CB17" s="451">
        <f ca="1">RUPELIAN_PARAM_GTS12!$G$381</f>
        <v>21</v>
      </c>
      <c r="CC17" s="607">
        <f t="shared" ca="1" si="41"/>
        <v>94</v>
      </c>
      <c r="CD17" s="608">
        <f t="shared" ca="1" si="42"/>
        <v>99</v>
      </c>
      <c r="CE17" s="607">
        <f t="shared" ca="1" si="43"/>
        <v>104</v>
      </c>
      <c r="CF17" s="609">
        <f t="shared" ca="1" si="8"/>
        <v>10</v>
      </c>
      <c r="CG17" s="461">
        <f ca="1">RUPELIAN_PARAM_GTS12!$G$403</f>
        <v>33</v>
      </c>
      <c r="CH17" s="462">
        <f ca="1">RUPELIAN_PARAM_GTS12!$G$402</f>
        <v>33</v>
      </c>
      <c r="CI17" s="461">
        <f ca="1">RUPELIAN_PARAM_GTS12!$G$404</f>
        <v>33</v>
      </c>
      <c r="CJ17" s="611">
        <f t="shared" ca="1" si="44"/>
        <v>82</v>
      </c>
      <c r="CK17" s="612">
        <f t="shared" ca="1" si="45"/>
        <v>87</v>
      </c>
      <c r="CL17" s="611">
        <f t="shared" ca="1" si="46"/>
        <v>92</v>
      </c>
      <c r="CM17" s="613">
        <f t="shared" ca="1" si="9"/>
        <v>10</v>
      </c>
      <c r="CN17" s="454">
        <f ca="1">RUPELIAN_PARAM_GTS12!$G$426</f>
        <v>24</v>
      </c>
      <c r="CO17" s="453">
        <f ca="1">RUPELIAN_PARAM_GTS12!$G$425</f>
        <v>24</v>
      </c>
      <c r="CP17" s="454">
        <f ca="1">RUPELIAN_PARAM_GTS12!$G$427</f>
        <v>24</v>
      </c>
      <c r="CQ17" s="604">
        <f t="shared" ca="1" si="47"/>
        <v>91</v>
      </c>
      <c r="CR17" s="605">
        <f t="shared" ca="1" si="48"/>
        <v>96</v>
      </c>
      <c r="CS17" s="604">
        <f t="shared" ca="1" si="49"/>
        <v>101</v>
      </c>
      <c r="CT17" s="606">
        <f t="shared" ca="1" si="10"/>
        <v>10</v>
      </c>
      <c r="CU17" s="451">
        <f ca="1">RUPELIAN_PARAM_GTS12!$G$449</f>
        <v>12</v>
      </c>
      <c r="CV17" s="452">
        <f ca="1">RUPELIAN_PARAM_GTS12!$G$448</f>
        <v>12</v>
      </c>
      <c r="CW17" s="451">
        <f ca="1">RUPELIAN_PARAM_GTS12!$G$450</f>
        <v>12</v>
      </c>
      <c r="CX17" s="607">
        <f t="shared" ca="1" si="50"/>
        <v>103</v>
      </c>
      <c r="CY17" s="608">
        <f t="shared" ca="1" si="51"/>
        <v>108</v>
      </c>
      <c r="CZ17" s="607">
        <f t="shared" ca="1" si="52"/>
        <v>113</v>
      </c>
      <c r="DA17" s="609">
        <f t="shared" ca="1" si="11"/>
        <v>10</v>
      </c>
      <c r="DB17" s="454">
        <f ca="1">RUPELIAN_PARAM_GTS12!$G$489</f>
        <v>-32</v>
      </c>
      <c r="DC17" s="453">
        <f ca="1">RUPELIAN_PARAM_GTS12!$G$481</f>
        <v>10.586141318181818</v>
      </c>
      <c r="DD17" s="454">
        <f ca="1">RUPELIAN_PARAM_GTS12!$G$490</f>
        <v>37.260869999999997</v>
      </c>
      <c r="DE17" s="604">
        <f t="shared" ca="1" si="53"/>
        <v>77.739130000000003</v>
      </c>
      <c r="DF17" s="605">
        <f t="shared" ca="1" si="54"/>
        <v>109.41385868181818</v>
      </c>
      <c r="DG17" s="604">
        <f t="shared" ca="1" si="55"/>
        <v>157</v>
      </c>
      <c r="DH17" s="606">
        <f t="shared" ca="1" si="12"/>
        <v>79.260869999999997</v>
      </c>
    </row>
    <row r="18" spans="2:112" ht="33.950000000000003" customHeight="1">
      <c r="B18" s="491" t="s">
        <v>279</v>
      </c>
      <c r="C18" s="494" t="s">
        <v>280</v>
      </c>
      <c r="D18" s="493">
        <v>49.413934060000003</v>
      </c>
      <c r="E18" s="493">
        <v>-1.3832662899999999</v>
      </c>
      <c r="F18" s="492" t="s">
        <v>276</v>
      </c>
      <c r="G18" s="494" t="s">
        <v>281</v>
      </c>
      <c r="H18" s="492">
        <v>28.1</v>
      </c>
      <c r="I18" s="492">
        <v>38</v>
      </c>
      <c r="J18" s="492" t="s">
        <v>488</v>
      </c>
      <c r="K18" s="492">
        <v>0</v>
      </c>
      <c r="L18" s="492">
        <v>20</v>
      </c>
      <c r="M18" s="534">
        <v>4</v>
      </c>
      <c r="N18" s="498" t="s">
        <v>449</v>
      </c>
      <c r="O18" s="454">
        <f ca="1">RUPELIAN_PARAM_GTS12!$G$89</f>
        <v>-13.99</v>
      </c>
      <c r="P18" s="453">
        <f ca="1">RUPELIAN_PARAM_GTS12!$G$84</f>
        <v>127.42612244897956</v>
      </c>
      <c r="Q18" s="454">
        <f ca="1">RUPELIAN_PARAM_GTS12!$G$90</f>
        <v>211.3</v>
      </c>
      <c r="R18" s="604">
        <f t="shared" ca="1" si="13"/>
        <v>-207.3</v>
      </c>
      <c r="S18" s="605">
        <f t="shared" ca="1" si="14"/>
        <v>-113.42612244897956</v>
      </c>
      <c r="T18" s="604">
        <f t="shared" ca="1" si="15"/>
        <v>37.99</v>
      </c>
      <c r="U18" s="606">
        <f t="shared" ca="1" si="16"/>
        <v>245.29000000000002</v>
      </c>
      <c r="V18" s="454">
        <f ca="1">RUPELIAN_PARAM_GTS12!$G$58</f>
        <v>87.772999999999996</v>
      </c>
      <c r="W18" s="453">
        <f ca="1">RUPELIAN_PARAM_GTS12!$G$53</f>
        <v>144.33990909090909</v>
      </c>
      <c r="X18" s="454">
        <f ca="1">RUPELIAN_PARAM_GTS12!$G$59</f>
        <v>192.392</v>
      </c>
      <c r="Y18" s="604">
        <f t="shared" ca="1" si="17"/>
        <v>-188.392</v>
      </c>
      <c r="Z18" s="605">
        <f t="shared" ca="1" si="18"/>
        <v>-130.33990909090909</v>
      </c>
      <c r="AA18" s="604">
        <f t="shared" ca="1" si="19"/>
        <v>-63.772999999999996</v>
      </c>
      <c r="AB18" s="606">
        <f t="shared" ca="1" si="20"/>
        <v>124.619</v>
      </c>
      <c r="AC18" s="454">
        <f ca="1">RUPELIAN_PARAM_GTS12!$G$149</f>
        <v>-28</v>
      </c>
      <c r="AD18" s="453">
        <f ca="1">RUPELIAN_PARAM_GTS12!$G$144</f>
        <v>16.579668568749998</v>
      </c>
      <c r="AE18" s="454">
        <f ca="1">RUPELIAN_PARAM_GTS12!$G$150</f>
        <v>69.341999999999999</v>
      </c>
      <c r="AF18" s="604">
        <f t="shared" ca="1" si="21"/>
        <v>-65.341999999999999</v>
      </c>
      <c r="AG18" s="605">
        <f t="shared" ca="1" si="22"/>
        <v>-2.5796685687499981</v>
      </c>
      <c r="AH18" s="604">
        <f t="shared" ca="1" si="23"/>
        <v>52</v>
      </c>
      <c r="AI18" s="606">
        <f t="shared" ca="1" si="24"/>
        <v>117.342</v>
      </c>
      <c r="AJ18" s="454">
        <f ca="1">RUPELIAN_PARAM_GTS12!$G$176</f>
        <v>38.988799999999998</v>
      </c>
      <c r="AK18" s="453">
        <f ca="1">RUPELIAN_PARAM_GTS12!$G$171</f>
        <v>81.709581818181832</v>
      </c>
      <c r="AL18" s="454">
        <f ca="1">RUPELIAN_PARAM_GTS12!$G$177</f>
        <v>119.556</v>
      </c>
      <c r="AM18" s="604">
        <f t="shared" ca="1" si="25"/>
        <v>-115.556</v>
      </c>
      <c r="AN18" s="605">
        <f t="shared" ca="1" si="26"/>
        <v>-67.709581818181832</v>
      </c>
      <c r="AO18" s="604">
        <f t="shared" ca="1" si="27"/>
        <v>-14.988799999999998</v>
      </c>
      <c r="AP18" s="606">
        <f t="shared" ca="1" si="28"/>
        <v>100.5672</v>
      </c>
      <c r="AQ18" s="454">
        <f ca="1">RUPELIAN_PARAM_GTS12!$G$265</f>
        <v>-37</v>
      </c>
      <c r="AR18" s="453">
        <f ca="1">RUPELIAN_PARAM_GTS12!$G$260</f>
        <v>22.959722105263157</v>
      </c>
      <c r="AS18" s="454">
        <f ca="1">RUPELIAN_PARAM_GTS12!$G$266</f>
        <v>84.482599999999991</v>
      </c>
      <c r="AT18" s="604">
        <f t="shared" ca="1" si="0"/>
        <v>-80.482599999999991</v>
      </c>
      <c r="AU18" s="605">
        <f t="shared" ca="1" si="1"/>
        <v>-8.9597221052631575</v>
      </c>
      <c r="AV18" s="604">
        <f t="shared" ca="1" si="2"/>
        <v>61</v>
      </c>
      <c r="AW18" s="606">
        <f t="shared" ca="1" si="3"/>
        <v>141.48259999999999</v>
      </c>
      <c r="AX18" s="454">
        <f ca="1">RUPELIAN_PARAM_GTS12!$G$242</f>
        <v>43.9</v>
      </c>
      <c r="AY18" s="453">
        <f ca="1">RUPELIAN_PARAM_GTS12!$G$237</f>
        <v>100.1</v>
      </c>
      <c r="AZ18" s="454">
        <f ca="1">RUPELIAN_PARAM_GTS12!$G$243</f>
        <v>164.2</v>
      </c>
      <c r="BA18" s="604">
        <f t="shared" ca="1" si="29"/>
        <v>-160.19999999999999</v>
      </c>
      <c r="BB18" s="605">
        <f t="shared" ca="1" si="30"/>
        <v>-86.1</v>
      </c>
      <c r="BC18" s="604">
        <f t="shared" ca="1" si="31"/>
        <v>-19.899999999999999</v>
      </c>
      <c r="BD18" s="606">
        <f t="shared" ca="1" si="4"/>
        <v>140.29999999999998</v>
      </c>
      <c r="BE18" s="454">
        <f ca="1">RUPELIAN_PARAM_GTS12!$G$303</f>
        <v>20.431865000000119</v>
      </c>
      <c r="BF18" s="453">
        <f ca="1">RUPELIAN_PARAM_GTS12!$G$293</f>
        <v>57.553063636363646</v>
      </c>
      <c r="BG18" s="454">
        <f ca="1">RUPELIAN_PARAM_GTS12!$G$304</f>
        <v>104.6997080000005</v>
      </c>
      <c r="BH18" s="604">
        <f t="shared" ca="1" si="32"/>
        <v>-100.6997080000005</v>
      </c>
      <c r="BI18" s="605">
        <f t="shared" ca="1" si="33"/>
        <v>-43.553063636363646</v>
      </c>
      <c r="BJ18" s="604">
        <f t="shared" ca="1" si="34"/>
        <v>3.5681349999998808</v>
      </c>
      <c r="BK18" s="606">
        <f t="shared" ca="1" si="5"/>
        <v>104.26784300000038</v>
      </c>
      <c r="BL18" s="454">
        <f ca="1">RUPELIAN_PARAM_GTS12!$G$536</f>
        <v>39.299999999999997</v>
      </c>
      <c r="BM18" s="453">
        <f ca="1">RUPELIAN_PARAM_GTS12!$G$528</f>
        <v>66.331818181818178</v>
      </c>
      <c r="BN18" s="454">
        <f ca="1">RUPELIAN_PARAM_GTS12!$G$537</f>
        <v>101.1</v>
      </c>
      <c r="BO18" s="604">
        <f t="shared" ca="1" si="35"/>
        <v>-97.1</v>
      </c>
      <c r="BP18" s="605">
        <f t="shared" ca="1" si="36"/>
        <v>-52.331818181818178</v>
      </c>
      <c r="BQ18" s="604">
        <f t="shared" ca="1" si="37"/>
        <v>-15.299999999999997</v>
      </c>
      <c r="BR18" s="606">
        <f t="shared" ca="1" si="6"/>
        <v>81.8</v>
      </c>
      <c r="BS18" s="454">
        <f ca="1">RUPELIAN_PARAM_GTS12!$G$346</f>
        <v>-6.7300000000000013</v>
      </c>
      <c r="BT18" s="453">
        <f ca="1">RUPELIAN_PARAM_GTS12!$G$336</f>
        <v>25.087299999999999</v>
      </c>
      <c r="BU18" s="454">
        <f ca="1">RUPELIAN_PARAM_GTS12!$G$347</f>
        <v>65.239999999999995</v>
      </c>
      <c r="BV18" s="604">
        <f t="shared" ca="1" si="38"/>
        <v>-61.239999999999995</v>
      </c>
      <c r="BW18" s="605">
        <f t="shared" ca="1" si="39"/>
        <v>-11.087299999999999</v>
      </c>
      <c r="BX18" s="604">
        <f t="shared" ca="1" si="40"/>
        <v>30.73</v>
      </c>
      <c r="BY18" s="606">
        <f t="shared" ca="1" si="7"/>
        <v>91.97</v>
      </c>
      <c r="BZ18" s="451">
        <f ca="1">RUPELIAN_PARAM_GTS12!$G$380</f>
        <v>21</v>
      </c>
      <c r="CA18" s="452">
        <f ca="1">RUPELIAN_PARAM_GTS12!$G$379</f>
        <v>21</v>
      </c>
      <c r="CB18" s="451">
        <f ca="1">RUPELIAN_PARAM_GTS12!$G$381</f>
        <v>21</v>
      </c>
      <c r="CC18" s="607">
        <f t="shared" ca="1" si="41"/>
        <v>-17</v>
      </c>
      <c r="CD18" s="608">
        <f t="shared" ca="1" si="42"/>
        <v>-7</v>
      </c>
      <c r="CE18" s="607">
        <f t="shared" ca="1" si="43"/>
        <v>3</v>
      </c>
      <c r="CF18" s="609">
        <f t="shared" ca="1" si="8"/>
        <v>20</v>
      </c>
      <c r="CG18" s="461">
        <f ca="1">RUPELIAN_PARAM_GTS12!$G$403</f>
        <v>33</v>
      </c>
      <c r="CH18" s="462">
        <f ca="1">RUPELIAN_PARAM_GTS12!$G$402</f>
        <v>33</v>
      </c>
      <c r="CI18" s="461">
        <f ca="1">RUPELIAN_PARAM_GTS12!$G$404</f>
        <v>33</v>
      </c>
      <c r="CJ18" s="611">
        <f t="shared" ca="1" si="44"/>
        <v>-29</v>
      </c>
      <c r="CK18" s="612">
        <f t="shared" ca="1" si="45"/>
        <v>-19</v>
      </c>
      <c r="CL18" s="611">
        <f t="shared" ca="1" si="46"/>
        <v>-9</v>
      </c>
      <c r="CM18" s="613">
        <f t="shared" ca="1" si="9"/>
        <v>20</v>
      </c>
      <c r="CN18" s="454">
        <f ca="1">RUPELIAN_PARAM_GTS12!$G$426</f>
        <v>24</v>
      </c>
      <c r="CO18" s="453">
        <f ca="1">RUPELIAN_PARAM_GTS12!$G$425</f>
        <v>24</v>
      </c>
      <c r="CP18" s="454">
        <f ca="1">RUPELIAN_PARAM_GTS12!$G$427</f>
        <v>24</v>
      </c>
      <c r="CQ18" s="604">
        <f t="shared" ca="1" si="47"/>
        <v>-20</v>
      </c>
      <c r="CR18" s="605">
        <f t="shared" ca="1" si="48"/>
        <v>-10</v>
      </c>
      <c r="CS18" s="604">
        <f t="shared" ca="1" si="49"/>
        <v>0</v>
      </c>
      <c r="CT18" s="606">
        <f t="shared" ca="1" si="10"/>
        <v>20</v>
      </c>
      <c r="CU18" s="451">
        <f ca="1">RUPELIAN_PARAM_GTS12!$G$449</f>
        <v>12</v>
      </c>
      <c r="CV18" s="452">
        <f ca="1">RUPELIAN_PARAM_GTS12!$G$448</f>
        <v>12</v>
      </c>
      <c r="CW18" s="451">
        <f ca="1">RUPELIAN_PARAM_GTS12!$G$450</f>
        <v>12</v>
      </c>
      <c r="CX18" s="607">
        <f t="shared" ca="1" si="50"/>
        <v>-8</v>
      </c>
      <c r="CY18" s="608">
        <f t="shared" ca="1" si="51"/>
        <v>2</v>
      </c>
      <c r="CZ18" s="607">
        <f t="shared" ca="1" si="52"/>
        <v>12</v>
      </c>
      <c r="DA18" s="609">
        <f t="shared" ca="1" si="11"/>
        <v>20</v>
      </c>
      <c r="DB18" s="454">
        <f ca="1">RUPELIAN_PARAM_GTS12!$G$489</f>
        <v>-32</v>
      </c>
      <c r="DC18" s="453">
        <f ca="1">RUPELIAN_PARAM_GTS12!$G$481</f>
        <v>10.586141318181818</v>
      </c>
      <c r="DD18" s="454">
        <f ca="1">RUPELIAN_PARAM_GTS12!$G$490</f>
        <v>37.260869999999997</v>
      </c>
      <c r="DE18" s="604">
        <f t="shared" ca="1" si="53"/>
        <v>-33.260869999999997</v>
      </c>
      <c r="DF18" s="605">
        <f t="shared" ca="1" si="54"/>
        <v>3.4138586818181818</v>
      </c>
      <c r="DG18" s="604">
        <f t="shared" ca="1" si="55"/>
        <v>56</v>
      </c>
      <c r="DH18" s="606">
        <f t="shared" ca="1" si="12"/>
        <v>89.260869999999997</v>
      </c>
    </row>
    <row r="19" spans="2:112">
      <c r="BK19" s="610"/>
      <c r="BL19" s="555"/>
      <c r="BM19" s="555"/>
      <c r="BN19" s="555"/>
      <c r="BO19" s="610"/>
      <c r="BP19" s="610"/>
      <c r="BQ19" s="610"/>
      <c r="BR19" s="610"/>
    </row>
  </sheetData>
  <mergeCells count="70">
    <mergeCell ref="BS1:BY1"/>
    <mergeCell ref="J2:L3"/>
    <mergeCell ref="B1:N1"/>
    <mergeCell ref="O1:AB1"/>
    <mergeCell ref="AC1:BD1"/>
    <mergeCell ref="B2:B4"/>
    <mergeCell ref="C2:C4"/>
    <mergeCell ref="D2:D4"/>
    <mergeCell ref="E2:E4"/>
    <mergeCell ref="F2:I3"/>
    <mergeCell ref="AJ2:AP2"/>
    <mergeCell ref="AI3:AI4"/>
    <mergeCell ref="AJ3:AL3"/>
    <mergeCell ref="AM3:AO3"/>
    <mergeCell ref="AP3:AP4"/>
    <mergeCell ref="M2:M4"/>
    <mergeCell ref="N2:N4"/>
    <mergeCell ref="O2:U2"/>
    <mergeCell ref="V2:AB2"/>
    <mergeCell ref="AC2:AI2"/>
    <mergeCell ref="CN2:CT2"/>
    <mergeCell ref="BY3:BY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S3:BU3"/>
    <mergeCell ref="CU2:DA2"/>
    <mergeCell ref="O3:Q3"/>
    <mergeCell ref="R3:T3"/>
    <mergeCell ref="U3:U4"/>
    <mergeCell ref="V3:X3"/>
    <mergeCell ref="Y3:AA3"/>
    <mergeCell ref="AB3:AB4"/>
    <mergeCell ref="AC3:AE3"/>
    <mergeCell ref="AF3:AH3"/>
    <mergeCell ref="AQ2:AW2"/>
    <mergeCell ref="AX2:BD2"/>
    <mergeCell ref="BE2:BK2"/>
    <mergeCell ref="BS2:BY2"/>
    <mergeCell ref="BZ2:CF2"/>
    <mergeCell ref="CG2:CM2"/>
    <mergeCell ref="CX3:CZ3"/>
    <mergeCell ref="CT3:CT4"/>
    <mergeCell ref="BV3:BX3"/>
    <mergeCell ref="BL2:BR2"/>
    <mergeCell ref="BL3:BN3"/>
    <mergeCell ref="BO3:BQ3"/>
    <mergeCell ref="BR3:BR4"/>
    <mergeCell ref="CU3:CW3"/>
    <mergeCell ref="BE1:BR1"/>
    <mergeCell ref="BZ1:DH1"/>
    <mergeCell ref="DB2:DH2"/>
    <mergeCell ref="DB3:DD3"/>
    <mergeCell ref="DE3:DG3"/>
    <mergeCell ref="DH3:DH4"/>
    <mergeCell ref="DA3:DA4"/>
    <mergeCell ref="BZ3:CB3"/>
    <mergeCell ref="CC3:CE3"/>
    <mergeCell ref="CF3:CF4"/>
    <mergeCell ref="CG3:CI3"/>
    <mergeCell ref="CJ3:CL3"/>
    <mergeCell ref="CM3:CM4"/>
    <mergeCell ref="CN3:CP3"/>
    <mergeCell ref="CQ3:CS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58"/>
  <sheetViews>
    <sheetView zoomScaleNormal="100" workbookViewId="0">
      <pane ySplit="12" topLeftCell="A13" activePane="bottomLeft" state="frozen"/>
      <selection activeCell="E2" sqref="E2:I12"/>
      <selection pane="bottomLeft" activeCell="A319" sqref="A319:XFD361"/>
    </sheetView>
  </sheetViews>
  <sheetFormatPr baseColWidth="10" defaultRowHeight="15"/>
  <cols>
    <col min="1" max="3" width="11.42578125" style="456"/>
    <col min="4" max="4" width="34.5703125" style="456" bestFit="1" customWidth="1"/>
    <col min="5" max="8" width="12.5703125" style="456" bestFit="1" customWidth="1"/>
    <col min="9" max="16384" width="11.42578125" style="456"/>
  </cols>
  <sheetData>
    <row r="1" spans="2:9" ht="21">
      <c r="B1" s="636" t="s">
        <v>50</v>
      </c>
      <c r="C1" s="636"/>
      <c r="D1" s="636"/>
      <c r="E1" s="636"/>
      <c r="F1" s="636"/>
      <c r="G1" s="636"/>
      <c r="H1" s="636"/>
    </row>
    <row r="2" spans="2:9" ht="15" customHeight="1">
      <c r="B2" s="32"/>
      <c r="C2" s="32"/>
      <c r="D2" s="32" t="s">
        <v>250</v>
      </c>
      <c r="E2" s="729" t="s">
        <v>95</v>
      </c>
      <c r="F2" s="729"/>
      <c r="G2" s="730"/>
      <c r="H2" s="730"/>
    </row>
    <row r="3" spans="2:9" ht="15" customHeight="1">
      <c r="B3" s="32"/>
      <c r="C3" s="32"/>
      <c r="D3" s="33" t="s">
        <v>251</v>
      </c>
      <c r="E3" s="459" t="s">
        <v>289</v>
      </c>
      <c r="F3" s="18" t="s">
        <v>290</v>
      </c>
      <c r="G3" s="18" t="s">
        <v>85</v>
      </c>
      <c r="H3" s="18" t="s">
        <v>89</v>
      </c>
    </row>
    <row r="4" spans="2:9" ht="15" customHeight="1">
      <c r="B4" s="32"/>
      <c r="C4" s="32"/>
      <c r="D4" s="33" t="s">
        <v>114</v>
      </c>
      <c r="E4" s="459">
        <v>16</v>
      </c>
      <c r="F4" s="18">
        <v>14.9</v>
      </c>
      <c r="G4" s="38">
        <v>15.97</v>
      </c>
      <c r="H4" s="38">
        <f t="shared" ref="H4" si="0">G8</f>
        <v>13.82</v>
      </c>
    </row>
    <row r="5" spans="2:9" ht="15" customHeight="1">
      <c r="B5" s="32"/>
      <c r="C5" s="32"/>
      <c r="D5" s="50" t="s">
        <v>115</v>
      </c>
      <c r="E5" s="51">
        <v>0</v>
      </c>
      <c r="F5" s="52">
        <v>0</v>
      </c>
      <c r="G5" s="53">
        <v>0</v>
      </c>
      <c r="H5" s="53">
        <f t="shared" ref="H5" si="1">G9</f>
        <v>0</v>
      </c>
    </row>
    <row r="6" spans="2:9" ht="15" customHeight="1">
      <c r="B6" s="32"/>
      <c r="C6" s="32"/>
      <c r="D6" s="50" t="s">
        <v>112</v>
      </c>
      <c r="E6" s="51">
        <f>E4+E5</f>
        <v>16</v>
      </c>
      <c r="F6" s="51">
        <v>14.9</v>
      </c>
      <c r="G6" s="463">
        <v>15.97</v>
      </c>
      <c r="H6" s="463">
        <f t="shared" ref="H6" si="2">H4+H5</f>
        <v>13.82</v>
      </c>
    </row>
    <row r="7" spans="2:9" ht="15" customHeight="1">
      <c r="B7" s="32"/>
      <c r="C7" s="32"/>
      <c r="D7" s="34"/>
      <c r="E7" s="458" t="s">
        <v>110</v>
      </c>
      <c r="F7" s="458" t="s">
        <v>110</v>
      </c>
      <c r="G7" s="464" t="s">
        <v>110</v>
      </c>
      <c r="H7" s="464" t="s">
        <v>110</v>
      </c>
    </row>
    <row r="8" spans="2:9" ht="15" customHeight="1">
      <c r="B8" s="32"/>
      <c r="C8" s="32"/>
      <c r="D8" s="33" t="s">
        <v>116</v>
      </c>
      <c r="E8" s="459">
        <v>11.6</v>
      </c>
      <c r="F8" s="38">
        <v>13.5</v>
      </c>
      <c r="G8" s="38">
        <v>13.82</v>
      </c>
      <c r="H8" s="38">
        <v>11.62</v>
      </c>
      <c r="I8" s="40"/>
    </row>
    <row r="9" spans="2:9" ht="15" customHeight="1">
      <c r="B9" s="32"/>
      <c r="C9" s="32"/>
      <c r="D9" s="50" t="s">
        <v>117</v>
      </c>
      <c r="E9" s="51">
        <v>0</v>
      </c>
      <c r="F9" s="53">
        <v>0</v>
      </c>
      <c r="G9" s="53">
        <v>0</v>
      </c>
      <c r="H9" s="53">
        <v>0</v>
      </c>
    </row>
    <row r="10" spans="2:9" ht="15" customHeight="1">
      <c r="B10" s="32"/>
      <c r="C10" s="32"/>
      <c r="D10" s="50" t="s">
        <v>113</v>
      </c>
      <c r="E10" s="51">
        <f>E8-E9</f>
        <v>11.6</v>
      </c>
      <c r="F10" s="51">
        <f t="shared" ref="F10:H10" si="3">F8-F9</f>
        <v>13.5</v>
      </c>
      <c r="G10" s="463">
        <f t="shared" si="3"/>
        <v>13.82</v>
      </c>
      <c r="H10" s="463">
        <f t="shared" si="3"/>
        <v>11.62</v>
      </c>
    </row>
    <row r="11" spans="2:9" s="37" customFormat="1" ht="15" customHeight="1">
      <c r="B11" s="32"/>
      <c r="C11" s="32"/>
      <c r="D11" s="33" t="s">
        <v>109</v>
      </c>
      <c r="E11" s="457" t="str">
        <f>CONCATENATE(E4,E7,E8)</f>
        <v>16-11,6</v>
      </c>
      <c r="F11" s="457" t="str">
        <f t="shared" ref="F11:H11" si="4">CONCATENATE(F4,F7,F8)</f>
        <v>14,9-13,5</v>
      </c>
      <c r="G11" s="457" t="str">
        <f t="shared" si="4"/>
        <v>15,97-13,82</v>
      </c>
      <c r="H11" s="457" t="str">
        <f t="shared" si="4"/>
        <v>13,82-11,62</v>
      </c>
    </row>
    <row r="12" spans="2:9" ht="15" customHeight="1">
      <c r="B12" s="32"/>
      <c r="C12" s="32"/>
      <c r="D12" s="50" t="s">
        <v>111</v>
      </c>
      <c r="E12" s="55" t="str">
        <f>CONCATENATE(E6,E7,E10)</f>
        <v>16-11,6</v>
      </c>
      <c r="F12" s="55" t="str">
        <f t="shared" ref="F12:H12" si="5">CONCATENATE(F6,F7,F10)</f>
        <v>14,9-13,5</v>
      </c>
      <c r="G12" s="55" t="str">
        <f t="shared" si="5"/>
        <v>15,97-13,82</v>
      </c>
      <c r="H12" s="55" t="str">
        <f t="shared" si="5"/>
        <v>13,82-11,62</v>
      </c>
    </row>
    <row r="13" spans="2:9" s="490" customFormat="1" ht="15" customHeight="1" thickBot="1">
      <c r="B13" s="690" t="s">
        <v>0</v>
      </c>
      <c r="C13" s="690"/>
      <c r="D13" s="690"/>
      <c r="E13" s="690"/>
      <c r="F13" s="690"/>
      <c r="G13" s="690"/>
      <c r="H13" s="690"/>
    </row>
    <row r="14" spans="2:9" s="490" customFormat="1" ht="15" hidden="1" customHeight="1" thickBot="1">
      <c r="B14" s="733" t="s">
        <v>36</v>
      </c>
      <c r="C14" s="701" t="s">
        <v>120</v>
      </c>
      <c r="D14" s="24" t="s">
        <v>118</v>
      </c>
      <c r="E14" s="24">
        <f>ROUNDUP(E$4,0)</f>
        <v>16</v>
      </c>
      <c r="F14" s="24">
        <f t="shared" ref="F14:H14" si="6">ROUNDUP(F$4,0)</f>
        <v>15</v>
      </c>
      <c r="G14" s="24">
        <f t="shared" si="6"/>
        <v>16</v>
      </c>
      <c r="H14" s="24">
        <f t="shared" si="6"/>
        <v>14</v>
      </c>
    </row>
    <row r="15" spans="2:9" s="490" customFormat="1" ht="15" hidden="1" customHeight="1" thickBot="1">
      <c r="B15" s="726"/>
      <c r="C15" s="732"/>
      <c r="D15" s="24" t="s">
        <v>119</v>
      </c>
      <c r="E15" s="24">
        <f>ROUNDDOWN(E$8,0)</f>
        <v>11</v>
      </c>
      <c r="F15" s="24">
        <f t="shared" ref="F15:H15" si="7">ROUNDDOWN(F$8,0)</f>
        <v>13</v>
      </c>
      <c r="G15" s="24">
        <f t="shared" si="7"/>
        <v>13</v>
      </c>
      <c r="H15" s="24">
        <f t="shared" si="7"/>
        <v>11</v>
      </c>
    </row>
    <row r="16" spans="2:9" s="490" customFormat="1" ht="15" hidden="1" customHeight="1" thickBot="1">
      <c r="B16" s="726"/>
      <c r="C16" s="707" t="s">
        <v>121</v>
      </c>
      <c r="D16" s="48" t="s">
        <v>118</v>
      </c>
      <c r="E16" s="48">
        <f>ROUNDUP(E$6,0)</f>
        <v>16</v>
      </c>
      <c r="F16" s="48">
        <f t="shared" ref="F16:H16" si="8">ROUNDUP(F$6,0)</f>
        <v>15</v>
      </c>
      <c r="G16" s="48">
        <f t="shared" si="8"/>
        <v>16</v>
      </c>
      <c r="H16" s="48">
        <f t="shared" si="8"/>
        <v>14</v>
      </c>
    </row>
    <row r="17" spans="2:8" s="490" customFormat="1" ht="15" hidden="1" customHeight="1" thickBot="1">
      <c r="B17" s="726"/>
      <c r="C17" s="708"/>
      <c r="D17" s="48" t="s">
        <v>119</v>
      </c>
      <c r="E17" s="48">
        <f>ROUNDDOWN(E$8,0)</f>
        <v>11</v>
      </c>
      <c r="F17" s="48">
        <f t="shared" ref="F17:H17" si="9">ROUNDDOWN(F$8,0)</f>
        <v>13</v>
      </c>
      <c r="G17" s="48">
        <f t="shared" si="9"/>
        <v>13</v>
      </c>
      <c r="H17" s="48">
        <f t="shared" si="9"/>
        <v>11</v>
      </c>
    </row>
    <row r="18" spans="2:8" s="490" customFormat="1" ht="15" hidden="1" customHeight="1" thickBot="1">
      <c r="B18" s="726"/>
      <c r="C18" s="712" t="s">
        <v>125</v>
      </c>
      <c r="D18" s="712"/>
      <c r="E18" s="704">
        <v>3</v>
      </c>
      <c r="F18" s="704"/>
      <c r="G18" s="704"/>
      <c r="H18" s="704"/>
    </row>
    <row r="19" spans="2:8" s="586" customFormat="1" ht="15" hidden="1" customHeight="1" thickBot="1">
      <c r="B19" s="726"/>
      <c r="C19" s="705" t="s">
        <v>120</v>
      </c>
      <c r="D19" s="133" t="s">
        <v>123</v>
      </c>
      <c r="E19" s="43" t="str">
        <f>ADDRESS(MATCH(E15,SL_CHARTS_2012!$B$1:$B$144,1),$E18,1)</f>
        <v>$C$15</v>
      </c>
      <c r="F19" s="43" t="str">
        <f>ADDRESS(MATCH(F15,SL_CHARTS_2012!$B$1:$B$144,1),$E18,1)</f>
        <v>$C$17</v>
      </c>
      <c r="G19" s="43" t="str">
        <f>ADDRESS(MATCH(G15,SL_CHARTS_2012!$B$1:$B$144,1),$E18,1)</f>
        <v>$C$17</v>
      </c>
      <c r="H19" s="43" t="str">
        <f>ADDRESS(MATCH(H15,SL_CHARTS_2012!$B$1:$B$144,1),$E18,1)</f>
        <v>$C$15</v>
      </c>
    </row>
    <row r="20" spans="2:8" s="586" customFormat="1" ht="15" hidden="1" customHeight="1" thickBot="1">
      <c r="B20" s="726"/>
      <c r="C20" s="706"/>
      <c r="D20" s="133" t="s">
        <v>122</v>
      </c>
      <c r="E20" s="43" t="str">
        <f>ADDRESS(MATCH(E14,SL_CHARTS_2012!$B$1:$B$144,1),$E18,1)</f>
        <v>$C$20</v>
      </c>
      <c r="F20" s="43" t="str">
        <f>ADDRESS(MATCH(F14,SL_CHARTS_2012!$B$1:$B$144,1),$E18,1)</f>
        <v>$C$19</v>
      </c>
      <c r="G20" s="43" t="str">
        <f>ADDRESS(MATCH(G14,SL_CHARTS_2012!$B$1:$B$144,1),$E18,1)</f>
        <v>$C$20</v>
      </c>
      <c r="H20" s="43" t="str">
        <f>ADDRESS(MATCH(H14,SL_CHARTS_2012!$B$1:$B$144,1),$E18,1)</f>
        <v>$C$18</v>
      </c>
    </row>
    <row r="21" spans="2:8" s="490" customFormat="1" ht="15" hidden="1" customHeight="1" thickBot="1">
      <c r="B21" s="726"/>
      <c r="C21" s="707" t="s">
        <v>121</v>
      </c>
      <c r="D21" s="134" t="s">
        <v>123</v>
      </c>
      <c r="E21" s="48" t="str">
        <f>ADDRESS(MATCH(E17,SL_CHARTS_2012!$B$1:$B$144,1),$E18,1)</f>
        <v>$C$15</v>
      </c>
      <c r="F21" s="48" t="str">
        <f>ADDRESS(MATCH(F17,SL_CHARTS_2012!$B$1:$B$144,1),$E18,1)</f>
        <v>$C$17</v>
      </c>
      <c r="G21" s="48" t="str">
        <f>ADDRESS(MATCH(G17,SL_CHARTS_2012!$B$1:$B$144,1),$E18,1)</f>
        <v>$C$17</v>
      </c>
      <c r="H21" s="48" t="str">
        <f>ADDRESS(MATCH(H17,SL_CHARTS_2012!$B$1:$B$144,1),$E18,1)</f>
        <v>$C$15</v>
      </c>
    </row>
    <row r="22" spans="2:8" s="490" customFormat="1" ht="15" hidden="1" customHeight="1" thickBot="1">
      <c r="B22" s="726"/>
      <c r="C22" s="708"/>
      <c r="D22" s="134" t="s">
        <v>122</v>
      </c>
      <c r="E22" s="48" t="str">
        <f>ADDRESS(MATCH(E16,SL_CHARTS_2012!$B$1:$B$144,1),$E18,1)</f>
        <v>$C$20</v>
      </c>
      <c r="F22" s="48" t="str">
        <f>ADDRESS(MATCH(F16,SL_CHARTS_2012!$B$1:$B$144,1),$E18,1)</f>
        <v>$C$19</v>
      </c>
      <c r="G22" s="48" t="str">
        <f>ADDRESS(MATCH(G16,SL_CHARTS_2012!$B$1:$B$144,1),$E18,1)</f>
        <v>$C$20</v>
      </c>
      <c r="H22" s="48" t="str">
        <f>ADDRESS(MATCH(H16,SL_CHARTS_2012!$B$1:$B$144,1),$E18,1)</f>
        <v>$C$18</v>
      </c>
    </row>
    <row r="23" spans="2:8" s="490" customFormat="1" ht="15" hidden="1" customHeight="1" thickBot="1">
      <c r="B23" s="726"/>
      <c r="C23" s="571"/>
      <c r="D23" s="734" t="s">
        <v>126</v>
      </c>
      <c r="E23" s="42" t="s">
        <v>147</v>
      </c>
      <c r="F23" s="566"/>
      <c r="G23" s="566"/>
      <c r="H23" s="566"/>
    </row>
    <row r="24" spans="2:8" s="490" customFormat="1" ht="15" hidden="1" customHeight="1" thickBot="1">
      <c r="B24" s="726"/>
      <c r="C24" s="571"/>
      <c r="D24" s="734"/>
      <c r="E24" s="42" t="s">
        <v>124</v>
      </c>
      <c r="F24" s="566"/>
      <c r="G24" s="566"/>
      <c r="H24" s="566"/>
    </row>
    <row r="25" spans="2:8" s="490" customFormat="1" ht="15" hidden="1" customHeight="1" thickBot="1">
      <c r="B25" s="726"/>
      <c r="C25" s="714" t="s">
        <v>127</v>
      </c>
      <c r="D25" s="135" t="s">
        <v>106</v>
      </c>
      <c r="E25" s="14" t="str">
        <f>CONCATENATE(E14,$E$7,E15)</f>
        <v>16-11</v>
      </c>
      <c r="F25" s="14" t="str">
        <f t="shared" ref="F25:H25" si="10">CONCATENATE(F14,F7,F15)</f>
        <v>15-13</v>
      </c>
      <c r="G25" s="14" t="str">
        <f t="shared" si="10"/>
        <v>16-13</v>
      </c>
      <c r="H25" s="14" t="str">
        <f t="shared" si="10"/>
        <v>14-11</v>
      </c>
    </row>
    <row r="26" spans="2:8" s="490" customFormat="1" ht="15" hidden="1" customHeight="1" thickBot="1">
      <c r="B26" s="726"/>
      <c r="C26" s="714"/>
      <c r="D26" s="136" t="s">
        <v>670</v>
      </c>
      <c r="E26" s="136">
        <f ca="1">AVERAGE(INDIRECT(CONCATENATE($E$23,E19,$E$24,E20),TRUE))</f>
        <v>70.693600000000004</v>
      </c>
      <c r="F26" s="136">
        <f t="shared" ref="F26:H26" ca="1" si="11">AVERAGE(INDIRECT(CONCATENATE($E$23,F19,$E$24,F20),TRUE))</f>
        <v>83.604100000000003</v>
      </c>
      <c r="G26" s="136">
        <f t="shared" ca="1" si="11"/>
        <v>89.330325000000002</v>
      </c>
      <c r="H26" s="136">
        <f t="shared" ca="1" si="11"/>
        <v>54.2789</v>
      </c>
    </row>
    <row r="27" spans="2:8" s="490" customFormat="1" ht="15" hidden="1" customHeight="1" thickBot="1">
      <c r="B27" s="726"/>
      <c r="C27" s="714"/>
      <c r="D27" s="137" t="s">
        <v>671</v>
      </c>
      <c r="E27" s="137">
        <f ca="1">MIN(INDIRECT(CONCATENATE($E$23,E19,$E$24,E20),TRUE))</f>
        <v>24.0122</v>
      </c>
      <c r="F27" s="137">
        <f t="shared" ref="F27:H27" ca="1" si="12">MIN(INDIRECT(CONCATENATE($E$23,F19,$E$24,F20),TRUE))</f>
        <v>64.747699999999995</v>
      </c>
      <c r="G27" s="137">
        <f t="shared" ca="1" si="12"/>
        <v>64.747699999999995</v>
      </c>
      <c r="H27" s="137">
        <f t="shared" ca="1" si="12"/>
        <v>24.0122</v>
      </c>
    </row>
    <row r="28" spans="2:8" s="490" customFormat="1" ht="15" hidden="1" customHeight="1" thickBot="1">
      <c r="B28" s="726"/>
      <c r="C28" s="714"/>
      <c r="D28" s="137" t="s">
        <v>672</v>
      </c>
      <c r="E28" s="137">
        <f ca="1">MAX(INDIRECT(CONCATENATE($E$23,E19,$E$24,E20),TRUE))</f>
        <v>106.509</v>
      </c>
      <c r="F28" s="137">
        <f t="shared" ref="F28:H28" ca="1" si="13">MAX(INDIRECT(CONCATENATE($E$23,F19,$E$24,F20),TRUE))</f>
        <v>100.53700000000001</v>
      </c>
      <c r="G28" s="137">
        <f t="shared" ca="1" si="13"/>
        <v>106.509</v>
      </c>
      <c r="H28" s="137">
        <f t="shared" ca="1" si="13"/>
        <v>85.527600000000007</v>
      </c>
    </row>
    <row r="29" spans="2:8" s="490" customFormat="1" ht="15" hidden="1" customHeight="1" thickBot="1">
      <c r="B29" s="726"/>
      <c r="C29" s="714"/>
      <c r="D29" s="138" t="s">
        <v>673</v>
      </c>
      <c r="E29" s="139">
        <v>-15</v>
      </c>
      <c r="F29" s="139">
        <v>-15</v>
      </c>
      <c r="G29" s="139">
        <v>-15</v>
      </c>
      <c r="H29" s="139">
        <v>-15</v>
      </c>
    </row>
    <row r="30" spans="2:8" s="490" customFormat="1" ht="15" hidden="1" customHeight="1" thickBot="1">
      <c r="B30" s="726"/>
      <c r="C30" s="714"/>
      <c r="D30" s="138" t="s">
        <v>674</v>
      </c>
      <c r="E30" s="139">
        <v>15</v>
      </c>
      <c r="F30" s="139">
        <v>15</v>
      </c>
      <c r="G30" s="139">
        <v>15</v>
      </c>
      <c r="H30" s="139">
        <v>15</v>
      </c>
    </row>
    <row r="31" spans="2:8" s="490" customFormat="1" ht="15" hidden="1" customHeight="1" thickBot="1">
      <c r="B31" s="726"/>
      <c r="C31" s="714"/>
      <c r="D31" s="138" t="s">
        <v>675</v>
      </c>
      <c r="E31" s="140">
        <f ca="1">E27+E29</f>
        <v>9.0122</v>
      </c>
      <c r="F31" s="140">
        <f t="shared" ref="F31:H31" ca="1" si="14">F27+F29</f>
        <v>49.747699999999995</v>
      </c>
      <c r="G31" s="140">
        <f t="shared" ca="1" si="14"/>
        <v>49.747699999999995</v>
      </c>
      <c r="H31" s="140">
        <f t="shared" ca="1" si="14"/>
        <v>9.0122</v>
      </c>
    </row>
    <row r="32" spans="2:8" s="490" customFormat="1" ht="15" hidden="1" customHeight="1" thickBot="1">
      <c r="B32" s="726"/>
      <c r="C32" s="714"/>
      <c r="D32" s="138" t="s">
        <v>676</v>
      </c>
      <c r="E32" s="140">
        <f ca="1">E28+E30</f>
        <v>121.509</v>
      </c>
      <c r="F32" s="140">
        <f t="shared" ref="F32:H32" ca="1" si="15">F28+F30</f>
        <v>115.53700000000001</v>
      </c>
      <c r="G32" s="140">
        <f t="shared" ca="1" si="15"/>
        <v>121.509</v>
      </c>
      <c r="H32" s="140">
        <f t="shared" ca="1" si="15"/>
        <v>100.52760000000001</v>
      </c>
    </row>
    <row r="33" spans="2:8" s="490" customFormat="1" ht="15" hidden="1" customHeight="1" thickBot="1">
      <c r="B33" s="726"/>
      <c r="C33" s="722" t="s">
        <v>128</v>
      </c>
      <c r="D33" s="141" t="s">
        <v>106</v>
      </c>
      <c r="E33" s="142" t="str">
        <f>CONCATENATE(E16,E$7,E17)</f>
        <v>16-11</v>
      </c>
      <c r="F33" s="142" t="str">
        <f t="shared" ref="F33:H33" si="16">CONCATENATE(F16,F$7,F17)</f>
        <v>15-13</v>
      </c>
      <c r="G33" s="142" t="str">
        <f t="shared" si="16"/>
        <v>16-13</v>
      </c>
      <c r="H33" s="142" t="str">
        <f t="shared" si="16"/>
        <v>14-11</v>
      </c>
    </row>
    <row r="34" spans="2:8" s="490" customFormat="1" ht="15" hidden="1" customHeight="1" thickBot="1">
      <c r="B34" s="726"/>
      <c r="C34" s="722"/>
      <c r="D34" s="143" t="s">
        <v>670</v>
      </c>
      <c r="E34" s="143">
        <f ca="1">AVERAGE(INDIRECT(CONCATENATE($E23,E21,$E$24,E22),TRUE))</f>
        <v>70.693600000000004</v>
      </c>
      <c r="F34" s="143">
        <f t="shared" ref="F34:H34" ca="1" si="17">AVERAGE(INDIRECT(CONCATENATE($E23,F21,$E$24,F22),TRUE))</f>
        <v>83.604100000000003</v>
      </c>
      <c r="G34" s="143">
        <f t="shared" ca="1" si="17"/>
        <v>89.330325000000002</v>
      </c>
      <c r="H34" s="143">
        <f t="shared" ca="1" si="17"/>
        <v>54.2789</v>
      </c>
    </row>
    <row r="35" spans="2:8" s="490" customFormat="1" ht="15" hidden="1" customHeight="1" thickBot="1">
      <c r="B35" s="726"/>
      <c r="C35" s="722"/>
      <c r="D35" s="144" t="s">
        <v>671</v>
      </c>
      <c r="E35" s="144">
        <f ca="1">MIN(INDIRECT(CONCATENATE($E23,E21,$E$24,E22),TRUE))</f>
        <v>24.0122</v>
      </c>
      <c r="F35" s="144">
        <f t="shared" ref="F35:H35" ca="1" si="18">MIN(INDIRECT(CONCATENATE($E23,F21,$E$24,F22),TRUE))</f>
        <v>64.747699999999995</v>
      </c>
      <c r="G35" s="144">
        <f t="shared" ca="1" si="18"/>
        <v>64.747699999999995</v>
      </c>
      <c r="H35" s="144">
        <f t="shared" ca="1" si="18"/>
        <v>24.0122</v>
      </c>
    </row>
    <row r="36" spans="2:8" s="490" customFormat="1" ht="15" hidden="1" customHeight="1" thickBot="1">
      <c r="B36" s="726"/>
      <c r="C36" s="722"/>
      <c r="D36" s="144" t="s">
        <v>672</v>
      </c>
      <c r="E36" s="144">
        <f ca="1">MAX(INDIRECT(CONCATENATE($E23,E21,$E$24,E22),TRUE))</f>
        <v>106.509</v>
      </c>
      <c r="F36" s="144">
        <f t="shared" ref="F36:H36" ca="1" si="19">MAX(INDIRECT(CONCATENATE($E23,F21,$E$24,F22),TRUE))</f>
        <v>100.53700000000001</v>
      </c>
      <c r="G36" s="144">
        <f t="shared" ca="1" si="19"/>
        <v>106.509</v>
      </c>
      <c r="H36" s="144">
        <f t="shared" ca="1" si="19"/>
        <v>85.527600000000007</v>
      </c>
    </row>
    <row r="37" spans="2:8" s="490" customFormat="1" ht="15" hidden="1" customHeight="1" thickBot="1">
      <c r="B37" s="726"/>
      <c r="C37" s="722"/>
      <c r="D37" s="145" t="s">
        <v>673</v>
      </c>
      <c r="E37" s="146">
        <v>-15</v>
      </c>
      <c r="F37" s="146">
        <v>-15</v>
      </c>
      <c r="G37" s="146">
        <v>-15</v>
      </c>
      <c r="H37" s="146">
        <v>-15</v>
      </c>
    </row>
    <row r="38" spans="2:8" s="490" customFormat="1" ht="15" hidden="1" customHeight="1" thickBot="1">
      <c r="B38" s="726"/>
      <c r="C38" s="722"/>
      <c r="D38" s="145" t="s">
        <v>674</v>
      </c>
      <c r="E38" s="146">
        <v>15</v>
      </c>
      <c r="F38" s="146">
        <v>15</v>
      </c>
      <c r="G38" s="146">
        <v>15</v>
      </c>
      <c r="H38" s="146">
        <v>15</v>
      </c>
    </row>
    <row r="39" spans="2:8" s="490" customFormat="1" ht="15" hidden="1" customHeight="1" thickBot="1">
      <c r="B39" s="726"/>
      <c r="C39" s="722"/>
      <c r="D39" s="145" t="s">
        <v>675</v>
      </c>
      <c r="E39" s="147">
        <f ca="1">E35+E37</f>
        <v>9.0122</v>
      </c>
      <c r="F39" s="147">
        <f t="shared" ref="F39:H39" ca="1" si="20">F35+F37</f>
        <v>49.747699999999995</v>
      </c>
      <c r="G39" s="147">
        <f t="shared" ca="1" si="20"/>
        <v>49.747699999999995</v>
      </c>
      <c r="H39" s="147">
        <f t="shared" ca="1" si="20"/>
        <v>9.0122</v>
      </c>
    </row>
    <row r="40" spans="2:8" s="490" customFormat="1" ht="15" hidden="1" customHeight="1" thickBot="1">
      <c r="B40" s="726"/>
      <c r="C40" s="723"/>
      <c r="D40" s="148" t="s">
        <v>676</v>
      </c>
      <c r="E40" s="149">
        <f ca="1">E36+E38</f>
        <v>121.509</v>
      </c>
      <c r="F40" s="149">
        <f t="shared" ref="F40:H40" ca="1" si="21">F36+F38</f>
        <v>115.53700000000001</v>
      </c>
      <c r="G40" s="149">
        <f t="shared" ca="1" si="21"/>
        <v>121.509</v>
      </c>
      <c r="H40" s="149">
        <f t="shared" ca="1" si="21"/>
        <v>100.52760000000001</v>
      </c>
    </row>
    <row r="41" spans="2:8" s="574" customFormat="1" ht="15" customHeight="1" thickBot="1">
      <c r="B41" s="717" t="s">
        <v>150</v>
      </c>
      <c r="C41" s="691" t="s">
        <v>120</v>
      </c>
      <c r="D41" s="66" t="s">
        <v>118</v>
      </c>
      <c r="E41" s="66">
        <f>ROUNDUP(E$4,0)</f>
        <v>16</v>
      </c>
      <c r="F41" s="66">
        <f t="shared" ref="F41:H41" si="22">ROUNDUP(F$4,0)</f>
        <v>15</v>
      </c>
      <c r="G41" s="66">
        <f t="shared" si="22"/>
        <v>16</v>
      </c>
      <c r="H41" s="66">
        <f t="shared" si="22"/>
        <v>14</v>
      </c>
    </row>
    <row r="42" spans="2:8" s="574" customFormat="1" ht="15" customHeight="1" thickBot="1">
      <c r="B42" s="717"/>
      <c r="C42" s="692"/>
      <c r="D42" s="66" t="s">
        <v>119</v>
      </c>
      <c r="E42" s="66">
        <f>ROUNDDOWN(E$8,0)</f>
        <v>11</v>
      </c>
      <c r="F42" s="66">
        <f t="shared" ref="F42:H42" si="23">ROUNDDOWN(F$8,0)</f>
        <v>13</v>
      </c>
      <c r="G42" s="66">
        <f t="shared" si="23"/>
        <v>13</v>
      </c>
      <c r="H42" s="66">
        <f t="shared" si="23"/>
        <v>11</v>
      </c>
    </row>
    <row r="43" spans="2:8" s="574" customFormat="1" ht="15" customHeight="1" thickBot="1">
      <c r="B43" s="717"/>
      <c r="C43" s="693" t="s">
        <v>121</v>
      </c>
      <c r="D43" s="67" t="s">
        <v>118</v>
      </c>
      <c r="E43" s="67">
        <f>ROUNDUP(E$6,0)</f>
        <v>16</v>
      </c>
      <c r="F43" s="67">
        <v>15</v>
      </c>
      <c r="G43" s="67">
        <f t="shared" ref="G43:H43" si="24">ROUNDUP(G$6,0)</f>
        <v>16</v>
      </c>
      <c r="H43" s="67">
        <f t="shared" si="24"/>
        <v>14</v>
      </c>
    </row>
    <row r="44" spans="2:8" s="574" customFormat="1" ht="15" customHeight="1" thickBot="1">
      <c r="B44" s="717"/>
      <c r="C44" s="715"/>
      <c r="D44" s="67" t="s">
        <v>119</v>
      </c>
      <c r="E44" s="67">
        <f>ROUNDDOWN(E$8,0)</f>
        <v>11</v>
      </c>
      <c r="F44" s="67">
        <f t="shared" ref="F44:H44" si="25">ROUNDDOWN(F$8,0)</f>
        <v>13</v>
      </c>
      <c r="G44" s="67">
        <f t="shared" si="25"/>
        <v>13</v>
      </c>
      <c r="H44" s="67">
        <f t="shared" si="25"/>
        <v>11</v>
      </c>
    </row>
    <row r="45" spans="2:8" s="574" customFormat="1" ht="15" customHeight="1" thickBot="1">
      <c r="B45" s="717"/>
      <c r="C45" s="694" t="s">
        <v>125</v>
      </c>
      <c r="D45" s="694"/>
      <c r="E45" s="695">
        <v>4</v>
      </c>
      <c r="F45" s="695"/>
      <c r="G45" s="695"/>
      <c r="H45" s="695"/>
    </row>
    <row r="46" spans="2:8" s="574" customFormat="1" ht="15" customHeight="1" thickBot="1">
      <c r="B46" s="717"/>
      <c r="C46" s="696" t="s">
        <v>120</v>
      </c>
      <c r="D46" s="68" t="s">
        <v>123</v>
      </c>
      <c r="E46" s="69" t="str">
        <f>ADDRESS(MATCH(E42,SL_CHARTS_2012!$B$1:$B$144,1),$E45,1)</f>
        <v>$D$15</v>
      </c>
      <c r="F46" s="69" t="str">
        <f>ADDRESS(MATCH(F42,SL_CHARTS_2012!$B$1:$B$144,1),$E45,1)</f>
        <v>$D$17</v>
      </c>
      <c r="G46" s="69" t="str">
        <f>ADDRESS(MATCH(G42,SL_CHARTS_2012!$B$1:$B$144,1),$E45,1)</f>
        <v>$D$17</v>
      </c>
      <c r="H46" s="69" t="str">
        <f>ADDRESS(MATCH(H42,SL_CHARTS_2012!$B$1:$B$144,1),$E45,1)</f>
        <v>$D$15</v>
      </c>
    </row>
    <row r="47" spans="2:8" s="574" customFormat="1" ht="15" customHeight="1" thickBot="1">
      <c r="B47" s="717"/>
      <c r="C47" s="703"/>
      <c r="D47" s="68" t="s">
        <v>122</v>
      </c>
      <c r="E47" s="69" t="str">
        <f>ADDRESS(MATCH(E41,SL_CHARTS_2012!$B$1:$B$144,1),$E45,1)</f>
        <v>$D$20</v>
      </c>
      <c r="F47" s="69" t="str">
        <f>ADDRESS(MATCH(F41,SL_CHARTS_2012!$B$1:$B$144,1),$E45,1)</f>
        <v>$D$19</v>
      </c>
      <c r="G47" s="69" t="str">
        <f>ADDRESS(MATCH(G41,SL_CHARTS_2012!$B$1:$B$144,1),$E45,1)</f>
        <v>$D$20</v>
      </c>
      <c r="H47" s="69" t="str">
        <f>ADDRESS(MATCH(H41,SL_CHARTS_2012!$B$1:$B$144,1),$E45,1)</f>
        <v>$D$18</v>
      </c>
    </row>
    <row r="48" spans="2:8" s="574" customFormat="1" ht="15" customHeight="1" thickBot="1">
      <c r="B48" s="717"/>
      <c r="C48" s="693" t="s">
        <v>121</v>
      </c>
      <c r="D48" s="70" t="s">
        <v>123</v>
      </c>
      <c r="E48" s="67" t="str">
        <f>ADDRESS(MATCH(E44,SL_CHARTS_2012!$B$1:$B$144,1),$E45,1)</f>
        <v>$D$15</v>
      </c>
      <c r="F48" s="67" t="str">
        <f>ADDRESS(MATCH(F44,SL_CHARTS_2012!$B$1:$B$144,1),$E45,1)</f>
        <v>$D$17</v>
      </c>
      <c r="G48" s="67" t="str">
        <f>ADDRESS(MATCH(G44,SL_CHARTS_2012!$B$1:$B$144,1),$E45,1)</f>
        <v>$D$17</v>
      </c>
      <c r="H48" s="67" t="str">
        <f>ADDRESS(MATCH(H44,SL_CHARTS_2012!$B$1:$B$144,1),$E45,1)</f>
        <v>$D$15</v>
      </c>
    </row>
    <row r="49" spans="2:8" s="574" customFormat="1" ht="15" customHeight="1" thickBot="1">
      <c r="B49" s="717"/>
      <c r="C49" s="715"/>
      <c r="D49" s="70" t="s">
        <v>122</v>
      </c>
      <c r="E49" s="67" t="str">
        <f>ADDRESS(MATCH(E43,SL_CHARTS_2012!$B$1:$B$144,1),$E45,1)</f>
        <v>$D$20</v>
      </c>
      <c r="F49" s="67" t="str">
        <f>ADDRESS(MATCH(F43,SL_CHARTS_2012!$B$1:$B$144,1),$E45,1)</f>
        <v>$D$19</v>
      </c>
      <c r="G49" s="67" t="str">
        <f>ADDRESS(MATCH(G43,SL_CHARTS_2012!$B$1:$B$144,1),$E45,1)</f>
        <v>$D$20</v>
      </c>
      <c r="H49" s="67" t="str">
        <f>ADDRESS(MATCH(H43,SL_CHARTS_2012!$B$1:$B$144,1),$E45,1)</f>
        <v>$D$18</v>
      </c>
    </row>
    <row r="50" spans="2:8" s="574" customFormat="1" ht="15" customHeight="1" thickBot="1">
      <c r="B50" s="717"/>
      <c r="C50" s="568"/>
      <c r="D50" s="702" t="s">
        <v>126</v>
      </c>
      <c r="E50" s="72" t="s">
        <v>147</v>
      </c>
      <c r="F50" s="569"/>
      <c r="G50" s="569"/>
      <c r="H50" s="569"/>
    </row>
    <row r="51" spans="2:8" s="574" customFormat="1" ht="15" customHeight="1" thickBot="1">
      <c r="B51" s="717"/>
      <c r="C51" s="568"/>
      <c r="D51" s="702"/>
      <c r="E51" s="72" t="s">
        <v>124</v>
      </c>
      <c r="F51" s="569"/>
      <c r="G51" s="569"/>
      <c r="H51" s="569"/>
    </row>
    <row r="52" spans="2:8" s="574" customFormat="1" ht="15" customHeight="1" thickBot="1">
      <c r="B52" s="717"/>
      <c r="C52" s="698" t="s">
        <v>127</v>
      </c>
      <c r="D52" s="91" t="s">
        <v>106</v>
      </c>
      <c r="E52" s="20" t="str">
        <f>CONCATENATE(E41,E$7,E42)</f>
        <v>16-11</v>
      </c>
      <c r="F52" s="20" t="str">
        <f t="shared" ref="F52:H52" si="26">CONCATENATE(F41,F$7,F42)</f>
        <v>15-13</v>
      </c>
      <c r="G52" s="20" t="str">
        <f t="shared" si="26"/>
        <v>16-13</v>
      </c>
      <c r="H52" s="20" t="str">
        <f t="shared" si="26"/>
        <v>14-11</v>
      </c>
    </row>
    <row r="53" spans="2:8" s="574" customFormat="1" ht="15" customHeight="1" thickBot="1">
      <c r="B53" s="717"/>
      <c r="C53" s="698"/>
      <c r="D53" s="92" t="s">
        <v>670</v>
      </c>
      <c r="E53" s="92">
        <f ca="1">AVERAGE(INDIRECT(CONCATENATE($E$23,E46,$E$24,E47),TRUE))</f>
        <v>103.55200000000001</v>
      </c>
      <c r="F53" s="92">
        <f t="shared" ref="F53:H53" ca="1" si="27">AVERAGE(INDIRECT(CONCATENATE($E$23,F46,$E$24,F47),TRUE))</f>
        <v>108.76666666666667</v>
      </c>
      <c r="G53" s="92">
        <f t="shared" ca="1" si="27"/>
        <v>112.41375000000001</v>
      </c>
      <c r="H53" s="92">
        <f t="shared" ca="1" si="27"/>
        <v>95.225499999999997</v>
      </c>
    </row>
    <row r="54" spans="2:8" s="574" customFormat="1" ht="15" customHeight="1" thickBot="1">
      <c r="B54" s="717"/>
      <c r="C54" s="698"/>
      <c r="D54" s="93" t="s">
        <v>671</v>
      </c>
      <c r="E54" s="93">
        <f ca="1">MIN(INDIRECT(CONCATENATE($E$23,E46,$E$24,E47),TRUE))</f>
        <v>81.084599999999995</v>
      </c>
      <c r="F54" s="93">
        <f t="shared" ref="F54:H54" ca="1" si="28">MIN(INDIRECT(CONCATENATE($E$23,F46,$E$24,F47),TRUE))</f>
        <v>100.146</v>
      </c>
      <c r="G54" s="93">
        <f t="shared" ca="1" si="28"/>
        <v>100.146</v>
      </c>
      <c r="H54" s="93">
        <f t="shared" ca="1" si="28"/>
        <v>81.084599999999995</v>
      </c>
    </row>
    <row r="55" spans="2:8" s="574" customFormat="1" ht="15" customHeight="1" thickBot="1">
      <c r="B55" s="717"/>
      <c r="C55" s="698"/>
      <c r="D55" s="93" t="s">
        <v>672</v>
      </c>
      <c r="E55" s="93">
        <f ca="1">MAX(INDIRECT(CONCATENATE($E$23,E46,$E$24,E47),TRUE))</f>
        <v>123.355</v>
      </c>
      <c r="F55" s="93">
        <f t="shared" ref="F55:H55" ca="1" si="29">MAX(INDIRECT(CONCATENATE($E$23,F46,$E$24,F47),TRUE))</f>
        <v>117.05500000000001</v>
      </c>
      <c r="G55" s="93">
        <f t="shared" ca="1" si="29"/>
        <v>123.355</v>
      </c>
      <c r="H55" s="93">
        <f t="shared" ca="1" si="29"/>
        <v>109.099</v>
      </c>
    </row>
    <row r="56" spans="2:8" s="574" customFormat="1" ht="15" customHeight="1" thickBot="1">
      <c r="B56" s="717"/>
      <c r="C56" s="698"/>
      <c r="D56" s="94" t="s">
        <v>673</v>
      </c>
      <c r="E56" s="95">
        <v>-15</v>
      </c>
      <c r="F56" s="95">
        <v>-15</v>
      </c>
      <c r="G56" s="95">
        <v>-15</v>
      </c>
      <c r="H56" s="95">
        <v>-15</v>
      </c>
    </row>
    <row r="57" spans="2:8" s="574" customFormat="1" ht="15" customHeight="1" thickBot="1">
      <c r="B57" s="717"/>
      <c r="C57" s="698"/>
      <c r="D57" s="94" t="s">
        <v>674</v>
      </c>
      <c r="E57" s="95">
        <v>15</v>
      </c>
      <c r="F57" s="95">
        <v>15</v>
      </c>
      <c r="G57" s="95">
        <v>15</v>
      </c>
      <c r="H57" s="95">
        <v>15</v>
      </c>
    </row>
    <row r="58" spans="2:8" s="574" customFormat="1" ht="15" customHeight="1" thickBot="1">
      <c r="B58" s="717"/>
      <c r="C58" s="698"/>
      <c r="D58" s="94" t="s">
        <v>675</v>
      </c>
      <c r="E58" s="96">
        <f ca="1">E54+E56</f>
        <v>66.084599999999995</v>
      </c>
      <c r="F58" s="96">
        <f t="shared" ref="F58:H58" ca="1" si="30">F54+F56</f>
        <v>85.146000000000001</v>
      </c>
      <c r="G58" s="96">
        <f t="shared" ca="1" si="30"/>
        <v>85.146000000000001</v>
      </c>
      <c r="H58" s="96">
        <f t="shared" ca="1" si="30"/>
        <v>66.084599999999995</v>
      </c>
    </row>
    <row r="59" spans="2:8" s="574" customFormat="1" ht="15" customHeight="1" thickBot="1">
      <c r="B59" s="717"/>
      <c r="C59" s="698"/>
      <c r="D59" s="94" t="s">
        <v>676</v>
      </c>
      <c r="E59" s="96">
        <f ca="1">E55+E57</f>
        <v>138.35500000000002</v>
      </c>
      <c r="F59" s="96">
        <f t="shared" ref="F59:H59" ca="1" si="31">F55+F57</f>
        <v>132.05500000000001</v>
      </c>
      <c r="G59" s="96">
        <f t="shared" ca="1" si="31"/>
        <v>138.35500000000002</v>
      </c>
      <c r="H59" s="96">
        <f t="shared" ca="1" si="31"/>
        <v>124.099</v>
      </c>
    </row>
    <row r="60" spans="2:8" s="574" customFormat="1" ht="15" customHeight="1" thickBot="1">
      <c r="B60" s="717"/>
      <c r="C60" s="699" t="s">
        <v>128</v>
      </c>
      <c r="D60" s="74" t="s">
        <v>106</v>
      </c>
      <c r="E60" s="75" t="str">
        <f>CONCATENATE(E43,E$7,E44)</f>
        <v>16-11</v>
      </c>
      <c r="F60" s="75" t="str">
        <f t="shared" ref="F60:H60" si="32">CONCATENATE(F43,F$7,F44)</f>
        <v>15-13</v>
      </c>
      <c r="G60" s="75" t="str">
        <f t="shared" si="32"/>
        <v>16-13</v>
      </c>
      <c r="H60" s="75" t="str">
        <f t="shared" si="32"/>
        <v>14-11</v>
      </c>
    </row>
    <row r="61" spans="2:8" s="574" customFormat="1" ht="15" customHeight="1" thickBot="1">
      <c r="B61" s="717"/>
      <c r="C61" s="699"/>
      <c r="D61" s="76" t="s">
        <v>670</v>
      </c>
      <c r="E61" s="76">
        <f ca="1">AVERAGE(INDIRECT(CONCATENATE($E50,E48,$E$24,E49),TRUE))</f>
        <v>103.55200000000001</v>
      </c>
      <c r="F61" s="76">
        <f t="shared" ref="F61:H61" ca="1" si="33">AVERAGE(INDIRECT(CONCATENATE($E50,F48,$E$24,F49),TRUE))</f>
        <v>108.76666666666667</v>
      </c>
      <c r="G61" s="76">
        <f t="shared" ca="1" si="33"/>
        <v>112.41375000000001</v>
      </c>
      <c r="H61" s="76">
        <f t="shared" ca="1" si="33"/>
        <v>95.225499999999997</v>
      </c>
    </row>
    <row r="62" spans="2:8" s="574" customFormat="1" ht="15" customHeight="1" thickBot="1">
      <c r="B62" s="717"/>
      <c r="C62" s="699"/>
      <c r="D62" s="77" t="s">
        <v>671</v>
      </c>
      <c r="E62" s="77">
        <f ca="1">MIN(INDIRECT(CONCATENATE($E50,E48,$E$24,E49),TRUE))</f>
        <v>81.084599999999995</v>
      </c>
      <c r="F62" s="77">
        <f t="shared" ref="F62:H62" ca="1" si="34">MIN(INDIRECT(CONCATENATE($E50,F48,$E$24,F49),TRUE))</f>
        <v>100.146</v>
      </c>
      <c r="G62" s="77">
        <f t="shared" ca="1" si="34"/>
        <v>100.146</v>
      </c>
      <c r="H62" s="77">
        <f t="shared" ca="1" si="34"/>
        <v>81.084599999999995</v>
      </c>
    </row>
    <row r="63" spans="2:8" s="574" customFormat="1" ht="15" customHeight="1" thickBot="1">
      <c r="B63" s="717"/>
      <c r="C63" s="699"/>
      <c r="D63" s="77" t="s">
        <v>672</v>
      </c>
      <c r="E63" s="77">
        <f ca="1">MAX(INDIRECT(CONCATENATE($E50,E48,$E$24,E49),TRUE))</f>
        <v>123.355</v>
      </c>
      <c r="F63" s="77">
        <f t="shared" ref="F63:H63" ca="1" si="35">MAX(INDIRECT(CONCATENATE($E50,F48,$E$24,F49),TRUE))</f>
        <v>117.05500000000001</v>
      </c>
      <c r="G63" s="77">
        <f t="shared" ca="1" si="35"/>
        <v>123.355</v>
      </c>
      <c r="H63" s="77">
        <f t="shared" ca="1" si="35"/>
        <v>109.099</v>
      </c>
    </row>
    <row r="64" spans="2:8" s="574" customFormat="1" ht="15" customHeight="1" thickBot="1">
      <c r="B64" s="717"/>
      <c r="C64" s="699"/>
      <c r="D64" s="63" t="s">
        <v>673</v>
      </c>
      <c r="E64" s="78">
        <v>-15</v>
      </c>
      <c r="F64" s="78">
        <v>-15</v>
      </c>
      <c r="G64" s="78">
        <v>-15</v>
      </c>
      <c r="H64" s="78">
        <v>-15</v>
      </c>
    </row>
    <row r="65" spans="2:8" s="574" customFormat="1" ht="15" customHeight="1" thickBot="1">
      <c r="B65" s="717"/>
      <c r="C65" s="699"/>
      <c r="D65" s="63" t="s">
        <v>674</v>
      </c>
      <c r="E65" s="78">
        <v>15</v>
      </c>
      <c r="F65" s="78">
        <v>15</v>
      </c>
      <c r="G65" s="78">
        <v>15</v>
      </c>
      <c r="H65" s="78">
        <v>15</v>
      </c>
    </row>
    <row r="66" spans="2:8" s="574" customFormat="1" ht="15" customHeight="1" thickBot="1">
      <c r="B66" s="717"/>
      <c r="C66" s="699"/>
      <c r="D66" s="63" t="s">
        <v>675</v>
      </c>
      <c r="E66" s="64">
        <f ca="1">E62+E64</f>
        <v>66.084599999999995</v>
      </c>
      <c r="F66" s="64">
        <f t="shared" ref="F66:H66" ca="1" si="36">F62+F64</f>
        <v>85.146000000000001</v>
      </c>
      <c r="G66" s="64">
        <f t="shared" ca="1" si="36"/>
        <v>85.146000000000001</v>
      </c>
      <c r="H66" s="64">
        <f t="shared" ca="1" si="36"/>
        <v>66.084599999999995</v>
      </c>
    </row>
    <row r="67" spans="2:8" s="574" customFormat="1" ht="15" customHeight="1" thickBot="1">
      <c r="B67" s="717"/>
      <c r="C67" s="700"/>
      <c r="D67" s="104" t="s">
        <v>676</v>
      </c>
      <c r="E67" s="105">
        <f ca="1">E63+E65</f>
        <v>138.35500000000002</v>
      </c>
      <c r="F67" s="105">
        <f t="shared" ref="F67:H67" ca="1" si="37">F63+F65</f>
        <v>132.05500000000001</v>
      </c>
      <c r="G67" s="105">
        <f t="shared" ca="1" si="37"/>
        <v>138.35500000000002</v>
      </c>
      <c r="H67" s="105">
        <f t="shared" ca="1" si="37"/>
        <v>124.099</v>
      </c>
    </row>
    <row r="68" spans="2:8" s="574" customFormat="1" ht="15" customHeight="1" thickBot="1">
      <c r="B68" s="726" t="s">
        <v>37</v>
      </c>
      <c r="C68" s="701" t="s">
        <v>120</v>
      </c>
      <c r="D68" s="25" t="s">
        <v>148</v>
      </c>
      <c r="E68" s="26" t="str">
        <f ca="1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$E$133</v>
      </c>
      <c r="F68" s="26" t="str">
        <f ca="1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$E$123</v>
      </c>
      <c r="G68" s="26" t="str">
        <f ca="1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$E$133</v>
      </c>
      <c r="H68" s="26" t="str">
        <f ca="1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$E$119</v>
      </c>
    </row>
    <row r="69" spans="2:8" s="574" customFormat="1" ht="15" customHeight="1" thickBot="1">
      <c r="B69" s="726"/>
      <c r="C69" s="701"/>
      <c r="D69" s="24" t="s">
        <v>129</v>
      </c>
      <c r="E69" s="119">
        <f ca="1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16.017047759068088</v>
      </c>
      <c r="F69" s="119">
        <f ca="1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15.021989876987611</v>
      </c>
      <c r="G69" s="119">
        <f ca="1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16.017047759068088</v>
      </c>
      <c r="H69" s="119">
        <f ca="1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14.132106582707115</v>
      </c>
    </row>
    <row r="70" spans="2:8" s="574" customFormat="1" ht="15" customHeight="1" thickBot="1">
      <c r="B70" s="726"/>
      <c r="C70" s="701"/>
      <c r="D70" s="25" t="s">
        <v>149</v>
      </c>
      <c r="E70" s="26" t="str">
        <f ca="1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$E$103</v>
      </c>
      <c r="F70" s="26" t="str">
        <f ca="1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$E$117</v>
      </c>
      <c r="G70" s="26" t="str">
        <f ca="1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$E$118</v>
      </c>
      <c r="H70" s="26" t="str">
        <f ca="1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$E$103</v>
      </c>
    </row>
    <row r="71" spans="2:8" s="574" customFormat="1" ht="15" customHeight="1" thickBot="1">
      <c r="B71" s="726"/>
      <c r="C71" s="701"/>
      <c r="D71" s="24" t="s">
        <v>130</v>
      </c>
      <c r="E71" s="119">
        <f ca="1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11.561732752280335</v>
      </c>
      <c r="F71" s="119">
        <f ca="1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13.453570570818233</v>
      </c>
      <c r="G71" s="119">
        <f ca="1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13.731659100280888</v>
      </c>
      <c r="H71" s="119">
        <f ca="1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11.561732752280335</v>
      </c>
    </row>
    <row r="72" spans="2:8" s="574" customFormat="1" ht="15" customHeight="1" thickBot="1">
      <c r="B72" s="726"/>
      <c r="C72" s="707" t="s">
        <v>121</v>
      </c>
      <c r="D72" s="60" t="s">
        <v>148</v>
      </c>
      <c r="E72" s="62" t="str">
        <f ca="1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$E$133</v>
      </c>
      <c r="F72" s="62" t="str">
        <f ca="1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$E$123</v>
      </c>
      <c r="G72" s="62" t="str">
        <f ca="1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$E$133</v>
      </c>
      <c r="H72" s="62" t="str">
        <f ca="1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$E$119</v>
      </c>
    </row>
    <row r="73" spans="2:8" s="574" customFormat="1" ht="15" customHeight="1" thickBot="1">
      <c r="B73" s="726"/>
      <c r="C73" s="707"/>
      <c r="D73" s="85" t="s">
        <v>118</v>
      </c>
      <c r="E73" s="123">
        <f ca="1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16.017047759068088</v>
      </c>
      <c r="F73" s="123">
        <f ca="1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15.021989876987611</v>
      </c>
      <c r="G73" s="123">
        <f ca="1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16.017047759068088</v>
      </c>
      <c r="H73" s="123">
        <f ca="1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14.132106582707115</v>
      </c>
    </row>
    <row r="74" spans="2:8" s="574" customFormat="1" ht="15" customHeight="1" thickBot="1">
      <c r="B74" s="726"/>
      <c r="C74" s="707"/>
      <c r="D74" s="60" t="s">
        <v>149</v>
      </c>
      <c r="E74" s="62" t="str">
        <f ca="1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$E$103</v>
      </c>
      <c r="F74" s="62" t="str">
        <f ca="1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$E$117</v>
      </c>
      <c r="G74" s="62" t="str">
        <f ca="1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$E$118</v>
      </c>
      <c r="H74" s="62" t="str">
        <f ca="1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$E$103</v>
      </c>
    </row>
    <row r="75" spans="2:8" s="574" customFormat="1" ht="15" customHeight="1" thickBot="1">
      <c r="B75" s="726"/>
      <c r="C75" s="707"/>
      <c r="D75" s="85" t="s">
        <v>119</v>
      </c>
      <c r="E75" s="123">
        <f ca="1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11.561732752280335</v>
      </c>
      <c r="F75" s="123">
        <f ca="1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13.453570570818233</v>
      </c>
      <c r="G75" s="123">
        <f ca="1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13.731659100280888</v>
      </c>
      <c r="H75" s="123">
        <f ca="1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11.561732752280335</v>
      </c>
    </row>
    <row r="76" spans="2:8" s="574" customFormat="1" ht="15" customHeight="1" thickBot="1">
      <c r="B76" s="726"/>
      <c r="C76" s="712" t="s">
        <v>125</v>
      </c>
      <c r="D76" s="712"/>
      <c r="E76" s="704">
        <v>5</v>
      </c>
      <c r="F76" s="704"/>
      <c r="G76" s="704"/>
      <c r="H76" s="704"/>
    </row>
    <row r="77" spans="2:8" s="574" customFormat="1" ht="15" customHeight="1" thickBot="1">
      <c r="B77" s="726"/>
      <c r="C77" s="573"/>
      <c r="D77" s="713" t="s">
        <v>126</v>
      </c>
      <c r="E77" s="42" t="s">
        <v>147</v>
      </c>
      <c r="F77" s="24"/>
      <c r="G77" s="24"/>
      <c r="H77" s="24"/>
    </row>
    <row r="78" spans="2:8" s="574" customFormat="1" ht="15" customHeight="1" thickBot="1">
      <c r="B78" s="726"/>
      <c r="C78" s="573"/>
      <c r="D78" s="713"/>
      <c r="E78" s="42" t="s">
        <v>124</v>
      </c>
      <c r="F78" s="24"/>
      <c r="G78" s="24"/>
      <c r="H78" s="24"/>
    </row>
    <row r="79" spans="2:8" s="574" customFormat="1" ht="15" customHeight="1" thickBot="1">
      <c r="B79" s="726"/>
      <c r="C79" s="705" t="s">
        <v>120</v>
      </c>
      <c r="D79" s="44" t="s">
        <v>123</v>
      </c>
      <c r="E79" s="43" t="str">
        <f ca="1">ADDRESS(MATCH(E71,SL_CHARTS_2012!$E$1:$E$3999,1),$E$76+1,1)</f>
        <v>$F$103</v>
      </c>
      <c r="F79" s="43" t="str">
        <f ca="1">ADDRESS(MATCH(F71,SL_CHARTS_2012!$E$1:$E$3999,1),$E$76+1,1)</f>
        <v>$F$117</v>
      </c>
      <c r="G79" s="43" t="str">
        <f ca="1">ADDRESS(MATCH(G71,SL_CHARTS_2012!$E$1:$E$3999,1),$E$76+1,1)</f>
        <v>$F$118</v>
      </c>
      <c r="H79" s="43" t="str">
        <f ca="1">ADDRESS(MATCH(H71,SL_CHARTS_2012!$E$1:$E$3999,1),$E$76+1,1)</f>
        <v>$F$103</v>
      </c>
    </row>
    <row r="80" spans="2:8" s="574" customFormat="1" ht="15" customHeight="1" thickBot="1">
      <c r="B80" s="726"/>
      <c r="C80" s="706"/>
      <c r="D80" s="44" t="s">
        <v>122</v>
      </c>
      <c r="E80" s="43" t="str">
        <f ca="1">ADDRESS(MATCH(E69,SL_CHARTS_2012!$E$1:$E$3999,1),$E$76+1,1)</f>
        <v>$F$133</v>
      </c>
      <c r="F80" s="43" t="str">
        <f ca="1">ADDRESS(MATCH(F69,SL_CHARTS_2012!$E$1:$E$3999,1),$E$76+1,1)</f>
        <v>$F$123</v>
      </c>
      <c r="G80" s="43" t="str">
        <f ca="1">ADDRESS(MATCH(G69,SL_CHARTS_2012!$E$1:$E$3999,1),$E$76+1,1)</f>
        <v>$F$133</v>
      </c>
      <c r="H80" s="43" t="str">
        <f ca="1">ADDRESS(MATCH(H69,SL_CHARTS_2012!$E$1:$E$3999,1),$E$76+1,1)</f>
        <v>$F$119</v>
      </c>
    </row>
    <row r="81" spans="2:8" s="574" customFormat="1" ht="15" customHeight="1" thickBot="1">
      <c r="B81" s="726"/>
      <c r="C81" s="707" t="s">
        <v>121</v>
      </c>
      <c r="D81" s="49" t="s">
        <v>123</v>
      </c>
      <c r="E81" s="48" t="str">
        <f ca="1">ADDRESS(MATCH(E75,SL_CHARTS_2012!$E$1:$E$3999,1),$E$76+1,1)</f>
        <v>$F$103</v>
      </c>
      <c r="F81" s="48" t="str">
        <f ca="1">ADDRESS(MATCH(F75,SL_CHARTS_2012!$E$1:$E$3999,1),$E$76+1,1)</f>
        <v>$F$117</v>
      </c>
      <c r="G81" s="48" t="str">
        <f ca="1">ADDRESS(MATCH(G75,SL_CHARTS_2012!$E$1:$E$3999,1),$E$76+1,1)</f>
        <v>$F$118</v>
      </c>
      <c r="H81" s="48" t="str">
        <f ca="1">ADDRESS(MATCH(H75,SL_CHARTS_2012!$E$1:$E$3999,1),$E$76+1,1)</f>
        <v>$F$103</v>
      </c>
    </row>
    <row r="82" spans="2:8" s="574" customFormat="1" ht="15" customHeight="1" thickBot="1">
      <c r="B82" s="726"/>
      <c r="C82" s="708"/>
      <c r="D82" s="49" t="s">
        <v>122</v>
      </c>
      <c r="E82" s="48" t="str">
        <f ca="1">ADDRESS(MATCH(E73,SL_CHARTS_2012!$E$1:$E$3999,1),$E$76+1,1)</f>
        <v>$F$133</v>
      </c>
      <c r="F82" s="48" t="str">
        <f ca="1">ADDRESS(MATCH(F73,SL_CHARTS_2012!$E$1:$E$3999,1),$E$76+1,1)</f>
        <v>$F$123</v>
      </c>
      <c r="G82" s="48" t="str">
        <f ca="1">ADDRESS(MATCH(G73,SL_CHARTS_2012!$E$1:$E$3999,1),$E$76+1,1)</f>
        <v>$F$133</v>
      </c>
      <c r="H82" s="48" t="str">
        <f ca="1">ADDRESS(MATCH(H73,SL_CHARTS_2012!$E$1:$E$3999,1),$E$76+1,1)</f>
        <v>$F$119</v>
      </c>
    </row>
    <row r="83" spans="2:8" s="574" customFormat="1" ht="15" customHeight="1" thickBot="1">
      <c r="B83" s="726"/>
      <c r="C83" s="714" t="s">
        <v>127</v>
      </c>
      <c r="D83" s="135" t="s">
        <v>106</v>
      </c>
      <c r="E83" s="14" t="str">
        <f t="shared" ref="E83:H83" ca="1" si="38">CONCATENATE(ROUND(E69,2),E$7,ROUND(E71,2))</f>
        <v>16,02-11,56</v>
      </c>
      <c r="F83" s="14" t="str">
        <f t="shared" ca="1" si="38"/>
        <v>15,02-13,45</v>
      </c>
      <c r="G83" s="14" t="str">
        <f t="shared" ca="1" si="38"/>
        <v>16,02-13,73</v>
      </c>
      <c r="H83" s="14" t="str">
        <f t="shared" ca="1" si="38"/>
        <v>14,13-11,56</v>
      </c>
    </row>
    <row r="84" spans="2:8" s="574" customFormat="1" ht="15" customHeight="1" thickBot="1">
      <c r="B84" s="726"/>
      <c r="C84" s="714"/>
      <c r="D84" s="136" t="s">
        <v>670</v>
      </c>
      <c r="E84" s="136">
        <f ca="1">AVERAGE(INDIRECT(CONCATENATE($E$77,E79,$E$78,E80),TRUE))</f>
        <v>91.344516129032257</v>
      </c>
      <c r="F84" s="136">
        <f t="shared" ref="F84:H84" ca="1" si="39">AVERAGE(INDIRECT(CONCATENATE($E$77,F79,$E$78,F80),TRUE))</f>
        <v>113.57857142857144</v>
      </c>
      <c r="G84" s="136">
        <f t="shared" ca="1" si="39"/>
        <v>102.67812500000002</v>
      </c>
      <c r="H84" s="136">
        <f t="shared" ca="1" si="39"/>
        <v>86.375294117647059</v>
      </c>
    </row>
    <row r="85" spans="2:8" s="574" customFormat="1" ht="15" customHeight="1" thickBot="1">
      <c r="B85" s="726"/>
      <c r="C85" s="714"/>
      <c r="D85" s="137" t="s">
        <v>671</v>
      </c>
      <c r="E85" s="137">
        <f ca="1">MIN(INDIRECT(CONCATENATE($E$77,E79,$E$78,E80),TRUE))</f>
        <v>39.65</v>
      </c>
      <c r="F85" s="137">
        <f t="shared" ref="F85:H85" ca="1" si="40">MIN(INDIRECT(CONCATENATE($E$77,F79,$E$78,F80),TRUE))</f>
        <v>52.51</v>
      </c>
      <c r="G85" s="137">
        <f t="shared" ca="1" si="40"/>
        <v>41.24</v>
      </c>
      <c r="H85" s="137">
        <f t="shared" ca="1" si="40"/>
        <v>39.65</v>
      </c>
    </row>
    <row r="86" spans="2:8" s="574" customFormat="1" ht="15" customHeight="1" thickBot="1">
      <c r="B86" s="726"/>
      <c r="C86" s="714"/>
      <c r="D86" s="137" t="s">
        <v>672</v>
      </c>
      <c r="E86" s="137">
        <f ca="1">MAX(INDIRECT(CONCATENATE($E$77,E79,$E$78,E80),TRUE))</f>
        <v>143.22999999999999</v>
      </c>
      <c r="F86" s="137">
        <f t="shared" ref="F86:H86" ca="1" si="41">MAX(INDIRECT(CONCATENATE($E$77,F79,$E$78,F80),TRUE))</f>
        <v>142.97999999999999</v>
      </c>
      <c r="G86" s="137">
        <f t="shared" ca="1" si="41"/>
        <v>143.22999999999999</v>
      </c>
      <c r="H86" s="137">
        <f t="shared" ca="1" si="41"/>
        <v>142.97999999999999</v>
      </c>
    </row>
    <row r="87" spans="2:8" s="574" customFormat="1" ht="15" customHeight="1" thickBot="1">
      <c r="B87" s="726"/>
      <c r="C87" s="714"/>
      <c r="D87" s="138" t="s">
        <v>673</v>
      </c>
      <c r="E87" s="139">
        <v>-15</v>
      </c>
      <c r="F87" s="139">
        <v>-15</v>
      </c>
      <c r="G87" s="139">
        <v>-15</v>
      </c>
      <c r="H87" s="139">
        <v>-15</v>
      </c>
    </row>
    <row r="88" spans="2:8" s="574" customFormat="1" ht="15" customHeight="1" thickBot="1">
      <c r="B88" s="726"/>
      <c r="C88" s="714"/>
      <c r="D88" s="138" t="s">
        <v>674</v>
      </c>
      <c r="E88" s="139">
        <v>15</v>
      </c>
      <c r="F88" s="139">
        <v>15</v>
      </c>
      <c r="G88" s="139">
        <v>15</v>
      </c>
      <c r="H88" s="139">
        <v>15</v>
      </c>
    </row>
    <row r="89" spans="2:8" s="574" customFormat="1" ht="15" customHeight="1" thickBot="1">
      <c r="B89" s="726"/>
      <c r="C89" s="714"/>
      <c r="D89" s="138" t="s">
        <v>675</v>
      </c>
      <c r="E89" s="140">
        <f ca="1">E85+E87</f>
        <v>24.65</v>
      </c>
      <c r="F89" s="140">
        <f t="shared" ref="F89:H89" ca="1" si="42">F85+F87</f>
        <v>37.51</v>
      </c>
      <c r="G89" s="140">
        <f t="shared" ca="1" si="42"/>
        <v>26.240000000000002</v>
      </c>
      <c r="H89" s="140">
        <f t="shared" ca="1" si="42"/>
        <v>24.65</v>
      </c>
    </row>
    <row r="90" spans="2:8" s="574" customFormat="1" ht="15" customHeight="1" thickBot="1">
      <c r="B90" s="726"/>
      <c r="C90" s="714"/>
      <c r="D90" s="138" t="s">
        <v>676</v>
      </c>
      <c r="E90" s="140">
        <f ca="1">E86+E88</f>
        <v>158.22999999999999</v>
      </c>
      <c r="F90" s="140">
        <f t="shared" ref="F90:H90" ca="1" si="43">F86+F88</f>
        <v>157.97999999999999</v>
      </c>
      <c r="G90" s="140">
        <f t="shared" ca="1" si="43"/>
        <v>158.22999999999999</v>
      </c>
      <c r="H90" s="140">
        <f t="shared" ca="1" si="43"/>
        <v>157.97999999999999</v>
      </c>
    </row>
    <row r="91" spans="2:8" s="574" customFormat="1" ht="15" customHeight="1" thickBot="1">
      <c r="B91" s="726"/>
      <c r="C91" s="722" t="s">
        <v>128</v>
      </c>
      <c r="D91" s="56" t="s">
        <v>106</v>
      </c>
      <c r="E91" s="57" t="str">
        <f ca="1">CONCATENATE(ROUND(E73,2),E$7,ROUND(E75,2))</f>
        <v>16,02-11,56</v>
      </c>
      <c r="F91" s="57" t="str">
        <f t="shared" ref="F91:H91" ca="1" si="44">CONCATENATE(ROUND(F73,2),F$7,ROUND(F75,2))</f>
        <v>15,02-13,45</v>
      </c>
      <c r="G91" s="57" t="str">
        <f t="shared" ca="1" si="44"/>
        <v>16,02-13,73</v>
      </c>
      <c r="H91" s="57" t="str">
        <f t="shared" ca="1" si="44"/>
        <v>14,13-11,56</v>
      </c>
    </row>
    <row r="92" spans="2:8" s="574" customFormat="1" ht="15" customHeight="1" thickBot="1">
      <c r="B92" s="726"/>
      <c r="C92" s="722"/>
      <c r="D92" s="58" t="s">
        <v>670</v>
      </c>
      <c r="E92" s="58">
        <f ca="1">AVERAGE(INDIRECT(CONCATENATE($E$77,E81,$E$78,E82),TRUE))</f>
        <v>91.344516129032257</v>
      </c>
      <c r="F92" s="58">
        <f t="shared" ref="F92:H92" ca="1" si="45">AVERAGE(INDIRECT(CONCATENATE($E$77,F81,$E$78,F82),TRUE))</f>
        <v>113.57857142857144</v>
      </c>
      <c r="G92" s="58">
        <f t="shared" ca="1" si="45"/>
        <v>102.67812500000002</v>
      </c>
      <c r="H92" s="58">
        <f t="shared" ca="1" si="45"/>
        <v>86.375294117647059</v>
      </c>
    </row>
    <row r="93" spans="2:8" s="574" customFormat="1" ht="15" customHeight="1" thickBot="1">
      <c r="B93" s="726"/>
      <c r="C93" s="722"/>
      <c r="D93" s="59" t="s">
        <v>671</v>
      </c>
      <c r="E93" s="59">
        <f ca="1">MIN(INDIRECT(CONCATENATE($E$77,E81,$E$78,E82),TRUE))</f>
        <v>39.65</v>
      </c>
      <c r="F93" s="59">
        <f t="shared" ref="F93:H93" ca="1" si="46">MIN(INDIRECT(CONCATENATE($E$77,F81,$E$78,F82),TRUE))</f>
        <v>52.51</v>
      </c>
      <c r="G93" s="59">
        <f t="shared" ca="1" si="46"/>
        <v>41.24</v>
      </c>
      <c r="H93" s="59">
        <f t="shared" ca="1" si="46"/>
        <v>39.65</v>
      </c>
    </row>
    <row r="94" spans="2:8" s="574" customFormat="1" ht="15" customHeight="1" thickBot="1">
      <c r="B94" s="726"/>
      <c r="C94" s="722"/>
      <c r="D94" s="59" t="s">
        <v>672</v>
      </c>
      <c r="E94" s="59">
        <f ca="1">MAX(INDIRECT(CONCATENATE($E$77,E81,$E$78,E82),TRUE))</f>
        <v>143.22999999999999</v>
      </c>
      <c r="F94" s="59">
        <f t="shared" ref="F94:H94" ca="1" si="47">MAX(INDIRECT(CONCATENATE($E$77,F81,$E$78,F82),TRUE))</f>
        <v>142.97999999999999</v>
      </c>
      <c r="G94" s="59">
        <f t="shared" ca="1" si="47"/>
        <v>143.22999999999999</v>
      </c>
      <c r="H94" s="59">
        <f t="shared" ca="1" si="47"/>
        <v>142.97999999999999</v>
      </c>
    </row>
    <row r="95" spans="2:8" s="574" customFormat="1" ht="15" customHeight="1" thickBot="1">
      <c r="B95" s="726"/>
      <c r="C95" s="722"/>
      <c r="D95" s="60" t="s">
        <v>673</v>
      </c>
      <c r="E95" s="61">
        <v>-15</v>
      </c>
      <c r="F95" s="61">
        <v>-15</v>
      </c>
      <c r="G95" s="61">
        <v>-15</v>
      </c>
      <c r="H95" s="61">
        <v>-15</v>
      </c>
    </row>
    <row r="96" spans="2:8" s="574" customFormat="1" ht="15" customHeight="1" thickBot="1">
      <c r="B96" s="726"/>
      <c r="C96" s="722"/>
      <c r="D96" s="60" t="s">
        <v>674</v>
      </c>
      <c r="E96" s="61">
        <v>15</v>
      </c>
      <c r="F96" s="61">
        <v>15</v>
      </c>
      <c r="G96" s="61">
        <v>15</v>
      </c>
      <c r="H96" s="61">
        <v>15</v>
      </c>
    </row>
    <row r="97" spans="2:8" s="574" customFormat="1" ht="15" customHeight="1" thickBot="1">
      <c r="B97" s="726"/>
      <c r="C97" s="722"/>
      <c r="D97" s="60" t="s">
        <v>675</v>
      </c>
      <c r="E97" s="62">
        <f ca="1">E93+E95</f>
        <v>24.65</v>
      </c>
      <c r="F97" s="62">
        <f t="shared" ref="F97:H97" ca="1" si="48">F93+F95</f>
        <v>37.51</v>
      </c>
      <c r="G97" s="62">
        <f t="shared" ca="1" si="48"/>
        <v>26.240000000000002</v>
      </c>
      <c r="H97" s="62">
        <f t="shared" ca="1" si="48"/>
        <v>24.65</v>
      </c>
    </row>
    <row r="98" spans="2:8" s="574" customFormat="1" ht="15" customHeight="1" thickBot="1">
      <c r="B98" s="726"/>
      <c r="C98" s="723"/>
      <c r="D98" s="148" t="s">
        <v>676</v>
      </c>
      <c r="E98" s="149">
        <f ca="1">E94+E96</f>
        <v>158.22999999999999</v>
      </c>
      <c r="F98" s="149">
        <f t="shared" ref="F98:H98" ca="1" si="49">F94+F96</f>
        <v>157.97999999999999</v>
      </c>
      <c r="G98" s="149">
        <f t="shared" ca="1" si="49"/>
        <v>158.22999999999999</v>
      </c>
      <c r="H98" s="149">
        <f t="shared" ca="1" si="49"/>
        <v>157.97999999999999</v>
      </c>
    </row>
    <row r="99" spans="2:8" s="490" customFormat="1" ht="15" customHeight="1">
      <c r="B99" s="184"/>
      <c r="C99" s="184"/>
      <c r="D99" s="192"/>
      <c r="E99" s="193"/>
      <c r="F99" s="193"/>
      <c r="G99" s="193"/>
      <c r="H99" s="193"/>
    </row>
    <row r="100" spans="2:8" s="490" customFormat="1" ht="15" customHeight="1" thickBot="1">
      <c r="B100" s="690" t="s">
        <v>3</v>
      </c>
      <c r="C100" s="690"/>
      <c r="D100" s="690"/>
      <c r="E100" s="690"/>
      <c r="F100" s="690"/>
      <c r="G100" s="690"/>
      <c r="H100" s="690"/>
    </row>
    <row r="101" spans="2:8" s="490" customFormat="1" ht="15" hidden="1" customHeight="1" thickBot="1">
      <c r="B101" s="728" t="s">
        <v>38</v>
      </c>
      <c r="C101" s="691" t="s">
        <v>120</v>
      </c>
      <c r="D101" s="66" t="s">
        <v>118</v>
      </c>
      <c r="E101" s="66">
        <f>ROUNDUP(E$4,0)</f>
        <v>16</v>
      </c>
      <c r="F101" s="66">
        <f t="shared" ref="F101:H101" si="50">ROUNDUP(F$4,0)</f>
        <v>15</v>
      </c>
      <c r="G101" s="66">
        <f t="shared" si="50"/>
        <v>16</v>
      </c>
      <c r="H101" s="66">
        <f t="shared" si="50"/>
        <v>14</v>
      </c>
    </row>
    <row r="102" spans="2:8" s="490" customFormat="1" ht="15" hidden="1" customHeight="1" thickBot="1">
      <c r="B102" s="718"/>
      <c r="C102" s="692"/>
      <c r="D102" s="66" t="s">
        <v>119</v>
      </c>
      <c r="E102" s="66">
        <f>ROUNDDOWN(E$8,0)</f>
        <v>11</v>
      </c>
      <c r="F102" s="66">
        <f t="shared" ref="F102:H102" si="51">ROUNDDOWN(F$8,0)</f>
        <v>13</v>
      </c>
      <c r="G102" s="66">
        <f t="shared" si="51"/>
        <v>13</v>
      </c>
      <c r="H102" s="66">
        <f t="shared" si="51"/>
        <v>11</v>
      </c>
    </row>
    <row r="103" spans="2:8" s="490" customFormat="1" ht="15" hidden="1" customHeight="1" thickBot="1">
      <c r="B103" s="718"/>
      <c r="C103" s="693" t="s">
        <v>121</v>
      </c>
      <c r="D103" s="67" t="s">
        <v>118</v>
      </c>
      <c r="E103" s="67">
        <f>ROUNDUP(E$6,0)</f>
        <v>16</v>
      </c>
      <c r="F103" s="67">
        <f t="shared" ref="F103:H103" si="52">ROUNDUP(F$6,0)</f>
        <v>15</v>
      </c>
      <c r="G103" s="67">
        <f t="shared" si="52"/>
        <v>16</v>
      </c>
      <c r="H103" s="67">
        <f t="shared" si="52"/>
        <v>14</v>
      </c>
    </row>
    <row r="104" spans="2:8" s="490" customFormat="1" ht="15" hidden="1" customHeight="1" thickBot="1">
      <c r="B104" s="718"/>
      <c r="C104" s="715"/>
      <c r="D104" s="67" t="s">
        <v>119</v>
      </c>
      <c r="E104" s="67">
        <f>ROUNDDOWN(E$8,0)</f>
        <v>11</v>
      </c>
      <c r="F104" s="67">
        <f t="shared" ref="F104:H104" si="53">ROUNDDOWN(F$8,0)</f>
        <v>13</v>
      </c>
      <c r="G104" s="67">
        <f t="shared" si="53"/>
        <v>13</v>
      </c>
      <c r="H104" s="67">
        <f t="shared" si="53"/>
        <v>11</v>
      </c>
    </row>
    <row r="105" spans="2:8" s="490" customFormat="1" ht="15" hidden="1" customHeight="1" thickBot="1">
      <c r="B105" s="718"/>
      <c r="C105" s="694" t="s">
        <v>125</v>
      </c>
      <c r="D105" s="694"/>
      <c r="E105" s="695">
        <v>9</v>
      </c>
      <c r="F105" s="695"/>
      <c r="G105" s="695"/>
      <c r="H105" s="695"/>
    </row>
    <row r="106" spans="2:8" s="490" customFormat="1" ht="15" hidden="1" customHeight="1" thickBot="1">
      <c r="B106" s="718"/>
      <c r="C106" s="696" t="s">
        <v>120</v>
      </c>
      <c r="D106" s="89" t="s">
        <v>123</v>
      </c>
      <c r="E106" s="69" t="str">
        <f>ADDRESS(MATCH(E102,SL_CHARTS_2012!$B$1:$B$144,1),$E105,1)</f>
        <v>$I$15</v>
      </c>
      <c r="F106" s="69" t="str">
        <f>ADDRESS(MATCH(F102,SL_CHARTS_2012!$B$1:$B$144,1),$E105,1)</f>
        <v>$I$17</v>
      </c>
      <c r="G106" s="69" t="str">
        <f>ADDRESS(MATCH(G102,SL_CHARTS_2012!$B$1:$B$144,1),$E105,1)</f>
        <v>$I$17</v>
      </c>
      <c r="H106" s="69" t="str">
        <f>ADDRESS(MATCH(H102,SL_CHARTS_2012!$B$1:$B$144,1),$E105,1)</f>
        <v>$I$15</v>
      </c>
    </row>
    <row r="107" spans="2:8" s="490" customFormat="1" ht="15" hidden="1" customHeight="1" thickBot="1">
      <c r="B107" s="718"/>
      <c r="C107" s="703"/>
      <c r="D107" s="89" t="s">
        <v>122</v>
      </c>
      <c r="E107" s="69" t="str">
        <f>ADDRESS(MATCH(E101,SL_CHARTS_2012!$B$1:$B$144,1),$E105,1)</f>
        <v>$I$20</v>
      </c>
      <c r="F107" s="69" t="str">
        <f>ADDRESS(MATCH(F101,SL_CHARTS_2012!$B$1:$B$144,1),$E105,1)</f>
        <v>$I$19</v>
      </c>
      <c r="G107" s="69" t="str">
        <f>ADDRESS(MATCH(G101,SL_CHARTS_2012!$B$1:$B$144,1),$E105,1)</f>
        <v>$I$20</v>
      </c>
      <c r="H107" s="69" t="str">
        <f>ADDRESS(MATCH(H101,SL_CHARTS_2012!$B$1:$B$144,1),$E105,1)</f>
        <v>$I$18</v>
      </c>
    </row>
    <row r="108" spans="2:8" s="490" customFormat="1" ht="15" hidden="1" customHeight="1" thickBot="1">
      <c r="B108" s="718"/>
      <c r="C108" s="693" t="s">
        <v>121</v>
      </c>
      <c r="D108" s="90" t="s">
        <v>123</v>
      </c>
      <c r="E108" s="67" t="str">
        <f>ADDRESS(MATCH(E104,SL_CHARTS_2012!$B$1:$B$144,1),$E105,1)</f>
        <v>$I$15</v>
      </c>
      <c r="F108" s="67" t="str">
        <f>ADDRESS(MATCH(F104,SL_CHARTS_2012!$B$1:$B$144,1),$E105,1)</f>
        <v>$I$17</v>
      </c>
      <c r="G108" s="67" t="str">
        <f>ADDRESS(MATCH(G104,SL_CHARTS_2012!$B$1:$B$144,1),$E105,1)</f>
        <v>$I$17</v>
      </c>
      <c r="H108" s="67" t="str">
        <f>ADDRESS(MATCH(H104,SL_CHARTS_2012!$B$1:$B$144,1),$E105,1)</f>
        <v>$I$15</v>
      </c>
    </row>
    <row r="109" spans="2:8" s="490" customFormat="1" ht="15" hidden="1" customHeight="1" thickBot="1">
      <c r="B109" s="718"/>
      <c r="C109" s="715"/>
      <c r="D109" s="90" t="s">
        <v>122</v>
      </c>
      <c r="E109" s="67" t="str">
        <f>ADDRESS(MATCH(E103,SL_CHARTS_2012!$B$1:$B$144,1),$E105,1)</f>
        <v>$I$20</v>
      </c>
      <c r="F109" s="67" t="str">
        <f>ADDRESS(MATCH(F103,SL_CHARTS_2012!$B$1:$B$144,1),$E105,1)</f>
        <v>$I$19</v>
      </c>
      <c r="G109" s="67" t="str">
        <f>ADDRESS(MATCH(G103,SL_CHARTS_2012!$B$1:$B$144,1),$E105,1)</f>
        <v>$I$20</v>
      </c>
      <c r="H109" s="67" t="str">
        <f>ADDRESS(MATCH(H103,SL_CHARTS_2012!$B$1:$B$144,1),$E105,1)</f>
        <v>$I$18</v>
      </c>
    </row>
    <row r="110" spans="2:8" s="490" customFormat="1" ht="15" hidden="1" customHeight="1" thickBot="1">
      <c r="B110" s="718"/>
      <c r="C110" s="568"/>
      <c r="D110" s="697" t="s">
        <v>126</v>
      </c>
      <c r="E110" s="72" t="s">
        <v>147</v>
      </c>
      <c r="F110" s="569"/>
      <c r="G110" s="569"/>
      <c r="H110" s="569"/>
    </row>
    <row r="111" spans="2:8" s="490" customFormat="1" ht="15" hidden="1" customHeight="1" thickBot="1">
      <c r="B111" s="718"/>
      <c r="C111" s="568"/>
      <c r="D111" s="697"/>
      <c r="E111" s="72" t="s">
        <v>124</v>
      </c>
      <c r="F111" s="569"/>
      <c r="G111" s="569"/>
      <c r="H111" s="569"/>
    </row>
    <row r="112" spans="2:8" s="490" customFormat="1" ht="15" hidden="1" customHeight="1" thickBot="1">
      <c r="B112" s="718"/>
      <c r="C112" s="698" t="s">
        <v>127</v>
      </c>
      <c r="D112" s="91" t="s">
        <v>106</v>
      </c>
      <c r="E112" s="20" t="str">
        <f>CONCATENATE(E101,E$7,E102)</f>
        <v>16-11</v>
      </c>
      <c r="F112" s="20" t="str">
        <f t="shared" ref="F112:H112" si="54">CONCATENATE(F101,F$7,F102)</f>
        <v>15-13</v>
      </c>
      <c r="G112" s="20" t="str">
        <f t="shared" si="54"/>
        <v>16-13</v>
      </c>
      <c r="H112" s="20" t="str">
        <f t="shared" si="54"/>
        <v>14-11</v>
      </c>
    </row>
    <row r="113" spans="2:8" s="490" customFormat="1" ht="15" hidden="1" customHeight="1" thickBot="1">
      <c r="B113" s="718"/>
      <c r="C113" s="698"/>
      <c r="D113" s="92" t="s">
        <v>670</v>
      </c>
      <c r="E113" s="92">
        <f ca="1">AVERAGE(INDIRECT(CONCATENATE($E$23,E106,$E$24,E107),TRUE))</f>
        <v>3.0812195000000009</v>
      </c>
      <c r="F113" s="92">
        <f t="shared" ref="F113:H113" ca="1" si="55">AVERAGE(INDIRECT(CONCATENATE($E$23,F106,$E$24,F107),TRUE))</f>
        <v>2.5318856666666671</v>
      </c>
      <c r="G113" s="92">
        <f t="shared" ca="1" si="55"/>
        <v>1.5535817500000002</v>
      </c>
      <c r="H113" s="92">
        <f t="shared" ca="1" si="55"/>
        <v>5.1339550000000003</v>
      </c>
    </row>
    <row r="114" spans="2:8" s="490" customFormat="1" ht="15" hidden="1" customHeight="1" thickBot="1">
      <c r="B114" s="718"/>
      <c r="C114" s="698"/>
      <c r="D114" s="93" t="s">
        <v>671</v>
      </c>
      <c r="E114" s="93">
        <f ca="1">MIN(INDIRECT(CONCATENATE($E$23,E106,$E$24,E107),TRUE))</f>
        <v>-1.3813299999999999</v>
      </c>
      <c r="F114" s="93">
        <f t="shared" ref="F114:H114" ca="1" si="56">MIN(INDIRECT(CONCATENATE($E$23,F106,$E$24,F107),TRUE))</f>
        <v>-0.66717300000000002</v>
      </c>
      <c r="G114" s="93">
        <f t="shared" ca="1" si="56"/>
        <v>-1.3813299999999999</v>
      </c>
      <c r="H114" s="93">
        <f t="shared" ca="1" si="56"/>
        <v>2.2543700000000002</v>
      </c>
    </row>
    <row r="115" spans="2:8" s="490" customFormat="1" ht="15" hidden="1" customHeight="1" thickBot="1">
      <c r="B115" s="718"/>
      <c r="C115" s="698"/>
      <c r="D115" s="93" t="s">
        <v>672</v>
      </c>
      <c r="E115" s="93">
        <f ca="1">MAX(INDIRECT(CONCATENATE($E$23,E106,$E$24,E107),TRUE))</f>
        <v>6.62059</v>
      </c>
      <c r="F115" s="93">
        <f t="shared" ref="F115:H115" ca="1" si="57">MAX(INDIRECT(CONCATENATE($E$23,F106,$E$24,F107),TRUE))</f>
        <v>6.0084600000000004</v>
      </c>
      <c r="G115" s="93">
        <f t="shared" ca="1" si="57"/>
        <v>6.0084600000000004</v>
      </c>
      <c r="H115" s="93">
        <f t="shared" ca="1" si="57"/>
        <v>6.62059</v>
      </c>
    </row>
    <row r="116" spans="2:8" s="490" customFormat="1" ht="15" hidden="1" customHeight="1" thickBot="1">
      <c r="B116" s="718"/>
      <c r="C116" s="698"/>
      <c r="D116" s="94" t="s">
        <v>673</v>
      </c>
      <c r="E116" s="95">
        <v>-15</v>
      </c>
      <c r="F116" s="95">
        <v>-15</v>
      </c>
      <c r="G116" s="95">
        <v>-15</v>
      </c>
      <c r="H116" s="95">
        <v>-15</v>
      </c>
    </row>
    <row r="117" spans="2:8" s="490" customFormat="1" ht="15" hidden="1" customHeight="1" thickBot="1">
      <c r="B117" s="718"/>
      <c r="C117" s="698"/>
      <c r="D117" s="94" t="s">
        <v>674</v>
      </c>
      <c r="E117" s="95">
        <v>15</v>
      </c>
      <c r="F117" s="95">
        <v>15</v>
      </c>
      <c r="G117" s="95">
        <v>15</v>
      </c>
      <c r="H117" s="95">
        <v>15</v>
      </c>
    </row>
    <row r="118" spans="2:8" s="490" customFormat="1" ht="15" hidden="1" customHeight="1" thickBot="1">
      <c r="B118" s="718"/>
      <c r="C118" s="698"/>
      <c r="D118" s="94" t="s">
        <v>675</v>
      </c>
      <c r="E118" s="96">
        <f ca="1">E114+E116</f>
        <v>-16.381329999999998</v>
      </c>
      <c r="F118" s="96">
        <f t="shared" ref="F118:H118" ca="1" si="58">F114+F116</f>
        <v>-15.667173</v>
      </c>
      <c r="G118" s="96">
        <f t="shared" ca="1" si="58"/>
        <v>-16.381329999999998</v>
      </c>
      <c r="H118" s="96">
        <f t="shared" ca="1" si="58"/>
        <v>-12.74563</v>
      </c>
    </row>
    <row r="119" spans="2:8" s="490" customFormat="1" ht="15" hidden="1" customHeight="1" thickBot="1">
      <c r="B119" s="718"/>
      <c r="C119" s="698"/>
      <c r="D119" s="94" t="s">
        <v>676</v>
      </c>
      <c r="E119" s="96">
        <f ca="1">E115+E117</f>
        <v>21.62059</v>
      </c>
      <c r="F119" s="96">
        <f t="shared" ref="F119:H119" ca="1" si="59">F115+F117</f>
        <v>21.008459999999999</v>
      </c>
      <c r="G119" s="96">
        <f t="shared" ca="1" si="59"/>
        <v>21.008459999999999</v>
      </c>
      <c r="H119" s="96">
        <f t="shared" ca="1" si="59"/>
        <v>21.62059</v>
      </c>
    </row>
    <row r="120" spans="2:8" s="490" customFormat="1" ht="15" hidden="1" customHeight="1" thickBot="1">
      <c r="B120" s="718"/>
      <c r="C120" s="699" t="s">
        <v>128</v>
      </c>
      <c r="D120" s="97" t="s">
        <v>106</v>
      </c>
      <c r="E120" s="98" t="str">
        <f>CONCATENATE(E103,E$7,E104)</f>
        <v>16-11</v>
      </c>
      <c r="F120" s="98" t="str">
        <f t="shared" ref="F120:H120" si="60">CONCATENATE(F103,F$7,F104)</f>
        <v>15-13</v>
      </c>
      <c r="G120" s="98" t="str">
        <f t="shared" si="60"/>
        <v>16-13</v>
      </c>
      <c r="H120" s="98" t="str">
        <f t="shared" si="60"/>
        <v>14-11</v>
      </c>
    </row>
    <row r="121" spans="2:8" s="490" customFormat="1" ht="15" hidden="1" customHeight="1" thickBot="1">
      <c r="B121" s="718"/>
      <c r="C121" s="699"/>
      <c r="D121" s="99" t="s">
        <v>670</v>
      </c>
      <c r="E121" s="99">
        <f ca="1">AVERAGE(INDIRECT(CONCATENATE($E110,E108,$E$24,E109),TRUE))</f>
        <v>3.0812195000000009</v>
      </c>
      <c r="F121" s="99">
        <f t="shared" ref="F121:H121" ca="1" si="61">AVERAGE(INDIRECT(CONCATENATE($E110,F108,$E$24,F109),TRUE))</f>
        <v>2.5318856666666671</v>
      </c>
      <c r="G121" s="99">
        <f t="shared" ca="1" si="61"/>
        <v>1.5535817500000002</v>
      </c>
      <c r="H121" s="99">
        <f t="shared" ca="1" si="61"/>
        <v>5.1339550000000003</v>
      </c>
    </row>
    <row r="122" spans="2:8" s="490" customFormat="1" ht="15" hidden="1" customHeight="1" thickBot="1">
      <c r="B122" s="718"/>
      <c r="C122" s="699"/>
      <c r="D122" s="100" t="s">
        <v>671</v>
      </c>
      <c r="E122" s="100">
        <f ca="1">MIN(INDIRECT(CONCATENATE($E110,E108,$E$24,E109),TRUE))</f>
        <v>-1.3813299999999999</v>
      </c>
      <c r="F122" s="100">
        <f t="shared" ref="F122:H122" ca="1" si="62">MIN(INDIRECT(CONCATENATE($E110,F108,$E$24,F109),TRUE))</f>
        <v>-0.66717300000000002</v>
      </c>
      <c r="G122" s="100">
        <f t="shared" ca="1" si="62"/>
        <v>-1.3813299999999999</v>
      </c>
      <c r="H122" s="100">
        <f t="shared" ca="1" si="62"/>
        <v>2.2543700000000002</v>
      </c>
    </row>
    <row r="123" spans="2:8" s="490" customFormat="1" ht="15" hidden="1" customHeight="1" thickBot="1">
      <c r="B123" s="718"/>
      <c r="C123" s="699"/>
      <c r="D123" s="100" t="s">
        <v>672</v>
      </c>
      <c r="E123" s="100">
        <f ca="1">MAX(INDIRECT(CONCATENATE($E110,E108,$E$24,E109),TRUE))</f>
        <v>6.62059</v>
      </c>
      <c r="F123" s="100">
        <f t="shared" ref="F123:H123" ca="1" si="63">MAX(INDIRECT(CONCATENATE($E110,F108,$E$24,F109),TRUE))</f>
        <v>6.0084600000000004</v>
      </c>
      <c r="G123" s="100">
        <f t="shared" ca="1" si="63"/>
        <v>6.0084600000000004</v>
      </c>
      <c r="H123" s="100">
        <f t="shared" ca="1" si="63"/>
        <v>6.62059</v>
      </c>
    </row>
    <row r="124" spans="2:8" s="490" customFormat="1" ht="15" hidden="1" customHeight="1" thickBot="1">
      <c r="B124" s="718"/>
      <c r="C124" s="699"/>
      <c r="D124" s="101" t="s">
        <v>673</v>
      </c>
      <c r="E124" s="102">
        <v>-15</v>
      </c>
      <c r="F124" s="102">
        <v>-15</v>
      </c>
      <c r="G124" s="102">
        <v>-15</v>
      </c>
      <c r="H124" s="102">
        <v>-15</v>
      </c>
    </row>
    <row r="125" spans="2:8" s="490" customFormat="1" ht="15" hidden="1" customHeight="1" thickBot="1">
      <c r="B125" s="718"/>
      <c r="C125" s="699"/>
      <c r="D125" s="101" t="s">
        <v>674</v>
      </c>
      <c r="E125" s="102">
        <v>15</v>
      </c>
      <c r="F125" s="102">
        <v>15</v>
      </c>
      <c r="G125" s="102">
        <v>15</v>
      </c>
      <c r="H125" s="102">
        <v>15</v>
      </c>
    </row>
    <row r="126" spans="2:8" s="490" customFormat="1" ht="15" hidden="1" customHeight="1" thickBot="1">
      <c r="B126" s="718"/>
      <c r="C126" s="699"/>
      <c r="D126" s="101" t="s">
        <v>675</v>
      </c>
      <c r="E126" s="103">
        <f ca="1">E122+E124</f>
        <v>-16.381329999999998</v>
      </c>
      <c r="F126" s="103">
        <f t="shared" ref="F126:H126" ca="1" si="64">F122+F124</f>
        <v>-15.667173</v>
      </c>
      <c r="G126" s="103">
        <f t="shared" ca="1" si="64"/>
        <v>-16.381329999999998</v>
      </c>
      <c r="H126" s="103">
        <f t="shared" ca="1" si="64"/>
        <v>-12.74563</v>
      </c>
    </row>
    <row r="127" spans="2:8" s="490" customFormat="1" ht="15" hidden="1" customHeight="1" thickBot="1">
      <c r="B127" s="718"/>
      <c r="C127" s="700"/>
      <c r="D127" s="104" t="s">
        <v>676</v>
      </c>
      <c r="E127" s="105">
        <f ca="1">E123+E125</f>
        <v>21.62059</v>
      </c>
      <c r="F127" s="105">
        <f t="shared" ref="F127:H127" ca="1" si="65">F123+F125</f>
        <v>21.008459999999999</v>
      </c>
      <c r="G127" s="105">
        <f t="shared" ca="1" si="65"/>
        <v>21.008459999999999</v>
      </c>
      <c r="H127" s="105">
        <f t="shared" ca="1" si="65"/>
        <v>21.62059</v>
      </c>
    </row>
    <row r="128" spans="2:8" s="574" customFormat="1" ht="15" customHeight="1" thickBot="1">
      <c r="B128" s="726" t="s">
        <v>39</v>
      </c>
      <c r="C128" s="725" t="s">
        <v>120</v>
      </c>
      <c r="D128" s="185" t="s">
        <v>148</v>
      </c>
      <c r="E128" s="187" t="str">
        <f ca="1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$J$1923</v>
      </c>
      <c r="F128" s="187" t="str">
        <f ca="1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$J$1911</v>
      </c>
      <c r="G128" s="187" t="str">
        <f ca="1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$J$1923</v>
      </c>
      <c r="H128" s="187" t="str">
        <f ca="1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$J$1901</v>
      </c>
    </row>
    <row r="129" spans="2:8" s="574" customFormat="1" ht="15" customHeight="1" thickBot="1">
      <c r="B129" s="727"/>
      <c r="C129" s="701"/>
      <c r="D129" s="24" t="s">
        <v>129</v>
      </c>
      <c r="E129" s="119">
        <f ca="1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16.026376607718216</v>
      </c>
      <c r="F129" s="119">
        <f ca="1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14.906930747923711</v>
      </c>
      <c r="G129" s="119">
        <f ca="1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16.026376607718216</v>
      </c>
      <c r="H129" s="119">
        <f ca="1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13.914502308403863</v>
      </c>
    </row>
    <row r="130" spans="2:8" s="574" customFormat="1" ht="15" customHeight="1" thickBot="1">
      <c r="B130" s="727"/>
      <c r="C130" s="701"/>
      <c r="D130" s="25" t="s">
        <v>149</v>
      </c>
      <c r="E130" s="26" t="str">
        <f ca="1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$J$1877</v>
      </c>
      <c r="F130" s="26" t="str">
        <f ca="1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$J$1896</v>
      </c>
      <c r="G130" s="26" t="str">
        <f ca="1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$J$1900</v>
      </c>
      <c r="H130" s="26" t="str">
        <f ca="1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$J$1877</v>
      </c>
    </row>
    <row r="131" spans="2:8" s="574" customFormat="1" ht="15" customHeight="1" thickBot="1">
      <c r="B131" s="727"/>
      <c r="C131" s="701"/>
      <c r="D131" s="24" t="s">
        <v>130</v>
      </c>
      <c r="E131" s="119">
        <f ca="1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11.532674053556224</v>
      </c>
      <c r="F131" s="119">
        <f ca="1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13.418288088643939</v>
      </c>
      <c r="G131" s="119">
        <f ca="1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13.815259464451877</v>
      </c>
      <c r="H131" s="119">
        <f ca="1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11.532674053556224</v>
      </c>
    </row>
    <row r="132" spans="2:8" s="574" customFormat="1" ht="15" customHeight="1" thickBot="1">
      <c r="B132" s="727"/>
      <c r="C132" s="707" t="s">
        <v>121</v>
      </c>
      <c r="D132" s="60" t="s">
        <v>148</v>
      </c>
      <c r="E132" s="62" t="str">
        <f ca="1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$J$1923</v>
      </c>
      <c r="F132" s="62" t="str">
        <f ca="1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$J$1911</v>
      </c>
      <c r="G132" s="62" t="str">
        <f ca="1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$J$1923</v>
      </c>
      <c r="H132" s="62" t="str">
        <f ca="1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$J$1901</v>
      </c>
    </row>
    <row r="133" spans="2:8" s="574" customFormat="1" ht="15" customHeight="1" thickBot="1">
      <c r="B133" s="727"/>
      <c r="C133" s="707"/>
      <c r="D133" s="85" t="s">
        <v>118</v>
      </c>
      <c r="E133" s="123">
        <f ca="1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16.026376607718216</v>
      </c>
      <c r="F133" s="123">
        <f ca="1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14.906930747923711</v>
      </c>
      <c r="G133" s="123">
        <f ca="1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16.026376607718216</v>
      </c>
      <c r="H133" s="123">
        <f ca="1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13.914502308403863</v>
      </c>
    </row>
    <row r="134" spans="2:8" s="574" customFormat="1" ht="15" customHeight="1" thickBot="1">
      <c r="B134" s="727"/>
      <c r="C134" s="707"/>
      <c r="D134" s="60" t="s">
        <v>149</v>
      </c>
      <c r="E134" s="62" t="str">
        <f ca="1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$J$1877</v>
      </c>
      <c r="F134" s="62" t="str">
        <f ca="1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$J$1896</v>
      </c>
      <c r="G134" s="62" t="str">
        <f ca="1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$J$1900</v>
      </c>
      <c r="H134" s="62" t="str">
        <f ca="1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$J$1877</v>
      </c>
    </row>
    <row r="135" spans="2:8" s="574" customFormat="1" ht="15" customHeight="1" thickBot="1">
      <c r="B135" s="727"/>
      <c r="C135" s="707"/>
      <c r="D135" s="85" t="s">
        <v>119</v>
      </c>
      <c r="E135" s="123">
        <f ca="1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11.532674053556224</v>
      </c>
      <c r="F135" s="123">
        <f ca="1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13.418288088643939</v>
      </c>
      <c r="G135" s="123">
        <f ca="1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13.815259464451877</v>
      </c>
      <c r="H135" s="123">
        <f ca="1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11.532674053556224</v>
      </c>
    </row>
    <row r="136" spans="2:8" s="574" customFormat="1" ht="15" customHeight="1" thickBot="1">
      <c r="B136" s="727"/>
      <c r="C136" s="712" t="s">
        <v>125</v>
      </c>
      <c r="D136" s="712"/>
      <c r="E136" s="704">
        <v>10</v>
      </c>
      <c r="F136" s="704"/>
      <c r="G136" s="704"/>
      <c r="H136" s="704"/>
    </row>
    <row r="137" spans="2:8" s="574" customFormat="1" ht="15" customHeight="1" thickBot="1">
      <c r="B137" s="727"/>
      <c r="C137" s="573"/>
      <c r="D137" s="713" t="s">
        <v>126</v>
      </c>
      <c r="E137" s="42" t="s">
        <v>147</v>
      </c>
      <c r="F137" s="24"/>
      <c r="G137" s="24"/>
      <c r="H137" s="24"/>
    </row>
    <row r="138" spans="2:8" s="574" customFormat="1" ht="15" customHeight="1" thickBot="1">
      <c r="B138" s="727"/>
      <c r="C138" s="573"/>
      <c r="D138" s="713"/>
      <c r="E138" s="42" t="s">
        <v>124</v>
      </c>
      <c r="F138" s="24"/>
      <c r="G138" s="24"/>
      <c r="H138" s="24"/>
    </row>
    <row r="139" spans="2:8" s="574" customFormat="1" ht="15" customHeight="1" thickBot="1">
      <c r="B139" s="727"/>
      <c r="C139" s="705" t="s">
        <v>120</v>
      </c>
      <c r="D139" s="44" t="s">
        <v>123</v>
      </c>
      <c r="E139" s="43" t="str">
        <f ca="1">ADDRESS(MATCH(E131,SL_CHARTS_2012!$J$1:$J$3999,1),$E$136+1,1)</f>
        <v>$K$1877</v>
      </c>
      <c r="F139" s="43" t="str">
        <f ca="1">ADDRESS(MATCH(F131,SL_CHARTS_2012!$J$1:$J$3999,1),$E$136+1,1)</f>
        <v>$K$1896</v>
      </c>
      <c r="G139" s="43" t="str">
        <f ca="1">ADDRESS(MATCH(G131,SL_CHARTS_2012!$J$1:$J$3999,1),$E$136+1,1)</f>
        <v>$K$1900</v>
      </c>
      <c r="H139" s="43" t="str">
        <f ca="1">ADDRESS(MATCH(H131,SL_CHARTS_2012!$J$1:$J$3999,1),$E$136+1,1)</f>
        <v>$K$1877</v>
      </c>
    </row>
    <row r="140" spans="2:8" s="574" customFormat="1" ht="15" customHeight="1" thickBot="1">
      <c r="B140" s="727"/>
      <c r="C140" s="706"/>
      <c r="D140" s="44" t="s">
        <v>122</v>
      </c>
      <c r="E140" s="43" t="str">
        <f ca="1">ADDRESS(MATCH(E129,SL_CHARTS_2012!$J$1:$J$3999,1),$E$136+1,1)</f>
        <v>$K$1923</v>
      </c>
      <c r="F140" s="43" t="str">
        <f ca="1">ADDRESS(MATCH(F129,SL_CHARTS_2012!$J$1:$J$3999,1),$E$136+1,1)</f>
        <v>$K$1911</v>
      </c>
      <c r="G140" s="43" t="str">
        <f ca="1">ADDRESS(MATCH(G129,SL_CHARTS_2012!$J$1:$J$3999,1),$E$136+1,1)</f>
        <v>$K$1923</v>
      </c>
      <c r="H140" s="43" t="str">
        <f ca="1">ADDRESS(MATCH(H129,SL_CHARTS_2012!$J$1:$J$3999,1),$E$136+1,1)</f>
        <v>$K$1901</v>
      </c>
    </row>
    <row r="141" spans="2:8" s="574" customFormat="1" ht="15" customHeight="1" thickBot="1">
      <c r="B141" s="727"/>
      <c r="C141" s="707" t="s">
        <v>121</v>
      </c>
      <c r="D141" s="49" t="s">
        <v>123</v>
      </c>
      <c r="E141" s="48" t="str">
        <f ca="1">ADDRESS(MATCH(E135,SL_CHARTS_2012!$J$1:$J$3999,1),$E$136+1,1)</f>
        <v>$K$1877</v>
      </c>
      <c r="F141" s="48" t="str">
        <f ca="1">ADDRESS(MATCH(F135,SL_CHARTS_2012!$J$1:$J$3999,1),$E$136+1,1)</f>
        <v>$K$1896</v>
      </c>
      <c r="G141" s="48" t="str">
        <f ca="1">ADDRESS(MATCH(G135,SL_CHARTS_2012!$J$1:$J$3999,1),$E$136+1,1)</f>
        <v>$K$1900</v>
      </c>
      <c r="H141" s="48" t="str">
        <f ca="1">ADDRESS(MATCH(H135,SL_CHARTS_2012!$J$1:$J$3999,1),$E$136+1,1)</f>
        <v>$K$1877</v>
      </c>
    </row>
    <row r="142" spans="2:8" s="574" customFormat="1" ht="15" customHeight="1" thickBot="1">
      <c r="B142" s="727"/>
      <c r="C142" s="708"/>
      <c r="D142" s="49" t="s">
        <v>122</v>
      </c>
      <c r="E142" s="48" t="str">
        <f ca="1">ADDRESS(MATCH(E133,SL_CHARTS_2012!$J$1:$J$3999,1),$E$136+1,1)</f>
        <v>$K$1923</v>
      </c>
      <c r="F142" s="48" t="str">
        <f ca="1">ADDRESS(MATCH(F133,SL_CHARTS_2012!$J$1:$J$3999,1),$E$136+1,1)</f>
        <v>$K$1911</v>
      </c>
      <c r="G142" s="48" t="str">
        <f ca="1">ADDRESS(MATCH(G133,SL_CHARTS_2012!$J$1:$J$3999,1),$E$136+1,1)</f>
        <v>$K$1923</v>
      </c>
      <c r="H142" s="48" t="str">
        <f ca="1">ADDRESS(MATCH(H133,SL_CHARTS_2012!$J$1:$J$3999,1),$E$136+1,1)</f>
        <v>$K$1901</v>
      </c>
    </row>
    <row r="143" spans="2:8" s="574" customFormat="1" ht="15" customHeight="1" thickBot="1">
      <c r="B143" s="727"/>
      <c r="C143" s="714" t="s">
        <v>127</v>
      </c>
      <c r="D143" s="23" t="s">
        <v>106</v>
      </c>
      <c r="E143" s="19" t="str">
        <f t="shared" ref="E143:H143" ca="1" si="66">CONCATENATE(ROUND(E129,2),E$7,ROUND(E131,2))</f>
        <v>16,03-11,53</v>
      </c>
      <c r="F143" s="19" t="str">
        <f t="shared" ca="1" si="66"/>
        <v>14,91-13,42</v>
      </c>
      <c r="G143" s="19" t="str">
        <f t="shared" ca="1" si="66"/>
        <v>16,03-13,82</v>
      </c>
      <c r="H143" s="19" t="str">
        <f t="shared" ca="1" si="66"/>
        <v>13,91-11,53</v>
      </c>
    </row>
    <row r="144" spans="2:8" s="574" customFormat="1" ht="15" customHeight="1" thickBot="1">
      <c r="B144" s="727"/>
      <c r="C144" s="714"/>
      <c r="D144" s="15" t="s">
        <v>670</v>
      </c>
      <c r="E144" s="15">
        <f ca="1">AVERAGE(INDIRECT(CONCATENATE($E$137,E139,$E$138,E140),TRUE))</f>
        <v>-0.29759290407446787</v>
      </c>
      <c r="F144" s="15">
        <f t="shared" ref="F144:H144" ca="1" si="67">AVERAGE(INDIRECT(CONCATENATE($E$137,F139,$E$138,F140),TRUE))</f>
        <v>-4.6012032688437499</v>
      </c>
      <c r="G144" s="15">
        <f t="shared" ca="1" si="67"/>
        <v>-2.2853885833333334</v>
      </c>
      <c r="H144" s="15">
        <f t="shared" ca="1" si="67"/>
        <v>1.4892219803400004</v>
      </c>
    </row>
    <row r="145" spans="2:8" s="574" customFormat="1" ht="15" customHeight="1" thickBot="1">
      <c r="B145" s="727"/>
      <c r="C145" s="714"/>
      <c r="D145" s="13" t="s">
        <v>671</v>
      </c>
      <c r="E145" s="13">
        <f ca="1">MIN(INDIRECT(CONCATENATE($E$137,E139,$E$138,E140),TRUE))</f>
        <v>-14</v>
      </c>
      <c r="F145" s="13">
        <f t="shared" ref="F145:H145" ca="1" si="68">MIN(INDIRECT(CONCATENATE($E$137,F139,$E$138,F140),TRUE))</f>
        <v>-11</v>
      </c>
      <c r="G145" s="13">
        <f t="shared" ca="1" si="68"/>
        <v>-14</v>
      </c>
      <c r="H145" s="13">
        <f t="shared" ca="1" si="68"/>
        <v>-12</v>
      </c>
    </row>
    <row r="146" spans="2:8" s="574" customFormat="1" ht="15" customHeight="1" thickBot="1">
      <c r="B146" s="727"/>
      <c r="C146" s="714"/>
      <c r="D146" s="13" t="s">
        <v>672</v>
      </c>
      <c r="E146" s="13">
        <f ca="1">MAX(INDIRECT(CONCATENATE($E$137,E139,$E$138,E140),TRUE))</f>
        <v>18.901599999999998</v>
      </c>
      <c r="F146" s="13">
        <f t="shared" ref="F146:H146" ca="1" si="69">MAX(INDIRECT(CONCATENATE($E$137,F139,$E$138,F140),TRUE))</f>
        <v>-7.6474999999999849E-2</v>
      </c>
      <c r="G146" s="13">
        <f t="shared" ca="1" si="69"/>
        <v>16.8843</v>
      </c>
      <c r="H146" s="13">
        <f t="shared" ca="1" si="69"/>
        <v>18.901599999999998</v>
      </c>
    </row>
    <row r="147" spans="2:8" s="574" customFormat="1" ht="15" customHeight="1" thickBot="1">
      <c r="B147" s="727"/>
      <c r="C147" s="714"/>
      <c r="D147" s="25" t="s">
        <v>673</v>
      </c>
      <c r="E147" s="16">
        <v>-15</v>
      </c>
      <c r="F147" s="16">
        <v>-15</v>
      </c>
      <c r="G147" s="16">
        <v>-15</v>
      </c>
      <c r="H147" s="16">
        <v>-15</v>
      </c>
    </row>
    <row r="148" spans="2:8" s="574" customFormat="1" ht="15" customHeight="1" thickBot="1">
      <c r="B148" s="727"/>
      <c r="C148" s="714"/>
      <c r="D148" s="25" t="s">
        <v>674</v>
      </c>
      <c r="E148" s="16">
        <v>15</v>
      </c>
      <c r="F148" s="16">
        <v>15</v>
      </c>
      <c r="G148" s="16">
        <v>15</v>
      </c>
      <c r="H148" s="16">
        <v>15</v>
      </c>
    </row>
    <row r="149" spans="2:8" s="574" customFormat="1" ht="15" customHeight="1" thickBot="1">
      <c r="B149" s="727"/>
      <c r="C149" s="714"/>
      <c r="D149" s="25" t="s">
        <v>675</v>
      </c>
      <c r="E149" s="26">
        <f t="shared" ref="E149:H150" ca="1" si="70">E145+E147</f>
        <v>-29</v>
      </c>
      <c r="F149" s="26">
        <f t="shared" ca="1" si="70"/>
        <v>-26</v>
      </c>
      <c r="G149" s="26">
        <f t="shared" ca="1" si="70"/>
        <v>-29</v>
      </c>
      <c r="H149" s="26">
        <f t="shared" ca="1" si="70"/>
        <v>-27</v>
      </c>
    </row>
    <row r="150" spans="2:8" s="574" customFormat="1" ht="15" customHeight="1" thickBot="1">
      <c r="B150" s="727"/>
      <c r="C150" s="714"/>
      <c r="D150" s="138" t="s">
        <v>676</v>
      </c>
      <c r="E150" s="140">
        <f t="shared" ca="1" si="70"/>
        <v>33.901600000000002</v>
      </c>
      <c r="F150" s="140">
        <f t="shared" ca="1" si="70"/>
        <v>14.923525</v>
      </c>
      <c r="G150" s="140">
        <f t="shared" ca="1" si="70"/>
        <v>31.8843</v>
      </c>
      <c r="H150" s="140">
        <f t="shared" ca="1" si="70"/>
        <v>33.901600000000002</v>
      </c>
    </row>
    <row r="151" spans="2:8" s="574" customFormat="1" ht="15" customHeight="1" thickBot="1">
      <c r="B151" s="727"/>
      <c r="C151" s="722" t="s">
        <v>128</v>
      </c>
      <c r="D151" s="56" t="s">
        <v>106</v>
      </c>
      <c r="E151" s="57" t="str">
        <f t="shared" ref="E151:H151" ca="1" si="71">CONCATENATE(ROUND(E133,2),E$7,ROUND(E135,2))</f>
        <v>16,03-11,53</v>
      </c>
      <c r="F151" s="57" t="str">
        <f t="shared" ca="1" si="71"/>
        <v>14,91-13,42</v>
      </c>
      <c r="G151" s="57" t="str">
        <f t="shared" ca="1" si="71"/>
        <v>16,03-13,82</v>
      </c>
      <c r="H151" s="57" t="str">
        <f t="shared" ca="1" si="71"/>
        <v>13,91-11,53</v>
      </c>
    </row>
    <row r="152" spans="2:8" s="574" customFormat="1" ht="15" customHeight="1" thickBot="1">
      <c r="B152" s="727"/>
      <c r="C152" s="722"/>
      <c r="D152" s="58" t="s">
        <v>670</v>
      </c>
      <c r="E152" s="58">
        <f ca="1">AVERAGE(INDIRECT(CONCATENATE($E$77,E141,$E$78,E142),TRUE))</f>
        <v>-0.29759290407446787</v>
      </c>
      <c r="F152" s="58">
        <f t="shared" ref="F152:H152" ca="1" si="72">AVERAGE(INDIRECT(CONCATENATE($E$77,F141,$E$78,F142),TRUE))</f>
        <v>-4.6012032688437499</v>
      </c>
      <c r="G152" s="58">
        <f t="shared" ca="1" si="72"/>
        <v>-2.2853885833333334</v>
      </c>
      <c r="H152" s="58">
        <f t="shared" ca="1" si="72"/>
        <v>1.4892219803400004</v>
      </c>
    </row>
    <row r="153" spans="2:8" s="574" customFormat="1" ht="15" customHeight="1" thickBot="1">
      <c r="B153" s="727"/>
      <c r="C153" s="722"/>
      <c r="D153" s="59" t="s">
        <v>671</v>
      </c>
      <c r="E153" s="59">
        <f ca="1">MIN(INDIRECT(CONCATENATE($E$77,E141,$E$78,E142),TRUE))</f>
        <v>-14</v>
      </c>
      <c r="F153" s="59">
        <f t="shared" ref="F153:H153" ca="1" si="73">MIN(INDIRECT(CONCATENATE($E$77,F141,$E$78,F142),TRUE))</f>
        <v>-11</v>
      </c>
      <c r="G153" s="59">
        <f t="shared" ca="1" si="73"/>
        <v>-14</v>
      </c>
      <c r="H153" s="59">
        <f t="shared" ca="1" si="73"/>
        <v>-12</v>
      </c>
    </row>
    <row r="154" spans="2:8" s="574" customFormat="1" ht="15" customHeight="1" thickBot="1">
      <c r="B154" s="727"/>
      <c r="C154" s="722"/>
      <c r="D154" s="59" t="s">
        <v>672</v>
      </c>
      <c r="E154" s="59">
        <f ca="1">MAX(INDIRECT(CONCATENATE($E$77,E141,$E$78,E142),TRUE))</f>
        <v>18.901599999999998</v>
      </c>
      <c r="F154" s="59">
        <f t="shared" ref="F154:H154" ca="1" si="74">MAX(INDIRECT(CONCATENATE($E$77,F141,$E$78,F142),TRUE))</f>
        <v>-7.6474999999999849E-2</v>
      </c>
      <c r="G154" s="59">
        <f t="shared" ca="1" si="74"/>
        <v>16.8843</v>
      </c>
      <c r="H154" s="59">
        <f t="shared" ca="1" si="74"/>
        <v>18.901599999999998</v>
      </c>
    </row>
    <row r="155" spans="2:8" s="574" customFormat="1" ht="15" customHeight="1" thickBot="1">
      <c r="B155" s="727"/>
      <c r="C155" s="722"/>
      <c r="D155" s="60" t="s">
        <v>673</v>
      </c>
      <c r="E155" s="61">
        <v>-15</v>
      </c>
      <c r="F155" s="61">
        <v>-15</v>
      </c>
      <c r="G155" s="61">
        <v>-15</v>
      </c>
      <c r="H155" s="61">
        <v>-15</v>
      </c>
    </row>
    <row r="156" spans="2:8" s="574" customFormat="1" ht="15" customHeight="1" thickBot="1">
      <c r="B156" s="727"/>
      <c r="C156" s="722"/>
      <c r="D156" s="60" t="s">
        <v>674</v>
      </c>
      <c r="E156" s="61">
        <v>15</v>
      </c>
      <c r="F156" s="61">
        <v>15</v>
      </c>
      <c r="G156" s="61">
        <v>15</v>
      </c>
      <c r="H156" s="61">
        <v>15</v>
      </c>
    </row>
    <row r="157" spans="2:8" s="574" customFormat="1" ht="15" customHeight="1" thickBot="1">
      <c r="B157" s="727"/>
      <c r="C157" s="722"/>
      <c r="D157" s="60" t="s">
        <v>675</v>
      </c>
      <c r="E157" s="62">
        <f t="shared" ref="E157:H158" ca="1" si="75">E153+E155</f>
        <v>-29</v>
      </c>
      <c r="F157" s="62">
        <f t="shared" ca="1" si="75"/>
        <v>-26</v>
      </c>
      <c r="G157" s="62">
        <f t="shared" ca="1" si="75"/>
        <v>-29</v>
      </c>
      <c r="H157" s="62">
        <f t="shared" ca="1" si="75"/>
        <v>-27</v>
      </c>
    </row>
    <row r="158" spans="2:8" s="574" customFormat="1" ht="15" customHeight="1" thickBot="1">
      <c r="B158" s="727"/>
      <c r="C158" s="722"/>
      <c r="D158" s="60" t="s">
        <v>676</v>
      </c>
      <c r="E158" s="62">
        <f t="shared" ca="1" si="75"/>
        <v>33.901600000000002</v>
      </c>
      <c r="F158" s="62">
        <f t="shared" ca="1" si="75"/>
        <v>14.923525</v>
      </c>
      <c r="G158" s="62">
        <f t="shared" ca="1" si="75"/>
        <v>31.8843</v>
      </c>
      <c r="H158" s="62">
        <f t="shared" ca="1" si="75"/>
        <v>33.901600000000002</v>
      </c>
    </row>
    <row r="159" spans="2:8" s="574" customFormat="1" ht="15" customHeight="1" thickBot="1">
      <c r="B159" s="717" t="s">
        <v>40</v>
      </c>
      <c r="C159" s="720" t="s">
        <v>120</v>
      </c>
      <c r="D159" s="195" t="s">
        <v>118</v>
      </c>
      <c r="E159" s="195">
        <f>ROUNDUP(E$4,0)</f>
        <v>16</v>
      </c>
      <c r="F159" s="195">
        <f t="shared" ref="F159:H159" si="76">ROUNDUP(F$4,0)</f>
        <v>15</v>
      </c>
      <c r="G159" s="195">
        <f t="shared" si="76"/>
        <v>16</v>
      </c>
      <c r="H159" s="195">
        <f t="shared" si="76"/>
        <v>14</v>
      </c>
    </row>
    <row r="160" spans="2:8" s="574" customFormat="1" ht="15" customHeight="1" thickBot="1">
      <c r="B160" s="717"/>
      <c r="C160" s="692"/>
      <c r="D160" s="66" t="s">
        <v>119</v>
      </c>
      <c r="E160" s="66">
        <f>ROUNDDOWN(E$8,0)</f>
        <v>11</v>
      </c>
      <c r="F160" s="66">
        <f t="shared" ref="F160:H160" si="77">ROUNDDOWN(F$8,0)</f>
        <v>13</v>
      </c>
      <c r="G160" s="66">
        <f t="shared" si="77"/>
        <v>13</v>
      </c>
      <c r="H160" s="66">
        <f t="shared" si="77"/>
        <v>11</v>
      </c>
    </row>
    <row r="161" spans="2:8" s="574" customFormat="1" ht="15" customHeight="1" thickBot="1">
      <c r="B161" s="717"/>
      <c r="C161" s="693" t="s">
        <v>121</v>
      </c>
      <c r="D161" s="67" t="s">
        <v>118</v>
      </c>
      <c r="E161" s="67">
        <f>ROUNDUP(E$6,0)</f>
        <v>16</v>
      </c>
      <c r="F161" s="67">
        <f t="shared" ref="F161:H161" si="78">ROUNDUP(F$6,0)</f>
        <v>15</v>
      </c>
      <c r="G161" s="67">
        <f t="shared" si="78"/>
        <v>16</v>
      </c>
      <c r="H161" s="67">
        <f t="shared" si="78"/>
        <v>14</v>
      </c>
    </row>
    <row r="162" spans="2:8" s="574" customFormat="1" ht="15" customHeight="1" thickBot="1">
      <c r="B162" s="717"/>
      <c r="C162" s="715"/>
      <c r="D162" s="67" t="s">
        <v>119</v>
      </c>
      <c r="E162" s="67">
        <f>ROUNDDOWN(E$8,0)</f>
        <v>11</v>
      </c>
      <c r="F162" s="67">
        <f t="shared" ref="F162:H162" si="79">ROUNDDOWN(F$8,0)</f>
        <v>13</v>
      </c>
      <c r="G162" s="67">
        <f t="shared" si="79"/>
        <v>13</v>
      </c>
      <c r="H162" s="67">
        <f t="shared" si="79"/>
        <v>11</v>
      </c>
    </row>
    <row r="163" spans="2:8" s="574" customFormat="1" ht="15" customHeight="1" thickBot="1">
      <c r="B163" s="717"/>
      <c r="C163" s="694" t="s">
        <v>125</v>
      </c>
      <c r="D163" s="694"/>
      <c r="E163" s="695">
        <v>13</v>
      </c>
      <c r="F163" s="695"/>
      <c r="G163" s="695"/>
      <c r="H163" s="695"/>
    </row>
    <row r="164" spans="2:8" s="574" customFormat="1" ht="15" customHeight="1" thickBot="1">
      <c r="B164" s="717"/>
      <c r="C164" s="696" t="s">
        <v>120</v>
      </c>
      <c r="D164" s="89" t="s">
        <v>123</v>
      </c>
      <c r="E164" s="69" t="str">
        <f>ADDRESS(MATCH(E160,SL_CHARTS_2012!$M$1:$M$144,1),$E163+1,1)</f>
        <v>$N$15</v>
      </c>
      <c r="F164" s="69" t="str">
        <f>ADDRESS(MATCH(F160,SL_CHARTS_2012!$M$1:$M$144,1),$E163+1,1)</f>
        <v>$N$17</v>
      </c>
      <c r="G164" s="69" t="str">
        <f>ADDRESS(MATCH(G160,SL_CHARTS_2012!$M$1:$M$144,1),$E163+1,1)</f>
        <v>$N$17</v>
      </c>
      <c r="H164" s="69" t="str">
        <f>ADDRESS(MATCH(H160,SL_CHARTS_2012!$M$1:$M$144,1),$E163+1,1)</f>
        <v>$N$15</v>
      </c>
    </row>
    <row r="165" spans="2:8" s="574" customFormat="1" ht="15" customHeight="1" thickBot="1">
      <c r="B165" s="717"/>
      <c r="C165" s="703"/>
      <c r="D165" s="89" t="s">
        <v>122</v>
      </c>
      <c r="E165" s="69" t="str">
        <f>ADDRESS(MATCH(E159,SL_CHARTS_2012!$M$1:$M$144,1),$E163+1,1)</f>
        <v>$N$20</v>
      </c>
      <c r="F165" s="69" t="str">
        <f>ADDRESS(MATCH(F159,SL_CHARTS_2012!$M$1:$M$144,1),$E163+1,1)</f>
        <v>$N$19</v>
      </c>
      <c r="G165" s="69" t="str">
        <f>ADDRESS(MATCH(G159,SL_CHARTS_2012!$M$1:$M$144,1),$E163+1,1)</f>
        <v>$N$20</v>
      </c>
      <c r="H165" s="69" t="str">
        <f>ADDRESS(MATCH(H159,SL_CHARTS_2012!$M$1:$M$144,1),$E163+1,1)</f>
        <v>$N$18</v>
      </c>
    </row>
    <row r="166" spans="2:8" s="574" customFormat="1" ht="15" customHeight="1" thickBot="1">
      <c r="B166" s="717"/>
      <c r="C166" s="693" t="s">
        <v>121</v>
      </c>
      <c r="D166" s="90" t="s">
        <v>123</v>
      </c>
      <c r="E166" s="67" t="str">
        <f>ADDRESS(MATCH(E162,SL_CHARTS_2012!$M$1:$M$144,1),$E163+1,1)</f>
        <v>$N$15</v>
      </c>
      <c r="F166" s="67" t="str">
        <f>ADDRESS(MATCH(F162,SL_CHARTS_2012!$M$1:$M$144,1),$E163+1,1)</f>
        <v>$N$17</v>
      </c>
      <c r="G166" s="67" t="str">
        <f>ADDRESS(MATCH(G162,SL_CHARTS_2012!$M$1:$M$144,1),$E163+1,1)</f>
        <v>$N$17</v>
      </c>
      <c r="H166" s="67" t="str">
        <f>ADDRESS(MATCH(H162,SL_CHARTS_2012!$M$1:$M$144,1),$E163+1,1)</f>
        <v>$N$15</v>
      </c>
    </row>
    <row r="167" spans="2:8" s="574" customFormat="1" ht="15" customHeight="1" thickBot="1">
      <c r="B167" s="717"/>
      <c r="C167" s="715"/>
      <c r="D167" s="90" t="s">
        <v>122</v>
      </c>
      <c r="E167" s="67" t="str">
        <f>ADDRESS(MATCH(E161,SL_CHARTS_2012!$M$1:$M$144,1),$E163+1,1)</f>
        <v>$N$20</v>
      </c>
      <c r="F167" s="67" t="str">
        <f>ADDRESS(MATCH(F161,SL_CHARTS_2012!$M$1:$M$144,1),$E163+1,1)</f>
        <v>$N$19</v>
      </c>
      <c r="G167" s="67" t="str">
        <f>ADDRESS(MATCH(G161,SL_CHARTS_2012!$M$1:$M$144,1),$E163+1,1)</f>
        <v>$N$20</v>
      </c>
      <c r="H167" s="67" t="str">
        <f>ADDRESS(MATCH(H161,SL_CHARTS_2012!$M$1:$M$144,1),$E163+1,1)</f>
        <v>$N$18</v>
      </c>
    </row>
    <row r="168" spans="2:8" s="574" customFormat="1" ht="15" customHeight="1" thickBot="1">
      <c r="B168" s="717"/>
      <c r="C168" s="568"/>
      <c r="D168" s="697" t="s">
        <v>126</v>
      </c>
      <c r="E168" s="72" t="s">
        <v>147</v>
      </c>
      <c r="F168" s="569"/>
      <c r="G168" s="569"/>
      <c r="H168" s="569"/>
    </row>
    <row r="169" spans="2:8" s="574" customFormat="1" ht="15" customHeight="1" thickBot="1">
      <c r="B169" s="717"/>
      <c r="C169" s="568"/>
      <c r="D169" s="697"/>
      <c r="E169" s="72" t="s">
        <v>124</v>
      </c>
      <c r="F169" s="569"/>
      <c r="G169" s="569"/>
      <c r="H169" s="569"/>
    </row>
    <row r="170" spans="2:8" s="574" customFormat="1" ht="15" customHeight="1" thickBot="1">
      <c r="B170" s="717"/>
      <c r="C170" s="698" t="s">
        <v>127</v>
      </c>
      <c r="D170" s="91" t="s">
        <v>106</v>
      </c>
      <c r="E170" s="20" t="str">
        <f>CONCATENATE(E159,E$7,E160)</f>
        <v>16-11</v>
      </c>
      <c r="F170" s="20" t="str">
        <f t="shared" ref="F170:H170" si="80">CONCATENATE(F159,F$7,F160)</f>
        <v>15-13</v>
      </c>
      <c r="G170" s="20" t="str">
        <f t="shared" si="80"/>
        <v>16-13</v>
      </c>
      <c r="H170" s="20" t="str">
        <f t="shared" si="80"/>
        <v>14-11</v>
      </c>
    </row>
    <row r="171" spans="2:8" s="574" customFormat="1" ht="15" customHeight="1" thickBot="1">
      <c r="B171" s="717"/>
      <c r="C171" s="698"/>
      <c r="D171" s="92" t="s">
        <v>670</v>
      </c>
      <c r="E171" s="92">
        <f ca="1">AVERAGE(INDIRECT(CONCATENATE($E$168,E164,$E$169,E165),TRUE))</f>
        <v>24.838583333333332</v>
      </c>
      <c r="F171" s="92">
        <f t="shared" ref="F171:H171" ca="1" si="81">AVERAGE(INDIRECT(CONCATENATE($E$168,F164,$E$169,F165),TRUE))</f>
        <v>24.025300000000001</v>
      </c>
      <c r="G171" s="92">
        <f t="shared" ca="1" si="81"/>
        <v>24.258099999999999</v>
      </c>
      <c r="H171" s="92">
        <f t="shared" ca="1" si="81"/>
        <v>24.996575</v>
      </c>
    </row>
    <row r="172" spans="2:8" s="574" customFormat="1" ht="15" customHeight="1" thickBot="1">
      <c r="B172" s="717"/>
      <c r="C172" s="698"/>
      <c r="D172" s="93" t="s">
        <v>671</v>
      </c>
      <c r="E172" s="93">
        <f ca="1">MIN(INDIRECT(CONCATENATE($E$168,E164,$E$169,E165),TRUE))</f>
        <v>23.302800000000001</v>
      </c>
      <c r="F172" s="93">
        <f t="shared" ref="F172:H172" ca="1" si="82">MIN(INDIRECT(CONCATENATE($E$168,F164,$E$169,F165),TRUE))</f>
        <v>23.302800000000001</v>
      </c>
      <c r="G172" s="93">
        <f t="shared" ca="1" si="82"/>
        <v>23.302800000000001</v>
      </c>
      <c r="H172" s="93">
        <f t="shared" ca="1" si="82"/>
        <v>23.302800000000001</v>
      </c>
    </row>
    <row r="173" spans="2:8" s="574" customFormat="1" ht="15" customHeight="1" thickBot="1">
      <c r="B173" s="717"/>
      <c r="C173" s="698"/>
      <c r="D173" s="93" t="s">
        <v>672</v>
      </c>
      <c r="E173" s="93">
        <f ca="1">MAX(INDIRECT(CONCATENATE($E$168,E164,$E$169,E165),TRUE))</f>
        <v>26.528500000000001</v>
      </c>
      <c r="F173" s="93">
        <f t="shared" ref="F173:H173" ca="1" si="83">MAX(INDIRECT(CONCATENATE($E$168,F164,$E$169,F165),TRUE))</f>
        <v>24.6844</v>
      </c>
      <c r="G173" s="93">
        <f t="shared" ca="1" si="83"/>
        <v>24.956499999999998</v>
      </c>
      <c r="H173" s="93">
        <f t="shared" ca="1" si="83"/>
        <v>26.528500000000001</v>
      </c>
    </row>
    <row r="174" spans="2:8" s="574" customFormat="1" ht="15" customHeight="1" thickBot="1">
      <c r="B174" s="717"/>
      <c r="C174" s="698"/>
      <c r="D174" s="94" t="s">
        <v>673</v>
      </c>
      <c r="E174" s="95">
        <v>-15</v>
      </c>
      <c r="F174" s="95">
        <v>-15</v>
      </c>
      <c r="G174" s="95">
        <v>-15</v>
      </c>
      <c r="H174" s="95">
        <v>-15</v>
      </c>
    </row>
    <row r="175" spans="2:8" s="574" customFormat="1" ht="15" customHeight="1" thickBot="1">
      <c r="B175" s="717"/>
      <c r="C175" s="698"/>
      <c r="D175" s="94" t="s">
        <v>674</v>
      </c>
      <c r="E175" s="95">
        <v>15</v>
      </c>
      <c r="F175" s="95">
        <v>15</v>
      </c>
      <c r="G175" s="95">
        <v>15</v>
      </c>
      <c r="H175" s="95">
        <v>15</v>
      </c>
    </row>
    <row r="176" spans="2:8" s="574" customFormat="1" ht="15" customHeight="1" thickBot="1">
      <c r="B176" s="717"/>
      <c r="C176" s="698"/>
      <c r="D176" s="94" t="s">
        <v>675</v>
      </c>
      <c r="E176" s="96">
        <f ca="1">E172+E174</f>
        <v>8.3028000000000013</v>
      </c>
      <c r="F176" s="96">
        <f t="shared" ref="F176:H176" ca="1" si="84">F172+F174</f>
        <v>8.3028000000000013</v>
      </c>
      <c r="G176" s="96">
        <f t="shared" ca="1" si="84"/>
        <v>8.3028000000000013</v>
      </c>
      <c r="H176" s="96">
        <f t="shared" ca="1" si="84"/>
        <v>8.3028000000000013</v>
      </c>
    </row>
    <row r="177" spans="2:8" s="574" customFormat="1" ht="15" customHeight="1" thickBot="1">
      <c r="B177" s="717"/>
      <c r="C177" s="698"/>
      <c r="D177" s="94" t="s">
        <v>676</v>
      </c>
      <c r="E177" s="96">
        <f ca="1">E173+E175</f>
        <v>41.528500000000001</v>
      </c>
      <c r="F177" s="96">
        <f t="shared" ref="F177:H177" ca="1" si="85">F173+F175</f>
        <v>39.684399999999997</v>
      </c>
      <c r="G177" s="96">
        <f t="shared" ca="1" si="85"/>
        <v>39.956499999999998</v>
      </c>
      <c r="H177" s="96">
        <f t="shared" ca="1" si="85"/>
        <v>41.528500000000001</v>
      </c>
    </row>
    <row r="178" spans="2:8" s="574" customFormat="1" ht="15" customHeight="1" thickBot="1">
      <c r="B178" s="717"/>
      <c r="C178" s="699" t="s">
        <v>128</v>
      </c>
      <c r="D178" s="97" t="s">
        <v>106</v>
      </c>
      <c r="E178" s="98" t="str">
        <f>CONCATENATE(E161,E$7,E162)</f>
        <v>16-11</v>
      </c>
      <c r="F178" s="98" t="str">
        <f t="shared" ref="F178:H178" si="86">CONCATENATE(F161,F$7,F162)</f>
        <v>15-13</v>
      </c>
      <c r="G178" s="98" t="str">
        <f t="shared" si="86"/>
        <v>16-13</v>
      </c>
      <c r="H178" s="98" t="str">
        <f t="shared" si="86"/>
        <v>14-11</v>
      </c>
    </row>
    <row r="179" spans="2:8" s="574" customFormat="1" ht="15" customHeight="1" thickBot="1">
      <c r="B179" s="717"/>
      <c r="C179" s="699"/>
      <c r="D179" s="99" t="s">
        <v>670</v>
      </c>
      <c r="E179" s="99">
        <f ca="1">AVERAGE(INDIRECT(CONCATENATE($E168,E166,$E169,E167),TRUE))</f>
        <v>24.838583333333332</v>
      </c>
      <c r="F179" s="99">
        <f t="shared" ref="F179:H179" ca="1" si="87">AVERAGE(INDIRECT(CONCATENATE($E168,F166,$E169,F167),TRUE))</f>
        <v>24.025300000000001</v>
      </c>
      <c r="G179" s="99">
        <f t="shared" ca="1" si="87"/>
        <v>24.258099999999999</v>
      </c>
      <c r="H179" s="99">
        <f t="shared" ca="1" si="87"/>
        <v>24.996575</v>
      </c>
    </row>
    <row r="180" spans="2:8" s="574" customFormat="1" ht="15" customHeight="1" thickBot="1">
      <c r="B180" s="717"/>
      <c r="C180" s="699"/>
      <c r="D180" s="100" t="s">
        <v>671</v>
      </c>
      <c r="E180" s="100">
        <f ca="1">MIN(INDIRECT(CONCATENATE($E168,E166,$E169,E167),TRUE))</f>
        <v>23.302800000000001</v>
      </c>
      <c r="F180" s="100">
        <f t="shared" ref="F180:H180" ca="1" si="88">MIN(INDIRECT(CONCATENATE($E168,F166,$E169,F167),TRUE))</f>
        <v>23.302800000000001</v>
      </c>
      <c r="G180" s="100">
        <f t="shared" ca="1" si="88"/>
        <v>23.302800000000001</v>
      </c>
      <c r="H180" s="100">
        <f t="shared" ca="1" si="88"/>
        <v>23.302800000000001</v>
      </c>
    </row>
    <row r="181" spans="2:8" s="574" customFormat="1" ht="15" customHeight="1" thickBot="1">
      <c r="B181" s="717"/>
      <c r="C181" s="699"/>
      <c r="D181" s="100" t="s">
        <v>672</v>
      </c>
      <c r="E181" s="100">
        <f ca="1">MAX(INDIRECT(CONCATENATE($E168,E166,$E169,E167),TRUE))</f>
        <v>26.528500000000001</v>
      </c>
      <c r="F181" s="100">
        <f t="shared" ref="F181:H181" ca="1" si="89">MAX(INDIRECT(CONCATENATE($E168,F166,$E169,F167),TRUE))</f>
        <v>24.6844</v>
      </c>
      <c r="G181" s="100">
        <f t="shared" ca="1" si="89"/>
        <v>24.956499999999998</v>
      </c>
      <c r="H181" s="100">
        <f t="shared" ca="1" si="89"/>
        <v>26.528500000000001</v>
      </c>
    </row>
    <row r="182" spans="2:8" s="574" customFormat="1" ht="15" customHeight="1" thickBot="1">
      <c r="B182" s="717"/>
      <c r="C182" s="699"/>
      <c r="D182" s="101" t="s">
        <v>673</v>
      </c>
      <c r="E182" s="102">
        <v>-15</v>
      </c>
      <c r="F182" s="102">
        <v>-15</v>
      </c>
      <c r="G182" s="102">
        <v>-15</v>
      </c>
      <c r="H182" s="102">
        <v>-15</v>
      </c>
    </row>
    <row r="183" spans="2:8" s="574" customFormat="1" ht="15" customHeight="1" thickBot="1">
      <c r="B183" s="717"/>
      <c r="C183" s="699"/>
      <c r="D183" s="101" t="s">
        <v>674</v>
      </c>
      <c r="E183" s="102">
        <v>15</v>
      </c>
      <c r="F183" s="102">
        <v>15</v>
      </c>
      <c r="G183" s="102">
        <v>15</v>
      </c>
      <c r="H183" s="102">
        <v>15</v>
      </c>
    </row>
    <row r="184" spans="2:8" s="574" customFormat="1" ht="15" customHeight="1" thickBot="1">
      <c r="B184" s="717"/>
      <c r="C184" s="699"/>
      <c r="D184" s="101" t="s">
        <v>675</v>
      </c>
      <c r="E184" s="103">
        <f t="shared" ref="E184:H185" ca="1" si="90">E180+E182</f>
        <v>8.3028000000000013</v>
      </c>
      <c r="F184" s="103">
        <f t="shared" ca="1" si="90"/>
        <v>8.3028000000000013</v>
      </c>
      <c r="G184" s="103">
        <f t="shared" ca="1" si="90"/>
        <v>8.3028000000000013</v>
      </c>
      <c r="H184" s="103">
        <f t="shared" ca="1" si="90"/>
        <v>8.3028000000000013</v>
      </c>
    </row>
    <row r="185" spans="2:8" s="574" customFormat="1" ht="15" customHeight="1" thickBot="1">
      <c r="B185" s="717"/>
      <c r="C185" s="700"/>
      <c r="D185" s="104" t="s">
        <v>676</v>
      </c>
      <c r="E185" s="105">
        <f t="shared" ca="1" si="90"/>
        <v>41.528500000000001</v>
      </c>
      <c r="F185" s="105">
        <f t="shared" ca="1" si="90"/>
        <v>39.684399999999997</v>
      </c>
      <c r="G185" s="105">
        <f t="shared" ca="1" si="90"/>
        <v>39.956499999999998</v>
      </c>
      <c r="H185" s="105">
        <f t="shared" ca="1" si="90"/>
        <v>41.528500000000001</v>
      </c>
    </row>
    <row r="186" spans="2:8" s="574" customFormat="1" ht="15" hidden="1" customHeight="1" thickBot="1">
      <c r="B186" s="735" t="s">
        <v>41</v>
      </c>
      <c r="C186" s="701" t="s">
        <v>120</v>
      </c>
      <c r="D186" s="25" t="s">
        <v>148</v>
      </c>
      <c r="E186" s="26" t="str">
        <f ca="1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$Q$69</v>
      </c>
      <c r="F186" s="26" t="str">
        <f ca="1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$Q$58</v>
      </c>
      <c r="G186" s="26" t="str">
        <f ca="1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$Q$69</v>
      </c>
      <c r="H186" s="26" t="str">
        <f ca="1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$Q$48</v>
      </c>
    </row>
    <row r="187" spans="2:8" s="574" customFormat="1" ht="15" hidden="1" customHeight="1" thickBot="1">
      <c r="B187" s="735"/>
      <c r="C187" s="701"/>
      <c r="D187" s="24" t="s">
        <v>129</v>
      </c>
      <c r="E187" s="119">
        <f ca="1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16</v>
      </c>
      <c r="F187" s="119">
        <f ca="1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14.9</v>
      </c>
      <c r="G187" s="119">
        <f ca="1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16</v>
      </c>
      <c r="H187" s="119">
        <f ca="1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13.9</v>
      </c>
    </row>
    <row r="188" spans="2:8" s="574" customFormat="1" ht="15" hidden="1" customHeight="1" thickBot="1">
      <c r="B188" s="735"/>
      <c r="C188" s="701"/>
      <c r="D188" s="25" t="s">
        <v>149</v>
      </c>
      <c r="E188" s="26" t="str">
        <f ca="1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$Q$25</v>
      </c>
      <c r="F188" s="26" t="str">
        <f ca="1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$Q$44</v>
      </c>
      <c r="G188" s="26" t="str">
        <f ca="1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$Q$47</v>
      </c>
      <c r="H188" s="26" t="str">
        <f ca="1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$Q$25</v>
      </c>
    </row>
    <row r="189" spans="2:8" s="574" customFormat="1" ht="15" hidden="1" customHeight="1" thickBot="1">
      <c r="B189" s="735"/>
      <c r="C189" s="701"/>
      <c r="D189" s="24" t="s">
        <v>130</v>
      </c>
      <c r="E189" s="119">
        <f ca="1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11.6</v>
      </c>
      <c r="F189" s="119">
        <f ca="1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13.5</v>
      </c>
      <c r="G189" s="119">
        <f ca="1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13.8</v>
      </c>
      <c r="H189" s="119">
        <f ca="1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11.6</v>
      </c>
    </row>
    <row r="190" spans="2:8" s="574" customFormat="1" ht="15" hidden="1" customHeight="1" thickBot="1">
      <c r="B190" s="735"/>
      <c r="C190" s="707" t="s">
        <v>121</v>
      </c>
      <c r="D190" s="60" t="s">
        <v>148</v>
      </c>
      <c r="E190" s="565" t="str">
        <f ca="1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$Q$69</v>
      </c>
      <c r="F190" s="565" t="str">
        <f ca="1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$Q$58</v>
      </c>
      <c r="G190" s="565" t="str">
        <f ca="1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$Q$69</v>
      </c>
      <c r="H190" s="565" t="str">
        <f ca="1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$Q$48</v>
      </c>
    </row>
    <row r="191" spans="2:8" s="574" customFormat="1" ht="15" hidden="1" customHeight="1" thickBot="1">
      <c r="B191" s="735"/>
      <c r="C191" s="707"/>
      <c r="D191" s="85" t="s">
        <v>118</v>
      </c>
      <c r="E191" s="162">
        <f ca="1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16</v>
      </c>
      <c r="F191" s="162">
        <f ca="1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14.9</v>
      </c>
      <c r="G191" s="162">
        <f ca="1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16</v>
      </c>
      <c r="H191" s="162">
        <f ca="1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13.9</v>
      </c>
    </row>
    <row r="192" spans="2:8" s="574" customFormat="1" ht="15" hidden="1" customHeight="1" thickBot="1">
      <c r="B192" s="735"/>
      <c r="C192" s="707"/>
      <c r="D192" s="60" t="s">
        <v>149</v>
      </c>
      <c r="E192" s="565" t="str">
        <f ca="1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$Q$25</v>
      </c>
      <c r="F192" s="565" t="str">
        <f ca="1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$Q$44</v>
      </c>
      <c r="G192" s="565" t="str">
        <f ca="1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$Q$47</v>
      </c>
      <c r="H192" s="565" t="str">
        <f ca="1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$Q$25</v>
      </c>
    </row>
    <row r="193" spans="2:8" s="574" customFormat="1" ht="15" hidden="1" customHeight="1" thickBot="1">
      <c r="B193" s="735"/>
      <c r="C193" s="707"/>
      <c r="D193" s="85" t="s">
        <v>119</v>
      </c>
      <c r="E193" s="162">
        <f ca="1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11.6</v>
      </c>
      <c r="F193" s="162">
        <f ca="1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13.5</v>
      </c>
      <c r="G193" s="162">
        <f ca="1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13.8</v>
      </c>
      <c r="H193" s="162">
        <f ca="1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11.6</v>
      </c>
    </row>
    <row r="194" spans="2:8" s="574" customFormat="1" ht="15" hidden="1" customHeight="1" thickBot="1">
      <c r="B194" s="735"/>
      <c r="C194" s="712" t="s">
        <v>125</v>
      </c>
      <c r="D194" s="712"/>
      <c r="E194" s="704">
        <v>17</v>
      </c>
      <c r="F194" s="704"/>
      <c r="G194" s="704"/>
      <c r="H194" s="704"/>
    </row>
    <row r="195" spans="2:8" s="574" customFormat="1" ht="15" hidden="1" customHeight="1" thickBot="1">
      <c r="B195" s="735"/>
      <c r="C195" s="705" t="s">
        <v>120</v>
      </c>
      <c r="D195" s="133" t="s">
        <v>123</v>
      </c>
      <c r="E195" s="43" t="str">
        <f ca="1">ADDRESS(MATCH(E189,SL_CHARTS_2012!$Q$1:$Q$3999,1),$E194+4,1)</f>
        <v>$U$25</v>
      </c>
      <c r="F195" s="43" t="str">
        <f ca="1">ADDRESS(MATCH(F189,SL_CHARTS_2012!$Q$1:$Q$3999,1),$E194+4,1)</f>
        <v>$U$44</v>
      </c>
      <c r="G195" s="43" t="str">
        <f ca="1">ADDRESS(MATCH(G189,SL_CHARTS_2012!$Q$1:$Q$3999,1),$E194+4,1)</f>
        <v>$U$47</v>
      </c>
      <c r="H195" s="43" t="str">
        <f ca="1">ADDRESS(MATCH(H189,SL_CHARTS_2012!$Q$1:$Q$3999,1),$E194+4,1)</f>
        <v>$U$25</v>
      </c>
    </row>
    <row r="196" spans="2:8" s="574" customFormat="1" ht="15" hidden="1" customHeight="1" thickBot="1">
      <c r="B196" s="735"/>
      <c r="C196" s="706"/>
      <c r="D196" s="133" t="s">
        <v>122</v>
      </c>
      <c r="E196" s="43" t="str">
        <f ca="1">ADDRESS(MATCH(E187,SL_CHARTS_2012!$Q$1:$Q$3999,1),$E194+4,1)</f>
        <v>$U$69</v>
      </c>
      <c r="F196" s="43" t="str">
        <f ca="1">ADDRESS(MATCH(F187,SL_CHARTS_2012!$Q$1:$Q$3999,1),$E194+4,1)</f>
        <v>$U$58</v>
      </c>
      <c r="G196" s="43" t="str">
        <f ca="1">ADDRESS(MATCH(G187,SL_CHARTS_2012!$Q$1:$Q$3999,1),$E194+4,1)</f>
        <v>$U$69</v>
      </c>
      <c r="H196" s="43" t="str">
        <f ca="1">ADDRESS(MATCH(H187,SL_CHARTS_2012!$Q$1:$Q$3999,1),$E194+4,1)</f>
        <v>$U$48</v>
      </c>
    </row>
    <row r="197" spans="2:8" s="574" customFormat="1" ht="15" hidden="1" customHeight="1" thickBot="1">
      <c r="B197" s="735"/>
      <c r="C197" s="707" t="s">
        <v>121</v>
      </c>
      <c r="D197" s="134" t="s">
        <v>123</v>
      </c>
      <c r="E197" s="48" t="str">
        <f ca="1">ADDRESS(MATCH(E193,SL_CHARTS_2012!$Q$1:$Q$3999,1),$E194+4,1)</f>
        <v>$U$25</v>
      </c>
      <c r="F197" s="48" t="str">
        <f ca="1">ADDRESS(MATCH(F193,SL_CHARTS_2012!$Q$1:$Q$3999,1),$E194+4,1)</f>
        <v>$U$44</v>
      </c>
      <c r="G197" s="48" t="str">
        <f ca="1">ADDRESS(MATCH(G193,SL_CHARTS_2012!$Q$1:$Q$3999,1),$E194+4,1)</f>
        <v>$U$47</v>
      </c>
      <c r="H197" s="48" t="str">
        <f ca="1">ADDRESS(MATCH(H193,SL_CHARTS_2012!$Q$1:$Q$3999,1),$E194+4,1)</f>
        <v>$U$25</v>
      </c>
    </row>
    <row r="198" spans="2:8" s="574" customFormat="1" ht="15" hidden="1" customHeight="1" thickBot="1">
      <c r="B198" s="735"/>
      <c r="C198" s="708"/>
      <c r="D198" s="134" t="s">
        <v>122</v>
      </c>
      <c r="E198" s="48" t="str">
        <f ca="1">ADDRESS(MATCH(E191,SL_CHARTS_2012!$Q$1:$Q$3999,1),$E194+4,1)</f>
        <v>$U$69</v>
      </c>
      <c r="F198" s="48" t="str">
        <f ca="1">ADDRESS(MATCH(F191,SL_CHARTS_2012!$Q$1:$Q$3999,1),$E194+4,1)</f>
        <v>$U$58</v>
      </c>
      <c r="G198" s="48" t="str">
        <f ca="1">ADDRESS(MATCH(G191,SL_CHARTS_2012!$Q$1:$Q$3999,1),$E194+4,1)</f>
        <v>$U$69</v>
      </c>
      <c r="H198" s="48" t="str">
        <f ca="1">ADDRESS(MATCH(H191,SL_CHARTS_2012!$Q$1:$Q$3999,1),$E194+4,1)</f>
        <v>$U$48</v>
      </c>
    </row>
    <row r="199" spans="2:8" s="574" customFormat="1" ht="15" hidden="1" customHeight="1" thickBot="1">
      <c r="B199" s="735"/>
      <c r="C199" s="571"/>
      <c r="D199" s="734" t="s">
        <v>126</v>
      </c>
      <c r="E199" s="42" t="s">
        <v>147</v>
      </c>
      <c r="F199" s="566"/>
      <c r="G199" s="566"/>
      <c r="H199" s="566"/>
    </row>
    <row r="200" spans="2:8" s="574" customFormat="1" ht="15" hidden="1" customHeight="1" thickBot="1">
      <c r="B200" s="735"/>
      <c r="C200" s="571"/>
      <c r="D200" s="734"/>
      <c r="E200" s="42" t="s">
        <v>124</v>
      </c>
      <c r="F200" s="566"/>
      <c r="G200" s="566"/>
      <c r="H200" s="566"/>
    </row>
    <row r="201" spans="2:8" s="574" customFormat="1" ht="15" hidden="1" customHeight="1" thickBot="1">
      <c r="B201" s="735"/>
      <c r="C201" s="714" t="s">
        <v>127</v>
      </c>
      <c r="D201" s="135" t="s">
        <v>106</v>
      </c>
      <c r="E201" s="14" t="str">
        <f ca="1">CONCATENATE(E187,E$7,E189)</f>
        <v>16-11,6</v>
      </c>
      <c r="F201" s="14" t="str">
        <f t="shared" ref="F201:H201" ca="1" si="91">CONCATENATE(F187,F$7,F189)</f>
        <v>14,9-13,5</v>
      </c>
      <c r="G201" s="14" t="str">
        <f t="shared" ca="1" si="91"/>
        <v>16-13,8</v>
      </c>
      <c r="H201" s="14" t="str">
        <f t="shared" ca="1" si="91"/>
        <v>13,9-11,6</v>
      </c>
    </row>
    <row r="202" spans="2:8" s="574" customFormat="1" ht="15" hidden="1" customHeight="1" thickBot="1">
      <c r="B202" s="735"/>
      <c r="C202" s="714"/>
      <c r="D202" s="136" t="s">
        <v>670</v>
      </c>
      <c r="E202" s="136">
        <f ca="1">AVERAGE(INDIRECT(CONCATENATE($E$199,E195,$E$200,E196),TRUE))</f>
        <v>6.0177777777777779</v>
      </c>
      <c r="F202" s="136">
        <f t="shared" ref="F202:G202" ca="1" si="92">AVERAGE(INDIRECT(CONCATENATE($E$199,F195,$E$200,F196),TRUE))</f>
        <v>14.306666666666665</v>
      </c>
      <c r="G202" s="136">
        <f t="shared" ca="1" si="92"/>
        <v>7.3652173913043466</v>
      </c>
      <c r="H202" s="136">
        <f ca="1">AVERAGE(INDIRECT(CONCATENATE($E$199,H195,$E$200,H196),TRUE))</f>
        <v>5.7791666666666677</v>
      </c>
    </row>
    <row r="203" spans="2:8" s="574" customFormat="1" ht="15" hidden="1" customHeight="1" thickBot="1">
      <c r="B203" s="735"/>
      <c r="C203" s="714"/>
      <c r="D203" s="137" t="s">
        <v>671</v>
      </c>
      <c r="E203" s="137">
        <f ca="1">MIN(INDIRECT(CONCATENATE($E$199,E195,$E$200,E196),TRUE))</f>
        <v>-20</v>
      </c>
      <c r="F203" s="137">
        <f t="shared" ref="F203:H203" ca="1" si="93">MIN(INDIRECT(CONCATENATE($E$199,F195,$E$200,F196),TRUE))</f>
        <v>5</v>
      </c>
      <c r="G203" s="137">
        <f t="shared" ca="1" si="93"/>
        <v>-16</v>
      </c>
      <c r="H203" s="137">
        <f t="shared" ca="1" si="93"/>
        <v>-20</v>
      </c>
    </row>
    <row r="204" spans="2:8" s="574" customFormat="1" ht="15" hidden="1" customHeight="1" thickBot="1">
      <c r="B204" s="735"/>
      <c r="C204" s="714"/>
      <c r="D204" s="137" t="s">
        <v>672</v>
      </c>
      <c r="E204" s="137">
        <f ca="1">MAX(INDIRECT(CONCATENATE($E$199,E195,$E$200,E196),TRUE))</f>
        <v>24.2</v>
      </c>
      <c r="F204" s="137">
        <f t="shared" ref="F204:H204" ca="1" si="94">MAX(INDIRECT(CONCATENATE($E$199,F195,$E$200,F196),TRUE))</f>
        <v>24.2</v>
      </c>
      <c r="G204" s="137">
        <f t="shared" ca="1" si="94"/>
        <v>24.2</v>
      </c>
      <c r="H204" s="137">
        <f t="shared" ca="1" si="94"/>
        <v>18.899999999999999</v>
      </c>
    </row>
    <row r="205" spans="2:8" s="574" customFormat="1" ht="15" hidden="1" customHeight="1" thickBot="1">
      <c r="B205" s="735"/>
      <c r="C205" s="714"/>
      <c r="D205" s="138" t="s">
        <v>131</v>
      </c>
      <c r="E205" s="138" t="str">
        <f ca="1">CONCATENATE($E199,E196,$E200,E195)</f>
        <v>SL_CHARTS_2012!$U$69:$U$25</v>
      </c>
      <c r="F205" s="138" t="str">
        <f t="shared" ref="F205:H205" ca="1" si="95">CONCATENATE($E199,F196,$E200,F195)</f>
        <v>SL_CHARTS_2012!$U$58:$U$44</v>
      </c>
      <c r="G205" s="138" t="str">
        <f t="shared" ca="1" si="95"/>
        <v>SL_CHARTS_2012!$U$69:$U$47</v>
      </c>
      <c r="H205" s="138" t="str">
        <f t="shared" ca="1" si="95"/>
        <v>SL_CHARTS_2012!$U$48:$U$25</v>
      </c>
    </row>
    <row r="206" spans="2:8" s="574" customFormat="1" ht="15" hidden="1" customHeight="1" thickBot="1">
      <c r="B206" s="735"/>
      <c r="C206" s="714"/>
      <c r="D206" s="138" t="s">
        <v>677</v>
      </c>
      <c r="E206" s="138" t="str">
        <f ca="1">ADDRESS(MATCH(E203,INDIRECT(E205,TRUE),0)+MATCH(E189,SL_CHARTS_2012!$Q$1:$Q$3999,1)-1,$E194+2,1,1)</f>
        <v>$S$35</v>
      </c>
      <c r="F206" s="138" t="str">
        <f ca="1">ADDRESS(MATCH(F203,INDIRECT(F205,TRUE),0)+MATCH(F189,SL_CHARTS_2012!$Q$1:$Q$3999,1)-1,$E194+2,1,1)</f>
        <v>$S$58</v>
      </c>
      <c r="G206" s="138" t="str">
        <f ca="1">ADDRESS(MATCH(G203,INDIRECT(G205,TRUE),0)+MATCH(G189,SL_CHARTS_2012!$Q$1:$Q$3999,1)-1,$E194+2,1,1)</f>
        <v>$S$61</v>
      </c>
      <c r="H206" s="138" t="str">
        <f ca="1">ADDRESS(MATCH(H203,INDIRECT(H205,TRUE),0)+MATCH(H189,SL_CHARTS_2012!$Q$1:$Q$3999,1)-1,$E194+2,1,1)</f>
        <v>$S$35</v>
      </c>
    </row>
    <row r="207" spans="2:8" s="574" customFormat="1" ht="15" hidden="1" customHeight="1" thickBot="1">
      <c r="B207" s="735"/>
      <c r="C207" s="714"/>
      <c r="D207" s="138" t="s">
        <v>678</v>
      </c>
      <c r="E207" s="138" t="str">
        <f ca="1">ADDRESS(MATCH(E203,INDIRECT(E205,TRUE),0)+MATCH(E189,SL_CHARTS_2012!$Q$1:$Q$3999,1)-1,$E194+4-3,1,1)</f>
        <v>$R$35</v>
      </c>
      <c r="F207" s="138" t="str">
        <f ca="1">ADDRESS(MATCH(F203,INDIRECT(F205,TRUE),0)+MATCH(F189,SL_CHARTS_2012!$Q$1:$Q$3999,1)-1,$E194+4-3,1,1)</f>
        <v>$R$58</v>
      </c>
      <c r="G207" s="138" t="str">
        <f ca="1">ADDRESS(MATCH(G203,INDIRECT(G205,TRUE),0)+MATCH(G189,SL_CHARTS_2012!$Q$1:$Q$3999,1)-1,$E194+4-3,1,1)</f>
        <v>$R$61</v>
      </c>
      <c r="H207" s="138" t="str">
        <f ca="1">ADDRESS(MATCH(H203,INDIRECT(H205,TRUE),0)+MATCH(H189,SL_CHARTS_2012!$Q$1:$Q$3999,1)-1,$E194+4-3,1,1)</f>
        <v>$R$35</v>
      </c>
    </row>
    <row r="208" spans="2:8" s="574" customFormat="1" ht="15" hidden="1" customHeight="1" thickBot="1">
      <c r="B208" s="735"/>
      <c r="C208" s="714"/>
      <c r="D208" s="138" t="s">
        <v>679</v>
      </c>
      <c r="E208" s="138" t="str">
        <f ca="1">ADDRESS(MATCH(E204,INDIRECT(E205,TRUE),0)+MATCH(E189,SL_CHARTS_2012!$Q$1:$Q$3999,1)-1,$E194+2,1,1)</f>
        <v>$S$51</v>
      </c>
      <c r="F208" s="138" t="str">
        <f ca="1">ADDRESS(MATCH(F204,INDIRECT(F205,TRUE),0)+MATCH(F189,SL_CHARTS_2012!$Q$1:$Q$3999,1)-1,$E194+2,1,1)</f>
        <v>$S$51</v>
      </c>
      <c r="G208" s="138" t="str">
        <f ca="1">ADDRESS(MATCH(G204,INDIRECT(G205,TRUE),0)+MATCH(G189,SL_CHARTS_2012!$Q$1:$Q$3999,1)-1,$E194+2,1,1)</f>
        <v>$S$51</v>
      </c>
      <c r="H208" s="138" t="str">
        <f ca="1">ADDRESS(MATCH(H204,INDIRECT(H205,TRUE),0)+MATCH(H189,SL_CHARTS_2012!$Q$1:$Q$3999,1)-1,$E194+2,1,1)</f>
        <v>$S$48</v>
      </c>
    </row>
    <row r="209" spans="2:8" s="574" customFormat="1" ht="15" hidden="1" customHeight="1" thickBot="1">
      <c r="B209" s="735"/>
      <c r="C209" s="714"/>
      <c r="D209" s="138" t="s">
        <v>680</v>
      </c>
      <c r="E209" s="138" t="str">
        <f ca="1">ADDRESS(MATCH(E204,INDIRECT(E205,TRUE),0)+MATCH(E189,SL_CHARTS_2012!$Q$1:$Q$3999,1)-1,$E194+3,1,1)</f>
        <v>$T$51</v>
      </c>
      <c r="F209" s="138" t="str">
        <f ca="1">ADDRESS(MATCH(F204,INDIRECT(F205,TRUE),0)+MATCH(F189,SL_CHARTS_2012!$Q$1:$Q$3999,1)-1,$E194+3,1,1)</f>
        <v>$T$51</v>
      </c>
      <c r="G209" s="138" t="str">
        <f ca="1">ADDRESS(MATCH(G204,INDIRECT(G205,TRUE),0)+MATCH(G189,SL_CHARTS_2012!$Q$1:$Q$3999,1)-1,$E194+3,1,1)</f>
        <v>$T$51</v>
      </c>
      <c r="H209" s="138" t="str">
        <f ca="1">ADDRESS(MATCH(H204,INDIRECT(H205,TRUE),0)+MATCH(H189,SL_CHARTS_2012!$Q$1:$Q$3999,1)-1,$E194+3,1,1)</f>
        <v>$T$48</v>
      </c>
    </row>
    <row r="210" spans="2:8" s="574" customFormat="1" ht="15" hidden="1" customHeight="1" thickBot="1">
      <c r="B210" s="735"/>
      <c r="C210" s="714"/>
      <c r="D210" s="138" t="s">
        <v>673</v>
      </c>
      <c r="E210" s="138">
        <f ca="1">IF((-(INDIRECT(CONCATENATE($E199,E206))-INDIRECT(CONCATENATE($E199,E207))))&lt;0, (-(INDIRECT(CONCATENATE($E199,E206))-INDIRECT(CONCATENATE($E199,E207)))), -15)</f>
        <v>-15</v>
      </c>
      <c r="F210" s="138">
        <f t="shared" ref="F210:H210" ca="1" si="96">IF((-(INDIRECT(CONCATENATE($E199,F206))-INDIRECT(CONCATENATE($E199,F207))))&lt;0, (-(INDIRECT(CONCATENATE($E199,F206))-INDIRECT(CONCATENATE($E199,F207)))), -15)</f>
        <v>-15</v>
      </c>
      <c r="G210" s="138">
        <f t="shared" ca="1" si="96"/>
        <v>-15</v>
      </c>
      <c r="H210" s="138">
        <f t="shared" ca="1" si="96"/>
        <v>-15</v>
      </c>
    </row>
    <row r="211" spans="2:8" s="574" customFormat="1" ht="15" hidden="1" customHeight="1" thickBot="1">
      <c r="B211" s="735"/>
      <c r="C211" s="714"/>
      <c r="D211" s="138" t="s">
        <v>674</v>
      </c>
      <c r="E211" s="138">
        <f ca="1">IF(INDIRECT(CONCATENATE($E199,E208))-INDIRECT(CONCATENATE($E199,E209))&lt;0, ABS(INDIRECT(CONCATENATE($E199,E208))-INDIRECT(CONCATENATE($E199,E209))), 15)</f>
        <v>14.7</v>
      </c>
      <c r="F211" s="138">
        <f t="shared" ref="F211:H211" ca="1" si="97">IF(INDIRECT(CONCATENATE($E199,F208))-INDIRECT(CONCATENATE($E199,F209))&lt;0, ABS(INDIRECT(CONCATENATE($E199,F208))-INDIRECT(CONCATENATE($E199,F209))), 15)</f>
        <v>14.7</v>
      </c>
      <c r="G211" s="138">
        <f t="shared" ca="1" si="97"/>
        <v>14.7</v>
      </c>
      <c r="H211" s="138">
        <f t="shared" ca="1" si="97"/>
        <v>11.700000000000003</v>
      </c>
    </row>
    <row r="212" spans="2:8" s="574" customFormat="1" ht="15" hidden="1" customHeight="1" thickBot="1">
      <c r="B212" s="735"/>
      <c r="C212" s="714"/>
      <c r="D212" s="138" t="s">
        <v>675</v>
      </c>
      <c r="E212" s="140">
        <f ca="1">E203+E210</f>
        <v>-35</v>
      </c>
      <c r="F212" s="140">
        <f t="shared" ref="F212:G213" ca="1" si="98">F203+F210</f>
        <v>-10</v>
      </c>
      <c r="G212" s="140">
        <f t="shared" ca="1" si="98"/>
        <v>-31</v>
      </c>
      <c r="H212" s="140">
        <f ca="1">H203+H210</f>
        <v>-35</v>
      </c>
    </row>
    <row r="213" spans="2:8" s="574" customFormat="1" ht="15" hidden="1" customHeight="1" thickBot="1">
      <c r="B213" s="735"/>
      <c r="C213" s="714"/>
      <c r="D213" s="138" t="s">
        <v>676</v>
      </c>
      <c r="E213" s="140">
        <f ca="1">E204+E211</f>
        <v>38.9</v>
      </c>
      <c r="F213" s="140">
        <f t="shared" ca="1" si="98"/>
        <v>38.9</v>
      </c>
      <c r="G213" s="140">
        <f t="shared" ca="1" si="98"/>
        <v>38.9</v>
      </c>
      <c r="H213" s="140">
        <f ca="1">H204+H211</f>
        <v>30.6</v>
      </c>
    </row>
    <row r="214" spans="2:8" s="574" customFormat="1" ht="15" hidden="1" customHeight="1" thickBot="1">
      <c r="B214" s="735"/>
      <c r="C214" s="722" t="s">
        <v>128</v>
      </c>
      <c r="D214" s="141" t="s">
        <v>106</v>
      </c>
      <c r="E214" s="142" t="str">
        <f t="shared" ref="E214:H214" ca="1" si="99">CONCATENATE(E191,E$7,E193)</f>
        <v>16-11,6</v>
      </c>
      <c r="F214" s="142" t="str">
        <f t="shared" ca="1" si="99"/>
        <v>14,9-13,5</v>
      </c>
      <c r="G214" s="142" t="str">
        <f t="shared" ca="1" si="99"/>
        <v>16-13,8</v>
      </c>
      <c r="H214" s="142" t="str">
        <f t="shared" ca="1" si="99"/>
        <v>13,9-11,6</v>
      </c>
    </row>
    <row r="215" spans="2:8" s="574" customFormat="1" ht="15" hidden="1" customHeight="1" thickBot="1">
      <c r="B215" s="735"/>
      <c r="C215" s="722"/>
      <c r="D215" s="143" t="s">
        <v>670</v>
      </c>
      <c r="E215" s="143">
        <f t="shared" ref="E215:H215" ca="1" si="100">AVERAGE(INDIRECT(CONCATENATE($E199,E197,$E200,E198),TRUE))</f>
        <v>6.0177777777777779</v>
      </c>
      <c r="F215" s="143">
        <f t="shared" ca="1" si="100"/>
        <v>14.306666666666665</v>
      </c>
      <c r="G215" s="143">
        <f t="shared" ca="1" si="100"/>
        <v>7.3652173913043466</v>
      </c>
      <c r="H215" s="143">
        <f t="shared" ca="1" si="100"/>
        <v>5.7791666666666677</v>
      </c>
    </row>
    <row r="216" spans="2:8" s="574" customFormat="1" ht="15" hidden="1" customHeight="1" thickBot="1">
      <c r="B216" s="735"/>
      <c r="C216" s="722"/>
      <c r="D216" s="144" t="s">
        <v>671</v>
      </c>
      <c r="E216" s="144">
        <f t="shared" ref="E216:H216" ca="1" si="101">MIN(INDIRECT(CONCATENATE($E199,E197,$E200,E198),TRUE))</f>
        <v>-20</v>
      </c>
      <c r="F216" s="144">
        <f t="shared" ca="1" si="101"/>
        <v>5</v>
      </c>
      <c r="G216" s="144">
        <f t="shared" ca="1" si="101"/>
        <v>-16</v>
      </c>
      <c r="H216" s="144">
        <f t="shared" ca="1" si="101"/>
        <v>-20</v>
      </c>
    </row>
    <row r="217" spans="2:8" s="574" customFormat="1" ht="15" hidden="1" customHeight="1" thickBot="1">
      <c r="B217" s="735"/>
      <c r="C217" s="722"/>
      <c r="D217" s="144" t="s">
        <v>672</v>
      </c>
      <c r="E217" s="144">
        <f t="shared" ref="E217:H217" ca="1" si="102">MAX(INDIRECT(CONCATENATE($E199,E197,$E200,E198),TRUE))</f>
        <v>24.2</v>
      </c>
      <c r="F217" s="144">
        <f t="shared" ca="1" si="102"/>
        <v>24.2</v>
      </c>
      <c r="G217" s="144">
        <f t="shared" ca="1" si="102"/>
        <v>24.2</v>
      </c>
      <c r="H217" s="144">
        <f t="shared" ca="1" si="102"/>
        <v>18.899999999999999</v>
      </c>
    </row>
    <row r="218" spans="2:8" s="574" customFormat="1" ht="15" hidden="1" customHeight="1" thickBot="1">
      <c r="B218" s="735"/>
      <c r="C218" s="722"/>
      <c r="D218" s="145" t="s">
        <v>131</v>
      </c>
      <c r="E218" s="145" t="str">
        <f ca="1">CONCATENATE($E199,E198,$E200,E197)</f>
        <v>SL_CHARTS_2012!$U$69:$U$25</v>
      </c>
      <c r="F218" s="145" t="str">
        <f t="shared" ref="F218:H218" ca="1" si="103">CONCATENATE($E199,F198,$E200,F197)</f>
        <v>SL_CHARTS_2012!$U$58:$U$44</v>
      </c>
      <c r="G218" s="145" t="str">
        <f t="shared" ca="1" si="103"/>
        <v>SL_CHARTS_2012!$U$69:$U$47</v>
      </c>
      <c r="H218" s="145" t="str">
        <f t="shared" ca="1" si="103"/>
        <v>SL_CHARTS_2012!$U$48:$U$25</v>
      </c>
    </row>
    <row r="219" spans="2:8" s="574" customFormat="1" ht="15" hidden="1" customHeight="1" thickBot="1">
      <c r="B219" s="735"/>
      <c r="C219" s="722"/>
      <c r="D219" s="145" t="s">
        <v>677</v>
      </c>
      <c r="E219" s="145" t="str">
        <f ca="1">ADDRESS(MATCH(E216,INDIRECT(E218,TRUE),0)+MATCH(E193,SL_CHARTS_2012!$Q$1:$Q$3999,1)-1,$E194+2,1,1)</f>
        <v>$S$35</v>
      </c>
      <c r="F219" s="145" t="str">
        <f ca="1">ADDRESS(MATCH(F216,INDIRECT(F218,TRUE),0)+MATCH(F193,SL_CHARTS_2012!$Q$1:$Q$3999,1)-1,$E194+2,1,1)</f>
        <v>$S$58</v>
      </c>
      <c r="G219" s="145" t="str">
        <f ca="1">ADDRESS(MATCH(G216,INDIRECT(G218,TRUE),0)+MATCH(G193,SL_CHARTS_2012!$Q$1:$Q$3999,1)-1,$E194+2,1,1)</f>
        <v>$S$61</v>
      </c>
      <c r="H219" s="145" t="str">
        <f ca="1">ADDRESS(MATCH(H216,INDIRECT(H218,TRUE),0)+MATCH(H193,SL_CHARTS_2012!$Q$1:$Q$3999,1)-1,$E194+2,1,1)</f>
        <v>$S$35</v>
      </c>
    </row>
    <row r="220" spans="2:8" s="574" customFormat="1" ht="15" hidden="1" customHeight="1" thickBot="1">
      <c r="B220" s="735"/>
      <c r="C220" s="722"/>
      <c r="D220" s="145" t="s">
        <v>678</v>
      </c>
      <c r="E220" s="145" t="str">
        <f ca="1">ADDRESS(MATCH(E216,INDIRECT(E218,TRUE),0)+MATCH(E193,SL_CHARTS_2012!$Q$1:$Q$3999,1)-1,$E194+1,1,1)</f>
        <v>$R$35</v>
      </c>
      <c r="F220" s="145" t="str">
        <f ca="1">ADDRESS(MATCH(F216,INDIRECT(F218,TRUE),0)+MATCH(F193,SL_CHARTS_2012!$Q$1:$Q$3999,1)-1,$E194+1,1,1)</f>
        <v>$R$58</v>
      </c>
      <c r="G220" s="145" t="str">
        <f ca="1">ADDRESS(MATCH(G216,INDIRECT(G218,TRUE),0)+MATCH(G193,SL_CHARTS_2012!$Q$1:$Q$3999,1)-1,$E194+1,1,1)</f>
        <v>$R$61</v>
      </c>
      <c r="H220" s="145" t="str">
        <f ca="1">ADDRESS(MATCH(H216,INDIRECT(H218,TRUE),0)+MATCH(H193,SL_CHARTS_2012!$Q$1:$Q$3999,1)-1,$E194+1,1,1)</f>
        <v>$R$35</v>
      </c>
    </row>
    <row r="221" spans="2:8" s="574" customFormat="1" ht="15" hidden="1" customHeight="1" thickBot="1">
      <c r="B221" s="735"/>
      <c r="C221" s="722"/>
      <c r="D221" s="145" t="s">
        <v>679</v>
      </c>
      <c r="E221" s="145" t="str">
        <f ca="1">ADDRESS(MATCH(E217,INDIRECT(E218,TRUE),0)+MATCH(E193,SL_CHARTS_2012!$Q$1:$Q$3999,1)-1,$E194+2,1,1)</f>
        <v>$S$51</v>
      </c>
      <c r="F221" s="145" t="str">
        <f ca="1">ADDRESS(MATCH(F217,INDIRECT(F218,TRUE),0)+MATCH(F193,SL_CHARTS_2012!$Q$1:$Q$3999,1)-1,$E194+2,1,1)</f>
        <v>$S$51</v>
      </c>
      <c r="G221" s="145" t="str">
        <f ca="1">ADDRESS(MATCH(G217,INDIRECT(G218,TRUE),0)+MATCH(G193,SL_CHARTS_2012!$Q$1:$Q$3999,1)-1,$E194+2,1,1)</f>
        <v>$S$51</v>
      </c>
      <c r="H221" s="145" t="str">
        <f ca="1">ADDRESS(MATCH(H217,INDIRECT(H218,TRUE),0)+MATCH(H193,SL_CHARTS_2012!$Q$1:$Q$3999,1)-1,$E194+2,1,1)</f>
        <v>$S$48</v>
      </c>
    </row>
    <row r="222" spans="2:8" s="574" customFormat="1" ht="15" hidden="1" customHeight="1" thickBot="1">
      <c r="B222" s="735"/>
      <c r="C222" s="722"/>
      <c r="D222" s="145" t="s">
        <v>680</v>
      </c>
      <c r="E222" s="145" t="str">
        <f ca="1">ADDRESS(MATCH(E217,INDIRECT(E218,TRUE),0)+MATCH(E193,SL_CHARTS_2012!$Q$1:$Q$3999,1)-1,$E194+3,1,1)</f>
        <v>$T$51</v>
      </c>
      <c r="F222" s="145" t="str">
        <f ca="1">ADDRESS(MATCH(F217,INDIRECT(F218,TRUE),0)+MATCH(F193,SL_CHARTS_2012!$Q$1:$Q$3999,1)-1,$E194+3,1,1)</f>
        <v>$T$51</v>
      </c>
      <c r="G222" s="145" t="str">
        <f ca="1">ADDRESS(MATCH(G217,INDIRECT(G218,TRUE),0)+MATCH(G193,SL_CHARTS_2012!$Q$1:$Q$3999,1)-1,$E194+3,1,1)</f>
        <v>$T$51</v>
      </c>
      <c r="H222" s="145" t="str">
        <f ca="1">ADDRESS(MATCH(H217,INDIRECT(H218,TRUE),0)+MATCH(H193,SL_CHARTS_2012!$Q$1:$Q$3999,1)-1,$E194+3,1,1)</f>
        <v>$T$48</v>
      </c>
    </row>
    <row r="223" spans="2:8" s="574" customFormat="1" ht="15" hidden="1" customHeight="1" thickBot="1">
      <c r="B223" s="735"/>
      <c r="C223" s="722"/>
      <c r="D223" s="145" t="s">
        <v>673</v>
      </c>
      <c r="E223" s="146">
        <f ca="1">IF((-(INDIRECT(CONCATENATE($E199,E219))-INDIRECT(CONCATENATE($E199,E220))))&lt;0, (-(INDIRECT(CONCATENATE($E199,E219))-INDIRECT(CONCATENATE($E199,E220)))), -15)</f>
        <v>-15</v>
      </c>
      <c r="F223" s="146">
        <f t="shared" ref="F223:H223" ca="1" si="104">IF((-(INDIRECT(CONCATENATE($E199,F219))-INDIRECT(CONCATENATE($E199,F220))))&lt;0, (-(INDIRECT(CONCATENATE($E199,F219))-INDIRECT(CONCATENATE($E199,F220)))), -15)</f>
        <v>-15</v>
      </c>
      <c r="G223" s="146">
        <f t="shared" ca="1" si="104"/>
        <v>-15</v>
      </c>
      <c r="H223" s="146">
        <f t="shared" ca="1" si="104"/>
        <v>-15</v>
      </c>
    </row>
    <row r="224" spans="2:8" s="574" customFormat="1" ht="15" hidden="1" customHeight="1" thickBot="1">
      <c r="B224" s="735"/>
      <c r="C224" s="722"/>
      <c r="D224" s="145" t="s">
        <v>674</v>
      </c>
      <c r="E224" s="146">
        <f ca="1">IF(INDIRECT(CONCATENATE($E199,E221))-INDIRECT(CONCATENATE($E199,E222))&lt;0, ABS(INDIRECT(CONCATENATE($E199,E221))-INDIRECT(CONCATENATE($E199,E222))), 15)</f>
        <v>14.7</v>
      </c>
      <c r="F224" s="146">
        <f t="shared" ref="F224:G224" ca="1" si="105">IF(INDIRECT(CONCATENATE($E199,F221))-INDIRECT(CONCATENATE($E199,F222))&lt;0, ABS(INDIRECT(CONCATENATE($E199,F221))-INDIRECT(CONCATENATE($E199,F222))), 15)</f>
        <v>14.7</v>
      </c>
      <c r="G224" s="146">
        <f t="shared" ca="1" si="105"/>
        <v>14.7</v>
      </c>
      <c r="H224" s="146">
        <f ca="1">IF(INDIRECT(CONCATENATE($E199,H221))-INDIRECT(CONCATENATE($E199,H222))&lt;0, ABS(INDIRECT(CONCATENATE($E199,H221))-INDIRECT(CONCATENATE($E199,H222))), 15)</f>
        <v>11.700000000000003</v>
      </c>
    </row>
    <row r="225" spans="2:8" s="574" customFormat="1" ht="15" hidden="1" customHeight="1" thickBot="1">
      <c r="B225" s="735"/>
      <c r="C225" s="722"/>
      <c r="D225" s="145" t="s">
        <v>675</v>
      </c>
      <c r="E225" s="147">
        <f ca="1">E216+E223</f>
        <v>-35</v>
      </c>
      <c r="F225" s="147">
        <f t="shared" ref="F225:H226" ca="1" si="106">F216+F223</f>
        <v>-10</v>
      </c>
      <c r="G225" s="147">
        <f t="shared" ca="1" si="106"/>
        <v>-31</v>
      </c>
      <c r="H225" s="147">
        <f t="shared" ca="1" si="106"/>
        <v>-35</v>
      </c>
    </row>
    <row r="226" spans="2:8" s="574" customFormat="1" ht="15" hidden="1" customHeight="1" thickBot="1">
      <c r="B226" s="735"/>
      <c r="C226" s="723"/>
      <c r="D226" s="148" t="s">
        <v>676</v>
      </c>
      <c r="E226" s="149">
        <f ca="1">E217+E224</f>
        <v>38.9</v>
      </c>
      <c r="F226" s="149">
        <f t="shared" ca="1" si="106"/>
        <v>38.9</v>
      </c>
      <c r="G226" s="149">
        <f t="shared" ca="1" si="106"/>
        <v>38.9</v>
      </c>
      <c r="H226" s="149">
        <f t="shared" ca="1" si="106"/>
        <v>30.6</v>
      </c>
    </row>
    <row r="227" spans="2:8" s="574" customFormat="1" ht="15" hidden="1" customHeight="1">
      <c r="B227" s="691" t="s">
        <v>43</v>
      </c>
      <c r="C227" s="691" t="s">
        <v>120</v>
      </c>
      <c r="D227" s="30" t="s">
        <v>148</v>
      </c>
      <c r="E227" s="107" t="str">
        <f ca="1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$Y$7</v>
      </c>
      <c r="F227" s="107" t="str">
        <f ca="1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$Y$7</v>
      </c>
      <c r="G227" s="107" t="str">
        <f ca="1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$Y$7</v>
      </c>
      <c r="H227" s="107" t="str">
        <f ca="1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$Y$6</v>
      </c>
    </row>
    <row r="228" spans="2:8" s="574" customFormat="1" ht="15" customHeight="1">
      <c r="B228" s="692"/>
      <c r="C228" s="691"/>
      <c r="D228" s="66" t="s">
        <v>129</v>
      </c>
      <c r="E228" s="587">
        <f ca="1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16</v>
      </c>
      <c r="F228" s="587">
        <f ca="1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16</v>
      </c>
      <c r="G228" s="587">
        <f ca="1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16</v>
      </c>
      <c r="H228" s="587">
        <f ca="1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14</v>
      </c>
    </row>
    <row r="229" spans="2:8" s="574" customFormat="1" ht="15" hidden="1" customHeight="1">
      <c r="B229" s="692"/>
      <c r="C229" s="691"/>
      <c r="D229" s="30" t="s">
        <v>149</v>
      </c>
      <c r="E229" s="107" t="str">
        <f ca="1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$Y$3</v>
      </c>
      <c r="F229" s="107" t="str">
        <f ca="1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$Y$4</v>
      </c>
      <c r="G229" s="107" t="str">
        <f ca="1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$Y$4</v>
      </c>
      <c r="H229" s="107" t="str">
        <f ca="1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$Y$3</v>
      </c>
    </row>
    <row r="230" spans="2:8" s="574" customFormat="1" ht="15" customHeight="1">
      <c r="B230" s="692"/>
      <c r="C230" s="691"/>
      <c r="D230" s="66" t="s">
        <v>130</v>
      </c>
      <c r="E230" s="587">
        <f ca="1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10</v>
      </c>
      <c r="F230" s="587">
        <f ca="1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12</v>
      </c>
      <c r="G230" s="587">
        <f ca="1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12</v>
      </c>
      <c r="H230" s="587">
        <f ca="1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10</v>
      </c>
    </row>
    <row r="231" spans="2:8" s="574" customFormat="1" ht="15" hidden="1" customHeight="1">
      <c r="B231" s="692"/>
      <c r="C231" s="694" t="s">
        <v>125</v>
      </c>
      <c r="D231" s="694"/>
      <c r="E231" s="747">
        <v>25</v>
      </c>
      <c r="F231" s="747"/>
      <c r="G231" s="747"/>
      <c r="H231" s="747"/>
    </row>
    <row r="232" spans="2:8" s="574" customFormat="1" ht="15" hidden="1" customHeight="1">
      <c r="B232" s="692"/>
      <c r="C232" s="572"/>
      <c r="D232" s="702" t="s">
        <v>126</v>
      </c>
      <c r="E232" s="108" t="s">
        <v>147</v>
      </c>
      <c r="F232" s="589"/>
      <c r="G232" s="589"/>
      <c r="H232" s="589"/>
    </row>
    <row r="233" spans="2:8" s="574" customFormat="1" ht="15" hidden="1" customHeight="1">
      <c r="B233" s="692"/>
      <c r="C233" s="572"/>
      <c r="D233" s="702"/>
      <c r="E233" s="108" t="s">
        <v>124</v>
      </c>
      <c r="F233" s="589"/>
      <c r="G233" s="589"/>
      <c r="H233" s="589"/>
    </row>
    <row r="234" spans="2:8" s="574" customFormat="1" ht="15" hidden="1" customHeight="1">
      <c r="B234" s="692"/>
      <c r="C234" s="696" t="s">
        <v>120</v>
      </c>
      <c r="D234" s="68" t="s">
        <v>123</v>
      </c>
      <c r="E234" s="109" t="str">
        <f ca="1">ADDRESS(MATCH(E230,SL_CHARTS_2012!$Y$1:$Y$3999,1),$E$231+2,1)</f>
        <v>$AA$4</v>
      </c>
      <c r="F234" s="109" t="str">
        <f ca="1">ADDRESS(MATCH(F230,SL_CHARTS_2012!$Y$1:$Y$3999,1),$E$231+2,1)</f>
        <v>$AA$5</v>
      </c>
      <c r="G234" s="109" t="str">
        <f ca="1">ADDRESS(MATCH(G230,SL_CHARTS_2012!$Y$1:$Y$3999,1),$E$231+2,1)</f>
        <v>$AA$5</v>
      </c>
      <c r="H234" s="109" t="str">
        <f ca="1">ADDRESS(MATCH(H230,SL_CHARTS_2012!$Y$1:$Y$3999,1),$E$231+2,1)</f>
        <v>$AA$4</v>
      </c>
    </row>
    <row r="235" spans="2:8" s="574" customFormat="1" ht="15" hidden="1" customHeight="1">
      <c r="B235" s="692"/>
      <c r="C235" s="703"/>
      <c r="D235" s="68" t="s">
        <v>122</v>
      </c>
      <c r="E235" s="109" t="str">
        <f ca="1">ADDRESS(MATCH(E228,SL_CHARTS_2012!$Y$1:$Y$3999,1),$E$231+2,1)</f>
        <v>$AA$7</v>
      </c>
      <c r="F235" s="109" t="str">
        <f ca="1">ADDRESS(MATCH(F228,SL_CHARTS_2012!$Y$1:$Y$3999,1),$E$231+2,1)</f>
        <v>$AA$7</v>
      </c>
      <c r="G235" s="109" t="str">
        <f ca="1">ADDRESS(MATCH(G228,SL_CHARTS_2012!$Y$1:$Y$3999,1),$E$231+2,1)</f>
        <v>$AA$7</v>
      </c>
      <c r="H235" s="109" t="str">
        <f ca="1">ADDRESS(MATCH(H228,SL_CHARTS_2012!$Y$1:$Y$3999,1),$E$231+2,1)</f>
        <v>$AA$6</v>
      </c>
    </row>
    <row r="236" spans="2:8" s="574" customFormat="1" ht="15" hidden="1" customHeight="1">
      <c r="B236" s="692"/>
      <c r="C236" s="698" t="s">
        <v>127</v>
      </c>
      <c r="D236" s="27" t="s">
        <v>106</v>
      </c>
      <c r="E236" s="113" t="str">
        <f t="shared" ref="E236:H236" ca="1" si="107">CONCATENATE(ROUND(E228,1),E$7,ROUND(E230,1))</f>
        <v>16-10</v>
      </c>
      <c r="F236" s="113" t="str">
        <f t="shared" ca="1" si="107"/>
        <v>16-12</v>
      </c>
      <c r="G236" s="113" t="str">
        <f t="shared" ca="1" si="107"/>
        <v>16-12</v>
      </c>
      <c r="H236" s="113" t="str">
        <f t="shared" ca="1" si="107"/>
        <v>14-10</v>
      </c>
    </row>
    <row r="237" spans="2:8" s="574" customFormat="1" ht="15" customHeight="1">
      <c r="B237" s="692"/>
      <c r="C237" s="698"/>
      <c r="D237" s="28" t="s">
        <v>670</v>
      </c>
      <c r="E237" s="110">
        <f ca="1">AVERAGE(INDIRECT(CONCATENATE($E$232,E234,$E$233,E235),TRUE))</f>
        <v>20.2</v>
      </c>
      <c r="F237" s="110">
        <f t="shared" ref="F237:H237" ca="1" si="108">AVERAGE(INDIRECT(CONCATENATE($E$232,F234,$E$233,F235),TRUE))</f>
        <v>25.599999999999998</v>
      </c>
      <c r="G237" s="110">
        <f t="shared" ca="1" si="108"/>
        <v>25.599999999999998</v>
      </c>
      <c r="H237" s="110">
        <f t="shared" ca="1" si="108"/>
        <v>19.333333333333332</v>
      </c>
    </row>
    <row r="238" spans="2:8" s="574" customFormat="1" ht="15" customHeight="1">
      <c r="B238" s="692"/>
      <c r="C238" s="698"/>
      <c r="D238" s="29" t="s">
        <v>671</v>
      </c>
      <c r="E238" s="111">
        <f ca="1">MIN(INDIRECT(CONCATENATE($E$232,E234,$E$233,E235),TRUE))</f>
        <v>4</v>
      </c>
      <c r="F238" s="111">
        <f t="shared" ref="F238:H238" ca="1" si="109">MIN(INDIRECT(CONCATENATE($E$232,F234,$E$233,F235),TRUE))</f>
        <v>18.8</v>
      </c>
      <c r="G238" s="111">
        <f t="shared" ca="1" si="109"/>
        <v>18.8</v>
      </c>
      <c r="H238" s="111">
        <f t="shared" ca="1" si="109"/>
        <v>4</v>
      </c>
    </row>
    <row r="239" spans="2:8" s="574" customFormat="1" ht="15" customHeight="1">
      <c r="B239" s="692"/>
      <c r="C239" s="698"/>
      <c r="D239" s="29" t="s">
        <v>672</v>
      </c>
      <c r="E239" s="111">
        <f ca="1">MAX(INDIRECT(CONCATENATE($E$232,E234,$E$233,E235),TRUE))</f>
        <v>35.200000000000003</v>
      </c>
      <c r="F239" s="111">
        <f t="shared" ref="F239:H239" ca="1" si="110">MAX(INDIRECT(CONCATENATE($E$232,F234,$E$233,F235),TRUE))</f>
        <v>35.200000000000003</v>
      </c>
      <c r="G239" s="111">
        <f t="shared" ca="1" si="110"/>
        <v>35.200000000000003</v>
      </c>
      <c r="H239" s="111">
        <f t="shared" ca="1" si="110"/>
        <v>35.200000000000003</v>
      </c>
    </row>
    <row r="240" spans="2:8" s="574" customFormat="1" ht="15" customHeight="1">
      <c r="B240" s="692"/>
      <c r="C240" s="698"/>
      <c r="D240" s="30" t="s">
        <v>673</v>
      </c>
      <c r="E240" s="112">
        <v>-15</v>
      </c>
      <c r="F240" s="112">
        <v>-15</v>
      </c>
      <c r="G240" s="112">
        <v>-15</v>
      </c>
      <c r="H240" s="112">
        <v>-15</v>
      </c>
    </row>
    <row r="241" spans="2:8" s="574" customFormat="1" ht="15" customHeight="1">
      <c r="B241" s="692"/>
      <c r="C241" s="698"/>
      <c r="D241" s="30" t="s">
        <v>674</v>
      </c>
      <c r="E241" s="112">
        <v>15</v>
      </c>
      <c r="F241" s="112">
        <v>15</v>
      </c>
      <c r="G241" s="112">
        <v>15</v>
      </c>
      <c r="H241" s="112">
        <v>15</v>
      </c>
    </row>
    <row r="242" spans="2:8" s="574" customFormat="1" ht="15" customHeight="1">
      <c r="B242" s="692"/>
      <c r="C242" s="698"/>
      <c r="D242" s="30" t="s">
        <v>675</v>
      </c>
      <c r="E242" s="107">
        <f ca="1">E238+E240</f>
        <v>-11</v>
      </c>
      <c r="F242" s="107">
        <f t="shared" ref="F242:H242" ca="1" si="111">F238+F240</f>
        <v>3.8000000000000007</v>
      </c>
      <c r="G242" s="107">
        <f t="shared" ca="1" si="111"/>
        <v>3.8000000000000007</v>
      </c>
      <c r="H242" s="107">
        <f t="shared" ca="1" si="111"/>
        <v>-11</v>
      </c>
    </row>
    <row r="243" spans="2:8" s="574" customFormat="1" ht="15" customHeight="1" thickBot="1">
      <c r="B243" s="746"/>
      <c r="C243" s="748"/>
      <c r="D243" s="106" t="s">
        <v>676</v>
      </c>
      <c r="E243" s="160">
        <f ca="1">E239+E241</f>
        <v>50.2</v>
      </c>
      <c r="F243" s="160">
        <f t="shared" ref="F243:H243" ca="1" si="112">F239+F241</f>
        <v>50.2</v>
      </c>
      <c r="G243" s="160">
        <f t="shared" ca="1" si="112"/>
        <v>50.2</v>
      </c>
      <c r="H243" s="160">
        <f t="shared" ca="1" si="112"/>
        <v>50.2</v>
      </c>
    </row>
    <row r="244" spans="2:8" s="574" customFormat="1" ht="15" customHeight="1">
      <c r="B244" s="701" t="s">
        <v>42</v>
      </c>
      <c r="C244" s="701" t="s">
        <v>120</v>
      </c>
      <c r="D244" s="25" t="s">
        <v>148</v>
      </c>
      <c r="E244" s="26" t="str">
        <f ca="1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$V$70</v>
      </c>
      <c r="F244" s="26" t="str">
        <f ca="1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$V$58</v>
      </c>
      <c r="G244" s="26" t="str">
        <f ca="1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$V$70</v>
      </c>
      <c r="H244" s="26" t="str">
        <f ca="1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$V$48</v>
      </c>
    </row>
    <row r="245" spans="2:8" s="574" customFormat="1" ht="15" customHeight="1">
      <c r="B245" s="701"/>
      <c r="C245" s="701"/>
      <c r="D245" s="24" t="s">
        <v>129</v>
      </c>
      <c r="E245" s="119">
        <f ca="1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16</v>
      </c>
      <c r="F245" s="119">
        <f ca="1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14.9</v>
      </c>
      <c r="G245" s="119">
        <f ca="1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16</v>
      </c>
      <c r="H245" s="119">
        <f ca="1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13.9</v>
      </c>
    </row>
    <row r="246" spans="2:8" s="574" customFormat="1" ht="15" customHeight="1">
      <c r="B246" s="701"/>
      <c r="C246" s="701"/>
      <c r="D246" s="25" t="s">
        <v>149</v>
      </c>
      <c r="E246" s="26" t="str">
        <f ca="1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$V$25</v>
      </c>
      <c r="F246" s="26" t="str">
        <f ca="1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$V$44</v>
      </c>
      <c r="G246" s="26" t="str">
        <f ca="1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$V$47</v>
      </c>
      <c r="H246" s="26" t="str">
        <f ca="1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$V$25</v>
      </c>
    </row>
    <row r="247" spans="2:8" s="574" customFormat="1" ht="15" customHeight="1">
      <c r="B247" s="701"/>
      <c r="C247" s="701"/>
      <c r="D247" s="24" t="s">
        <v>130</v>
      </c>
      <c r="E247" s="119">
        <f ca="1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11.6</v>
      </c>
      <c r="F247" s="119">
        <f ca="1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13.5</v>
      </c>
      <c r="G247" s="119">
        <f ca="1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13.8</v>
      </c>
      <c r="H247" s="119">
        <f ca="1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11.6</v>
      </c>
    </row>
    <row r="248" spans="2:8" s="574" customFormat="1" ht="15" customHeight="1">
      <c r="B248" s="701"/>
      <c r="C248" s="707" t="s">
        <v>121</v>
      </c>
      <c r="D248" s="60" t="s">
        <v>148</v>
      </c>
      <c r="E248" s="62" t="str">
        <f ca="1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$V$70</v>
      </c>
      <c r="F248" s="62" t="str">
        <f ca="1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$V$58</v>
      </c>
      <c r="G248" s="62" t="str">
        <f ca="1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$V$70</v>
      </c>
      <c r="H248" s="62" t="str">
        <f ca="1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$V$48</v>
      </c>
    </row>
    <row r="249" spans="2:8" s="574" customFormat="1" ht="15" customHeight="1">
      <c r="B249" s="701"/>
      <c r="C249" s="707"/>
      <c r="D249" s="85" t="s">
        <v>118</v>
      </c>
      <c r="E249" s="123">
        <f ca="1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16</v>
      </c>
      <c r="F249" s="123">
        <f ca="1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14.9</v>
      </c>
      <c r="G249" s="123">
        <f ca="1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16</v>
      </c>
      <c r="H249" s="123">
        <f ca="1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13.9</v>
      </c>
    </row>
    <row r="250" spans="2:8" s="574" customFormat="1" ht="15" customHeight="1">
      <c r="B250" s="701"/>
      <c r="C250" s="707"/>
      <c r="D250" s="60" t="s">
        <v>149</v>
      </c>
      <c r="E250" s="62" t="str">
        <f ca="1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$V$25</v>
      </c>
      <c r="F250" s="62" t="str">
        <f ca="1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$V$44</v>
      </c>
      <c r="G250" s="62" t="str">
        <f ca="1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$V$47</v>
      </c>
      <c r="H250" s="62" t="str">
        <f ca="1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$V$25</v>
      </c>
    </row>
    <row r="251" spans="2:8" s="574" customFormat="1" ht="15" customHeight="1">
      <c r="B251" s="701"/>
      <c r="C251" s="707"/>
      <c r="D251" s="85" t="s">
        <v>119</v>
      </c>
      <c r="E251" s="123">
        <f ca="1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11.6</v>
      </c>
      <c r="F251" s="123">
        <f ca="1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13.5</v>
      </c>
      <c r="G251" s="123">
        <f ca="1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13.8</v>
      </c>
      <c r="H251" s="123">
        <f ca="1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11.6</v>
      </c>
    </row>
    <row r="252" spans="2:8" s="574" customFormat="1" ht="15" customHeight="1">
      <c r="B252" s="701"/>
      <c r="C252" s="712" t="s">
        <v>125</v>
      </c>
      <c r="D252" s="712"/>
      <c r="E252" s="704">
        <v>22</v>
      </c>
      <c r="F252" s="704"/>
      <c r="G252" s="704"/>
      <c r="H252" s="704"/>
    </row>
    <row r="253" spans="2:8" s="574" customFormat="1" ht="15" customHeight="1">
      <c r="B253" s="701"/>
      <c r="C253" s="573"/>
      <c r="D253" s="713" t="s">
        <v>126</v>
      </c>
      <c r="E253" s="42" t="s">
        <v>147</v>
      </c>
      <c r="F253" s="24"/>
      <c r="G253" s="24"/>
      <c r="H253" s="24"/>
    </row>
    <row r="254" spans="2:8" s="574" customFormat="1" ht="15" customHeight="1">
      <c r="B254" s="701"/>
      <c r="C254" s="573"/>
      <c r="D254" s="713"/>
      <c r="E254" s="42" t="s">
        <v>124</v>
      </c>
      <c r="F254" s="24"/>
      <c r="G254" s="24"/>
      <c r="H254" s="24"/>
    </row>
    <row r="255" spans="2:8" s="574" customFormat="1" ht="15" customHeight="1">
      <c r="B255" s="701"/>
      <c r="C255" s="705" t="s">
        <v>120</v>
      </c>
      <c r="D255" s="44" t="s">
        <v>123</v>
      </c>
      <c r="E255" s="43" t="str">
        <f ca="1">ADDRESS(MATCH(E247,SL_CHARTS_2012!$V$1:$V$3999,1),$E$252+1,1)</f>
        <v>$W$25</v>
      </c>
      <c r="F255" s="43" t="str">
        <f ca="1">ADDRESS(MATCH(F247,SL_CHARTS_2012!$V$1:$V$3999,1),$E$252+1,1)</f>
        <v>$W$44</v>
      </c>
      <c r="G255" s="43" t="str">
        <f ca="1">ADDRESS(MATCH(G247,SL_CHARTS_2012!$V$1:$V$3999,1),$E$252+1,1)</f>
        <v>$W$47</v>
      </c>
      <c r="H255" s="43" t="str">
        <f ca="1">ADDRESS(MATCH(H247,SL_CHARTS_2012!$V$1:$V$3999,1),$E$252+1,1)</f>
        <v>$W$25</v>
      </c>
    </row>
    <row r="256" spans="2:8" s="574" customFormat="1" ht="15" customHeight="1">
      <c r="B256" s="701"/>
      <c r="C256" s="706"/>
      <c r="D256" s="44" t="s">
        <v>122</v>
      </c>
      <c r="E256" s="43" t="str">
        <f ca="1">ADDRESS(MATCH(E245,SL_CHARTS_2012!$V$1:$V$3999,1),$E$252+1,1)</f>
        <v>$W$70</v>
      </c>
      <c r="F256" s="43" t="str">
        <f ca="1">ADDRESS(MATCH(F245,SL_CHARTS_2012!$V$1:$V$3999,1),$E$252+1,1)</f>
        <v>$W$58</v>
      </c>
      <c r="G256" s="43" t="str">
        <f ca="1">ADDRESS(MATCH(G245,SL_CHARTS_2012!$V$1:$V$3999,1),$E$252+1,1)</f>
        <v>$W$70</v>
      </c>
      <c r="H256" s="43" t="str">
        <f ca="1">ADDRESS(MATCH(H245,SL_CHARTS_2012!$V$1:$V$3999,1),$E$252+1,1)</f>
        <v>$W$48</v>
      </c>
    </row>
    <row r="257" spans="2:9" s="574" customFormat="1" ht="15" customHeight="1">
      <c r="B257" s="701"/>
      <c r="C257" s="707" t="s">
        <v>121</v>
      </c>
      <c r="D257" s="49" t="s">
        <v>123</v>
      </c>
      <c r="E257" s="48" t="str">
        <f ca="1">ADDRESS(MATCH(E251,SL_CHARTS_2012!$V$1:$V$3999,1),$E$252+1,1)</f>
        <v>$W$25</v>
      </c>
      <c r="F257" s="48" t="str">
        <f ca="1">ADDRESS(MATCH(F251,SL_CHARTS_2012!$V$1:$V$3999,1),$E$252+1,1)</f>
        <v>$W$44</v>
      </c>
      <c r="G257" s="48" t="str">
        <f ca="1">ADDRESS(MATCH(G251,SL_CHARTS_2012!$V$1:$V$3999,1),$E$252+1,1)</f>
        <v>$W$47</v>
      </c>
      <c r="H257" s="48" t="str">
        <f ca="1">ADDRESS(MATCH(H251,SL_CHARTS_2012!$V$1:$V$3999,1),$E$252+1,1)</f>
        <v>$W$25</v>
      </c>
    </row>
    <row r="258" spans="2:9" s="574" customFormat="1" ht="15" customHeight="1">
      <c r="B258" s="701"/>
      <c r="C258" s="708"/>
      <c r="D258" s="49" t="s">
        <v>122</v>
      </c>
      <c r="E258" s="48" t="str">
        <f ca="1">ADDRESS(MATCH(E249,SL_CHARTS_2012!$V$1:$V$3999,1),$E$252+1,1)</f>
        <v>$W$70</v>
      </c>
      <c r="F258" s="48" t="str">
        <f ca="1">ADDRESS(MATCH(F249,SL_CHARTS_2012!$V$1:$V$3999,1),$E$252+1,1)</f>
        <v>$W$58</v>
      </c>
      <c r="G258" s="48" t="str">
        <f ca="1">ADDRESS(MATCH(G249,SL_CHARTS_2012!$V$1:$V$3999,1),$E$252+1,1)</f>
        <v>$W$70</v>
      </c>
      <c r="H258" s="48" t="str">
        <f ca="1">ADDRESS(MATCH(H249,SL_CHARTS_2012!$V$1:$V$3999,1),$E$252+1,1)</f>
        <v>$W$48</v>
      </c>
    </row>
    <row r="259" spans="2:9" s="574" customFormat="1" ht="15" customHeight="1">
      <c r="B259" s="701"/>
      <c r="C259" s="714" t="s">
        <v>127</v>
      </c>
      <c r="D259" s="23" t="s">
        <v>106</v>
      </c>
      <c r="E259" s="19" t="str">
        <f ca="1">CONCATENATE(ROUND(E245,1),E$7,ROUND(E247,1))</f>
        <v>16-11,6</v>
      </c>
      <c r="F259" s="19" t="str">
        <f t="shared" ref="F259:H259" ca="1" si="113">CONCATENATE(ROUND(F245,1),F$7,ROUND(F247,1))</f>
        <v>14,9-13,5</v>
      </c>
      <c r="G259" s="19" t="str">
        <f t="shared" ca="1" si="113"/>
        <v>16-13,8</v>
      </c>
      <c r="H259" s="19" t="str">
        <f t="shared" ca="1" si="113"/>
        <v>13,9-11,6</v>
      </c>
    </row>
    <row r="260" spans="2:9" s="574" customFormat="1" ht="15" customHeight="1">
      <c r="B260" s="701"/>
      <c r="C260" s="714"/>
      <c r="D260" s="15" t="s">
        <v>670</v>
      </c>
      <c r="E260" s="15">
        <f ca="1">AVERAGE(INDIRECT(CONCATENATE($E$253,E255,$E$254,E256),TRUE))</f>
        <v>5.536607215978262</v>
      </c>
      <c r="F260" s="15">
        <f t="shared" ref="F260:H260" ca="1" si="114">AVERAGE(INDIRECT(CONCATENATE($E$253,F255,$E$254,F256),TRUE))</f>
        <v>14.775564666666668</v>
      </c>
      <c r="G260" s="15">
        <f t="shared" ca="1" si="114"/>
        <v>5.9007097291666648</v>
      </c>
      <c r="H260" s="15">
        <f t="shared" ca="1" si="114"/>
        <v>6.4063645181249997</v>
      </c>
    </row>
    <row r="261" spans="2:9" s="574" customFormat="1" ht="15" customHeight="1">
      <c r="B261" s="701"/>
      <c r="C261" s="714"/>
      <c r="D261" s="13" t="s">
        <v>671</v>
      </c>
      <c r="E261" s="13">
        <f ca="1">MIN(INDIRECT(CONCATENATE($E$253,E255,$E$254,E256),TRUE))</f>
        <v>-19</v>
      </c>
      <c r="F261" s="13">
        <f t="shared" ref="F261:H261" ca="1" si="115">MIN(INDIRECT(CONCATENATE($E$253,F255,$E$254,F256),TRUE))</f>
        <v>-10</v>
      </c>
      <c r="G261" s="13">
        <f t="shared" ca="1" si="115"/>
        <v>-19</v>
      </c>
      <c r="H261" s="13">
        <f t="shared" ca="1" si="115"/>
        <v>-13</v>
      </c>
      <c r="I261" s="580"/>
    </row>
    <row r="262" spans="2:9" s="574" customFormat="1" ht="15" customHeight="1">
      <c r="B262" s="701"/>
      <c r="C262" s="714"/>
      <c r="D262" s="13" t="s">
        <v>672</v>
      </c>
      <c r="E262" s="13">
        <f ca="1">MAX(INDIRECT(CONCATENATE($E$253,E255,$E$254,E256),TRUE))</f>
        <v>26.839550000000003</v>
      </c>
      <c r="F262" s="13">
        <f t="shared" ref="F262:H262" ca="1" si="116">MAX(INDIRECT(CONCATENATE($E$253,F255,$E$254,F256),TRUE))</f>
        <v>26.839550000000003</v>
      </c>
      <c r="G262" s="13">
        <f t="shared" ca="1" si="116"/>
        <v>26.839550000000003</v>
      </c>
      <c r="H262" s="13">
        <f t="shared" ca="1" si="116"/>
        <v>20.931550000000001</v>
      </c>
    </row>
    <row r="263" spans="2:9" s="574" customFormat="1" ht="15" customHeight="1">
      <c r="B263" s="701"/>
      <c r="C263" s="714"/>
      <c r="D263" s="25" t="s">
        <v>673</v>
      </c>
      <c r="E263" s="16">
        <v>-15</v>
      </c>
      <c r="F263" s="16">
        <v>-15</v>
      </c>
      <c r="G263" s="16">
        <v>-15</v>
      </c>
      <c r="H263" s="16">
        <v>-15</v>
      </c>
    </row>
    <row r="264" spans="2:9" s="574" customFormat="1" ht="15" customHeight="1">
      <c r="B264" s="701"/>
      <c r="C264" s="714"/>
      <c r="D264" s="25" t="s">
        <v>674</v>
      </c>
      <c r="E264" s="16">
        <v>15</v>
      </c>
      <c r="F264" s="16">
        <v>15</v>
      </c>
      <c r="G264" s="16">
        <v>15</v>
      </c>
      <c r="H264" s="16">
        <v>15</v>
      </c>
    </row>
    <row r="265" spans="2:9" s="574" customFormat="1" ht="15" customHeight="1">
      <c r="B265" s="701"/>
      <c r="C265" s="714"/>
      <c r="D265" s="25" t="s">
        <v>675</v>
      </c>
      <c r="E265" s="26">
        <f ca="1">E261+E263</f>
        <v>-34</v>
      </c>
      <c r="F265" s="26">
        <f t="shared" ref="F265:H265" ca="1" si="117">F261+F263</f>
        <v>-25</v>
      </c>
      <c r="G265" s="26">
        <f t="shared" ca="1" si="117"/>
        <v>-34</v>
      </c>
      <c r="H265" s="26">
        <f t="shared" ca="1" si="117"/>
        <v>-28</v>
      </c>
    </row>
    <row r="266" spans="2:9" s="574" customFormat="1" ht="15" customHeight="1">
      <c r="B266" s="701"/>
      <c r="C266" s="714"/>
      <c r="D266" s="25" t="s">
        <v>676</v>
      </c>
      <c r="E266" s="26">
        <f ca="1">E262+E264</f>
        <v>41.839550000000003</v>
      </c>
      <c r="F266" s="26">
        <f t="shared" ref="F266:H266" ca="1" si="118">F262+F264</f>
        <v>41.839550000000003</v>
      </c>
      <c r="G266" s="26">
        <f t="shared" ca="1" si="118"/>
        <v>41.839550000000003</v>
      </c>
      <c r="H266" s="26">
        <f t="shared" ca="1" si="118"/>
        <v>35.931550000000001</v>
      </c>
    </row>
    <row r="267" spans="2:9" s="574" customFormat="1" ht="15" customHeight="1">
      <c r="B267" s="701"/>
      <c r="C267" s="722" t="s">
        <v>128</v>
      </c>
      <c r="D267" s="56" t="s">
        <v>106</v>
      </c>
      <c r="E267" s="57" t="str">
        <f ca="1">CONCATENATE(ROUND(E245,1),E$7,ROUND(E247,1))</f>
        <v>16-11,6</v>
      </c>
      <c r="F267" s="57" t="str">
        <f t="shared" ref="F267:H267" ca="1" si="119">CONCATENATE(ROUND(F245,1),F$7,ROUND(F247,1))</f>
        <v>14,9-13,5</v>
      </c>
      <c r="G267" s="57" t="str">
        <f t="shared" ca="1" si="119"/>
        <v>16-13,8</v>
      </c>
      <c r="H267" s="57" t="str">
        <f t="shared" ca="1" si="119"/>
        <v>13,9-11,6</v>
      </c>
    </row>
    <row r="268" spans="2:9" s="574" customFormat="1" ht="15" customHeight="1">
      <c r="B268" s="701"/>
      <c r="C268" s="722"/>
      <c r="D268" s="58" t="s">
        <v>670</v>
      </c>
      <c r="E268" s="58">
        <f ca="1">AVERAGE(INDIRECT(CONCATENATE($E$253,E257,$E$254,E258),TRUE))</f>
        <v>5.536607215978262</v>
      </c>
      <c r="F268" s="58">
        <f t="shared" ref="F268:H268" ca="1" si="120">AVERAGE(INDIRECT(CONCATENATE($E$253,F257,$E$254,F258),TRUE))</f>
        <v>14.775564666666668</v>
      </c>
      <c r="G268" s="58">
        <f t="shared" ca="1" si="120"/>
        <v>5.9007097291666648</v>
      </c>
      <c r="H268" s="58">
        <f t="shared" ca="1" si="120"/>
        <v>6.4063645181249997</v>
      </c>
    </row>
    <row r="269" spans="2:9" s="574" customFormat="1" ht="15" customHeight="1">
      <c r="B269" s="701"/>
      <c r="C269" s="722"/>
      <c r="D269" s="59" t="s">
        <v>671</v>
      </c>
      <c r="E269" s="59">
        <f ca="1">MIN(INDIRECT(CONCATENATE($E$253,E257,$E$254,E258),TRUE))</f>
        <v>-19</v>
      </c>
      <c r="F269" s="59">
        <f t="shared" ref="F269:H269" ca="1" si="121">MIN(INDIRECT(CONCATENATE($E$253,F257,$E$254,F258),TRUE))</f>
        <v>-10</v>
      </c>
      <c r="G269" s="59">
        <f t="shared" ca="1" si="121"/>
        <v>-19</v>
      </c>
      <c r="H269" s="59">
        <f t="shared" ca="1" si="121"/>
        <v>-13</v>
      </c>
    </row>
    <row r="270" spans="2:9" s="574" customFormat="1" ht="15" customHeight="1">
      <c r="B270" s="701"/>
      <c r="C270" s="722"/>
      <c r="D270" s="59" t="s">
        <v>672</v>
      </c>
      <c r="E270" s="59">
        <f ca="1">MAX(INDIRECT(CONCATENATE($E$253,E257,$E$254,E258),TRUE))</f>
        <v>26.839550000000003</v>
      </c>
      <c r="F270" s="59">
        <f t="shared" ref="F270:H270" ca="1" si="122">MAX(INDIRECT(CONCATENATE($E$253,F257,$E$254,F258),TRUE))</f>
        <v>26.839550000000003</v>
      </c>
      <c r="G270" s="59">
        <f t="shared" ca="1" si="122"/>
        <v>26.839550000000003</v>
      </c>
      <c r="H270" s="59">
        <f t="shared" ca="1" si="122"/>
        <v>20.931550000000001</v>
      </c>
    </row>
    <row r="271" spans="2:9" s="574" customFormat="1" ht="15" customHeight="1">
      <c r="B271" s="701"/>
      <c r="C271" s="722"/>
      <c r="D271" s="60" t="s">
        <v>673</v>
      </c>
      <c r="E271" s="61">
        <v>-15</v>
      </c>
      <c r="F271" s="61">
        <v>-15</v>
      </c>
      <c r="G271" s="61">
        <v>-15</v>
      </c>
      <c r="H271" s="61">
        <v>-15</v>
      </c>
    </row>
    <row r="272" spans="2:9" s="574" customFormat="1" ht="15" customHeight="1">
      <c r="B272" s="701"/>
      <c r="C272" s="722"/>
      <c r="D272" s="60" t="s">
        <v>674</v>
      </c>
      <c r="E272" s="61">
        <v>15</v>
      </c>
      <c r="F272" s="61">
        <v>15</v>
      </c>
      <c r="G272" s="61">
        <v>15</v>
      </c>
      <c r="H272" s="61">
        <v>15</v>
      </c>
    </row>
    <row r="273" spans="2:8" s="574" customFormat="1" ht="15" customHeight="1">
      <c r="B273" s="701"/>
      <c r="C273" s="722"/>
      <c r="D273" s="60" t="s">
        <v>675</v>
      </c>
      <c r="E273" s="62">
        <f ca="1">E269+E271</f>
        <v>-34</v>
      </c>
      <c r="F273" s="62">
        <f t="shared" ref="F273:H273" ca="1" si="123">F269+F271</f>
        <v>-25</v>
      </c>
      <c r="G273" s="62">
        <f t="shared" ca="1" si="123"/>
        <v>-34</v>
      </c>
      <c r="H273" s="62">
        <f t="shared" ca="1" si="123"/>
        <v>-28</v>
      </c>
    </row>
    <row r="274" spans="2:8" s="574" customFormat="1" ht="15" customHeight="1" thickBot="1">
      <c r="B274" s="733"/>
      <c r="C274" s="723"/>
      <c r="D274" s="148" t="s">
        <v>676</v>
      </c>
      <c r="E274" s="149">
        <f ca="1">E270+E272</f>
        <v>41.839550000000003</v>
      </c>
      <c r="F274" s="149">
        <f t="shared" ref="F274:H274" ca="1" si="124">F270+F272</f>
        <v>41.839550000000003</v>
      </c>
      <c r="G274" s="149">
        <f t="shared" ca="1" si="124"/>
        <v>41.839550000000003</v>
      </c>
      <c r="H274" s="149">
        <f t="shared" ca="1" si="124"/>
        <v>35.931550000000001</v>
      </c>
    </row>
    <row r="275" spans="2:8" s="574" customFormat="1" ht="15" customHeight="1">
      <c r="B275" s="190"/>
      <c r="C275" s="190"/>
      <c r="D275" s="28"/>
      <c r="E275" s="29"/>
      <c r="F275" s="29"/>
      <c r="G275" s="29"/>
      <c r="H275" s="29"/>
    </row>
    <row r="276" spans="2:8" s="490" customFormat="1" ht="15" customHeight="1" thickBot="1">
      <c r="B276" s="690" t="s">
        <v>44</v>
      </c>
      <c r="C276" s="690"/>
      <c r="D276" s="690"/>
      <c r="E276" s="690"/>
      <c r="F276" s="690"/>
      <c r="G276" s="690"/>
      <c r="H276" s="690"/>
    </row>
    <row r="277" spans="2:8" s="574" customFormat="1" ht="15" customHeight="1">
      <c r="B277" s="691" t="s">
        <v>132</v>
      </c>
      <c r="C277" s="691" t="s">
        <v>120</v>
      </c>
      <c r="D277" s="30" t="s">
        <v>148</v>
      </c>
      <c r="E277" s="96" t="str">
        <f>ADDRESS(MATCH(E278,SL_CHARTS_2012!$AC$1:$AC$39999,1),$E$285,1)</f>
        <v>$AC$20</v>
      </c>
      <c r="F277" s="96" t="str">
        <f>ADDRESS(MATCH(F278,SL_CHARTS_2012!$AC$1:$AC$39999,1),$E$285,1)</f>
        <v>$AC$19</v>
      </c>
      <c r="G277" s="96" t="str">
        <f>ADDRESS(MATCH(G278,SL_CHARTS_2012!$AC$1:$AC$39999,1),$E$285,1)</f>
        <v>$AC$20</v>
      </c>
      <c r="H277" s="96" t="str">
        <f>ADDRESS(MATCH(H278,SL_CHARTS_2012!$AC$1:$AC$39999,1),$E$285,1)</f>
        <v>$AC$18</v>
      </c>
    </row>
    <row r="278" spans="2:8" s="574" customFormat="1" ht="15" customHeight="1">
      <c r="B278" s="692"/>
      <c r="C278" s="691"/>
      <c r="D278" s="66" t="s">
        <v>129</v>
      </c>
      <c r="E278" s="197">
        <f>ROUNDUP(E$4,0)</f>
        <v>16</v>
      </c>
      <c r="F278" s="197">
        <f t="shared" ref="F278:H278" si="125">ROUNDUP(F$4,0)</f>
        <v>15</v>
      </c>
      <c r="G278" s="197">
        <f t="shared" si="125"/>
        <v>16</v>
      </c>
      <c r="H278" s="197">
        <f t="shared" si="125"/>
        <v>14</v>
      </c>
    </row>
    <row r="279" spans="2:8" s="574" customFormat="1" ht="15" customHeight="1">
      <c r="B279" s="692"/>
      <c r="C279" s="691"/>
      <c r="D279" s="30" t="s">
        <v>149</v>
      </c>
      <c r="E279" s="31" t="str">
        <f>ADDRESS(MATCH(E280,SL_CHARTS_2012!$AC$1:$AC$39999,1),$E$285,1)</f>
        <v>$AC$15</v>
      </c>
      <c r="F279" s="31" t="str">
        <f>ADDRESS(MATCH(F280,SL_CHARTS_2012!$AC$1:$AC$39999,1),$E$285,1)</f>
        <v>$AC$17</v>
      </c>
      <c r="G279" s="31" t="str">
        <f>ADDRESS(MATCH(G280,SL_CHARTS_2012!$AC$1:$AC$39999,1),$E$285,1)</f>
        <v>$AC$17</v>
      </c>
      <c r="H279" s="31" t="str">
        <f>ADDRESS(MATCH(H280,SL_CHARTS_2012!$AC$1:$AC$39999,1),$E$285,1)</f>
        <v>$AC$15</v>
      </c>
    </row>
    <row r="280" spans="2:8" s="574" customFormat="1" ht="15" customHeight="1">
      <c r="B280" s="692"/>
      <c r="C280" s="691"/>
      <c r="D280" s="66" t="s">
        <v>130</v>
      </c>
      <c r="E280" s="241">
        <f>ROUNDDOWN(E$8,0)</f>
        <v>11</v>
      </c>
      <c r="F280" s="241">
        <f t="shared" ref="F280:H280" si="126">ROUNDDOWN(F$8,0)</f>
        <v>13</v>
      </c>
      <c r="G280" s="241">
        <f t="shared" si="126"/>
        <v>13</v>
      </c>
      <c r="H280" s="241">
        <f t="shared" si="126"/>
        <v>11</v>
      </c>
    </row>
    <row r="281" spans="2:8" s="574" customFormat="1" ht="15" customHeight="1">
      <c r="B281" s="692"/>
      <c r="C281" s="693" t="s">
        <v>121</v>
      </c>
      <c r="D281" s="63" t="s">
        <v>148</v>
      </c>
      <c r="E281" s="64" t="str">
        <f>ADDRESS(MATCH(E282,SL_CHARTS_2012!$AC$1:$AC$39999,1),$E$285,1)</f>
        <v>$AC$20</v>
      </c>
      <c r="F281" s="64" t="str">
        <f>ADDRESS(MATCH(F282,SL_CHARTS_2012!$AC$1:$AC$39999,1),$E$285,1)</f>
        <v>$AC$19</v>
      </c>
      <c r="G281" s="64" t="str">
        <f>ADDRESS(MATCH(G282,SL_CHARTS_2012!$AC$1:$AC$39999,1),$E$285,1)</f>
        <v>$AC$20</v>
      </c>
      <c r="H281" s="64" t="str">
        <f>ADDRESS(MATCH(H282,SL_CHARTS_2012!$AC$1:$AC$39999,1),$E$285,1)</f>
        <v>$AC$18</v>
      </c>
    </row>
    <row r="282" spans="2:8" s="574" customFormat="1" ht="15" customHeight="1">
      <c r="B282" s="692"/>
      <c r="C282" s="693"/>
      <c r="D282" s="164" t="s">
        <v>118</v>
      </c>
      <c r="E282" s="196">
        <f>ROUNDUP(E$6,0)</f>
        <v>16</v>
      </c>
      <c r="F282" s="196">
        <f t="shared" ref="F282:H282" si="127">ROUNDUP(F$6,0)</f>
        <v>15</v>
      </c>
      <c r="G282" s="196">
        <f t="shared" si="127"/>
        <v>16</v>
      </c>
      <c r="H282" s="196">
        <f t="shared" si="127"/>
        <v>14</v>
      </c>
    </row>
    <row r="283" spans="2:8" s="574" customFormat="1" ht="15" customHeight="1">
      <c r="B283" s="692"/>
      <c r="C283" s="693"/>
      <c r="D283" s="63" t="s">
        <v>149</v>
      </c>
      <c r="E283" s="64" t="str">
        <f>ADDRESS(MATCH(E284,SL_CHARTS_2012!$AC$1:$AC$39999,1),$E$285,1)</f>
        <v>$AC$15</v>
      </c>
      <c r="F283" s="64" t="str">
        <f>ADDRESS(MATCH(F284,SL_CHARTS_2012!$AC$1:$AC$39999,1),$E$285,1)</f>
        <v>$AC$17</v>
      </c>
      <c r="G283" s="64" t="str">
        <f>ADDRESS(MATCH(G284,SL_CHARTS_2012!$AC$1:$AC$39999,1),$E$285,1)</f>
        <v>$AC$17</v>
      </c>
      <c r="H283" s="64" t="str">
        <f>ADDRESS(MATCH(H284,SL_CHARTS_2012!$AC$1:$AC$39999,1),$E$285,1)</f>
        <v>$AC$15</v>
      </c>
    </row>
    <row r="284" spans="2:8" s="574" customFormat="1" ht="15" customHeight="1">
      <c r="B284" s="692"/>
      <c r="C284" s="693"/>
      <c r="D284" s="164" t="s">
        <v>119</v>
      </c>
      <c r="E284" s="196">
        <f>ROUNDDOWN(E$10,0)</f>
        <v>11</v>
      </c>
      <c r="F284" s="196">
        <f t="shared" ref="F284:H284" si="128">ROUNDDOWN(F$10,0)</f>
        <v>13</v>
      </c>
      <c r="G284" s="196">
        <f t="shared" si="128"/>
        <v>13</v>
      </c>
      <c r="H284" s="196">
        <f t="shared" si="128"/>
        <v>11</v>
      </c>
    </row>
    <row r="285" spans="2:8" s="574" customFormat="1" ht="15" customHeight="1">
      <c r="B285" s="692"/>
      <c r="C285" s="694" t="s">
        <v>125</v>
      </c>
      <c r="D285" s="694"/>
      <c r="E285" s="695">
        <v>29</v>
      </c>
      <c r="F285" s="695"/>
      <c r="G285" s="695"/>
      <c r="H285" s="695"/>
    </row>
    <row r="286" spans="2:8" s="574" customFormat="1" ht="15" customHeight="1">
      <c r="B286" s="692"/>
      <c r="C286" s="696" t="s">
        <v>120</v>
      </c>
      <c r="D286" s="89" t="s">
        <v>123</v>
      </c>
      <c r="E286" s="69" t="str">
        <f>ADDRESS(MATCH(E280,SL_CHARTS_2012!$AC$1:$AC$3999,1),$E285+1,1)</f>
        <v>$AD$15</v>
      </c>
      <c r="F286" s="69" t="str">
        <f>ADDRESS(MATCH(F280,SL_CHARTS_2012!$AC$1:$AC$3999,1),$E285+1,1)</f>
        <v>$AD$17</v>
      </c>
      <c r="G286" s="69" t="str">
        <f>ADDRESS(MATCH(G280,SL_CHARTS_2012!$AC$1:$AC$3999,1),$E285+1,1)</f>
        <v>$AD$17</v>
      </c>
      <c r="H286" s="69" t="str">
        <f>ADDRESS(MATCH(H280,SL_CHARTS_2012!$AC$1:$AC$3999,1),$E285+1,1)</f>
        <v>$AD$15</v>
      </c>
    </row>
    <row r="287" spans="2:8" s="574" customFormat="1" ht="15" customHeight="1">
      <c r="B287" s="692"/>
      <c r="C287" s="696"/>
      <c r="D287" s="89" t="s">
        <v>122</v>
      </c>
      <c r="E287" s="69" t="str">
        <f>ADDRESS(MATCH(E278,SL_CHARTS_2012!$AC$1:$AC$3999,1),$E285+1,1)</f>
        <v>$AD$20</v>
      </c>
      <c r="F287" s="69" t="str">
        <f>ADDRESS(MATCH(F278,SL_CHARTS_2012!$AC$1:$AC$3999,1),$E285+1,1)</f>
        <v>$AD$19</v>
      </c>
      <c r="G287" s="69" t="str">
        <f>ADDRESS(MATCH(G278,SL_CHARTS_2012!$AC$1:$AC$3999,1),$E285+1,1)</f>
        <v>$AD$20</v>
      </c>
      <c r="H287" s="69" t="str">
        <f>ADDRESS(MATCH(H278,SL_CHARTS_2012!$AC$1:$AC$3999,1),$E285+1,1)</f>
        <v>$AD$18</v>
      </c>
    </row>
    <row r="288" spans="2:8" s="574" customFormat="1" ht="15" customHeight="1">
      <c r="B288" s="692"/>
      <c r="C288" s="693" t="s">
        <v>121</v>
      </c>
      <c r="D288" s="90" t="s">
        <v>123</v>
      </c>
      <c r="E288" s="67" t="str">
        <f>ADDRESS(MATCH(E284,SL_CHARTS_2012!$AC$1:$AC$3999,1),$E285+1,1)</f>
        <v>$AD$15</v>
      </c>
      <c r="F288" s="67" t="str">
        <f>ADDRESS(MATCH(F284,SL_CHARTS_2012!$AC$1:$AC$3999,1),$E285+1,1)</f>
        <v>$AD$17</v>
      </c>
      <c r="G288" s="67" t="str">
        <f>ADDRESS(MATCH(G284,SL_CHARTS_2012!$AC$1:$AC$3999,1),$E285+1,1)</f>
        <v>$AD$17</v>
      </c>
      <c r="H288" s="67" t="str">
        <f>ADDRESS(MATCH(H284,SL_CHARTS_2012!$AC$1:$AC$3999,1),$E285+1,1)</f>
        <v>$AD$15</v>
      </c>
    </row>
    <row r="289" spans="2:8" s="574" customFormat="1" ht="15" customHeight="1">
      <c r="B289" s="692"/>
      <c r="C289" s="693"/>
      <c r="D289" s="90" t="s">
        <v>122</v>
      </c>
      <c r="E289" s="67" t="str">
        <f>ADDRESS(MATCH(E282,SL_CHARTS_2012!$AC$1:$AC$3999,1),$E285+1,1)</f>
        <v>$AD$20</v>
      </c>
      <c r="F289" s="67" t="str">
        <f>ADDRESS(MATCH(F282,SL_CHARTS_2012!$AC$1:$AC$3999,1),$E285+1,1)</f>
        <v>$AD$19</v>
      </c>
      <c r="G289" s="67" t="str">
        <f>ADDRESS(MATCH(G282,SL_CHARTS_2012!$AC$1:$AC$3999,1),$E285+1,1)</f>
        <v>$AD$20</v>
      </c>
      <c r="H289" s="67" t="str">
        <f>ADDRESS(MATCH(H282,SL_CHARTS_2012!$AC$1:$AC$3999,1),$E285+1,1)</f>
        <v>$AD$18</v>
      </c>
    </row>
    <row r="290" spans="2:8" s="574" customFormat="1" ht="15" customHeight="1">
      <c r="B290" s="692"/>
      <c r="C290" s="568"/>
      <c r="D290" s="697" t="s">
        <v>126</v>
      </c>
      <c r="E290" s="72" t="s">
        <v>147</v>
      </c>
      <c r="F290" s="569"/>
      <c r="G290" s="569"/>
      <c r="H290" s="569"/>
    </row>
    <row r="291" spans="2:8" s="574" customFormat="1" ht="15" customHeight="1">
      <c r="B291" s="692"/>
      <c r="C291" s="568"/>
      <c r="D291" s="697"/>
      <c r="E291" s="72" t="s">
        <v>124</v>
      </c>
      <c r="F291" s="569"/>
      <c r="G291" s="569"/>
      <c r="H291" s="569"/>
    </row>
    <row r="292" spans="2:8" s="580" customFormat="1" ht="15" customHeight="1">
      <c r="B292" s="692"/>
      <c r="C292" s="698" t="s">
        <v>127</v>
      </c>
      <c r="D292" s="91" t="s">
        <v>106</v>
      </c>
      <c r="E292" s="20" t="str">
        <f>CONCATENATE(E278,E$7,E280)</f>
        <v>16-11</v>
      </c>
      <c r="F292" s="20" t="str">
        <f t="shared" ref="F292:H292" si="129">CONCATENATE(F278,F$7,F280)</f>
        <v>15-13</v>
      </c>
      <c r="G292" s="20" t="str">
        <f t="shared" si="129"/>
        <v>16-13</v>
      </c>
      <c r="H292" s="20" t="str">
        <f t="shared" si="129"/>
        <v>14-11</v>
      </c>
    </row>
    <row r="293" spans="2:8" s="580" customFormat="1" ht="15" customHeight="1">
      <c r="B293" s="692"/>
      <c r="C293" s="698"/>
      <c r="D293" s="92" t="s">
        <v>670</v>
      </c>
      <c r="E293" s="92">
        <f ca="1">AVERAGE(INDIRECT(CONCATENATE($E$290,E286,$E$291,E287),TRUE))</f>
        <v>61.433366666666679</v>
      </c>
      <c r="F293" s="92">
        <f t="shared" ref="F293:H293" ca="1" si="130">AVERAGE(INDIRECT(CONCATENATE($E$290,F286,$E$291,F287),TRUE))</f>
        <v>62.050033333333339</v>
      </c>
      <c r="G293" s="92">
        <f t="shared" ca="1" si="130"/>
        <v>62.347950000000004</v>
      </c>
      <c r="H293" s="92">
        <f t="shared" ca="1" si="130"/>
        <v>60.629200000000004</v>
      </c>
    </row>
    <row r="294" spans="2:8" s="580" customFormat="1" ht="15" customHeight="1">
      <c r="B294" s="692"/>
      <c r="C294" s="698"/>
      <c r="D294" s="93" t="s">
        <v>671</v>
      </c>
      <c r="E294" s="93">
        <f ca="1">MIN(INDIRECT(CONCATENATE($E$290,E286,$E$291,E287),TRUE))</f>
        <v>59.541700000000006</v>
      </c>
      <c r="F294" s="93">
        <f t="shared" ref="F294:H294" ca="1" si="131">MIN(INDIRECT(CONCATENATE($E$290,F286,$E$291,F287),TRUE))</f>
        <v>61.066700000000004</v>
      </c>
      <c r="G294" s="93">
        <f t="shared" ca="1" si="131"/>
        <v>61.066700000000004</v>
      </c>
      <c r="H294" s="93">
        <f t="shared" ca="1" si="131"/>
        <v>59.541700000000006</v>
      </c>
    </row>
    <row r="295" spans="2:8" s="580" customFormat="1" ht="15" customHeight="1">
      <c r="B295" s="692"/>
      <c r="C295" s="698"/>
      <c r="D295" s="93" t="s">
        <v>672</v>
      </c>
      <c r="E295" s="93">
        <f ca="1">MAX(INDIRECT(CONCATENATE($E$290,E286,$E$291,E287),TRUE))</f>
        <v>63.241700000000009</v>
      </c>
      <c r="F295" s="93">
        <f t="shared" ref="F295:H295" ca="1" si="132">MAX(INDIRECT(CONCATENATE($E$290,F286,$E$291,F287),TRUE))</f>
        <v>62.841700000000003</v>
      </c>
      <c r="G295" s="93">
        <f t="shared" ca="1" si="132"/>
        <v>63.241700000000009</v>
      </c>
      <c r="H295" s="93">
        <f t="shared" ca="1" si="132"/>
        <v>62.241700000000002</v>
      </c>
    </row>
    <row r="296" spans="2:8" s="574" customFormat="1" ht="15" customHeight="1">
      <c r="B296" s="692"/>
      <c r="C296" s="698"/>
      <c r="D296" s="94" t="s">
        <v>131</v>
      </c>
      <c r="E296" s="94" t="str">
        <f>CONCATENATE($E290,E287,$E291,E286)</f>
        <v>SL_CHARTS_2012!$AD$20:$AD$15</v>
      </c>
      <c r="F296" s="94" t="str">
        <f t="shared" ref="F296:H296" si="133">CONCATENATE($E290,F287,$E291,F286)</f>
        <v>SL_CHARTS_2012!$AD$19:$AD$17</v>
      </c>
      <c r="G296" s="94" t="str">
        <f t="shared" si="133"/>
        <v>SL_CHARTS_2012!$AD$20:$AD$17</v>
      </c>
      <c r="H296" s="94" t="str">
        <f t="shared" si="133"/>
        <v>SL_CHARTS_2012!$AD$18:$AD$15</v>
      </c>
    </row>
    <row r="297" spans="2:8" s="574" customFormat="1" ht="15" customHeight="1">
      <c r="B297" s="692"/>
      <c r="C297" s="698"/>
      <c r="D297" s="94" t="s">
        <v>677</v>
      </c>
      <c r="E297" s="94" t="str">
        <f ca="1">ADDRESS(MATCH(E294,INDIRECT(E296,TRUE),0)+MATCH(E280,SL_CHARTS_2012!$AC$1:$AC$3999,1)-1,$E285,1,1)</f>
        <v>$AC$16</v>
      </c>
      <c r="F297" s="94" t="str">
        <f ca="1">ADDRESS(MATCH(F294,INDIRECT(F296,TRUE),0)+MATCH(F280,SL_CHARTS_2012!$AC$1:$AC$3999,1)-1,$E285,1,1)</f>
        <v>$AC$17</v>
      </c>
      <c r="G297" s="94" t="str">
        <f ca="1">ADDRESS(MATCH(G294,INDIRECT(G296,TRUE),0)+MATCH(G280,SL_CHARTS_2012!$AC$1:$AC$3999,1)-1,$E285,1,1)</f>
        <v>$AC$17</v>
      </c>
      <c r="H297" s="94" t="str">
        <f ca="1">ADDRESS(MATCH(H294,INDIRECT(H296,TRUE),0)+MATCH(H280,SL_CHARTS_2012!$AC$1:$AC$3999,1)-1,$E285,1,1)</f>
        <v>$AC$16</v>
      </c>
    </row>
    <row r="298" spans="2:8" s="574" customFormat="1" ht="15" customHeight="1">
      <c r="B298" s="692"/>
      <c r="C298" s="698"/>
      <c r="D298" s="94" t="s">
        <v>678</v>
      </c>
      <c r="E298" s="94" t="str">
        <f ca="1">ADDRESS(MATCH(E294,INDIRECT(E296,TRUE),0)+MATCH(E280,SL_CHARTS_2012!$AC$1:$AC$3999,1)-1,$E285+2,1,1)</f>
        <v>$AE$16</v>
      </c>
      <c r="F298" s="94" t="str">
        <f ca="1">ADDRESS(MATCH(F294,INDIRECT(F296,TRUE),0)+MATCH(F280,SL_CHARTS_2012!$AC$1:$AC$3999,1)-1,$E285+2,1,1)</f>
        <v>$AE$17</v>
      </c>
      <c r="G298" s="94" t="str">
        <f ca="1">ADDRESS(MATCH(G294,INDIRECT(G296,TRUE),0)+MATCH(G280,SL_CHARTS_2012!$AC$1:$AC$3999,1)-1,$E285+2,1,1)</f>
        <v>$AE$17</v>
      </c>
      <c r="H298" s="94" t="str">
        <f ca="1">ADDRESS(MATCH(H294,INDIRECT(H296,TRUE),0)+MATCH(H280,SL_CHARTS_2012!$AC$1:$AC$3999,1)-1,$E285+2,1,1)</f>
        <v>$AE$16</v>
      </c>
    </row>
    <row r="299" spans="2:8" s="574" customFormat="1" ht="15" customHeight="1">
      <c r="B299" s="692"/>
      <c r="C299" s="698"/>
      <c r="D299" s="94" t="s">
        <v>679</v>
      </c>
      <c r="E299" s="94" t="str">
        <f ca="1">ADDRESS(MATCH(E295,INDIRECT(E296,TRUE),0)+MATCH(E280,SL_CHARTS_2012!$AC$1:$AC$3999,1)-1,$E285,1,1)</f>
        <v>$AC$20</v>
      </c>
      <c r="F299" s="94" t="str">
        <f ca="1">ADDRESS(MATCH(F295,INDIRECT(F296,TRUE),0)+MATCH(F280,SL_CHARTS_2012!$AC$1:$AC$3999,1)-1,$E285,1,1)</f>
        <v>$AC$19</v>
      </c>
      <c r="G299" s="94" t="str">
        <f ca="1">ADDRESS(MATCH(G295,INDIRECT(G296,TRUE),0)+MATCH(G280,SL_CHARTS_2012!$AC$1:$AC$3999,1)-1,$E285,1,1)</f>
        <v>$AC$20</v>
      </c>
      <c r="H299" s="94" t="str">
        <f ca="1">ADDRESS(MATCH(H295,INDIRECT(H296,TRUE),0)+MATCH(H280,SL_CHARTS_2012!$AC$1:$AC$3999,1)-1,$E285,1,1)</f>
        <v>$AC$18</v>
      </c>
    </row>
    <row r="300" spans="2:8" s="574" customFormat="1" ht="15" customHeight="1">
      <c r="B300" s="692"/>
      <c r="C300" s="698"/>
      <c r="D300" s="94" t="s">
        <v>680</v>
      </c>
      <c r="E300" s="94" t="str">
        <f ca="1">ADDRESS(MATCH(E295,INDIRECT(E296,TRUE),0)+MATCH(E280,SL_CHARTS_2012!$AC$1:$AC$3999,1)-1,$E285+3,1)</f>
        <v>$AF$20</v>
      </c>
      <c r="F300" s="94" t="str">
        <f ca="1">ADDRESS(MATCH(F295,INDIRECT(F296,TRUE),0)+MATCH(F280,SL_CHARTS_2012!$AC$1:$AC$3999,1)-1,$E285+3,1)</f>
        <v>$AF$19</v>
      </c>
      <c r="G300" s="94" t="str">
        <f ca="1">ADDRESS(MATCH(G295,INDIRECT(G296,TRUE),0)+MATCH(G280,SL_CHARTS_2012!$AC$1:$AC$3999,1)-1,$E285+3,1)</f>
        <v>$AF$20</v>
      </c>
      <c r="H300" s="94" t="str">
        <f ca="1">ADDRESS(MATCH(H295,INDIRECT(H296,TRUE),0)+MATCH(H280,SL_CHARTS_2012!$AC$1:$AC$3999,1)-1,$E285+3,1)</f>
        <v>$AF$18</v>
      </c>
    </row>
    <row r="301" spans="2:8" s="574" customFormat="1" ht="15" customHeight="1">
      <c r="B301" s="692"/>
      <c r="C301" s="698"/>
      <c r="D301" s="94" t="s">
        <v>673</v>
      </c>
      <c r="E301" s="94">
        <f ca="1">-INDIRECT(CONCATENATE($E290,E298),TRUE)</f>
        <v>-24.111636000000214</v>
      </c>
      <c r="F301" s="94">
        <f t="shared" ref="F301:H301" ca="1" si="134">-INDIRECT(CONCATENATE($E290,F298),TRUE)</f>
        <v>-23.643608999999877</v>
      </c>
      <c r="G301" s="94">
        <f t="shared" ca="1" si="134"/>
        <v>-23.643608999999877</v>
      </c>
      <c r="H301" s="94">
        <f t="shared" ca="1" si="134"/>
        <v>-24.111636000000214</v>
      </c>
    </row>
    <row r="302" spans="2:8" s="574" customFormat="1" ht="15" customHeight="1">
      <c r="B302" s="692"/>
      <c r="C302" s="698"/>
      <c r="D302" s="94" t="s">
        <v>674</v>
      </c>
      <c r="E302" s="94">
        <f ca="1">INDIRECT(CONCATENATE($E290,E300),TRUE)</f>
        <v>23.519271000000025</v>
      </c>
      <c r="F302" s="94">
        <f t="shared" ref="F302:H302" ca="1" si="135">INDIRECT(CONCATENATE($E290,F300),TRUE)</f>
        <v>23.951417999999958</v>
      </c>
      <c r="G302" s="94">
        <f t="shared" ca="1" si="135"/>
        <v>23.519271000000025</v>
      </c>
      <c r="H302" s="94">
        <f t="shared" ca="1" si="135"/>
        <v>24.459948000000011</v>
      </c>
    </row>
    <row r="303" spans="2:8" s="574" customFormat="1" ht="15" customHeight="1">
      <c r="B303" s="692"/>
      <c r="C303" s="698"/>
      <c r="D303" s="94" t="s">
        <v>675</v>
      </c>
      <c r="E303" s="96">
        <f ca="1">E294+E301</f>
        <v>35.430063999999788</v>
      </c>
      <c r="F303" s="96">
        <f t="shared" ref="F303:H303" ca="1" si="136">F294+F301</f>
        <v>37.423091000000127</v>
      </c>
      <c r="G303" s="96">
        <f t="shared" ca="1" si="136"/>
        <v>37.423091000000127</v>
      </c>
      <c r="H303" s="96">
        <f t="shared" ca="1" si="136"/>
        <v>35.430063999999788</v>
      </c>
    </row>
    <row r="304" spans="2:8" s="574" customFormat="1" ht="15" customHeight="1">
      <c r="B304" s="692"/>
      <c r="C304" s="698"/>
      <c r="D304" s="94" t="s">
        <v>676</v>
      </c>
      <c r="E304" s="96">
        <f ca="1">E295+E302</f>
        <v>86.76097100000004</v>
      </c>
      <c r="F304" s="96">
        <f t="shared" ref="F304:H304" ca="1" si="137">F295+F302</f>
        <v>86.793117999999964</v>
      </c>
      <c r="G304" s="96">
        <f t="shared" ca="1" si="137"/>
        <v>86.76097100000004</v>
      </c>
      <c r="H304" s="96">
        <f t="shared" ca="1" si="137"/>
        <v>86.701648000000006</v>
      </c>
    </row>
    <row r="305" spans="2:8" s="574" customFormat="1" ht="15" customHeight="1">
      <c r="B305" s="692"/>
      <c r="C305" s="699" t="s">
        <v>128</v>
      </c>
      <c r="D305" s="97" t="s">
        <v>106</v>
      </c>
      <c r="E305" s="98" t="str">
        <f t="shared" ref="E305:H305" si="138">CONCATENATE(E282,E$7,E284)</f>
        <v>16-11</v>
      </c>
      <c r="F305" s="98" t="str">
        <f t="shared" si="138"/>
        <v>15-13</v>
      </c>
      <c r="G305" s="98" t="str">
        <f t="shared" si="138"/>
        <v>16-13</v>
      </c>
      <c r="H305" s="98" t="str">
        <f t="shared" si="138"/>
        <v>14-11</v>
      </c>
    </row>
    <row r="306" spans="2:8" s="574" customFormat="1" ht="15" customHeight="1">
      <c r="B306" s="692"/>
      <c r="C306" s="699"/>
      <c r="D306" s="99" t="s">
        <v>670</v>
      </c>
      <c r="E306" s="99">
        <f ca="1">AVERAGE(INDIRECT(CONCATENATE($E$290,E288,$E$291,E289),TRUE))</f>
        <v>61.433366666666679</v>
      </c>
      <c r="F306" s="99">
        <f t="shared" ref="F306:H306" ca="1" si="139">AVERAGE(INDIRECT(CONCATENATE($E$290,F288,$E$291,F289),TRUE))</f>
        <v>62.050033333333339</v>
      </c>
      <c r="G306" s="99">
        <f t="shared" ca="1" si="139"/>
        <v>62.347950000000004</v>
      </c>
      <c r="H306" s="99">
        <f t="shared" ca="1" si="139"/>
        <v>60.629200000000004</v>
      </c>
    </row>
    <row r="307" spans="2:8" s="574" customFormat="1" ht="15" customHeight="1">
      <c r="B307" s="692"/>
      <c r="C307" s="699"/>
      <c r="D307" s="100" t="s">
        <v>671</v>
      </c>
      <c r="E307" s="100">
        <f ca="1">MIN(INDIRECT(CONCATENATE($E$290,E288,$E$291,E289),TRUE))</f>
        <v>59.541700000000006</v>
      </c>
      <c r="F307" s="100">
        <f t="shared" ref="F307:H307" ca="1" si="140">MIN(INDIRECT(CONCATENATE($E$290,F288,$E$291,F289),TRUE))</f>
        <v>61.066700000000004</v>
      </c>
      <c r="G307" s="100">
        <f t="shared" ca="1" si="140"/>
        <v>61.066700000000004</v>
      </c>
      <c r="H307" s="100">
        <f t="shared" ca="1" si="140"/>
        <v>59.541700000000006</v>
      </c>
    </row>
    <row r="308" spans="2:8" s="574" customFormat="1" ht="15" customHeight="1">
      <c r="B308" s="692"/>
      <c r="C308" s="699"/>
      <c r="D308" s="100" t="s">
        <v>672</v>
      </c>
      <c r="E308" s="100">
        <f ca="1">MAX(INDIRECT(CONCATENATE($E$290,E288,$E$291,E289),TRUE))</f>
        <v>63.241700000000009</v>
      </c>
      <c r="F308" s="100">
        <f t="shared" ref="F308:H308" ca="1" si="141">MAX(INDIRECT(CONCATENATE($E$290,F288,$E$291,F289),TRUE))</f>
        <v>62.841700000000003</v>
      </c>
      <c r="G308" s="100">
        <f t="shared" ca="1" si="141"/>
        <v>63.241700000000009</v>
      </c>
      <c r="H308" s="100">
        <f t="shared" ca="1" si="141"/>
        <v>62.241700000000002</v>
      </c>
    </row>
    <row r="309" spans="2:8" s="574" customFormat="1" ht="15" hidden="1" customHeight="1">
      <c r="B309" s="692"/>
      <c r="C309" s="699"/>
      <c r="D309" s="101" t="s">
        <v>131</v>
      </c>
      <c r="E309" s="101" t="str">
        <f>CONCATENATE($E290,E289,$E291,E288)</f>
        <v>SL_CHARTS_2012!$AD$20:$AD$15</v>
      </c>
      <c r="F309" s="101" t="str">
        <f t="shared" ref="F309:H309" si="142">CONCATENATE($E290,F289,$E291,F288)</f>
        <v>SL_CHARTS_2012!$AD$19:$AD$17</v>
      </c>
      <c r="G309" s="101" t="str">
        <f t="shared" si="142"/>
        <v>SL_CHARTS_2012!$AD$20:$AD$17</v>
      </c>
      <c r="H309" s="101" t="str">
        <f t="shared" si="142"/>
        <v>SL_CHARTS_2012!$AD$18:$AD$15</v>
      </c>
    </row>
    <row r="310" spans="2:8" s="574" customFormat="1" ht="15" hidden="1" customHeight="1">
      <c r="B310" s="692"/>
      <c r="C310" s="699"/>
      <c r="D310" s="101" t="s">
        <v>677</v>
      </c>
      <c r="E310" s="101" t="str">
        <f ca="1">ADDRESS(MATCH(E307,INDIRECT(E309,TRUE),0)+MATCH(E284,SL_CHARTS_2012!$AC$1:$AC$3999,1)-1,$E285,1,1)</f>
        <v>$AC$16</v>
      </c>
      <c r="F310" s="101" t="str">
        <f ca="1">ADDRESS(MATCH(F307,INDIRECT(F309,TRUE),0)+MATCH(F284,SL_CHARTS_2012!$AC$1:$AC$3999,1)-1,$E285,1,1)</f>
        <v>$AC$17</v>
      </c>
      <c r="G310" s="101" t="str">
        <f ca="1">ADDRESS(MATCH(G307,INDIRECT(G309,TRUE),0)+MATCH(G284,SL_CHARTS_2012!$AC$1:$AC$3999,1)-1,$E285,1,1)</f>
        <v>$AC$17</v>
      </c>
      <c r="H310" s="101" t="str">
        <f ca="1">ADDRESS(MATCH(H307,INDIRECT(H309,TRUE),0)+MATCH(H284,SL_CHARTS_2012!$AC$1:$AC$3999,1)-1,$E285,1,1)</f>
        <v>$AC$16</v>
      </c>
    </row>
    <row r="311" spans="2:8" s="574" customFormat="1" ht="15" hidden="1" customHeight="1">
      <c r="B311" s="692"/>
      <c r="C311" s="699"/>
      <c r="D311" s="101" t="s">
        <v>678</v>
      </c>
      <c r="E311" s="101" t="str">
        <f ca="1">ADDRESS(MATCH(E307,INDIRECT(E309,TRUE),0)+MATCH(E284,SL_CHARTS_2012!$AC$1:$AC$3999,1)-1,$E285+2,1,1)</f>
        <v>$AE$16</v>
      </c>
      <c r="F311" s="101" t="str">
        <f ca="1">ADDRESS(MATCH(F307,INDIRECT(F309,TRUE),0)+MATCH(F284,SL_CHARTS_2012!$AC$1:$AC$3999,1)-1,$E285+2,1,1)</f>
        <v>$AE$17</v>
      </c>
      <c r="G311" s="101" t="str">
        <f ca="1">ADDRESS(MATCH(G307,INDIRECT(G309,TRUE),0)+MATCH(G284,SL_CHARTS_2012!$AC$1:$AC$3999,1)-1,$E285+2,1,1)</f>
        <v>$AE$17</v>
      </c>
      <c r="H311" s="101" t="str">
        <f ca="1">ADDRESS(MATCH(H307,INDIRECT(H309,TRUE),0)+MATCH(H284,SL_CHARTS_2012!$AC$1:$AC$3999,1)-1,$E285+2,1,1)</f>
        <v>$AE$16</v>
      </c>
    </row>
    <row r="312" spans="2:8" s="574" customFormat="1" ht="15" hidden="1" customHeight="1">
      <c r="B312" s="692"/>
      <c r="C312" s="699"/>
      <c r="D312" s="101" t="s">
        <v>679</v>
      </c>
      <c r="E312" s="101" t="str">
        <f ca="1">ADDRESS(MATCH(E308,INDIRECT(E309,TRUE),0)+MATCH(E284,SL_CHARTS_2012!$AC$1:$AC$3999,1)-1,$E285,1,1)</f>
        <v>$AC$20</v>
      </c>
      <c r="F312" s="101" t="str">
        <f ca="1">ADDRESS(MATCH(F308,INDIRECT(F309,TRUE),0)+MATCH(F284,SL_CHARTS_2012!$AC$1:$AC$3999,1)-1,$E285,1,1)</f>
        <v>$AC$19</v>
      </c>
      <c r="G312" s="101" t="str">
        <f ca="1">ADDRESS(MATCH(G308,INDIRECT(G309,TRUE),0)+MATCH(G284,SL_CHARTS_2012!$AC$1:$AC$3999,1)-1,$E285,1,1)</f>
        <v>$AC$20</v>
      </c>
      <c r="H312" s="101" t="str">
        <f ca="1">ADDRESS(MATCH(H308,INDIRECT(H309,TRUE),0)+MATCH(H284,SL_CHARTS_2012!$AC$1:$AC$3999,1)-1,$E285,1,1)</f>
        <v>$AC$18</v>
      </c>
    </row>
    <row r="313" spans="2:8" s="574" customFormat="1" ht="15" hidden="1" customHeight="1">
      <c r="B313" s="692"/>
      <c r="C313" s="699"/>
      <c r="D313" s="101" t="s">
        <v>680</v>
      </c>
      <c r="E313" s="101" t="str">
        <f ca="1">ADDRESS(MATCH(E308,INDIRECT(E309,TRUE),0)+MATCH(E284,SL_CHARTS_2012!$AC$1:$AC$3999,1)-1,$E285+3,1,1)</f>
        <v>$AF$20</v>
      </c>
      <c r="F313" s="101" t="str">
        <f ca="1">ADDRESS(MATCH(F308,INDIRECT(F309,TRUE),0)+MATCH(F284,SL_CHARTS_2012!$AC$1:$AC$3999,1)-1,$E285+3,1,1)</f>
        <v>$AF$19</v>
      </c>
      <c r="G313" s="101" t="str">
        <f ca="1">ADDRESS(MATCH(G308,INDIRECT(G309,TRUE),0)+MATCH(G284,SL_CHARTS_2012!$AC$1:$AC$3999,1)-1,$E285+3,1,1)</f>
        <v>$AF$20</v>
      </c>
      <c r="H313" s="101" t="str">
        <f ca="1">ADDRESS(MATCH(H308,INDIRECT(H309,TRUE),0)+MATCH(H284,SL_CHARTS_2012!$AC$1:$AC$3999,1)-1,$E285+3,1,1)</f>
        <v>$AF$18</v>
      </c>
    </row>
    <row r="314" spans="2:8" s="574" customFormat="1" ht="15" customHeight="1">
      <c r="B314" s="692"/>
      <c r="C314" s="699"/>
      <c r="D314" s="101" t="s">
        <v>673</v>
      </c>
      <c r="E314" s="102">
        <f ca="1">-INDIRECT(CONCATENATE($E290,E311),TRUE)</f>
        <v>-24.111636000000214</v>
      </c>
      <c r="F314" s="102">
        <f t="shared" ref="F314:H314" ca="1" si="143">-INDIRECT(CONCATENATE($E290,F311),TRUE)</f>
        <v>-23.643608999999877</v>
      </c>
      <c r="G314" s="102">
        <f t="shared" ca="1" si="143"/>
        <v>-23.643608999999877</v>
      </c>
      <c r="H314" s="102">
        <f t="shared" ca="1" si="143"/>
        <v>-24.111636000000214</v>
      </c>
    </row>
    <row r="315" spans="2:8" s="574" customFormat="1" ht="15" customHeight="1">
      <c r="B315" s="692"/>
      <c r="C315" s="699"/>
      <c r="D315" s="101" t="s">
        <v>674</v>
      </c>
      <c r="E315" s="102">
        <f ca="1">INDIRECT(CONCATENATE($E290,E313),TRUE)</f>
        <v>23.519271000000025</v>
      </c>
      <c r="F315" s="102">
        <f t="shared" ref="F315:H315" ca="1" si="144">INDIRECT(CONCATENATE($E290,F313),TRUE)</f>
        <v>23.951417999999958</v>
      </c>
      <c r="G315" s="102">
        <f t="shared" ca="1" si="144"/>
        <v>23.519271000000025</v>
      </c>
      <c r="H315" s="102">
        <f t="shared" ca="1" si="144"/>
        <v>24.459948000000011</v>
      </c>
    </row>
    <row r="316" spans="2:8" s="574" customFormat="1" ht="15" customHeight="1">
      <c r="B316" s="692"/>
      <c r="C316" s="699"/>
      <c r="D316" s="101" t="s">
        <v>675</v>
      </c>
      <c r="E316" s="103">
        <f ca="1">E307+E314</f>
        <v>35.430063999999788</v>
      </c>
      <c r="F316" s="103">
        <f t="shared" ref="F316:H317" ca="1" si="145">F307+F314</f>
        <v>37.423091000000127</v>
      </c>
      <c r="G316" s="103">
        <f t="shared" ca="1" si="145"/>
        <v>37.423091000000127</v>
      </c>
      <c r="H316" s="103">
        <f t="shared" ca="1" si="145"/>
        <v>35.430063999999788</v>
      </c>
    </row>
    <row r="317" spans="2:8" s="574" customFormat="1" ht="15" customHeight="1" thickBot="1">
      <c r="B317" s="692"/>
      <c r="C317" s="700"/>
      <c r="D317" s="104" t="s">
        <v>676</v>
      </c>
      <c r="E317" s="105">
        <f ca="1">E308+E315</f>
        <v>86.76097100000004</v>
      </c>
      <c r="F317" s="105">
        <f t="shared" ca="1" si="145"/>
        <v>86.793117999999964</v>
      </c>
      <c r="G317" s="105">
        <f t="shared" ca="1" si="145"/>
        <v>86.76097100000004</v>
      </c>
      <c r="H317" s="105">
        <f t="shared" ca="1" si="145"/>
        <v>86.701648000000006</v>
      </c>
    </row>
    <row r="318" spans="2:8" s="574" customFormat="1" ht="15" customHeight="1">
      <c r="B318" s="199"/>
      <c r="C318" s="191"/>
      <c r="D318" s="191"/>
      <c r="E318" s="191"/>
      <c r="F318" s="191"/>
      <c r="G318" s="191"/>
      <c r="H318" s="191"/>
    </row>
    <row r="319" spans="2:8" s="490" customFormat="1" ht="15" hidden="1" customHeight="1" thickBot="1">
      <c r="B319" s="690" t="s">
        <v>45</v>
      </c>
      <c r="C319" s="690"/>
      <c r="D319" s="690"/>
      <c r="E319" s="690"/>
      <c r="F319" s="690"/>
      <c r="G319" s="690"/>
      <c r="H319" s="690"/>
    </row>
    <row r="320" spans="2:8" s="574" customFormat="1" ht="15" hidden="1" customHeight="1">
      <c r="B320" s="741" t="s">
        <v>46</v>
      </c>
      <c r="C320" s="701" t="s">
        <v>120</v>
      </c>
      <c r="D320" s="25" t="s">
        <v>148</v>
      </c>
      <c r="E320" s="26" t="str">
        <f ca="1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$AH$72</v>
      </c>
      <c r="F320" s="26" t="str">
        <f ca="1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$AH$61</v>
      </c>
      <c r="G320" s="26" t="str">
        <f ca="1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$AH$72</v>
      </c>
      <c r="H320" s="26" t="str">
        <f ca="1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$AH$51</v>
      </c>
    </row>
    <row r="321" spans="2:8" s="574" customFormat="1" ht="15" hidden="1" customHeight="1">
      <c r="B321" s="741"/>
      <c r="C321" s="701"/>
      <c r="D321" s="24" t="s">
        <v>129</v>
      </c>
      <c r="E321" s="119">
        <f ca="1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16</v>
      </c>
      <c r="F321" s="119">
        <f ca="1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14.9</v>
      </c>
      <c r="G321" s="119">
        <f ca="1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16</v>
      </c>
      <c r="H321" s="119">
        <f ca="1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13.9</v>
      </c>
    </row>
    <row r="322" spans="2:8" s="574" customFormat="1" ht="15" hidden="1" customHeight="1">
      <c r="B322" s="741"/>
      <c r="C322" s="701"/>
      <c r="D322" s="25" t="s">
        <v>149</v>
      </c>
      <c r="E322" s="26" t="str">
        <f ca="1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$AH$28</v>
      </c>
      <c r="F322" s="26" t="str">
        <f ca="1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$AH$47</v>
      </c>
      <c r="G322" s="26" t="str">
        <f ca="1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$AH$50</v>
      </c>
      <c r="H322" s="26" t="str">
        <f ca="1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$AH$28</v>
      </c>
    </row>
    <row r="323" spans="2:8" s="574" customFormat="1" ht="15" hidden="1" customHeight="1">
      <c r="B323" s="741"/>
      <c r="C323" s="701"/>
      <c r="D323" s="24" t="s">
        <v>130</v>
      </c>
      <c r="E323" s="119">
        <f ca="1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11.6</v>
      </c>
      <c r="F323" s="119">
        <f ca="1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13.5</v>
      </c>
      <c r="G323" s="119">
        <f ca="1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13.8</v>
      </c>
      <c r="H323" s="119">
        <f ca="1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11.6</v>
      </c>
    </row>
    <row r="324" spans="2:8" s="574" customFormat="1" ht="15" hidden="1" customHeight="1">
      <c r="B324" s="741"/>
      <c r="C324" s="707" t="s">
        <v>121</v>
      </c>
      <c r="D324" s="60" t="s">
        <v>148</v>
      </c>
      <c r="E324" s="565" t="str">
        <f ca="1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$AH$72</v>
      </c>
      <c r="F324" s="565" t="str">
        <f ca="1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$AH$61</v>
      </c>
      <c r="G324" s="565" t="str">
        <f ca="1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$AH$72</v>
      </c>
      <c r="H324" s="565" t="str">
        <f ca="1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$AH$51</v>
      </c>
    </row>
    <row r="325" spans="2:8" s="574" customFormat="1" ht="15" hidden="1" customHeight="1">
      <c r="B325" s="741"/>
      <c r="C325" s="707"/>
      <c r="D325" s="85" t="s">
        <v>118</v>
      </c>
      <c r="E325" s="162">
        <f ca="1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16</v>
      </c>
      <c r="F325" s="162">
        <f ca="1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14.9</v>
      </c>
      <c r="G325" s="162">
        <f ca="1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16</v>
      </c>
      <c r="H325" s="162">
        <f ca="1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13.9</v>
      </c>
    </row>
    <row r="326" spans="2:8" s="574" customFormat="1" ht="15" hidden="1" customHeight="1">
      <c r="B326" s="741"/>
      <c r="C326" s="707"/>
      <c r="D326" s="60" t="s">
        <v>149</v>
      </c>
      <c r="E326" s="565" t="str">
        <f ca="1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$AH$28</v>
      </c>
      <c r="F326" s="565" t="str">
        <f ca="1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$AH$47</v>
      </c>
      <c r="G326" s="565" t="str">
        <f ca="1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$AH$50</v>
      </c>
      <c r="H326" s="565" t="str">
        <f ca="1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$AH$28</v>
      </c>
    </row>
    <row r="327" spans="2:8" s="574" customFormat="1" ht="15" hidden="1" customHeight="1">
      <c r="B327" s="741"/>
      <c r="C327" s="707"/>
      <c r="D327" s="85" t="s">
        <v>119</v>
      </c>
      <c r="E327" s="162">
        <f ca="1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11.6</v>
      </c>
      <c r="F327" s="162">
        <f ca="1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13.5</v>
      </c>
      <c r="G327" s="162">
        <f ca="1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13.8</v>
      </c>
      <c r="H327" s="162">
        <f ca="1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11.6</v>
      </c>
    </row>
    <row r="328" spans="2:8" s="574" customFormat="1" ht="15" hidden="1" customHeight="1">
      <c r="B328" s="741"/>
      <c r="C328" s="712" t="s">
        <v>125</v>
      </c>
      <c r="D328" s="712"/>
      <c r="E328" s="704">
        <v>34</v>
      </c>
      <c r="F328" s="704"/>
      <c r="G328" s="704"/>
      <c r="H328" s="704"/>
    </row>
    <row r="329" spans="2:8" s="574" customFormat="1" ht="15" hidden="1" customHeight="1">
      <c r="B329" s="741"/>
      <c r="C329" s="705" t="s">
        <v>120</v>
      </c>
      <c r="D329" s="133" t="s">
        <v>123</v>
      </c>
      <c r="E329" s="43" t="str">
        <f ca="1">ADDRESS(MATCH(E323,SL_CHARTS_2012!$AH$1:$AH$3999,1),$E328+4,1)</f>
        <v>$AL$28</v>
      </c>
      <c r="F329" s="43" t="str">
        <f ca="1">ADDRESS(MATCH(F323,SL_CHARTS_2012!$AH$1:$AH$3999,1),$E328+4,1)</f>
        <v>$AL$47</v>
      </c>
      <c r="G329" s="43" t="str">
        <f ca="1">ADDRESS(MATCH(G323,SL_CHARTS_2012!$AH$1:$AH$3999,1),$E328+4,1)</f>
        <v>$AL$50</v>
      </c>
      <c r="H329" s="43" t="str">
        <f ca="1">ADDRESS(MATCH(H323,SL_CHARTS_2012!$AH$1:$AH$3999,1),$E328+4,1)</f>
        <v>$AL$28</v>
      </c>
    </row>
    <row r="330" spans="2:8" s="574" customFormat="1" ht="15" hidden="1" customHeight="1">
      <c r="B330" s="741"/>
      <c r="C330" s="706"/>
      <c r="D330" s="133" t="s">
        <v>122</v>
      </c>
      <c r="E330" s="43" t="str">
        <f ca="1">ADDRESS(MATCH(E321,SL_CHARTS_2012!$AH$1:$AH$3999,1),$E328+4,1)</f>
        <v>$AL$72</v>
      </c>
      <c r="F330" s="43" t="str">
        <f ca="1">ADDRESS(MATCH(F321,SL_CHARTS_2012!$AH$1:$AH$3999,1),$E328+4,1)</f>
        <v>$AL$61</v>
      </c>
      <c r="G330" s="43" t="str">
        <f ca="1">ADDRESS(MATCH(G321,SL_CHARTS_2012!$AH$1:$AH$3999,1),$E328+4,1)</f>
        <v>$AL$72</v>
      </c>
      <c r="H330" s="43" t="str">
        <f ca="1">ADDRESS(MATCH(H321,SL_CHARTS_2012!$AH$1:$AH$3999,1),$E328+4,1)</f>
        <v>$AL$51</v>
      </c>
    </row>
    <row r="331" spans="2:8" s="574" customFormat="1" ht="15" hidden="1" customHeight="1">
      <c r="B331" s="741"/>
      <c r="C331" s="707" t="s">
        <v>121</v>
      </c>
      <c r="D331" s="134" t="s">
        <v>123</v>
      </c>
      <c r="E331" s="48" t="str">
        <f ca="1">ADDRESS(MATCH(E327,SL_CHARTS_2012!$AH$1:$AH$3999,1),$E328+4,1)</f>
        <v>$AL$28</v>
      </c>
      <c r="F331" s="48" t="str">
        <f ca="1">ADDRESS(MATCH(F327,SL_CHARTS_2012!$AH$1:$AH$3999,1),$E328+4,1)</f>
        <v>$AL$47</v>
      </c>
      <c r="G331" s="48" t="str">
        <f ca="1">ADDRESS(MATCH(G327,SL_CHARTS_2012!$AH$1:$AH$3999,1),$E328+4,1)</f>
        <v>$AL$50</v>
      </c>
      <c r="H331" s="48" t="str">
        <f ca="1">ADDRESS(MATCH(H327,SL_CHARTS_2012!$AH$1:$AH$3999,1),$E328+4,1)</f>
        <v>$AL$28</v>
      </c>
    </row>
    <row r="332" spans="2:8" s="574" customFormat="1" ht="15" hidden="1" customHeight="1">
      <c r="B332" s="741"/>
      <c r="C332" s="708"/>
      <c r="D332" s="134" t="s">
        <v>122</v>
      </c>
      <c r="E332" s="48" t="str">
        <f ca="1">ADDRESS(MATCH(E325,SL_CHARTS_2012!$AH$1:$AH$3999,1),$E328+4,1)</f>
        <v>$AL$72</v>
      </c>
      <c r="F332" s="48" t="str">
        <f ca="1">ADDRESS(MATCH(F325,SL_CHARTS_2012!$AH$1:$AH$3999,1),$E328+4,1)</f>
        <v>$AL$61</v>
      </c>
      <c r="G332" s="48" t="str">
        <f ca="1">ADDRESS(MATCH(G325,SL_CHARTS_2012!$AH$1:$AH$3999,1),$E328+4,1)</f>
        <v>$AL$72</v>
      </c>
      <c r="H332" s="48" t="str">
        <f ca="1">ADDRESS(MATCH(H325,SL_CHARTS_2012!$AH$1:$AH$3999,1),$E328+4,1)</f>
        <v>$AL$51</v>
      </c>
    </row>
    <row r="333" spans="2:8" s="574" customFormat="1" ht="15" hidden="1" customHeight="1">
      <c r="B333" s="741"/>
      <c r="C333" s="571"/>
      <c r="D333" s="734" t="s">
        <v>126</v>
      </c>
      <c r="E333" s="42" t="s">
        <v>147</v>
      </c>
      <c r="F333" s="566"/>
      <c r="G333" s="566"/>
      <c r="H333" s="566"/>
    </row>
    <row r="334" spans="2:8" s="574" customFormat="1" ht="15" hidden="1" customHeight="1">
      <c r="B334" s="741"/>
      <c r="C334" s="571"/>
      <c r="D334" s="734"/>
      <c r="E334" s="42" t="s">
        <v>124</v>
      </c>
      <c r="F334" s="566"/>
      <c r="G334" s="566"/>
      <c r="H334" s="566"/>
    </row>
    <row r="335" spans="2:8" s="574" customFormat="1" ht="15" hidden="1" customHeight="1">
      <c r="B335" s="741"/>
      <c r="C335" s="714" t="s">
        <v>127</v>
      </c>
      <c r="D335" s="135" t="s">
        <v>106</v>
      </c>
      <c r="E335" s="14" t="str">
        <f ca="1">CONCATENATE(E321,E$7,E323)</f>
        <v>16-11,6</v>
      </c>
      <c r="F335" s="14" t="str">
        <f t="shared" ref="F335:H335" ca="1" si="146">CONCATENATE(F321,F$7,F323)</f>
        <v>14,9-13,5</v>
      </c>
      <c r="G335" s="14" t="str">
        <f t="shared" ca="1" si="146"/>
        <v>16-13,8</v>
      </c>
      <c r="H335" s="14" t="str">
        <f t="shared" ca="1" si="146"/>
        <v>13,9-11,6</v>
      </c>
    </row>
    <row r="336" spans="2:8" s="574" customFormat="1" ht="15" hidden="1" customHeight="1">
      <c r="B336" s="741"/>
      <c r="C336" s="714"/>
      <c r="D336" s="136" t="s">
        <v>670</v>
      </c>
      <c r="E336" s="136">
        <f ca="1">AVERAGE(INDIRECT(CONCATENATE($E$333,E329,$E$334,E330),TRUE))</f>
        <v>5.483777777777779</v>
      </c>
      <c r="F336" s="136">
        <f t="shared" ref="F336:H336" ca="1" si="147">AVERAGE(INDIRECT(CONCATENATE($E$333,F329,$E$334,F330),TRUE))</f>
        <v>8.1766666666666659</v>
      </c>
      <c r="G336" s="136">
        <f t="shared" ca="1" si="147"/>
        <v>6.6200000000000019</v>
      </c>
      <c r="H336" s="136">
        <f t="shared" ca="1" si="147"/>
        <v>4.6333333333333337</v>
      </c>
    </row>
    <row r="337" spans="2:8" s="574" customFormat="1" ht="15" hidden="1" customHeight="1">
      <c r="B337" s="741"/>
      <c r="C337" s="714"/>
      <c r="D337" s="137" t="s">
        <v>671</v>
      </c>
      <c r="E337" s="137">
        <f ca="1">MIN(INDIRECT(CONCATENATE($E$333,E329,$E$334,E330),TRUE))</f>
        <v>-1.27</v>
      </c>
      <c r="F337" s="137">
        <f t="shared" ref="F337:H337" ca="1" si="148">MIN(INDIRECT(CONCATENATE($E$333,F329,$E$334,F330),TRUE))</f>
        <v>7.38</v>
      </c>
      <c r="G337" s="137">
        <f t="shared" ca="1" si="148"/>
        <v>2.68</v>
      </c>
      <c r="H337" s="137">
        <f t="shared" ca="1" si="148"/>
        <v>-1.27</v>
      </c>
    </row>
    <row r="338" spans="2:8" s="574" customFormat="1" ht="15" hidden="1" customHeight="1">
      <c r="B338" s="741"/>
      <c r="C338" s="714"/>
      <c r="D338" s="137" t="s">
        <v>672</v>
      </c>
      <c r="E338" s="137">
        <f ca="1">MAX(INDIRECT(CONCATENATE($E$333,E329,$E$334,E330),TRUE))</f>
        <v>8.4499999999999993</v>
      </c>
      <c r="F338" s="137">
        <f t="shared" ref="F338:H338" ca="1" si="149">MAX(INDIRECT(CONCATENATE($E$333,F329,$E$334,F330),TRUE))</f>
        <v>8.4499999999999993</v>
      </c>
      <c r="G338" s="137">
        <f t="shared" ca="1" si="149"/>
        <v>8.4499999999999993</v>
      </c>
      <c r="H338" s="137">
        <f t="shared" ca="1" si="149"/>
        <v>8.3699999999999992</v>
      </c>
    </row>
    <row r="339" spans="2:8" s="574" customFormat="1" ht="15" hidden="1" customHeight="1">
      <c r="B339" s="741"/>
      <c r="C339" s="714"/>
      <c r="D339" s="138" t="s">
        <v>131</v>
      </c>
      <c r="E339" s="138" t="str">
        <f ca="1">CONCATENATE($E333,E330,$E334,E329)</f>
        <v>SL_CHARTS_2012!$AL$72:$AL$28</v>
      </c>
      <c r="F339" s="138" t="str">
        <f t="shared" ref="F339:H339" ca="1" si="150">CONCATENATE($E333,F330,$E334,F329)</f>
        <v>SL_CHARTS_2012!$AL$61:$AL$47</v>
      </c>
      <c r="G339" s="138" t="str">
        <f t="shared" ca="1" si="150"/>
        <v>SL_CHARTS_2012!$AL$72:$AL$50</v>
      </c>
      <c r="H339" s="138" t="str">
        <f t="shared" ca="1" si="150"/>
        <v>SL_CHARTS_2012!$AL$51:$AL$28</v>
      </c>
    </row>
    <row r="340" spans="2:8" s="574" customFormat="1" ht="15" hidden="1" customHeight="1">
      <c r="B340" s="741"/>
      <c r="C340" s="714"/>
      <c r="D340" s="138" t="s">
        <v>677</v>
      </c>
      <c r="E340" s="138" t="str">
        <f ca="1">ADDRESS(MATCH(E337,INDIRECT(E339,TRUE),0)+MATCH(E323,SL_CHARTS_2012!$AH$1:$AH$3999,1)-1,$E328+4,1,1)</f>
        <v>$AL$28</v>
      </c>
      <c r="F340" s="138" t="str">
        <f ca="1">ADDRESS(MATCH(F337,INDIRECT(F339,TRUE),0)+MATCH(F323,SL_CHARTS_2012!$AH$1:$AH$3999,1)-1,$E328+4,1,1)</f>
        <v>$AL$61</v>
      </c>
      <c r="G340" s="138" t="str">
        <f ca="1">ADDRESS(MATCH(G337,INDIRECT(G339,TRUE),0)+MATCH(G323,SL_CHARTS_2012!$AH$1:$AH$3999,1)-1,$E328+4,1,1)</f>
        <v>$AL$72</v>
      </c>
      <c r="H340" s="138" t="str">
        <f ca="1">ADDRESS(MATCH(H337,INDIRECT(H339,TRUE),0)+MATCH(H323,SL_CHARTS_2012!$AH$1:$AH$3999,1)-1,$E328+4,1,1)</f>
        <v>$AL$28</v>
      </c>
    </row>
    <row r="341" spans="2:8" s="574" customFormat="1" ht="15" hidden="1" customHeight="1">
      <c r="B341" s="741"/>
      <c r="C341" s="714"/>
      <c r="D341" s="138" t="s">
        <v>678</v>
      </c>
      <c r="E341" s="138" t="str">
        <f ca="1">ADDRESS(MATCH(E337,INDIRECT(E339,TRUE),0)+MATCH(E323,SL_CHARTS_2012!$AH$1:$AH$3999,1)-1,$E328+6,1,1)</f>
        <v>$AN$28</v>
      </c>
      <c r="F341" s="138" t="str">
        <f ca="1">ADDRESS(MATCH(F337,INDIRECT(F339,TRUE),0)+MATCH(F323,SL_CHARTS_2012!$AH$1:$AH$3999,1)-1,$E328+6,1,1)</f>
        <v>$AN$61</v>
      </c>
      <c r="G341" s="138" t="str">
        <f ca="1">ADDRESS(MATCH(G337,INDIRECT(G339,TRUE),0)+MATCH(G323,SL_CHARTS_2012!$AH$1:$AH$3999,1)-1,$E328+6,1,1)</f>
        <v>$AN$72</v>
      </c>
      <c r="H341" s="138" t="str">
        <f ca="1">ADDRESS(MATCH(H337,INDIRECT(H339,TRUE),0)+MATCH(H323,SL_CHARTS_2012!$AH$1:$AH$3999,1)-1,$E328+6,1,1)</f>
        <v>$AN$28</v>
      </c>
    </row>
    <row r="342" spans="2:8" s="574" customFormat="1" ht="15" hidden="1" customHeight="1">
      <c r="B342" s="741"/>
      <c r="C342" s="714"/>
      <c r="D342" s="138" t="s">
        <v>679</v>
      </c>
      <c r="E342" s="138" t="str">
        <f ca="1">ADDRESS(MATCH(E338,INDIRECT(E339,TRUE),0)+MATCH(E323,SL_CHARTS_2012!$AH$1:$AH$3999,1)-1,$E328+4,1,1)</f>
        <v>$AL$54</v>
      </c>
      <c r="F342" s="138" t="str">
        <f ca="1">ADDRESS(MATCH(F338,INDIRECT(F339,TRUE),0)+MATCH(F323,SL_CHARTS_2012!$AH$1:$AH$3999,1)-1,$E328+4,1,1)</f>
        <v>$AL$54</v>
      </c>
      <c r="G342" s="138" t="str">
        <f ca="1">ADDRESS(MATCH(G338,INDIRECT(G339,TRUE),0)+MATCH(G323,SL_CHARTS_2012!$AH$1:$AH$3999,1)-1,$E328+4,1,1)</f>
        <v>$AL$54</v>
      </c>
      <c r="H342" s="138" t="str">
        <f ca="1">ADDRESS(MATCH(H338,INDIRECT(H339,TRUE),0)+MATCH(H323,SL_CHARTS_2012!$AH$1:$AH$3999,1)-1,$E328+4,1,1)</f>
        <v>$AL$51</v>
      </c>
    </row>
    <row r="343" spans="2:8" s="574" customFormat="1" ht="15" hidden="1" customHeight="1">
      <c r="B343" s="741"/>
      <c r="C343" s="714"/>
      <c r="D343" s="138" t="s">
        <v>680</v>
      </c>
      <c r="E343" s="138" t="str">
        <f ca="1">ADDRESS(MATCH(E338,INDIRECT(E339,TRUE),0)+MATCH(E323,SL_CHARTS_2012!$AH$1:$AH$3999,1)-1,$E328+5,1,1)</f>
        <v>$AM$54</v>
      </c>
      <c r="F343" s="138" t="str">
        <f ca="1">ADDRESS(MATCH(F338,INDIRECT(F339,TRUE),0)+MATCH(F323,SL_CHARTS_2012!$AH$1:$AH$3999,1)-1,$E328+5,1,1)</f>
        <v>$AM$54</v>
      </c>
      <c r="G343" s="138" t="str">
        <f ca="1">ADDRESS(MATCH(G338,INDIRECT(G339,TRUE),0)+MATCH(G323,SL_CHARTS_2012!$AH$1:$AH$3999,1)-1,$E328+5,1,1)</f>
        <v>$AM$54</v>
      </c>
      <c r="H343" s="138" t="str">
        <f ca="1">ADDRESS(MATCH(H338,INDIRECT(H339,TRUE),0)+MATCH(H323,SL_CHARTS_2012!$AH$1:$AH$3999,1)-1,$E328+5,1,1)</f>
        <v>$AM$51</v>
      </c>
    </row>
    <row r="344" spans="2:8" s="574" customFormat="1" ht="15" hidden="1" customHeight="1">
      <c r="B344" s="741"/>
      <c r="C344" s="714"/>
      <c r="D344" s="138" t="s">
        <v>673</v>
      </c>
      <c r="E344" s="138">
        <f ca="1">IF((-(INDIRECT(CONCATENATE($E333,E340))-INDIRECT(CONCATENATE($E333,E341))))&lt;0, (-(INDIRECT(CONCATENATE($E333,E340))-INDIRECT(CONCATENATE($E333,E341)))), -15)</f>
        <v>-6.85</v>
      </c>
      <c r="F344" s="138">
        <f t="shared" ref="F344:H344" ca="1" si="151">IF((-(INDIRECT(CONCATENATE($E333,F340))-INDIRECT(CONCATENATE($E333,F341))))&lt;0, (-(INDIRECT(CONCATENATE($E333,F340))-INDIRECT(CONCATENATE($E333,F341)))), -15)</f>
        <v>-4.67</v>
      </c>
      <c r="G344" s="138">
        <f t="shared" ca="1" si="151"/>
        <v>-4.78</v>
      </c>
      <c r="H344" s="138">
        <f t="shared" ca="1" si="151"/>
        <v>-6.85</v>
      </c>
    </row>
    <row r="345" spans="2:8" s="574" customFormat="1" ht="15" hidden="1" customHeight="1">
      <c r="B345" s="741"/>
      <c r="C345" s="714"/>
      <c r="D345" s="138" t="s">
        <v>674</v>
      </c>
      <c r="E345" s="138">
        <f ca="1">IF(INDIRECT(CONCATENATE($E333,E342))-INDIRECT(CONCATENATE($E333,E343))&lt;0, ABS(INDIRECT(CONCATENATE($E333,E342))-INDIRECT(CONCATENATE($E333,E343))), 15)</f>
        <v>9.23</v>
      </c>
      <c r="F345" s="138">
        <f t="shared" ref="F345:H345" ca="1" si="152">IF(INDIRECT(CONCATENATE($E333,F342))-INDIRECT(CONCATENATE($E333,F343))&lt;0, ABS(INDIRECT(CONCATENATE($E333,F342))-INDIRECT(CONCATENATE($E333,F343))), 15)</f>
        <v>9.23</v>
      </c>
      <c r="G345" s="138">
        <f t="shared" ca="1" si="152"/>
        <v>9.23</v>
      </c>
      <c r="H345" s="138">
        <f t="shared" ca="1" si="152"/>
        <v>8.6800000000000015</v>
      </c>
    </row>
    <row r="346" spans="2:8" s="574" customFormat="1" ht="15" hidden="1" customHeight="1">
      <c r="B346" s="741"/>
      <c r="C346" s="714"/>
      <c r="D346" s="138" t="s">
        <v>675</v>
      </c>
      <c r="E346" s="140">
        <f ca="1">E337+E344</f>
        <v>-8.1199999999999992</v>
      </c>
      <c r="F346" s="140">
        <f t="shared" ref="F346:G347" ca="1" si="153">F337+F344</f>
        <v>2.71</v>
      </c>
      <c r="G346" s="140">
        <f t="shared" ca="1" si="153"/>
        <v>-2.1</v>
      </c>
      <c r="H346" s="140">
        <f ca="1">H337+H344</f>
        <v>-8.1199999999999992</v>
      </c>
    </row>
    <row r="347" spans="2:8" s="574" customFormat="1" ht="15" hidden="1" customHeight="1">
      <c r="B347" s="741"/>
      <c r="C347" s="714"/>
      <c r="D347" s="138" t="s">
        <v>676</v>
      </c>
      <c r="E347" s="140">
        <f ca="1">E338+E345</f>
        <v>17.68</v>
      </c>
      <c r="F347" s="140">
        <f t="shared" ca="1" si="153"/>
        <v>17.68</v>
      </c>
      <c r="G347" s="140">
        <f t="shared" ca="1" si="153"/>
        <v>17.68</v>
      </c>
      <c r="H347" s="140">
        <f ca="1">H338+H345</f>
        <v>17.05</v>
      </c>
    </row>
    <row r="348" spans="2:8" s="574" customFormat="1" ht="15" hidden="1" customHeight="1">
      <c r="B348" s="741"/>
      <c r="C348" s="722" t="s">
        <v>128</v>
      </c>
      <c r="D348" s="141" t="s">
        <v>106</v>
      </c>
      <c r="E348" s="142" t="str">
        <f t="shared" ref="E348:H348" ca="1" si="154">CONCATENATE(E325,E$7,E327)</f>
        <v>16-11,6</v>
      </c>
      <c r="F348" s="142" t="str">
        <f t="shared" ca="1" si="154"/>
        <v>14,9-13,5</v>
      </c>
      <c r="G348" s="142" t="str">
        <f t="shared" ca="1" si="154"/>
        <v>16-13,8</v>
      </c>
      <c r="H348" s="142" t="str">
        <f t="shared" ca="1" si="154"/>
        <v>13,9-11,6</v>
      </c>
    </row>
    <row r="349" spans="2:8" s="574" customFormat="1" ht="15" hidden="1" customHeight="1">
      <c r="B349" s="741"/>
      <c r="C349" s="722"/>
      <c r="D349" s="143" t="s">
        <v>670</v>
      </c>
      <c r="E349" s="143">
        <f t="shared" ref="E349:H349" ca="1" si="155">AVERAGE(INDIRECT(CONCATENATE($E333,E331,$E334,E332),TRUE))</f>
        <v>5.483777777777779</v>
      </c>
      <c r="F349" s="143">
        <f t="shared" ca="1" si="155"/>
        <v>8.1766666666666659</v>
      </c>
      <c r="G349" s="143">
        <f t="shared" ca="1" si="155"/>
        <v>6.6200000000000019</v>
      </c>
      <c r="H349" s="143">
        <f t="shared" ca="1" si="155"/>
        <v>4.6333333333333337</v>
      </c>
    </row>
    <row r="350" spans="2:8" s="574" customFormat="1" ht="15" hidden="1" customHeight="1">
      <c r="B350" s="741"/>
      <c r="C350" s="722"/>
      <c r="D350" s="144" t="s">
        <v>671</v>
      </c>
      <c r="E350" s="144">
        <f t="shared" ref="E350:H350" ca="1" si="156">MIN(INDIRECT(CONCATENATE($E333,E331,$E334,E332),TRUE))</f>
        <v>-1.27</v>
      </c>
      <c r="F350" s="144">
        <f t="shared" ca="1" si="156"/>
        <v>7.38</v>
      </c>
      <c r="G350" s="144">
        <f t="shared" ca="1" si="156"/>
        <v>2.68</v>
      </c>
      <c r="H350" s="144">
        <f t="shared" ca="1" si="156"/>
        <v>-1.27</v>
      </c>
    </row>
    <row r="351" spans="2:8" s="574" customFormat="1" ht="15" hidden="1" customHeight="1">
      <c r="B351" s="741"/>
      <c r="C351" s="722"/>
      <c r="D351" s="144" t="s">
        <v>672</v>
      </c>
      <c r="E351" s="144">
        <f ca="1">MAX(INDIRECT(CONCATENATE($E333,E331,$E334,E332),TRUE))</f>
        <v>8.4499999999999993</v>
      </c>
      <c r="F351" s="144">
        <f t="shared" ref="F351:H351" ca="1" si="157">MAX(INDIRECT(CONCATENATE($E333,F331,$E334,F332),TRUE))</f>
        <v>8.4499999999999993</v>
      </c>
      <c r="G351" s="144">
        <f t="shared" ca="1" si="157"/>
        <v>8.4499999999999993</v>
      </c>
      <c r="H351" s="144">
        <f t="shared" ca="1" si="157"/>
        <v>8.3699999999999992</v>
      </c>
    </row>
    <row r="352" spans="2:8" s="574" customFormat="1" ht="15" hidden="1" customHeight="1">
      <c r="B352" s="741"/>
      <c r="C352" s="722"/>
      <c r="D352" s="145" t="s">
        <v>131</v>
      </c>
      <c r="E352" s="145" t="str">
        <f ca="1">CONCATENATE($E333,E332,$E334,E331)</f>
        <v>SL_CHARTS_2012!$AL$72:$AL$28</v>
      </c>
      <c r="F352" s="145" t="str">
        <f t="shared" ref="F352:H352" ca="1" si="158">CONCATENATE($E333,F332,$E334,F331)</f>
        <v>SL_CHARTS_2012!$AL$61:$AL$47</v>
      </c>
      <c r="G352" s="145" t="str">
        <f t="shared" ca="1" si="158"/>
        <v>SL_CHARTS_2012!$AL$72:$AL$50</v>
      </c>
      <c r="H352" s="145" t="str">
        <f t="shared" ca="1" si="158"/>
        <v>SL_CHARTS_2012!$AL$51:$AL$28</v>
      </c>
    </row>
    <row r="353" spans="2:8" s="574" customFormat="1" ht="15" hidden="1" customHeight="1">
      <c r="B353" s="741"/>
      <c r="C353" s="722"/>
      <c r="D353" s="145" t="s">
        <v>677</v>
      </c>
      <c r="E353" s="145" t="str">
        <f ca="1">ADDRESS(MATCH(E350,INDIRECT(E352,TRUE),0)+MATCH(E323,SL_CHARTS_2012!$AH$1:$AH$3999,1)-1,$E328+4,1,1)</f>
        <v>$AL$28</v>
      </c>
      <c r="F353" s="145" t="str">
        <f ca="1">ADDRESS(MATCH(F350,INDIRECT(F352,TRUE),0)+MATCH(F323,SL_CHARTS_2012!$AH$1:$AH$3999,1)-1,$E328+4,1,1)</f>
        <v>$AL$61</v>
      </c>
      <c r="G353" s="145" t="str">
        <f ca="1">ADDRESS(MATCH(G350,INDIRECT(G352,TRUE),0)+MATCH(G323,SL_CHARTS_2012!$AH$1:$AH$3999,1)-1,$E328+4,1,1)</f>
        <v>$AL$72</v>
      </c>
      <c r="H353" s="145" t="str">
        <f ca="1">ADDRESS(MATCH(H350,INDIRECT(H352,TRUE),0)+MATCH(H323,SL_CHARTS_2012!$AH$1:$AH$3999,1)-1,$E328+4,1,1)</f>
        <v>$AL$28</v>
      </c>
    </row>
    <row r="354" spans="2:8" s="574" customFormat="1" ht="15" hidden="1" customHeight="1">
      <c r="B354" s="741"/>
      <c r="C354" s="722"/>
      <c r="D354" s="145" t="s">
        <v>678</v>
      </c>
      <c r="E354" s="145" t="str">
        <f ca="1">ADDRESS(MATCH(E350,INDIRECT(E352,TRUE),0)+MATCH(E323,SL_CHARTS_2012!$AH$1:$AH$3999,1)-1,$E328+6,1,1)</f>
        <v>$AN$28</v>
      </c>
      <c r="F354" s="145" t="str">
        <f ca="1">ADDRESS(MATCH(F350,INDIRECT(F352,TRUE),0)+MATCH(F323,SL_CHARTS_2012!$AH$1:$AH$3999,1)-1,$E328+6,1,1)</f>
        <v>$AN$61</v>
      </c>
      <c r="G354" s="145" t="str">
        <f ca="1">ADDRESS(MATCH(G350,INDIRECT(G352,TRUE),0)+MATCH(G323,SL_CHARTS_2012!$AH$1:$AH$3999,1)-1,$E328+6,1,1)</f>
        <v>$AN$72</v>
      </c>
      <c r="H354" s="145" t="str">
        <f ca="1">ADDRESS(MATCH(H350,INDIRECT(H352,TRUE),0)+MATCH(H323,SL_CHARTS_2012!$AH$1:$AH$3999,1)-1,$E328+6,1,1)</f>
        <v>$AN$28</v>
      </c>
    </row>
    <row r="355" spans="2:8" s="574" customFormat="1" ht="15" hidden="1" customHeight="1">
      <c r="B355" s="741"/>
      <c r="C355" s="722"/>
      <c r="D355" s="145" t="s">
        <v>679</v>
      </c>
      <c r="E355" s="145" t="str">
        <f ca="1">ADDRESS(MATCH(E351,INDIRECT(E352,TRUE),0)+MATCH(E327,SL_CHARTS_2012!$AH$1:$AH$3999,1)-1,$E328+4,1,1)</f>
        <v>$AL$54</v>
      </c>
      <c r="F355" s="145" t="str">
        <f ca="1">ADDRESS(MATCH(F351,INDIRECT(F352,TRUE),0)+MATCH(F327,SL_CHARTS_2012!$AH$1:$AH$3999,1)-1,$E328+4,1,1)</f>
        <v>$AL$54</v>
      </c>
      <c r="G355" s="145" t="str">
        <f ca="1">ADDRESS(MATCH(G351,INDIRECT(G352,TRUE),0)+MATCH(G327,SL_CHARTS_2012!$AH$1:$AH$3999,1)-1,$E328+4,1,1)</f>
        <v>$AL$54</v>
      </c>
      <c r="H355" s="145" t="str">
        <f ca="1">ADDRESS(MATCH(H351,INDIRECT(H352,TRUE),0)+MATCH(H327,SL_CHARTS_2012!$AH$1:$AH$3999,1)-1,$E328+4,1,1)</f>
        <v>$AL$51</v>
      </c>
    </row>
    <row r="356" spans="2:8" s="574" customFormat="1" ht="15" hidden="1" customHeight="1">
      <c r="B356" s="741"/>
      <c r="C356" s="722"/>
      <c r="D356" s="145" t="s">
        <v>680</v>
      </c>
      <c r="E356" s="145" t="str">
        <f ca="1">ADDRESS(MATCH(E351,INDIRECT(E352,TRUE),0)+MATCH(E327,SL_CHARTS_2012!$AH$1:$AH$3999,1)-1,$E328+5,1,1)</f>
        <v>$AM$54</v>
      </c>
      <c r="F356" s="145" t="str">
        <f ca="1">ADDRESS(MATCH(F351,INDIRECT(F352,TRUE),0)+MATCH(F327,SL_CHARTS_2012!$AH$1:$AH$3999,1)-1,$E328+5,1,1)</f>
        <v>$AM$54</v>
      </c>
      <c r="G356" s="145" t="str">
        <f ca="1">ADDRESS(MATCH(G351,INDIRECT(G352,TRUE),0)+MATCH(G327,SL_CHARTS_2012!$AH$1:$AH$3999,1)-1,$E328+5,1,1)</f>
        <v>$AM$54</v>
      </c>
      <c r="H356" s="145" t="str">
        <f ca="1">ADDRESS(MATCH(H351,INDIRECT(H352,TRUE),0)+MATCH(H327,SL_CHARTS_2012!$AH$1:$AH$3999,1)-1,$E328+5,1,1)</f>
        <v>$AM$51</v>
      </c>
    </row>
    <row r="357" spans="2:8" s="574" customFormat="1" ht="15" hidden="1" customHeight="1">
      <c r="B357" s="741"/>
      <c r="C357" s="722"/>
      <c r="D357" s="145" t="s">
        <v>673</v>
      </c>
      <c r="E357" s="146">
        <f ca="1">IF((-(INDIRECT(CONCATENATE($E333,E353))-INDIRECT(CONCATENATE($E333,E354))))&lt;0, (-(INDIRECT(CONCATENATE($E333,E353))-INDIRECT(CONCATENATE($E333,E354)))), -15)</f>
        <v>-6.85</v>
      </c>
      <c r="F357" s="146">
        <f t="shared" ref="F357:H357" ca="1" si="159">IF((-(INDIRECT(CONCATENATE($E333,F353))-INDIRECT(CONCATENATE($E333,F354))))&lt;0, (-(INDIRECT(CONCATENATE($E333,F353))-INDIRECT(CONCATENATE($E333,F354)))), -15)</f>
        <v>-4.67</v>
      </c>
      <c r="G357" s="146">
        <f t="shared" ca="1" si="159"/>
        <v>-4.78</v>
      </c>
      <c r="H357" s="146">
        <f t="shared" ca="1" si="159"/>
        <v>-6.85</v>
      </c>
    </row>
    <row r="358" spans="2:8" s="574" customFormat="1" ht="15" hidden="1" customHeight="1">
      <c r="B358" s="741"/>
      <c r="C358" s="722"/>
      <c r="D358" s="145" t="s">
        <v>674</v>
      </c>
      <c r="E358" s="146">
        <f ca="1">IF(INDIRECT(CONCATENATE($E333,E355))-INDIRECT(CONCATENATE($E333,E356))&lt;0, ABS(INDIRECT(CONCATENATE($E333,E355))-INDIRECT(CONCATENATE($E333,E356))), 15)</f>
        <v>9.23</v>
      </c>
      <c r="F358" s="146">
        <f t="shared" ref="F358:G358" ca="1" si="160">IF(INDIRECT(CONCATENATE($E333,F355))-INDIRECT(CONCATENATE($E333,F356))&lt;0, ABS(INDIRECT(CONCATENATE($E333,F355))-INDIRECT(CONCATENATE($E333,F356))), 15)</f>
        <v>9.23</v>
      </c>
      <c r="G358" s="146">
        <f t="shared" ca="1" si="160"/>
        <v>9.23</v>
      </c>
      <c r="H358" s="146">
        <f ca="1">IF(INDIRECT(CONCATENATE($E333,H355))-INDIRECT(CONCATENATE($E333,H356))&lt;0, ABS(INDIRECT(CONCATENATE($E333,H355))-INDIRECT(CONCATENATE($E333,H356))), 15)</f>
        <v>8.6800000000000015</v>
      </c>
    </row>
    <row r="359" spans="2:8" s="574" customFormat="1" ht="15" hidden="1" customHeight="1">
      <c r="B359" s="741"/>
      <c r="C359" s="722"/>
      <c r="D359" s="145" t="s">
        <v>675</v>
      </c>
      <c r="E359" s="147">
        <f ca="1">E350+E357</f>
        <v>-8.1199999999999992</v>
      </c>
      <c r="F359" s="147">
        <f t="shared" ref="F359:H360" ca="1" si="161">F350+F357</f>
        <v>2.71</v>
      </c>
      <c r="G359" s="147">
        <f t="shared" ca="1" si="161"/>
        <v>-2.1</v>
      </c>
      <c r="H359" s="147">
        <f t="shared" ca="1" si="161"/>
        <v>-8.1199999999999992</v>
      </c>
    </row>
    <row r="360" spans="2:8" s="574" customFormat="1" ht="15" hidden="1" customHeight="1" thickBot="1">
      <c r="B360" s="741"/>
      <c r="C360" s="723"/>
      <c r="D360" s="148" t="s">
        <v>676</v>
      </c>
      <c r="E360" s="149">
        <f ca="1">E351+E358</f>
        <v>17.68</v>
      </c>
      <c r="F360" s="149">
        <f t="shared" ca="1" si="161"/>
        <v>17.68</v>
      </c>
      <c r="G360" s="149">
        <f t="shared" ca="1" si="161"/>
        <v>17.68</v>
      </c>
      <c r="H360" s="149">
        <f t="shared" ca="1" si="161"/>
        <v>17.05</v>
      </c>
    </row>
    <row r="361" spans="2:8" s="574" customFormat="1" ht="15" hidden="1" customHeight="1">
      <c r="B361" s="581"/>
    </row>
    <row r="362" spans="2:8" s="574" customFormat="1" ht="15" customHeight="1" thickBot="1">
      <c r="B362" s="690" t="s">
        <v>47</v>
      </c>
      <c r="C362" s="690"/>
      <c r="D362" s="690"/>
      <c r="E362" s="690"/>
      <c r="F362" s="690"/>
      <c r="G362" s="690"/>
      <c r="H362" s="690"/>
    </row>
    <row r="363" spans="2:8" s="574" customFormat="1" ht="15" customHeight="1">
      <c r="B363" s="740" t="s">
        <v>49</v>
      </c>
      <c r="C363" s="691" t="s">
        <v>120</v>
      </c>
      <c r="D363" s="30" t="s">
        <v>148</v>
      </c>
      <c r="E363" s="233" t="str">
        <f>ADDRESS(MATCH(E4,SL_CHARTS_2012!$AP$1:$AP$39999,1),$E$371,1)</f>
        <v>$AP$6</v>
      </c>
      <c r="F363" s="233" t="str">
        <f>ADDRESS(MATCH(F4,SL_CHARTS_2012!$AP$1:$AP$39999,1),$E$371,1)</f>
        <v>$AP$6</v>
      </c>
      <c r="G363" s="233" t="str">
        <f>ADDRESS(MATCH(G4,SL_CHARTS_2012!$AP$1:$AP$39999,1),$E$371,1)</f>
        <v>$AP$6</v>
      </c>
      <c r="H363" s="84" t="str">
        <f>ADDRESS(MATCH(H4,SL_CHARTS_2012!$AP$1:$AP$39999,1),$E$371,1)</f>
        <v>$AP$5</v>
      </c>
    </row>
    <row r="364" spans="2:8" s="574" customFormat="1" ht="15" customHeight="1">
      <c r="B364" s="741"/>
      <c r="C364" s="691"/>
      <c r="D364" s="66" t="s">
        <v>129</v>
      </c>
      <c r="E364" s="259">
        <f ca="1">INDIRECT(CONCATENATE($E$372,ADDRESS(MATCH(E4,SL_CHARTS_2012!$AP$1:$AP$39999,1),$E$371,1)))</f>
        <v>14</v>
      </c>
      <c r="F364" s="259">
        <f ca="1">INDIRECT(CONCATENATE($E$372,ADDRESS(MATCH(F4,SL_CHARTS_2012!$AP$1:$AP$39999,1),$E$371,1)))</f>
        <v>14</v>
      </c>
      <c r="G364" s="259">
        <f ca="1">INDIRECT(CONCATENATE($E$372,ADDRESS(MATCH(G4,SL_CHARTS_2012!$AP$1:$AP$39999,1),$E$371,1)))</f>
        <v>14</v>
      </c>
      <c r="H364" s="249">
        <f ca="1">INDIRECT(CONCATENATE($E$372,ADDRESS(MATCH(H4,SL_CHARTS_2012!$AP$1:$AP$39999,1),$E$371,1)))</f>
        <v>0</v>
      </c>
    </row>
    <row r="365" spans="2:8" s="574" customFormat="1" ht="15" customHeight="1">
      <c r="B365" s="741"/>
      <c r="C365" s="691"/>
      <c r="D365" s="30" t="s">
        <v>149</v>
      </c>
      <c r="E365" s="233" t="str">
        <f>ADDRESS(MATCH(E8,SL_CHARTS_2012!$AP$1:$AP$39999,1),$E$371,1)</f>
        <v>$AP$5</v>
      </c>
      <c r="F365" s="233" t="str">
        <f>ADDRESS(MATCH(F8,SL_CHARTS_2012!$AP$1:$AP$39999,1),$E$371,1)</f>
        <v>$AP$5</v>
      </c>
      <c r="G365" s="233" t="str">
        <f>ADDRESS(MATCH(G8,SL_CHARTS_2012!$AP$1:$AP$39999,1),$E$371,1)</f>
        <v>$AP$5</v>
      </c>
      <c r="H365" s="84" t="str">
        <f>ADDRESS(MATCH(H8,SL_CHARTS_2012!$AP$1:$AP$39999,1),$E$371,1)</f>
        <v>$AP$5</v>
      </c>
    </row>
    <row r="366" spans="2:8" s="574" customFormat="1" ht="15" customHeight="1">
      <c r="B366" s="741"/>
      <c r="C366" s="691"/>
      <c r="D366" s="66" t="s">
        <v>130</v>
      </c>
      <c r="E366" s="259">
        <v>14</v>
      </c>
      <c r="F366" s="259">
        <v>14</v>
      </c>
      <c r="G366" s="259">
        <f ca="1">INDIRECT(CONCATENATE($E$372,ADDRESS(MATCH(G8,SL_CHARTS_2012!$AP$1:$AP$39999,1),$E$371,1)))</f>
        <v>0</v>
      </c>
      <c r="H366" s="249">
        <f ca="1">INDIRECT(CONCATENATE($E$372,ADDRESS(MATCH(H8,SL_CHARTS_2012!$AP$1:$AP$39999,1),$E$371,1)))</f>
        <v>0</v>
      </c>
    </row>
    <row r="367" spans="2:8" s="574" customFormat="1" ht="15" customHeight="1">
      <c r="B367" s="741"/>
      <c r="C367" s="693" t="s">
        <v>121</v>
      </c>
      <c r="D367" s="63" t="s">
        <v>148</v>
      </c>
      <c r="E367" s="583" t="str">
        <f>ADDRESS(MATCH(E6,SL_CHARTS_2012!$AP$1:$AP$39999,1),$E$371,1)</f>
        <v>$AP$6</v>
      </c>
      <c r="F367" s="583" t="str">
        <f>ADDRESS(MATCH(F6,SL_CHARTS_2012!$AP$1:$AP$39999,1),$E$371,1)</f>
        <v>$AP$6</v>
      </c>
      <c r="G367" s="583" t="str">
        <f>ADDRESS(MATCH(G6,SL_CHARTS_2012!$AP$1:$AP$39999,1),$E$371,1)</f>
        <v>$AP$6</v>
      </c>
      <c r="H367" s="577" t="str">
        <f>ADDRESS(MATCH(H6,SL_CHARTS_2012!$AP$1:$AP$39999,1),$E$371,1)</f>
        <v>$AP$5</v>
      </c>
    </row>
    <row r="368" spans="2:8" s="574" customFormat="1" ht="15" customHeight="1">
      <c r="B368" s="741"/>
      <c r="C368" s="693"/>
      <c r="D368" s="164" t="s">
        <v>118</v>
      </c>
      <c r="E368" s="583">
        <f ca="1">INDIRECT(CONCATENATE($E$372,ADDRESS(MATCH(E6,SL_CHARTS_2012!$AP$1:$AP$39999,1),$E$371,1)))</f>
        <v>14</v>
      </c>
      <c r="F368" s="583">
        <v>14</v>
      </c>
      <c r="G368" s="583">
        <f ca="1">INDIRECT(CONCATENATE($E$372,ADDRESS(MATCH(G6,SL_CHARTS_2012!$AP$1:$AP$39999,1),$E$371,1)))</f>
        <v>14</v>
      </c>
      <c r="H368" s="577">
        <f ca="1">INDIRECT(CONCATENATE($E$372,ADDRESS(MATCH(H6,SL_CHARTS_2012!$AP$1:$AP$39999,1),$E$371,1)))</f>
        <v>0</v>
      </c>
    </row>
    <row r="369" spans="2:8" s="574" customFormat="1" ht="15" customHeight="1">
      <c r="B369" s="741"/>
      <c r="C369" s="693"/>
      <c r="D369" s="63" t="s">
        <v>149</v>
      </c>
      <c r="E369" s="583" t="str">
        <f>ADDRESS(MATCH(E10,SL_CHARTS_2012!$AP$1:$AP$39999,1),$E$371,1)</f>
        <v>$AP$5</v>
      </c>
      <c r="F369" s="583" t="str">
        <f>ADDRESS(MATCH(F10,SL_CHARTS_2012!$AP$1:$AP$39999,1),$E$371,1)</f>
        <v>$AP$5</v>
      </c>
      <c r="G369" s="583" t="str">
        <f>ADDRESS(MATCH(G10,SL_CHARTS_2012!$AP$1:$AP$39999,1),$E$371,1)</f>
        <v>$AP$5</v>
      </c>
      <c r="H369" s="577" t="str">
        <f>ADDRESS(MATCH(H10,SL_CHARTS_2012!$AP$1:$AP$39999,1),$E$371,1)</f>
        <v>$AP$5</v>
      </c>
    </row>
    <row r="370" spans="2:8" s="574" customFormat="1" ht="15" customHeight="1">
      <c r="B370" s="741"/>
      <c r="C370" s="693"/>
      <c r="D370" s="164" t="s">
        <v>119</v>
      </c>
      <c r="E370" s="583">
        <f ca="1">INDIRECT(CONCATENATE($E$372,ADDRESS(MATCH(E10,SL_CHARTS_2012!$AP$1:$AP$39999,1),$E$371,1)))</f>
        <v>0</v>
      </c>
      <c r="F370" s="583">
        <f ca="1">INDIRECT(CONCATENATE($E$372,ADDRESS(MATCH(F10,SL_CHARTS_2012!$AP$1:$AP$39999,1),$E$371,1)))</f>
        <v>0</v>
      </c>
      <c r="G370" s="583">
        <f ca="1">INDIRECT(CONCATENATE($E$372,ADDRESS(MATCH(G10,SL_CHARTS_2012!$AP$1:$AP$39999,1),$E$371,1)))</f>
        <v>0</v>
      </c>
      <c r="H370" s="577">
        <f ca="1">INDIRECT(CONCATENATE($E$372,ADDRESS(MATCH(H10,SL_CHARTS_2012!$AP$1:$AP$39999,1),$E$371,1)))</f>
        <v>0</v>
      </c>
    </row>
    <row r="371" spans="2:8" s="574" customFormat="1" ht="15" customHeight="1">
      <c r="B371" s="741"/>
      <c r="C371" s="694" t="s">
        <v>125</v>
      </c>
      <c r="D371" s="694"/>
      <c r="E371" s="695">
        <v>42</v>
      </c>
      <c r="F371" s="695"/>
      <c r="G371" s="695"/>
      <c r="H371" s="695"/>
    </row>
    <row r="372" spans="2:8" s="574" customFormat="1" ht="15" customHeight="1">
      <c r="B372" s="741"/>
      <c r="C372" s="572"/>
      <c r="D372" s="702" t="s">
        <v>126</v>
      </c>
      <c r="E372" s="72" t="s">
        <v>147</v>
      </c>
      <c r="F372" s="66"/>
      <c r="G372" s="66"/>
      <c r="H372" s="66"/>
    </row>
    <row r="373" spans="2:8" s="574" customFormat="1" ht="15" customHeight="1">
      <c r="B373" s="741"/>
      <c r="C373" s="572"/>
      <c r="D373" s="702"/>
      <c r="E373" s="72" t="s">
        <v>124</v>
      </c>
      <c r="F373" s="66"/>
      <c r="G373" s="66"/>
      <c r="H373" s="66"/>
    </row>
    <row r="374" spans="2:8" s="574" customFormat="1" ht="15" customHeight="1">
      <c r="B374" s="741"/>
      <c r="C374" s="696" t="s">
        <v>120</v>
      </c>
      <c r="D374" s="68" t="s">
        <v>123</v>
      </c>
      <c r="E374" s="260" t="str">
        <f ca="1">IF(E364&gt;E4, ADDRESS(MATCH(E366,SL_CHARTS_2012!$AP$1:$AP$3999,1),$E$371+3,1),E375)</f>
        <v>$AS$7</v>
      </c>
      <c r="F374" s="260" t="str">
        <f ca="1">IF(F364&gt;F4, ADDRESS(MATCH(F366,SL_CHARTS_2012!$AP$1:$AP$3999,1),$E$371+3,1),F375)</f>
        <v>$AS$7</v>
      </c>
      <c r="G374" s="260" t="str">
        <f ca="1">IF(G364&gt;G4, ADDRESS(MATCH(G366,SL_CHARTS_2012!$AP$1:$AP$3999,1),$E$371+3,1),G375)</f>
        <v>$AS$6</v>
      </c>
      <c r="H374" s="201" t="str">
        <f ca="1">IF(H364&gt;H4, ADDRESS(MATCH(H366,SL_CHARTS_2012!$AP$1:$AP$3999,1),$E$371+3,1),H375)</f>
        <v>$AS$5</v>
      </c>
    </row>
    <row r="375" spans="2:8" s="574" customFormat="1" ht="15" customHeight="1">
      <c r="B375" s="741"/>
      <c r="C375" s="703"/>
      <c r="D375" s="68" t="s">
        <v>122</v>
      </c>
      <c r="E375" s="260" t="s">
        <v>574</v>
      </c>
      <c r="F375" s="260" t="s">
        <v>574</v>
      </c>
      <c r="G375" s="260" t="str">
        <f ca="1">IF(G366&lt;G8,ADDRESS(MATCH(G364,SL_CHARTS_2012!$AP$1:$AP$3999,1),$E$371+3,1),G374)</f>
        <v>$AS$6</v>
      </c>
      <c r="H375" s="201" t="str">
        <f ca="1">IF(H366&lt;H8,ADDRESS(MATCH(H364,SL_CHARTS_2012!$AP$1:$AP$3999,1),$E$371+3,1),H374)</f>
        <v>$AS$5</v>
      </c>
    </row>
    <row r="376" spans="2:8" s="574" customFormat="1" ht="15" customHeight="1">
      <c r="B376" s="741"/>
      <c r="C376" s="693" t="s">
        <v>121</v>
      </c>
      <c r="D376" s="90" t="s">
        <v>123</v>
      </c>
      <c r="E376" s="261" t="str">
        <f ca="1">IF(E368&gt;E6, ADDRESS(MATCH(E370,SL_CHARTS_2012!$AP$1:$AP$3999,1),$E$371+3,1),E377)</f>
        <v>$AS$6</v>
      </c>
      <c r="F376" s="261" t="str">
        <f ca="1">IF(F368&gt;F6, ADDRESS(MATCH(F370,SL_CHARTS_2012!$AP$1:$AP$3999,1),$E$371+3,1),F377)</f>
        <v>$AS$6</v>
      </c>
      <c r="G376" s="261" t="str">
        <f ca="1">IF(G368&gt;G6, ADDRESS(MATCH(G370,SL_CHARTS_2012!$AP$1:$AP$3999,1),$E$371+3,1),G377)</f>
        <v>$AS$6</v>
      </c>
      <c r="H376" s="213" t="str">
        <f ca="1">IF(H368&gt;H6, ADDRESS(MATCH(H370,SL_CHARTS_2012!$AP$1:$AP$3999,1),$E$371+3,1),H377)</f>
        <v>$AS$5</v>
      </c>
    </row>
    <row r="377" spans="2:8" s="574" customFormat="1" ht="15" customHeight="1">
      <c r="B377" s="741"/>
      <c r="C377" s="715"/>
      <c r="D377" s="90" t="s">
        <v>122</v>
      </c>
      <c r="E377" s="261" t="str">
        <f ca="1">IF(E370&lt;E10,ADDRESS(MATCH(E368,SL_CHARTS_2012!$AP$1:$AP$3999,1),$E$371+3,1),E376)</f>
        <v>$AS$6</v>
      </c>
      <c r="F377" s="261" t="str">
        <f ca="1">IF(F370&lt;F10,ADDRESS(MATCH(F368,SL_CHARTS_2012!$AP$1:$AP$3999,1),$E$371+3,1),F376)</f>
        <v>$AS$6</v>
      </c>
      <c r="G377" s="261" t="str">
        <f ca="1">IF(G370&lt;G10,ADDRESS(MATCH(G368,SL_CHARTS_2012!$AP$1:$AP$3999,1),$E$371+3,1),G376)</f>
        <v>$AS$6</v>
      </c>
      <c r="H377" s="213" t="str">
        <f ca="1">IF(H370&lt;H10,ADDRESS(MATCH(H368,SL_CHARTS_2012!$AP$1:$AP$3999,1),$E$371+3,1),H376)</f>
        <v>$AS$5</v>
      </c>
    </row>
    <row r="378" spans="2:8" s="574" customFormat="1" ht="15" customHeight="1">
      <c r="B378" s="741"/>
      <c r="C378" s="698" t="s">
        <v>127</v>
      </c>
      <c r="D378" s="27" t="s">
        <v>106</v>
      </c>
      <c r="E378" s="470" t="str">
        <f ca="1">CONCATENATE(ROUND(E364,1),E$7,ROUND(E366,1))</f>
        <v>14-14</v>
      </c>
      <c r="F378" s="470" t="str">
        <f t="shared" ref="F378:H378" ca="1" si="162">CONCATENATE(ROUND(F364,1),F$7,ROUND(F366,1))</f>
        <v>14-14</v>
      </c>
      <c r="G378" s="470" t="str">
        <f t="shared" ca="1" si="162"/>
        <v>14-0</v>
      </c>
      <c r="H378" s="202" t="str">
        <f t="shared" ca="1" si="162"/>
        <v>0-0</v>
      </c>
    </row>
    <row r="379" spans="2:8" s="574" customFormat="1" ht="15" customHeight="1">
      <c r="B379" s="741"/>
      <c r="C379" s="698"/>
      <c r="D379" s="28" t="s">
        <v>670</v>
      </c>
      <c r="E379" s="230">
        <f t="shared" ref="E379:H379" ca="1" si="163">AVERAGE(INDIRECT(CONCATENATE($E$232,E374,$E$233,E375),TRUE))</f>
        <v>21</v>
      </c>
      <c r="F379" s="230">
        <f t="shared" ref="F379:G379" ca="1" si="164">AVERAGE(INDIRECT(CONCATENATE($E$232,F374,$E$233,F375),TRUE))</f>
        <v>21</v>
      </c>
      <c r="G379" s="230">
        <f t="shared" ca="1" si="164"/>
        <v>33</v>
      </c>
      <c r="H379" s="203">
        <f t="shared" ca="1" si="163"/>
        <v>-1</v>
      </c>
    </row>
    <row r="380" spans="2:8" s="574" customFormat="1" ht="15" customHeight="1">
      <c r="B380" s="741"/>
      <c r="C380" s="698"/>
      <c r="D380" s="29" t="s">
        <v>671</v>
      </c>
      <c r="E380" s="231">
        <f t="shared" ref="E380:F380" ca="1" si="165">MIN(INDIRECT(CONCATENATE($E$232,E374,$E$233,E375),TRUE))</f>
        <v>21</v>
      </c>
      <c r="F380" s="231">
        <f t="shared" ca="1" si="165"/>
        <v>21</v>
      </c>
      <c r="G380" s="231">
        <f t="shared" ref="G380" ca="1" si="166">MIN(INDIRECT(CONCATENATE($E$232,G374,$E$233,G375),TRUE))</f>
        <v>33</v>
      </c>
      <c r="H380" s="204">
        <f t="shared" ref="H380" ca="1" si="167">MIN(INDIRECT(CONCATENATE($E$232,H374,$E$233,H375),TRUE))</f>
        <v>-1</v>
      </c>
    </row>
    <row r="381" spans="2:8" s="574" customFormat="1" ht="15" customHeight="1">
      <c r="B381" s="741"/>
      <c r="C381" s="698"/>
      <c r="D381" s="93" t="s">
        <v>672</v>
      </c>
      <c r="E381" s="471">
        <f t="shared" ref="E381:F381" ca="1" si="168">MAX(INDIRECT(CONCATENATE($E$232,E374,$E$233,E375),TRUE))</f>
        <v>21</v>
      </c>
      <c r="F381" s="471">
        <f t="shared" ca="1" si="168"/>
        <v>21</v>
      </c>
      <c r="G381" s="471">
        <f t="shared" ref="G381" ca="1" si="169">MAX(INDIRECT(CONCATENATE($E$232,G374,$E$233,G375),TRUE))</f>
        <v>33</v>
      </c>
      <c r="H381" s="212">
        <f t="shared" ref="H381" ca="1" si="170">MAX(INDIRECT(CONCATENATE($E$232,H374,$E$233,H375),TRUE))</f>
        <v>-1</v>
      </c>
    </row>
    <row r="382" spans="2:8" s="574" customFormat="1" ht="15" customHeight="1">
      <c r="B382" s="741"/>
      <c r="C382" s="693" t="s">
        <v>121</v>
      </c>
      <c r="D382" s="97" t="s">
        <v>106</v>
      </c>
      <c r="E382" s="472" t="str">
        <f ca="1">CONCATENATE(ROUND(E368,1),E$7,ROUND(E370,1))</f>
        <v>14-0</v>
      </c>
      <c r="F382" s="472" t="str">
        <f t="shared" ref="F382:H382" ca="1" si="171">CONCATENATE(ROUND(F368,1),F$7,ROUND(F370,1))</f>
        <v>14-0</v>
      </c>
      <c r="G382" s="472" t="str">
        <f t="shared" ca="1" si="171"/>
        <v>14-0</v>
      </c>
      <c r="H382" s="214" t="str">
        <f t="shared" ca="1" si="171"/>
        <v>0-0</v>
      </c>
    </row>
    <row r="383" spans="2:8" s="574" customFormat="1" ht="15" customHeight="1">
      <c r="B383" s="741"/>
      <c r="C383" s="693"/>
      <c r="D383" s="76" t="s">
        <v>670</v>
      </c>
      <c r="E383" s="236">
        <f ca="1">AVERAGE(INDIRECT(CONCATENATE($E$232,E376,$E$233,E377),TRUE))</f>
        <v>33</v>
      </c>
      <c r="F383" s="236">
        <f ca="1">AVERAGE(INDIRECT(CONCATENATE($E$232,F376,$E$233,F377),TRUE))</f>
        <v>33</v>
      </c>
      <c r="G383" s="236">
        <f t="shared" ref="G383:H383" ca="1" si="172">AVERAGE(INDIRECT(CONCATENATE($E$232,G376,$E$233,G377),TRUE))</f>
        <v>33</v>
      </c>
      <c r="H383" s="215">
        <f t="shared" ca="1" si="172"/>
        <v>-1</v>
      </c>
    </row>
    <row r="384" spans="2:8" s="574" customFormat="1" ht="15" customHeight="1">
      <c r="B384" s="741"/>
      <c r="C384" s="693"/>
      <c r="D384" s="77" t="s">
        <v>671</v>
      </c>
      <c r="E384" s="237">
        <f ca="1">MIN(INDIRECT(CONCATENATE($E$232,E376,$E$233,E377),TRUE))</f>
        <v>33</v>
      </c>
      <c r="F384" s="237">
        <f ca="1">MIN(INDIRECT(CONCATENATE($E$232,F376,$E$233,F377),TRUE))</f>
        <v>33</v>
      </c>
      <c r="G384" s="237">
        <f t="shared" ref="G384:H384" ca="1" si="173">MIN(INDIRECT(CONCATENATE($E$232,G376,$E$233,G377),TRUE))</f>
        <v>33</v>
      </c>
      <c r="H384" s="216">
        <f t="shared" ca="1" si="173"/>
        <v>-1</v>
      </c>
    </row>
    <row r="385" spans="2:8" s="574" customFormat="1" ht="15" customHeight="1">
      <c r="B385" s="742"/>
      <c r="C385" s="716"/>
      <c r="D385" s="217" t="s">
        <v>672</v>
      </c>
      <c r="E385" s="473">
        <f ca="1">MAX(INDIRECT(CONCATENATE($E$232,E376,$E$233,E377),TRUE))</f>
        <v>33</v>
      </c>
      <c r="F385" s="473">
        <f ca="1">MAX(INDIRECT(CONCATENATE($E$232,F376,$E$233,F377),TRUE))</f>
        <v>33</v>
      </c>
      <c r="G385" s="473">
        <f t="shared" ref="G385:H385" ca="1" si="174">MAX(INDIRECT(CONCATENATE($E$232,G376,$E$233,G377),TRUE))</f>
        <v>33</v>
      </c>
      <c r="H385" s="218">
        <f t="shared" ca="1" si="174"/>
        <v>-1</v>
      </c>
    </row>
    <row r="386" spans="2:8" s="574" customFormat="1" ht="15" customHeight="1">
      <c r="B386" s="743" t="s">
        <v>48</v>
      </c>
      <c r="C386" s="701" t="s">
        <v>120</v>
      </c>
      <c r="D386" s="25" t="s">
        <v>148</v>
      </c>
      <c r="E386" s="26" t="str">
        <f>ADDRESS(MATCH(E4,SL_CHARTS_2012!$AV$1:$AV$39999,1),$E$394,1)</f>
        <v>$AV$8</v>
      </c>
      <c r="F386" s="177" t="str">
        <f>ADDRESS(MATCH(F4,SL_CHARTS_2012!$AV$1:$AV$39999,1),$E$394,1)</f>
        <v>$AV$8</v>
      </c>
      <c r="G386" s="177" t="str">
        <f>ADDRESS(MATCH(G4,SL_CHARTS_2012!$AV$1:$AV$39999,1),$E$394,1)</f>
        <v>$AV$8</v>
      </c>
      <c r="H386" s="26" t="str">
        <f>ADDRESS(MATCH(H4,SL_CHARTS_2012!$AV$1:$AV$39999,1),$E$394,1)</f>
        <v>$AV$8</v>
      </c>
    </row>
    <row r="387" spans="2:8" s="574" customFormat="1" ht="15" customHeight="1">
      <c r="B387" s="724"/>
      <c r="C387" s="701"/>
      <c r="D387" s="24" t="s">
        <v>129</v>
      </c>
      <c r="E387" s="119">
        <f ca="1">INDIRECT(CONCATENATE($E$372,ADDRESS(MATCH(E4,SL_CHARTS_2012!$AV$1:$AV$39999,1),$E$394,1)))</f>
        <v>12</v>
      </c>
      <c r="F387" s="578">
        <f ca="1">INDIRECT(CONCATENATE($E$372,ADDRESS(MATCH(F4,SL_CHARTS_2012!$AV$1:$AV$39999,1),$E$394,1)))</f>
        <v>12</v>
      </c>
      <c r="G387" s="578">
        <f ca="1">INDIRECT(CONCATENATE($E$372,ADDRESS(MATCH(G4,SL_CHARTS_2012!$AV$1:$AV$39999,1),$E$394,1)))</f>
        <v>12</v>
      </c>
      <c r="H387" s="119">
        <f ca="1">INDIRECT(CONCATENATE($E$372,ADDRESS(MATCH(H4,SL_CHARTS_2012!$AV$1:$AV$39999,1),$E$394,1)))</f>
        <v>12</v>
      </c>
    </row>
    <row r="388" spans="2:8" s="574" customFormat="1" ht="15" customHeight="1">
      <c r="B388" s="724"/>
      <c r="C388" s="701"/>
      <c r="D388" s="25" t="s">
        <v>149</v>
      </c>
      <c r="E388" s="26" t="str">
        <f>ADDRESS(MATCH(E8,SL_CHARTS_2012!$AV$1:$AV$39999,1),$E$394,1)</f>
        <v>$AV$7</v>
      </c>
      <c r="F388" s="177" t="str">
        <f>ADDRESS(MATCH(F8,SL_CHARTS_2012!$AV$1:$AV$39999,1),$E$394,1)</f>
        <v>$AV$8</v>
      </c>
      <c r="G388" s="177" t="str">
        <f>ADDRESS(MATCH(G8,SL_CHARTS_2012!$AV$1:$AV$39999,1),$E$394,1)</f>
        <v>$AV$8</v>
      </c>
      <c r="H388" s="26" t="str">
        <f>ADDRESS(MATCH(H8,SL_CHARTS_2012!$AV$1:$AV$39999,1),$E$394,1)</f>
        <v>$AV$7</v>
      </c>
    </row>
    <row r="389" spans="2:8" s="574" customFormat="1" ht="15" customHeight="1">
      <c r="B389" s="724"/>
      <c r="C389" s="701"/>
      <c r="D389" s="24" t="s">
        <v>130</v>
      </c>
      <c r="E389" s="119">
        <f ca="1">INDIRECT(CONCATENATE($E$395,ADDRESS(MATCH(E8,SL_CHARTS_2012!$AV$1:$AV$39999,1),$E$394,1)))</f>
        <v>10</v>
      </c>
      <c r="F389" s="578">
        <f ca="1">INDIRECT(CONCATENATE($E$395,ADDRESS(MATCH(F8,SL_CHARTS_2012!$AV$1:$AV$39999,1),$E$394,1)))</f>
        <v>12</v>
      </c>
      <c r="G389" s="578">
        <f ca="1">INDIRECT(CONCATENATE($E$395,ADDRESS(MATCH(G8,SL_CHARTS_2012!$AV$1:$AV$39999,1),$E$394,1)))</f>
        <v>12</v>
      </c>
      <c r="H389" s="119">
        <f ca="1">INDIRECT(CONCATENATE($E$395,ADDRESS(MATCH(H8,SL_CHARTS_2012!$AV$1:$AV$39999,1),$E$394,1)))</f>
        <v>10</v>
      </c>
    </row>
    <row r="390" spans="2:8" s="574" customFormat="1" ht="15" customHeight="1">
      <c r="B390" s="724"/>
      <c r="C390" s="707" t="s">
        <v>121</v>
      </c>
      <c r="D390" s="60" t="s">
        <v>148</v>
      </c>
      <c r="E390" s="576" t="str">
        <f>ADDRESS(MATCH(E6,SL_CHARTS_2012!$AV$1:$AV$39999,1),$E$394,1)</f>
        <v>$AV$8</v>
      </c>
      <c r="F390" s="582" t="str">
        <f>ADDRESS(MATCH(F6,SL_CHARTS_2012!$AV$1:$AV$39999,1),$E$394,1)</f>
        <v>$AV$8</v>
      </c>
      <c r="G390" s="582" t="str">
        <f>ADDRESS(MATCH(G6,SL_CHARTS_2012!$AV$1:$AV$39999,1),$E$394,1)</f>
        <v>$AV$8</v>
      </c>
      <c r="H390" s="576" t="str">
        <f>ADDRESS(MATCH(H6,SL_CHARTS_2012!$AV$1:$AV$39999,1),$E$394,1)</f>
        <v>$AV$8</v>
      </c>
    </row>
    <row r="391" spans="2:8" s="574" customFormat="1" ht="15" customHeight="1">
      <c r="B391" s="724"/>
      <c r="C391" s="707"/>
      <c r="D391" s="85" t="s">
        <v>118</v>
      </c>
      <c r="E391" s="576">
        <f ca="1">INDIRECT(CONCATENATE($E$372,ADDRESS(MATCH(E6,SL_CHARTS_2012!$AV$1:$AV$39999,1),$E$394,1)))</f>
        <v>12</v>
      </c>
      <c r="F391" s="582">
        <f ca="1">INDIRECT(CONCATENATE($E$372,ADDRESS(MATCH(F6,SL_CHARTS_2012!$AV$1:$AV$39999,1),$E$394,1)))</f>
        <v>12</v>
      </c>
      <c r="G391" s="582">
        <f ca="1">INDIRECT(CONCATENATE($E$372,ADDRESS(MATCH(G6,SL_CHARTS_2012!$AV$1:$AV$39999,1),$E$394,1)))</f>
        <v>12</v>
      </c>
      <c r="H391" s="576">
        <f ca="1">INDIRECT(CONCATENATE($E$372,ADDRESS(MATCH(H6,SL_CHARTS_2012!$AV$1:$AV$39999,1),$E$394,1)))</f>
        <v>12</v>
      </c>
    </row>
    <row r="392" spans="2:8" s="574" customFormat="1" ht="15" customHeight="1">
      <c r="B392" s="724"/>
      <c r="C392" s="707"/>
      <c r="D392" s="60" t="s">
        <v>149</v>
      </c>
      <c r="E392" s="576" t="str">
        <f>ADDRESS(MATCH(E8,SL_CHARTS_2012!$AV$1:$AV$39999,1),$E$394,1)</f>
        <v>$AV$7</v>
      </c>
      <c r="F392" s="582" t="str">
        <f>ADDRESS(MATCH(F8,SL_CHARTS_2012!$AV$1:$AV$39999,1),$E$394,1)</f>
        <v>$AV$8</v>
      </c>
      <c r="G392" s="582" t="str">
        <f>ADDRESS(MATCH(G8,SL_CHARTS_2012!$AV$1:$AV$39999,1),$E$394,1)</f>
        <v>$AV$8</v>
      </c>
      <c r="H392" s="576" t="str">
        <f>ADDRESS(MATCH(H8,SL_CHARTS_2012!$AV$1:$AV$39999,1),$E$394,1)</f>
        <v>$AV$7</v>
      </c>
    </row>
    <row r="393" spans="2:8" s="574" customFormat="1" ht="15" customHeight="1">
      <c r="B393" s="724"/>
      <c r="C393" s="707"/>
      <c r="D393" s="85" t="s">
        <v>119</v>
      </c>
      <c r="E393" s="576">
        <f ca="1">INDIRECT(CONCATENATE($E$395,ADDRESS(MATCH(E8,SL_CHARTS_2012!$AV$1:$AV$39999,1),$E$394,1)))</f>
        <v>10</v>
      </c>
      <c r="F393" s="582">
        <f ca="1">INDIRECT(CONCATENATE($E$395,ADDRESS(MATCH(F8,SL_CHARTS_2012!$AV$1:$AV$39999,1),$E$394,1)))</f>
        <v>12</v>
      </c>
      <c r="G393" s="582">
        <f ca="1">INDIRECT(CONCATENATE($E$395,ADDRESS(MATCH(G8,SL_CHARTS_2012!$AV$1:$AV$39999,1),$E$394,1)))</f>
        <v>12</v>
      </c>
      <c r="H393" s="576">
        <f ca="1">INDIRECT(CONCATENATE($E$395,ADDRESS(MATCH(H8,SL_CHARTS_2012!$AV$1:$AV$39999,1),$E$394,1)))</f>
        <v>10</v>
      </c>
    </row>
    <row r="394" spans="2:8" s="574" customFormat="1" ht="15" customHeight="1">
      <c r="B394" s="724"/>
      <c r="C394" s="712" t="s">
        <v>125</v>
      </c>
      <c r="D394" s="712"/>
      <c r="E394" s="704">
        <v>48</v>
      </c>
      <c r="F394" s="704"/>
      <c r="G394" s="704"/>
      <c r="H394" s="704"/>
    </row>
    <row r="395" spans="2:8" s="574" customFormat="1" ht="15" customHeight="1">
      <c r="B395" s="724"/>
      <c r="C395" s="573"/>
      <c r="D395" s="713" t="s">
        <v>126</v>
      </c>
      <c r="E395" s="42" t="s">
        <v>147</v>
      </c>
      <c r="F395" s="24"/>
      <c r="G395" s="24"/>
      <c r="H395" s="24"/>
    </row>
    <row r="396" spans="2:8" s="574" customFormat="1" ht="15" customHeight="1">
      <c r="B396" s="724"/>
      <c r="C396" s="573"/>
      <c r="D396" s="713"/>
      <c r="E396" s="42" t="s">
        <v>124</v>
      </c>
      <c r="F396" s="24"/>
      <c r="G396" s="24"/>
      <c r="H396" s="24"/>
    </row>
    <row r="397" spans="2:8" s="574" customFormat="1" ht="15" customHeight="1">
      <c r="B397" s="724"/>
      <c r="C397" s="705" t="s">
        <v>120</v>
      </c>
      <c r="D397" s="44" t="s">
        <v>123</v>
      </c>
      <c r="E397" s="43" t="str">
        <f ca="1">IF(E387&gt;E4, ADDRESS(MATCH(E389,SL_CHARTS_2012!$AV$1:$AV$3999,1),$E$394+3,1),E398)</f>
        <v>$AY$8</v>
      </c>
      <c r="F397" s="181" t="str">
        <f ca="1">IF(F387&gt;F4, ADDRESS(MATCH(F389,SL_CHARTS_2012!$AV$1:$AV$3999,1),$E$394+3,1),F398)</f>
        <v>$AY$8</v>
      </c>
      <c r="G397" s="181" t="str">
        <f ca="1">IF(G387&gt;G4, ADDRESS(MATCH(G389,SL_CHARTS_2012!$AV$1:$AV$3999,1),$E$394+3,1),G398)</f>
        <v>$AY$8</v>
      </c>
      <c r="H397" s="43" t="str">
        <f ca="1">IF(H387&gt;H4, ADDRESS(MATCH(H389,SL_CHARTS_2012!$AV$1:$AV$3999,1),$E$394+3,1),H398)</f>
        <v>$AY$8</v>
      </c>
    </row>
    <row r="398" spans="2:8" s="574" customFormat="1" ht="15" customHeight="1">
      <c r="B398" s="724"/>
      <c r="C398" s="706"/>
      <c r="D398" s="44" t="s">
        <v>122</v>
      </c>
      <c r="E398" s="43" t="str">
        <f ca="1">IF(E389&lt;E8,ADDRESS(MATCH(E387,SL_CHARTS_2012!$AV$1:$AV$3999,1),$E$394+3,1),E397)</f>
        <v>$AY$8</v>
      </c>
      <c r="F398" s="181" t="str">
        <f ca="1">IF(F389&lt;F8,ADDRESS(MATCH(F387,SL_CHARTS_2012!$AV$1:$AV$3999,1),$E$394+3,1),F397)</f>
        <v>$AY$8</v>
      </c>
      <c r="G398" s="181" t="str">
        <f ca="1">IF(G389&lt;G8,ADDRESS(MATCH(G387,SL_CHARTS_2012!$AV$1:$AV$3999,1),$E$394+3,1),G397)</f>
        <v>$AY$8</v>
      </c>
      <c r="H398" s="43" t="str">
        <f ca="1">IF(H389&lt;H8,ADDRESS(MATCH(H387,SL_CHARTS_2012!$AV$1:$AV$3999,1),$E$394+3,1),H397)</f>
        <v>$AY$8</v>
      </c>
    </row>
    <row r="399" spans="2:8" s="574" customFormat="1" ht="15" customHeight="1">
      <c r="B399" s="724"/>
      <c r="C399" s="707" t="s">
        <v>121</v>
      </c>
      <c r="D399" s="134" t="s">
        <v>123</v>
      </c>
      <c r="E399" s="48" t="str">
        <f ca="1">IF(E391&gt;E4, ADDRESS(MATCH(E393,SL_CHARTS_2012!$AV$1:$AV$3999,1),$E$394+3,1),E400)</f>
        <v>$AY$8</v>
      </c>
      <c r="F399" s="125" t="str">
        <f ca="1">IF(F391&gt;F4, ADDRESS(MATCH(F393,SL_CHARTS_2012!$AV$1:$AV$3999,1),$E$394+3,1),F400)</f>
        <v>$AY$8</v>
      </c>
      <c r="G399" s="125" t="str">
        <f ca="1">IF(G391&gt;G4, ADDRESS(MATCH(G393,SL_CHARTS_2012!$AV$1:$AV$3999,1),$E$394+3,1),G400)</f>
        <v>$AY$8</v>
      </c>
      <c r="H399" s="48" t="str">
        <f ca="1">IF(H391&gt;H4, ADDRESS(MATCH(H393,SL_CHARTS_2012!$AV$1:$AV$3999,1),$E$394+3,1),H400)</f>
        <v>$AY$8</v>
      </c>
    </row>
    <row r="400" spans="2:8" s="574" customFormat="1" ht="15" customHeight="1">
      <c r="B400" s="724"/>
      <c r="C400" s="708"/>
      <c r="D400" s="134" t="s">
        <v>122</v>
      </c>
      <c r="E400" s="48" t="str">
        <f ca="1">IF(E393&lt;E8,ADDRESS(MATCH(E391,SL_CHARTS_2012!$AV$1:$AV$3999,1),$E$394+3,1),E399)</f>
        <v>$AY$8</v>
      </c>
      <c r="F400" s="125" t="str">
        <f ca="1">IF(F393&lt;F8,ADDRESS(MATCH(F391,SL_CHARTS_2012!$AV$1:$AV$3999,1),$E$394+3,1),F399)</f>
        <v>$AY$8</v>
      </c>
      <c r="G400" s="125" t="str">
        <f ca="1">IF(G393&lt;G8,ADDRESS(MATCH(G391,SL_CHARTS_2012!$AV$1:$AV$3999,1),$E$394+3,1),G399)</f>
        <v>$AY$8</v>
      </c>
      <c r="H400" s="48" t="str">
        <f ca="1">IF(H393&lt;H8,ADDRESS(MATCH(H391,SL_CHARTS_2012!$AV$1:$AV$3999,1),$E$394+3,1),H399)</f>
        <v>$AY$8</v>
      </c>
    </row>
    <row r="401" spans="2:8" s="574" customFormat="1" ht="15" customHeight="1">
      <c r="B401" s="724"/>
      <c r="C401" s="714" t="s">
        <v>127</v>
      </c>
      <c r="D401" s="135" t="s">
        <v>106</v>
      </c>
      <c r="E401" s="14" t="str">
        <f ca="1">CONCATENATE(ROUND(E387,1),E$7,ROUND(E389,1))</f>
        <v>12-10</v>
      </c>
      <c r="F401" s="165" t="str">
        <f t="shared" ref="F401:H401" ca="1" si="175">CONCATENATE(ROUND(F387,1),F$7,ROUND(F389,1))</f>
        <v>12-12</v>
      </c>
      <c r="G401" s="165" t="str">
        <f t="shared" ca="1" si="175"/>
        <v>12-12</v>
      </c>
      <c r="H401" s="14" t="str">
        <f t="shared" ca="1" si="175"/>
        <v>12-10</v>
      </c>
    </row>
    <row r="402" spans="2:8" s="574" customFormat="1" ht="15" customHeight="1">
      <c r="B402" s="724"/>
      <c r="C402" s="714"/>
      <c r="D402" s="136" t="s">
        <v>670</v>
      </c>
      <c r="E402" s="136">
        <f ca="1">AVERAGE(INDIRECT(CONCATENATE($E$232,E397,$E$233,E398),TRUE))</f>
        <v>-9</v>
      </c>
      <c r="F402" s="166">
        <f t="shared" ref="F402:H402" ca="1" si="176">AVERAGE(INDIRECT(CONCATENATE($E$232,F397,$E$233,F398),TRUE))</f>
        <v>-9</v>
      </c>
      <c r="G402" s="166">
        <f t="shared" ca="1" si="176"/>
        <v>-9</v>
      </c>
      <c r="H402" s="136">
        <f t="shared" ca="1" si="176"/>
        <v>-9</v>
      </c>
    </row>
    <row r="403" spans="2:8" s="574" customFormat="1" ht="15" customHeight="1">
      <c r="B403" s="724"/>
      <c r="C403" s="714"/>
      <c r="D403" s="137" t="s">
        <v>671</v>
      </c>
      <c r="E403" s="137">
        <f ca="1">MIN(INDIRECT(CONCATENATE($E$232,E397,$E$233,E398),TRUE))</f>
        <v>-9</v>
      </c>
      <c r="F403" s="167">
        <f t="shared" ref="F403:H403" ca="1" si="177">MIN(INDIRECT(CONCATENATE($E$232,F397,$E$233,F398),TRUE))</f>
        <v>-9</v>
      </c>
      <c r="G403" s="167">
        <f t="shared" ca="1" si="177"/>
        <v>-9</v>
      </c>
      <c r="H403" s="137">
        <f t="shared" ca="1" si="177"/>
        <v>-9</v>
      </c>
    </row>
    <row r="404" spans="2:8" s="574" customFormat="1" ht="15" customHeight="1">
      <c r="B404" s="724"/>
      <c r="C404" s="714"/>
      <c r="D404" s="137" t="s">
        <v>672</v>
      </c>
      <c r="E404" s="137">
        <f ca="1">MAX(INDIRECT(CONCATENATE($E$232,E397,$E$233,E398),TRUE))</f>
        <v>-9</v>
      </c>
      <c r="F404" s="167">
        <f t="shared" ref="F404:H404" ca="1" si="178">MAX(INDIRECT(CONCATENATE($E$232,F397,$E$233,F398),TRUE))</f>
        <v>-9</v>
      </c>
      <c r="G404" s="167">
        <f t="shared" ca="1" si="178"/>
        <v>-9</v>
      </c>
      <c r="H404" s="137">
        <f t="shared" ca="1" si="178"/>
        <v>-9</v>
      </c>
    </row>
    <row r="405" spans="2:8" s="574" customFormat="1" ht="15" customHeight="1">
      <c r="B405" s="724"/>
      <c r="C405" s="707" t="s">
        <v>121</v>
      </c>
      <c r="D405" s="141" t="s">
        <v>106</v>
      </c>
      <c r="E405" s="142" t="str">
        <f ca="1">CONCATENATE(ROUND(E391,1),E$7,ROUND(E393,1))</f>
        <v>12-10</v>
      </c>
      <c r="F405" s="220" t="str">
        <f t="shared" ref="F405:H405" ca="1" si="179">CONCATENATE(ROUND(F391,1),F$7,ROUND(F393,1))</f>
        <v>12-12</v>
      </c>
      <c r="G405" s="220" t="str">
        <f t="shared" ca="1" si="179"/>
        <v>12-12</v>
      </c>
      <c r="H405" s="142" t="str">
        <f t="shared" ca="1" si="179"/>
        <v>12-10</v>
      </c>
    </row>
    <row r="406" spans="2:8" s="574" customFormat="1" ht="15" customHeight="1">
      <c r="B406" s="724"/>
      <c r="C406" s="707"/>
      <c r="D406" s="58" t="s">
        <v>670</v>
      </c>
      <c r="E406" s="58">
        <f ca="1">AVERAGE(INDIRECT(CONCATENATE($E$232,E399,$E$233,E400),TRUE))</f>
        <v>-9</v>
      </c>
      <c r="F406" s="130">
        <f t="shared" ref="F406:H406" ca="1" si="180">AVERAGE(INDIRECT(CONCATENATE($E$232,F399,$E$233,F400),TRUE))</f>
        <v>-9</v>
      </c>
      <c r="G406" s="130">
        <f t="shared" ca="1" si="180"/>
        <v>-9</v>
      </c>
      <c r="H406" s="58">
        <f t="shared" ca="1" si="180"/>
        <v>-9</v>
      </c>
    </row>
    <row r="407" spans="2:8" s="574" customFormat="1" ht="15" customHeight="1">
      <c r="B407" s="724"/>
      <c r="C407" s="707"/>
      <c r="D407" s="59" t="s">
        <v>671</v>
      </c>
      <c r="E407" s="59">
        <f ca="1">MIN(INDIRECT(CONCATENATE($E$232,E399,$E$233,E400),TRUE))</f>
        <v>-9</v>
      </c>
      <c r="F407" s="131">
        <f t="shared" ref="F407:H407" ca="1" si="181">MIN(INDIRECT(CONCATENATE($E$232,F399,$E$233,F400),TRUE))</f>
        <v>-9</v>
      </c>
      <c r="G407" s="131">
        <f t="shared" ca="1" si="181"/>
        <v>-9</v>
      </c>
      <c r="H407" s="59">
        <f t="shared" ca="1" si="181"/>
        <v>-9</v>
      </c>
    </row>
    <row r="408" spans="2:8" s="574" customFormat="1" ht="15" customHeight="1">
      <c r="B408" s="744"/>
      <c r="C408" s="709"/>
      <c r="D408" s="219" t="s">
        <v>672</v>
      </c>
      <c r="E408" s="219">
        <f ca="1">MAX(INDIRECT(CONCATENATE($E$232,E399,$E$233,E400),TRUE))</f>
        <v>-9</v>
      </c>
      <c r="F408" s="221">
        <f t="shared" ref="F408:H408" ca="1" si="182">MAX(INDIRECT(CONCATENATE($E$232,F399,$E$233,F400),TRUE))</f>
        <v>-9</v>
      </c>
      <c r="G408" s="221">
        <f t="shared" ca="1" si="182"/>
        <v>-9</v>
      </c>
      <c r="H408" s="219">
        <f t="shared" ca="1" si="182"/>
        <v>-9</v>
      </c>
    </row>
    <row r="409" spans="2:8" s="574" customFormat="1" ht="15" customHeight="1">
      <c r="B409" s="737" t="s">
        <v>134</v>
      </c>
      <c r="C409" s="691" t="s">
        <v>120</v>
      </c>
      <c r="D409" s="30" t="s">
        <v>148</v>
      </c>
      <c r="E409" s="84" t="str">
        <f>ADDRESS(MATCH(E4,SL_CHARTS_2012!$BB$1:$BB$39999,1),$E$417,1)</f>
        <v>$BB$9</v>
      </c>
      <c r="F409" s="84" t="str">
        <f>ADDRESS(MATCH(F4,SL_CHARTS_2012!$BB$1:$BB$39999,1),$E$417,1)</f>
        <v>$BB$9</v>
      </c>
      <c r="G409" s="84" t="str">
        <f>ADDRESS(MATCH(G4,SL_CHARTS_2012!$BB$1:$BB$39999,1),$E$417,1)</f>
        <v>$BB$9</v>
      </c>
      <c r="H409" s="84" t="str">
        <f>ADDRESS(MATCH(H4,SL_CHARTS_2012!$BB$1:$BB$39999,1),$E$417,1)</f>
        <v>$BB$9</v>
      </c>
    </row>
    <row r="410" spans="2:8" s="574" customFormat="1" ht="15" customHeight="1">
      <c r="B410" s="738"/>
      <c r="C410" s="691"/>
      <c r="D410" s="66" t="s">
        <v>129</v>
      </c>
      <c r="E410" s="249">
        <f ca="1">INDIRECT(CONCATENATE($E$418,ADDRESS(MATCH(E4,SL_CHARTS_2012!$BB$1:$BB$39999,1),$E$417,1)))</f>
        <v>10</v>
      </c>
      <c r="F410" s="249">
        <f ca="1">INDIRECT(CONCATENATE($E$418,ADDRESS(MATCH(F4,SL_CHARTS_2012!$BB$1:$BB$39999,1),$E$417,1)))</f>
        <v>10</v>
      </c>
      <c r="G410" s="249">
        <f ca="1">INDIRECT(CONCATENATE($E$418,ADDRESS(MATCH(G4,SL_CHARTS_2012!$BB$1:$BB$39999,1),$E$417,1)))</f>
        <v>10</v>
      </c>
      <c r="H410" s="249">
        <f ca="1">INDIRECT(CONCATENATE($E$418,ADDRESS(MATCH(H4,SL_CHARTS_2012!$BB$1:$BB$39999,1),$E$417,1)))</f>
        <v>10</v>
      </c>
    </row>
    <row r="411" spans="2:8" s="574" customFormat="1" ht="15" customHeight="1">
      <c r="B411" s="738"/>
      <c r="C411" s="691"/>
      <c r="D411" s="30" t="s">
        <v>149</v>
      </c>
      <c r="E411" s="84" t="str">
        <f>ADDRESS(MATCH(E8,SL_CHARTS_2012!$BB$1:$BB$39999,1),$E$417,1)</f>
        <v>$BB$9</v>
      </c>
      <c r="F411" s="84" t="str">
        <f>ADDRESS(MATCH(F8,SL_CHARTS_2012!$BB$1:$BB$39999,1),$E$417,1)</f>
        <v>$BB$9</v>
      </c>
      <c r="G411" s="84" t="str">
        <f>ADDRESS(MATCH(G8,SL_CHARTS_2012!$BB$1:$BB$39999,1),$E$417,1)</f>
        <v>$BB$9</v>
      </c>
      <c r="H411" s="84" t="str">
        <f>ADDRESS(MATCH(H8,SL_CHARTS_2012!$BB$1:$BB$39999,1),$E$417,1)</f>
        <v>$BB$9</v>
      </c>
    </row>
    <row r="412" spans="2:8" s="574" customFormat="1" ht="15" customHeight="1">
      <c r="B412" s="738"/>
      <c r="C412" s="691"/>
      <c r="D412" s="66" t="s">
        <v>130</v>
      </c>
      <c r="E412" s="249">
        <f ca="1">INDIRECT(CONCATENATE($E$395,ADDRESS(MATCH(E8,SL_CHARTS_2012!$BB$1:$BB$39999,1),$E$417,1)))</f>
        <v>10</v>
      </c>
      <c r="F412" s="249">
        <f ca="1">INDIRECT(CONCATENATE($E$395,ADDRESS(MATCH(F8,SL_CHARTS_2012!$BB$1:$BB$39999,1),$E$417,1)))</f>
        <v>10</v>
      </c>
      <c r="G412" s="249">
        <f ca="1">INDIRECT(CONCATENATE($E$395,ADDRESS(MATCH(G8,SL_CHARTS_2012!$BB$1:$BB$39999,1),$E$417,1)))</f>
        <v>10</v>
      </c>
      <c r="H412" s="249">
        <f ca="1">INDIRECT(CONCATENATE($E$395,ADDRESS(MATCH(H8,SL_CHARTS_2012!$BB$1:$BB$39999,1),$E$417,1)))</f>
        <v>10</v>
      </c>
    </row>
    <row r="413" spans="2:8" s="574" customFormat="1" ht="15" customHeight="1">
      <c r="B413" s="738"/>
      <c r="C413" s="693" t="s">
        <v>121</v>
      </c>
      <c r="D413" s="63" t="s">
        <v>148</v>
      </c>
      <c r="E413" s="577" t="str">
        <f>ADDRESS(MATCH(E6,SL_CHARTS_2012!$BB$1:$BB$39999,1),$E$417,1)</f>
        <v>$BB$9</v>
      </c>
      <c r="F413" s="577" t="str">
        <f>ADDRESS(MATCH(F6,SL_CHARTS_2012!$BB$1:$BB$39999,1),$E$417,1)</f>
        <v>$BB$9</v>
      </c>
      <c r="G413" s="577" t="str">
        <f>ADDRESS(MATCH(G6,SL_CHARTS_2012!$BB$1:$BB$39999,1),$E$417,1)</f>
        <v>$BB$9</v>
      </c>
      <c r="H413" s="577" t="str">
        <f>ADDRESS(MATCH(H6,SL_CHARTS_2012!$BB$1:$BB$39999,1),$E$417,1)</f>
        <v>$BB$9</v>
      </c>
    </row>
    <row r="414" spans="2:8" s="574" customFormat="1" ht="15" customHeight="1">
      <c r="B414" s="738"/>
      <c r="C414" s="693"/>
      <c r="D414" s="164" t="s">
        <v>118</v>
      </c>
      <c r="E414" s="577">
        <f ca="1">INDIRECT(CONCATENATE($E$418,ADDRESS(MATCH(E6,SL_CHARTS_2012!$BB$1:$BB$39999,1),$E$417,1)))</f>
        <v>10</v>
      </c>
      <c r="F414" s="577">
        <f ca="1">INDIRECT(CONCATENATE($E$418,ADDRESS(MATCH(F6,SL_CHARTS_2012!$BB$1:$BB$39999,1),$E$417,1)))</f>
        <v>10</v>
      </c>
      <c r="G414" s="577">
        <f ca="1">INDIRECT(CONCATENATE($E$418,ADDRESS(MATCH(G6,SL_CHARTS_2012!$BB$1:$BB$39999,1),$E$417,1)))</f>
        <v>10</v>
      </c>
      <c r="H414" s="577">
        <f ca="1">INDIRECT(CONCATENATE($E$418,ADDRESS(MATCH(H6,SL_CHARTS_2012!$BB$1:$BB$39999,1),$E$417,1)))</f>
        <v>10</v>
      </c>
    </row>
    <row r="415" spans="2:8" s="574" customFormat="1" ht="15" customHeight="1">
      <c r="B415" s="738"/>
      <c r="C415" s="693"/>
      <c r="D415" s="63" t="s">
        <v>149</v>
      </c>
      <c r="E415" s="577" t="str">
        <f>ADDRESS(MATCH(E10,SL_CHARTS_2012!$BB$1:$BB$39999,1),$E$417,1)</f>
        <v>$BB$9</v>
      </c>
      <c r="F415" s="577" t="str">
        <f>ADDRESS(MATCH(F10,SL_CHARTS_2012!$BB$1:$BB$39999,1),$E$417,1)</f>
        <v>$BB$9</v>
      </c>
      <c r="G415" s="577" t="str">
        <f>ADDRESS(MATCH(G10,SL_CHARTS_2012!$BB$1:$BB$39999,1),$E$417,1)</f>
        <v>$BB$9</v>
      </c>
      <c r="H415" s="577" t="str">
        <f>ADDRESS(MATCH(H10,SL_CHARTS_2012!$BB$1:$BB$39999,1),$E$417,1)</f>
        <v>$BB$9</v>
      </c>
    </row>
    <row r="416" spans="2:8" s="574" customFormat="1" ht="15" customHeight="1">
      <c r="B416" s="738"/>
      <c r="C416" s="693"/>
      <c r="D416" s="164" t="s">
        <v>119</v>
      </c>
      <c r="E416" s="577">
        <f ca="1">INDIRECT(CONCATENATE($E$395,ADDRESS(MATCH(E10,SL_CHARTS_2012!$BB$1:$BB$39999,1),$E$417,1)))</f>
        <v>10</v>
      </c>
      <c r="F416" s="577">
        <f ca="1">INDIRECT(CONCATENATE($E$395,ADDRESS(MATCH(F10,SL_CHARTS_2012!$BB$1:$BB$39999,1),$E$417,1)))</f>
        <v>10</v>
      </c>
      <c r="G416" s="577">
        <f ca="1">INDIRECT(CONCATENATE($E$395,ADDRESS(MATCH(G10,SL_CHARTS_2012!$BB$1:$BB$39999,1),$E$417,1)))</f>
        <v>10</v>
      </c>
      <c r="H416" s="577">
        <f ca="1">INDIRECT(CONCATENATE($E$395,ADDRESS(MATCH(H10,SL_CHARTS_2012!$BB$1:$BB$39999,1),$E$417,1)))</f>
        <v>10</v>
      </c>
    </row>
    <row r="417" spans="2:8" s="574" customFormat="1" ht="15" customHeight="1">
      <c r="B417" s="738"/>
      <c r="C417" s="694" t="s">
        <v>125</v>
      </c>
      <c r="D417" s="694"/>
      <c r="E417" s="695">
        <v>54</v>
      </c>
      <c r="F417" s="695"/>
      <c r="G417" s="695"/>
      <c r="H417" s="695"/>
    </row>
    <row r="418" spans="2:8" s="574" customFormat="1" ht="15" customHeight="1">
      <c r="B418" s="738"/>
      <c r="C418" s="572"/>
      <c r="D418" s="702" t="s">
        <v>126</v>
      </c>
      <c r="E418" s="72" t="s">
        <v>147</v>
      </c>
      <c r="F418" s="66"/>
      <c r="G418" s="66"/>
      <c r="H418" s="66"/>
    </row>
    <row r="419" spans="2:8" s="574" customFormat="1" ht="15" customHeight="1">
      <c r="B419" s="738"/>
      <c r="C419" s="572"/>
      <c r="D419" s="702"/>
      <c r="E419" s="72" t="s">
        <v>124</v>
      </c>
      <c r="F419" s="66"/>
      <c r="G419" s="66"/>
      <c r="H419" s="66"/>
    </row>
    <row r="420" spans="2:8" s="574" customFormat="1" ht="15" customHeight="1">
      <c r="B420" s="738"/>
      <c r="C420" s="696" t="s">
        <v>120</v>
      </c>
      <c r="D420" s="68" t="s">
        <v>123</v>
      </c>
      <c r="E420" s="201" t="str">
        <f ca="1">IF(E410&gt;E4, ADDRESS(MATCH(E412,SL_CHARTS_2012!$BB$1:$BB$3999,1),$E$417+3,1),E421)</f>
        <v>$BE$9</v>
      </c>
      <c r="F420" s="201" t="str">
        <f ca="1">IF(F410&gt;F4, ADDRESS(MATCH(F412,SL_CHARTS_2012!$BB$1:$BB$3999,1),$E$417+3,1),F421)</f>
        <v>$BE$9</v>
      </c>
      <c r="G420" s="201" t="str">
        <f ca="1">IF(G410&gt;G4, ADDRESS(MATCH(G412,SL_CHARTS_2012!$BB$1:$BB$3999,1),$E$417+3,1),G421)</f>
        <v>$BE$9</v>
      </c>
      <c r="H420" s="201" t="str">
        <f ca="1">IF(H410&gt;H4, ADDRESS(MATCH(H412,SL_CHARTS_2012!$BB$1:$BB$3999,1),$E$417+3,1),H421)</f>
        <v>$BE$9</v>
      </c>
    </row>
    <row r="421" spans="2:8" s="574" customFormat="1" ht="15" customHeight="1">
      <c r="B421" s="738"/>
      <c r="C421" s="703"/>
      <c r="D421" s="68" t="s">
        <v>122</v>
      </c>
      <c r="E421" s="201" t="str">
        <f ca="1">IF(E412&lt;E8,ADDRESS(MATCH(E410,SL_CHARTS_2012!$BB$1:$BB$3999,1),$E$417+3,1),E420)</f>
        <v>$BE$9</v>
      </c>
      <c r="F421" s="201" t="str">
        <f ca="1">IF(F412&lt;F8,ADDRESS(MATCH(F410,SL_CHARTS_2012!$BB$1:$BB$3999,1),$E$417+3,1),F420)</f>
        <v>$BE$9</v>
      </c>
      <c r="G421" s="201" t="str">
        <f ca="1">IF(G412&lt;G8,ADDRESS(MATCH(G410,SL_CHARTS_2012!$BB$1:$BB$3999,1),$E$417+3,1),G420)</f>
        <v>$BE$9</v>
      </c>
      <c r="H421" s="201" t="str">
        <f ca="1">IF(H412&lt;H8,ADDRESS(MATCH(H410,SL_CHARTS_2012!$BB$1:$BB$3999,1),$E$417+3,1),H420)</f>
        <v>$BE$9</v>
      </c>
    </row>
    <row r="422" spans="2:8" s="574" customFormat="1" ht="15" customHeight="1">
      <c r="B422" s="738"/>
      <c r="C422" s="693" t="s">
        <v>121</v>
      </c>
      <c r="D422" s="90" t="s">
        <v>123</v>
      </c>
      <c r="E422" s="213" t="str">
        <f ca="1">IF(E414&gt;E4, ADDRESS(MATCH(E416,SL_CHARTS_2012!$BB$1:$BB$3999,1),$E$417+3,1),E423)</f>
        <v>$BE$9</v>
      </c>
      <c r="F422" s="213" t="str">
        <f ca="1">IF(F414&gt;F4, ADDRESS(MATCH(F416,SL_CHARTS_2012!$BB$1:$BB$3999,1),$E$417+3,1),F423)</f>
        <v>$BE$9</v>
      </c>
      <c r="G422" s="213" t="str">
        <f ca="1">IF(G414&gt;G4, ADDRESS(MATCH(G416,SL_CHARTS_2012!$BB$1:$BB$3999,1),$E$417+3,1),G423)</f>
        <v>$BE$9</v>
      </c>
      <c r="H422" s="213" t="str">
        <f ca="1">IF(H414&gt;H4, ADDRESS(MATCH(H416,SL_CHARTS_2012!$BB$1:$BB$3999,1),$E$417+3,1),H423)</f>
        <v>$BE$9</v>
      </c>
    </row>
    <row r="423" spans="2:8" s="574" customFormat="1" ht="15" customHeight="1">
      <c r="B423" s="738"/>
      <c r="C423" s="715"/>
      <c r="D423" s="90" t="s">
        <v>122</v>
      </c>
      <c r="E423" s="213" t="str">
        <f ca="1">IF(E416&lt;E8,ADDRESS(MATCH(E414,SL_CHARTS_2012!$BB$1:$BB$3999,1),$E$417+3,1),E422)</f>
        <v>$BE$9</v>
      </c>
      <c r="F423" s="213" t="str">
        <f ca="1">IF(F416&lt;F8,ADDRESS(MATCH(F414,SL_CHARTS_2012!$BB$1:$BB$3999,1),$E$417+3,1),F422)</f>
        <v>$BE$9</v>
      </c>
      <c r="G423" s="213" t="str">
        <f ca="1">IF(G416&lt;G8,ADDRESS(MATCH(G414,SL_CHARTS_2012!$BB$1:$BB$3999,1),$E$417+3,1),G422)</f>
        <v>$BE$9</v>
      </c>
      <c r="H423" s="213" t="str">
        <f ca="1">IF(H416&lt;H8,ADDRESS(MATCH(H414,SL_CHARTS_2012!$BB$1:$BB$3999,1),$E$417+3,1),H422)</f>
        <v>$BE$9</v>
      </c>
    </row>
    <row r="424" spans="2:8" s="574" customFormat="1" ht="15" customHeight="1">
      <c r="B424" s="738"/>
      <c r="C424" s="698" t="s">
        <v>127</v>
      </c>
      <c r="D424" s="91" t="s">
        <v>106</v>
      </c>
      <c r="E424" s="202" t="str">
        <f t="shared" ref="E424:H424" ca="1" si="183">CONCATENATE(ROUND(E410,1),E$7,ROUND(E412,1))</f>
        <v>10-10</v>
      </c>
      <c r="F424" s="202" t="str">
        <f t="shared" ca="1" si="183"/>
        <v>10-10</v>
      </c>
      <c r="G424" s="202" t="str">
        <f t="shared" ca="1" si="183"/>
        <v>10-10</v>
      </c>
      <c r="H424" s="202" t="str">
        <f t="shared" ca="1" si="183"/>
        <v>10-10</v>
      </c>
    </row>
    <row r="425" spans="2:8" s="574" customFormat="1" ht="15" customHeight="1">
      <c r="B425" s="738"/>
      <c r="C425" s="698"/>
      <c r="D425" s="92" t="s">
        <v>670</v>
      </c>
      <c r="E425" s="203">
        <f ca="1">AVERAGE(INDIRECT(CONCATENATE($E$418,E420,$E$419,E421),TRUE))</f>
        <v>4</v>
      </c>
      <c r="F425" s="203">
        <f t="shared" ref="F425:H425" ca="1" si="184">AVERAGE(INDIRECT(CONCATENATE($E$418,F420,$E$419,F421),TRUE))</f>
        <v>4</v>
      </c>
      <c r="G425" s="203">
        <f t="shared" ca="1" si="184"/>
        <v>4</v>
      </c>
      <c r="H425" s="203">
        <f t="shared" ca="1" si="184"/>
        <v>4</v>
      </c>
    </row>
    <row r="426" spans="2:8" s="574" customFormat="1" ht="15" customHeight="1">
      <c r="B426" s="738"/>
      <c r="C426" s="698"/>
      <c r="D426" s="93" t="s">
        <v>671</v>
      </c>
      <c r="E426" s="204">
        <f ca="1">MIN(INDIRECT(CONCATENATE($E$418,E420,$E$419,E421),TRUE))</f>
        <v>4</v>
      </c>
      <c r="F426" s="204">
        <f t="shared" ref="F426:H426" ca="1" si="185">MIN(INDIRECT(CONCATENATE($E$418,F420,$E$419,F421),TRUE))</f>
        <v>4</v>
      </c>
      <c r="G426" s="204">
        <f t="shared" ca="1" si="185"/>
        <v>4</v>
      </c>
      <c r="H426" s="204">
        <f t="shared" ca="1" si="185"/>
        <v>4</v>
      </c>
    </row>
    <row r="427" spans="2:8" s="574" customFormat="1" ht="15" customHeight="1">
      <c r="B427" s="738"/>
      <c r="C427" s="698"/>
      <c r="D427" s="93" t="s">
        <v>672</v>
      </c>
      <c r="E427" s="212">
        <f ca="1">MAX(INDIRECT(CONCATENATE($E$418,E420,$E$419,E421),TRUE))</f>
        <v>4</v>
      </c>
      <c r="F427" s="212">
        <f t="shared" ref="F427:H427" ca="1" si="186">MAX(INDIRECT(CONCATENATE($E$418,F420,$E$419,F421),TRUE))</f>
        <v>4</v>
      </c>
      <c r="G427" s="212">
        <f t="shared" ca="1" si="186"/>
        <v>4</v>
      </c>
      <c r="H427" s="212">
        <f t="shared" ca="1" si="186"/>
        <v>4</v>
      </c>
    </row>
    <row r="428" spans="2:8" s="574" customFormat="1" ht="15" customHeight="1">
      <c r="B428" s="738"/>
      <c r="C428" s="693" t="s">
        <v>121</v>
      </c>
      <c r="D428" s="97" t="s">
        <v>106</v>
      </c>
      <c r="E428" s="214" t="str">
        <f t="shared" ref="E428:H428" ca="1" si="187">CONCATENATE(ROUND(E414,1),E$7,ROUND(E416,1))</f>
        <v>10-10</v>
      </c>
      <c r="F428" s="214" t="str">
        <f t="shared" ca="1" si="187"/>
        <v>10-10</v>
      </c>
      <c r="G428" s="214" t="str">
        <f t="shared" ca="1" si="187"/>
        <v>10-10</v>
      </c>
      <c r="H428" s="214" t="str">
        <f t="shared" ca="1" si="187"/>
        <v>10-10</v>
      </c>
    </row>
    <row r="429" spans="2:8" s="574" customFormat="1" ht="15" customHeight="1">
      <c r="B429" s="738"/>
      <c r="C429" s="693"/>
      <c r="D429" s="76" t="s">
        <v>670</v>
      </c>
      <c r="E429" s="222">
        <f ca="1">AVERAGE(INDIRECT(CONCATENATE($E$232,E422,$E$233,E423),TRUE))</f>
        <v>4</v>
      </c>
      <c r="F429" s="222">
        <f t="shared" ref="F429:H429" ca="1" si="188">AVERAGE(INDIRECT(CONCATENATE($E$232,F422,$E$233,F423),TRUE))</f>
        <v>4</v>
      </c>
      <c r="G429" s="222">
        <f t="shared" ca="1" si="188"/>
        <v>4</v>
      </c>
      <c r="H429" s="222">
        <f t="shared" ca="1" si="188"/>
        <v>4</v>
      </c>
    </row>
    <row r="430" spans="2:8" s="574" customFormat="1" ht="15" customHeight="1">
      <c r="B430" s="738"/>
      <c r="C430" s="693"/>
      <c r="D430" s="77" t="s">
        <v>671</v>
      </c>
      <c r="E430" s="223">
        <f ca="1">MIN(INDIRECT(CONCATENATE($E$232,E422,$E$233,E423),TRUE))</f>
        <v>4</v>
      </c>
      <c r="F430" s="223">
        <f t="shared" ref="F430:H430" ca="1" si="189">MIN(INDIRECT(CONCATENATE($E$232,F422,$E$233,F423),TRUE))</f>
        <v>4</v>
      </c>
      <c r="G430" s="223">
        <f t="shared" ca="1" si="189"/>
        <v>4</v>
      </c>
      <c r="H430" s="223">
        <f t="shared" ca="1" si="189"/>
        <v>4</v>
      </c>
    </row>
    <row r="431" spans="2:8" s="574" customFormat="1" ht="15" customHeight="1">
      <c r="B431" s="739"/>
      <c r="C431" s="716"/>
      <c r="D431" s="217" t="s">
        <v>672</v>
      </c>
      <c r="E431" s="218">
        <f ca="1">MAX(INDIRECT(CONCATENATE($E$232,E422,$E$233,E423),TRUE))</f>
        <v>4</v>
      </c>
      <c r="F431" s="218">
        <f t="shared" ref="F431:H431" ca="1" si="190">MAX(INDIRECT(CONCATENATE($E$232,F422,$E$233,F423),TRUE))</f>
        <v>4</v>
      </c>
      <c r="G431" s="218">
        <f t="shared" ca="1" si="190"/>
        <v>4</v>
      </c>
      <c r="H431" s="218">
        <f t="shared" ca="1" si="190"/>
        <v>4</v>
      </c>
    </row>
    <row r="432" spans="2:8" s="574" customFormat="1" ht="15" customHeight="1">
      <c r="B432" s="710" t="s">
        <v>139</v>
      </c>
      <c r="C432" s="701" t="s">
        <v>120</v>
      </c>
      <c r="D432" s="25" t="s">
        <v>148</v>
      </c>
      <c r="E432" s="177" t="str">
        <f>ADDRESS(MATCH(E4,SL_CHARTS_2012!$BH$1:$BH$39999,1),$E$440,1)</f>
        <v>$BH$5</v>
      </c>
      <c r="F432" s="177" t="str">
        <f>ADDRESS(MATCH(F4,SL_CHARTS_2012!$BH$1:$BH$39999,1),$E$440,1)</f>
        <v>$BH$5</v>
      </c>
      <c r="G432" s="177" t="str">
        <f>ADDRESS(MATCH(G4,SL_CHARTS_2012!$BH$1:$BH$39999,1),$E$440,1)</f>
        <v>$BH$5</v>
      </c>
      <c r="H432" s="177" t="str">
        <f>ADDRESS(MATCH(H4,SL_CHARTS_2012!$BH$1:$BH$39999,1),$E$440,1)</f>
        <v>$BH$5</v>
      </c>
    </row>
    <row r="433" spans="2:8" s="574" customFormat="1" ht="15" customHeight="1">
      <c r="B433" s="701"/>
      <c r="C433" s="701"/>
      <c r="D433" s="24" t="s">
        <v>129</v>
      </c>
      <c r="E433" s="578">
        <f ca="1">INDIRECT(CONCATENATE($E$372,ADDRESS(MATCH(E4,SL_CHARTS_2012!$BH$1:$BH$39999,1),$E$440,1)))</f>
        <v>0</v>
      </c>
      <c r="F433" s="578">
        <f ca="1">INDIRECT(CONCATENATE($E$372,ADDRESS(MATCH(F4,SL_CHARTS_2012!$BH$1:$BH$39999,1),$E$440,1)))</f>
        <v>0</v>
      </c>
      <c r="G433" s="578">
        <f ca="1">INDIRECT(CONCATENATE($E$372,ADDRESS(MATCH(G4,SL_CHARTS_2012!$BH$1:$BH$39999,1),$E$440,1)))</f>
        <v>0</v>
      </c>
      <c r="H433" s="578">
        <f ca="1">INDIRECT(CONCATENATE($E$372,ADDRESS(MATCH(H4,SL_CHARTS_2012!$BH$1:$BH$39999,1),$E$440,1)))</f>
        <v>0</v>
      </c>
    </row>
    <row r="434" spans="2:8" s="574" customFormat="1" ht="15" customHeight="1">
      <c r="B434" s="701"/>
      <c r="C434" s="701"/>
      <c r="D434" s="25" t="s">
        <v>149</v>
      </c>
      <c r="E434" s="177" t="str">
        <f>ADDRESS(MATCH(E8,SL_CHARTS_2012!$BH$1:$BH$39999,1),$E$440,1)</f>
        <v>$BH$5</v>
      </c>
      <c r="F434" s="177" t="str">
        <f>ADDRESS(MATCH(F8,SL_CHARTS_2012!$BH$1:$BH$39999,1),$E$440,1)</f>
        <v>$BH$5</v>
      </c>
      <c r="G434" s="177" t="str">
        <f>ADDRESS(MATCH(G8,SL_CHARTS_2012!$BH$1:$BH$39999,1),$E$440,1)</f>
        <v>$BH$5</v>
      </c>
      <c r="H434" s="177" t="str">
        <f>ADDRESS(MATCH(H8,SL_CHARTS_2012!$BH$1:$BH$39999,1),$E$440,1)</f>
        <v>$BH$5</v>
      </c>
    </row>
    <row r="435" spans="2:8" s="574" customFormat="1" ht="15" customHeight="1">
      <c r="B435" s="701"/>
      <c r="C435" s="701"/>
      <c r="D435" s="24" t="s">
        <v>130</v>
      </c>
      <c r="E435" s="578">
        <f ca="1">INDIRECT(CONCATENATE($E$395,ADDRESS(MATCH(E8,SL_CHARTS_2012!$BH$1:$BH$39999,1),$E$440,1)))</f>
        <v>0</v>
      </c>
      <c r="F435" s="578">
        <f ca="1">INDIRECT(CONCATENATE($E$395,ADDRESS(MATCH(F8,SL_CHARTS_2012!$BH$1:$BH$39999,1),$E$440,1)))</f>
        <v>0</v>
      </c>
      <c r="G435" s="578">
        <f ca="1">INDIRECT(CONCATENATE($E$395,ADDRESS(MATCH(G8,SL_CHARTS_2012!$BH$1:$BH$39999,1),$E$440,1)))</f>
        <v>0</v>
      </c>
      <c r="H435" s="578">
        <f ca="1">INDIRECT(CONCATENATE($E$395,ADDRESS(MATCH(H8,SL_CHARTS_2012!$BH$1:$BH$39999,1),$E$440,1)))</f>
        <v>0</v>
      </c>
    </row>
    <row r="436" spans="2:8" s="574" customFormat="1" ht="15" customHeight="1">
      <c r="B436" s="701"/>
      <c r="C436" s="707" t="s">
        <v>121</v>
      </c>
      <c r="D436" s="60" t="s">
        <v>148</v>
      </c>
      <c r="E436" s="579" t="str">
        <f>ADDRESS(MATCH(E6,SL_CHARTS_2012!$BH$1:$BH$39999,1),$E$440,1)</f>
        <v>$BH$5</v>
      </c>
      <c r="F436" s="579" t="str">
        <f>ADDRESS(MATCH(F6,SL_CHARTS_2012!$BH$1:$BH$39999,1),$E$440,1)</f>
        <v>$BH$5</v>
      </c>
      <c r="G436" s="579" t="str">
        <f>ADDRESS(MATCH(G6,SL_CHARTS_2012!$BH$1:$BH$39999,1),$E$440,1)</f>
        <v>$BH$5</v>
      </c>
      <c r="H436" s="579" t="str">
        <f>ADDRESS(MATCH(H6,SL_CHARTS_2012!$BH$1:$BH$39999,1),$E$440,1)</f>
        <v>$BH$5</v>
      </c>
    </row>
    <row r="437" spans="2:8" s="574" customFormat="1" ht="15" customHeight="1">
      <c r="B437" s="701"/>
      <c r="C437" s="707"/>
      <c r="D437" s="85" t="s">
        <v>118</v>
      </c>
      <c r="E437" s="579">
        <f ca="1">INDIRECT(CONCATENATE($E$372,ADDRESS(MATCH(E6,SL_CHARTS_2012!$BH$1:$BH$39999,1),$E$440,1)))</f>
        <v>0</v>
      </c>
      <c r="F437" s="579">
        <f ca="1">INDIRECT(CONCATENATE($E$372,ADDRESS(MATCH(F6,SL_CHARTS_2012!$BH$1:$BH$39999,1),$E$440,1)))</f>
        <v>0</v>
      </c>
      <c r="G437" s="579">
        <f ca="1">INDIRECT(CONCATENATE($E$372,ADDRESS(MATCH(G6,SL_CHARTS_2012!$BH$1:$BH$39999,1),$E$440,1)))</f>
        <v>0</v>
      </c>
      <c r="H437" s="579">
        <f ca="1">INDIRECT(CONCATENATE($E$372,ADDRESS(MATCH(H6,SL_CHARTS_2012!$BH$1:$BH$39999,1),$E$440,1)))</f>
        <v>0</v>
      </c>
    </row>
    <row r="438" spans="2:8" s="574" customFormat="1" ht="15" customHeight="1">
      <c r="B438" s="701"/>
      <c r="C438" s="707"/>
      <c r="D438" s="60" t="s">
        <v>149</v>
      </c>
      <c r="E438" s="579" t="str">
        <f>ADDRESS(MATCH(E10,SL_CHARTS_2012!$BH$1:$BH$39999,1),$E$440,1)</f>
        <v>$BH$5</v>
      </c>
      <c r="F438" s="579" t="str">
        <f>ADDRESS(MATCH(F10,SL_CHARTS_2012!$BH$1:$BH$39999,1),$E$440,1)</f>
        <v>$BH$5</v>
      </c>
      <c r="G438" s="579" t="str">
        <f>ADDRESS(MATCH(G10,SL_CHARTS_2012!$BH$1:$BH$39999,1),$E$440,1)</f>
        <v>$BH$5</v>
      </c>
      <c r="H438" s="579" t="str">
        <f>ADDRESS(MATCH(H10,SL_CHARTS_2012!$BH$1:$BH$39999,1),$E$440,1)</f>
        <v>$BH$5</v>
      </c>
    </row>
    <row r="439" spans="2:8" s="574" customFormat="1" ht="15" customHeight="1">
      <c r="B439" s="701"/>
      <c r="C439" s="707"/>
      <c r="D439" s="85" t="s">
        <v>119</v>
      </c>
      <c r="E439" s="579">
        <f ca="1">INDIRECT(CONCATENATE($E$395,ADDRESS(MATCH(E10,SL_CHARTS_2012!$BH$1:$BH$39999,1),$E$440,1)))</f>
        <v>0</v>
      </c>
      <c r="F439" s="579">
        <f ca="1">INDIRECT(CONCATENATE($E$395,ADDRESS(MATCH(F10,SL_CHARTS_2012!$BH$1:$BH$39999,1),$E$440,1)))</f>
        <v>0</v>
      </c>
      <c r="G439" s="579">
        <f ca="1">INDIRECT(CONCATENATE($E$395,ADDRESS(MATCH(G10,SL_CHARTS_2012!$BH$1:$BH$39999,1),$E$440,1)))</f>
        <v>0</v>
      </c>
      <c r="H439" s="579">
        <f ca="1">INDIRECT(CONCATENATE($E$395,ADDRESS(MATCH(H10,SL_CHARTS_2012!$BH$1:$BH$39999,1),$E$440,1)))</f>
        <v>0</v>
      </c>
    </row>
    <row r="440" spans="2:8" s="574" customFormat="1" ht="15" customHeight="1">
      <c r="B440" s="701"/>
      <c r="C440" s="712" t="s">
        <v>125</v>
      </c>
      <c r="D440" s="712"/>
      <c r="E440" s="704">
        <v>60</v>
      </c>
      <c r="F440" s="704"/>
      <c r="G440" s="704"/>
      <c r="H440" s="704"/>
    </row>
    <row r="441" spans="2:8" s="574" customFormat="1" ht="15" customHeight="1">
      <c r="B441" s="701"/>
      <c r="C441" s="573"/>
      <c r="D441" s="713" t="s">
        <v>126</v>
      </c>
      <c r="E441" s="42" t="s">
        <v>147</v>
      </c>
      <c r="F441" s="24"/>
      <c r="G441" s="24"/>
      <c r="H441" s="24"/>
    </row>
    <row r="442" spans="2:8" s="574" customFormat="1" ht="15" customHeight="1">
      <c r="B442" s="701"/>
      <c r="C442" s="573"/>
      <c r="D442" s="713"/>
      <c r="E442" s="42" t="s">
        <v>124</v>
      </c>
      <c r="F442" s="24"/>
      <c r="G442" s="24"/>
      <c r="H442" s="24"/>
    </row>
    <row r="443" spans="2:8" s="574" customFormat="1" ht="15" customHeight="1">
      <c r="B443" s="701"/>
      <c r="C443" s="705" t="s">
        <v>120</v>
      </c>
      <c r="D443" s="44" t="s">
        <v>123</v>
      </c>
      <c r="E443" s="181" t="str">
        <f ca="1">IF(E433&gt;E4, ADDRESS(MATCH(E435,SL_CHARTS_2012!$BH$1:$BH$3999,1),$E$440+3,1),E444)</f>
        <v>$BK$5</v>
      </c>
      <c r="F443" s="181" t="str">
        <f ca="1">IF(F433&gt;F4, ADDRESS(MATCH(F435,SL_CHARTS_2012!$BH$1:$BH$3999,1),$E$440+3,1),F444)</f>
        <v>$BK$5</v>
      </c>
      <c r="G443" s="181" t="str">
        <f ca="1">IF(G433&gt;G4, ADDRESS(MATCH(G435,SL_CHARTS_2012!$BH$1:$BH$3999,1),$E$440+3,1),G444)</f>
        <v>$BK$5</v>
      </c>
      <c r="H443" s="181" t="str">
        <f ca="1">IF(H433&gt;H4, ADDRESS(MATCH(H435,SL_CHARTS_2012!$BH$1:$BH$3999,1),$E$440+3,1),H444)</f>
        <v>$BK$5</v>
      </c>
    </row>
    <row r="444" spans="2:8" s="574" customFormat="1" ht="15" customHeight="1">
      <c r="B444" s="701"/>
      <c r="C444" s="706"/>
      <c r="D444" s="44" t="s">
        <v>122</v>
      </c>
      <c r="E444" s="181" t="str">
        <f ca="1">IF(E435&lt;E8,ADDRESS(MATCH(E433,SL_CHARTS_2012!$BH$1:$BH$3999,1),$E$440+3,1),E443)</f>
        <v>$BK$5</v>
      </c>
      <c r="F444" s="181" t="str">
        <f ca="1">IF(F435&lt;F8,ADDRESS(MATCH(F433,SL_CHARTS_2012!$BH$1:$BH$3999,1),$E$440+3,1),F443)</f>
        <v>$BK$5</v>
      </c>
      <c r="G444" s="181" t="str">
        <f ca="1">IF(G435&lt;G8,ADDRESS(MATCH(G433,SL_CHARTS_2012!$BH$1:$BH$3999,1),$E$440+3,1),G443)</f>
        <v>$BK$5</v>
      </c>
      <c r="H444" s="181" t="str">
        <f ca="1">IF(H435&lt;H8,ADDRESS(MATCH(H433,SL_CHARTS_2012!$BH$1:$BH$3999,1),$E$440+3,1),H443)</f>
        <v>$BK$5</v>
      </c>
    </row>
    <row r="445" spans="2:8" s="574" customFormat="1" ht="15" customHeight="1">
      <c r="B445" s="701"/>
      <c r="C445" s="707" t="s">
        <v>121</v>
      </c>
      <c r="D445" s="134" t="s">
        <v>123</v>
      </c>
      <c r="E445" s="125" t="str">
        <f ca="1">IF(E437&gt;E4, ADDRESS(MATCH(E439,SL_CHARTS_2012!$BH$1:$BH$3999,1),$E$440+3,1),E446)</f>
        <v>$BK$5</v>
      </c>
      <c r="F445" s="125" t="str">
        <f ca="1">IF(F437&gt;F4, ADDRESS(MATCH(F439,SL_CHARTS_2012!$BH$1:$BH$3999,1),$E$440+3,1),F446)</f>
        <v>$BK$5</v>
      </c>
      <c r="G445" s="125" t="str">
        <f ca="1">IF(G437&gt;G4, ADDRESS(MATCH(G439,SL_CHARTS_2012!$BH$1:$BH$3999,1),$E$440+3,1),G446)</f>
        <v>$BK$5</v>
      </c>
      <c r="H445" s="125" t="str">
        <f ca="1">IF(H437&gt;H4, ADDRESS(MATCH(H439,SL_CHARTS_2012!$BH$1:$BH$3999,1),$E$440+3,1),H446)</f>
        <v>$BK$5</v>
      </c>
    </row>
    <row r="446" spans="2:8" s="574" customFormat="1" ht="15" customHeight="1">
      <c r="B446" s="701"/>
      <c r="C446" s="708"/>
      <c r="D446" s="134" t="s">
        <v>122</v>
      </c>
      <c r="E446" s="125" t="str">
        <f ca="1">IF(E439&lt;E8,ADDRESS(MATCH(E437,SL_CHARTS_2012!$BH$1:$BH$3999,1),$E$440+3,1),E445)</f>
        <v>$BK$5</v>
      </c>
      <c r="F446" s="125" t="str">
        <f ca="1">IF(F439&lt;F8,ADDRESS(MATCH(F437,SL_CHARTS_2012!$BH$1:$BH$3999,1),$E$440+3,1),F445)</f>
        <v>$BK$5</v>
      </c>
      <c r="G446" s="125" t="str">
        <f ca="1">IF(G439&lt;G8,ADDRESS(MATCH(G437,SL_CHARTS_2012!$BH$1:$BH$3999,1),$E$440+3,1),G445)</f>
        <v>$BK$5</v>
      </c>
      <c r="H446" s="125" t="str">
        <f ca="1">IF(H439&lt;H8,ADDRESS(MATCH(H437,SL_CHARTS_2012!$BH$1:$BH$3999,1),$E$440+3,1),H445)</f>
        <v>$BK$5</v>
      </c>
    </row>
    <row r="447" spans="2:8" s="574" customFormat="1" ht="15" customHeight="1">
      <c r="B447" s="701"/>
      <c r="C447" s="714" t="s">
        <v>127</v>
      </c>
      <c r="D447" s="23" t="s">
        <v>106</v>
      </c>
      <c r="E447" s="208" t="str">
        <f ca="1">CONCATENATE(ROUND(E433,1),E$7,ROUND(E435,1))</f>
        <v>0-0</v>
      </c>
      <c r="F447" s="208" t="str">
        <f t="shared" ref="F447:H447" ca="1" si="191">CONCATENATE(ROUND(F433,1),F$7,ROUND(F435,1))</f>
        <v>0-0</v>
      </c>
      <c r="G447" s="208" t="str">
        <f t="shared" ca="1" si="191"/>
        <v>0-0</v>
      </c>
      <c r="H447" s="208" t="str">
        <f t="shared" ca="1" si="191"/>
        <v>0-0</v>
      </c>
    </row>
    <row r="448" spans="2:8" s="574" customFormat="1" ht="15" customHeight="1">
      <c r="B448" s="701"/>
      <c r="C448" s="714"/>
      <c r="D448" s="15" t="s">
        <v>670</v>
      </c>
      <c r="E448" s="209">
        <f ca="1">AVERAGE(INDIRECT(CONCATENATE($E$232,E443,$E$233,E444),TRUE))</f>
        <v>-1</v>
      </c>
      <c r="F448" s="209">
        <f t="shared" ref="F448:H448" ca="1" si="192">AVERAGE(INDIRECT(CONCATENATE($E$232,F443,$E$233,F444),TRUE))</f>
        <v>-1</v>
      </c>
      <c r="G448" s="209">
        <f t="shared" ca="1" si="192"/>
        <v>-1</v>
      </c>
      <c r="H448" s="209">
        <f t="shared" ca="1" si="192"/>
        <v>-1</v>
      </c>
    </row>
    <row r="449" spans="2:8" s="574" customFormat="1" ht="15" customHeight="1">
      <c r="B449" s="701"/>
      <c r="C449" s="714"/>
      <c r="D449" s="13" t="s">
        <v>671</v>
      </c>
      <c r="E449" s="210">
        <f ca="1">MIN(INDIRECT(CONCATENATE($E$232,E443,$E$233,E444),TRUE))</f>
        <v>-1</v>
      </c>
      <c r="F449" s="210">
        <f t="shared" ref="F449:H449" ca="1" si="193">MIN(INDIRECT(CONCATENATE($E$232,F443,$E$233,F444),TRUE))</f>
        <v>-1</v>
      </c>
      <c r="G449" s="210">
        <f t="shared" ca="1" si="193"/>
        <v>-1</v>
      </c>
      <c r="H449" s="210">
        <f t="shared" ca="1" si="193"/>
        <v>-1</v>
      </c>
    </row>
    <row r="450" spans="2:8" s="574" customFormat="1" ht="15" customHeight="1">
      <c r="B450" s="701"/>
      <c r="C450" s="714"/>
      <c r="D450" s="13" t="s">
        <v>672</v>
      </c>
      <c r="E450" s="210">
        <f ca="1">MAX(INDIRECT(CONCATENATE($E$232,E443,$E$233,E444),TRUE))</f>
        <v>-1</v>
      </c>
      <c r="F450" s="210">
        <f t="shared" ref="F450:H450" ca="1" si="194">MAX(INDIRECT(CONCATENATE($E$232,F443,$E$233,F444),TRUE))</f>
        <v>-1</v>
      </c>
      <c r="G450" s="210">
        <f t="shared" ca="1" si="194"/>
        <v>-1</v>
      </c>
      <c r="H450" s="210">
        <f t="shared" ca="1" si="194"/>
        <v>-1</v>
      </c>
    </row>
    <row r="451" spans="2:8" s="574" customFormat="1" ht="15" customHeight="1">
      <c r="B451" s="701"/>
      <c r="C451" s="707" t="s">
        <v>121</v>
      </c>
      <c r="D451" s="141" t="s">
        <v>106</v>
      </c>
      <c r="E451" s="220" t="str">
        <f ca="1">CONCATENATE(ROUND(E437,1),E$7,ROUND(E439,1))</f>
        <v>0-0</v>
      </c>
      <c r="F451" s="220" t="str">
        <f t="shared" ref="F451:H451" ca="1" si="195">CONCATENATE(ROUND(F437,1),F$7,ROUND(F439,1))</f>
        <v>0-0</v>
      </c>
      <c r="G451" s="220" t="str">
        <f t="shared" ca="1" si="195"/>
        <v>0-0</v>
      </c>
      <c r="H451" s="220" t="str">
        <f t="shared" ca="1" si="195"/>
        <v>0-0</v>
      </c>
    </row>
    <row r="452" spans="2:8" s="574" customFormat="1" ht="15" customHeight="1">
      <c r="B452" s="701"/>
      <c r="C452" s="707"/>
      <c r="D452" s="58" t="s">
        <v>670</v>
      </c>
      <c r="E452" s="130">
        <f ca="1">AVERAGE(INDIRECT(CONCATENATE($E$232,E445,$E$233,E446),TRUE))</f>
        <v>-1</v>
      </c>
      <c r="F452" s="130">
        <f t="shared" ref="F452:H452" ca="1" si="196">AVERAGE(INDIRECT(CONCATENATE($E$232,F445,$E$233,F446),TRUE))</f>
        <v>-1</v>
      </c>
      <c r="G452" s="130">
        <f t="shared" ca="1" si="196"/>
        <v>-1</v>
      </c>
      <c r="H452" s="130">
        <f t="shared" ca="1" si="196"/>
        <v>-1</v>
      </c>
    </row>
    <row r="453" spans="2:8" s="574" customFormat="1" ht="15" customHeight="1">
      <c r="B453" s="701"/>
      <c r="C453" s="707"/>
      <c r="D453" s="59" t="s">
        <v>671</v>
      </c>
      <c r="E453" s="131">
        <f ca="1">MIN(INDIRECT(CONCATENATE($E$232,E445,$E$233,E446),TRUE))</f>
        <v>-1</v>
      </c>
      <c r="F453" s="131">
        <f t="shared" ref="F453:H453" ca="1" si="197">MIN(INDIRECT(CONCATENATE($E$232,F445,$E$233,F446),TRUE))</f>
        <v>-1</v>
      </c>
      <c r="G453" s="131">
        <f t="shared" ca="1" si="197"/>
        <v>-1</v>
      </c>
      <c r="H453" s="131">
        <f t="shared" ca="1" si="197"/>
        <v>-1</v>
      </c>
    </row>
    <row r="454" spans="2:8" s="574" customFormat="1" ht="15" customHeight="1">
      <c r="B454" s="711"/>
      <c r="C454" s="709"/>
      <c r="D454" s="219" t="s">
        <v>672</v>
      </c>
      <c r="E454" s="221">
        <f ca="1">MAX(INDIRECT(CONCATENATE($E$232,E445,$E$233,E446),TRUE))</f>
        <v>-1</v>
      </c>
      <c r="F454" s="221">
        <f t="shared" ref="F454:H454" ca="1" si="198">MAX(INDIRECT(CONCATENATE($E$232,F445,$E$233,F446),TRUE))</f>
        <v>-1</v>
      </c>
      <c r="G454" s="221">
        <f t="shared" ca="1" si="198"/>
        <v>-1</v>
      </c>
      <c r="H454" s="221">
        <f t="shared" ca="1" si="198"/>
        <v>-1</v>
      </c>
    </row>
    <row r="455" spans="2:8" s="574" customFormat="1" ht="15" customHeight="1">
      <c r="B455" s="191"/>
      <c r="C455" s="191"/>
      <c r="D455" s="191"/>
      <c r="E455" s="191"/>
      <c r="F455" s="191"/>
      <c r="G455" s="191"/>
      <c r="H455" s="191"/>
    </row>
    <row r="456" spans="2:8" s="574" customFormat="1" ht="15" customHeight="1" thickBot="1">
      <c r="B456" s="515" t="s">
        <v>47</v>
      </c>
      <c r="C456" s="515"/>
      <c r="D456" s="515"/>
      <c r="E456" s="515"/>
      <c r="F456" s="515"/>
      <c r="G456" s="515"/>
      <c r="H456" s="515"/>
    </row>
    <row r="457" spans="2:8" s="490" customFormat="1" ht="15" hidden="1" customHeight="1">
      <c r="B457" s="720" t="s">
        <v>135</v>
      </c>
      <c r="C457" s="691" t="s">
        <v>120</v>
      </c>
      <c r="D457" s="30" t="s">
        <v>148</v>
      </c>
      <c r="E457" s="96" t="str">
        <f>ADDRESS(MATCH(E458,SL_CHARTS_2012!$CG$1:$CG$39999,1),$E$465,1)</f>
        <v>$CG$21</v>
      </c>
      <c r="F457" s="96" t="str">
        <f>ADDRESS(MATCH(F458,SL_CHARTS_2012!$CG$1:$CG$39999,1),$E$465,1)</f>
        <v>$CG$20</v>
      </c>
      <c r="G457" s="96" t="str">
        <f>ADDRESS(MATCH(G458,SL_CHARTS_2012!$CG$1:$CG$39999,1),$E$465,1)</f>
        <v>$CG$21</v>
      </c>
      <c r="H457" s="96" t="str">
        <f>ADDRESS(MATCH(H458,SL_CHARTS_2012!$CG$1:$CG$39999,1),$E$465,1)</f>
        <v>$CG$19</v>
      </c>
    </row>
    <row r="458" spans="2:8" s="490" customFormat="1" ht="15" customHeight="1">
      <c r="B458" s="692"/>
      <c r="C458" s="691"/>
      <c r="D458" s="66" t="s">
        <v>129</v>
      </c>
      <c r="E458" s="197">
        <f>ROUNDUP(E$4,0)</f>
        <v>16</v>
      </c>
      <c r="F458" s="197">
        <f t="shared" ref="F458:H458" si="199">ROUNDUP(F$4,0)</f>
        <v>15</v>
      </c>
      <c r="G458" s="197">
        <f t="shared" si="199"/>
        <v>16</v>
      </c>
      <c r="H458" s="197">
        <f t="shared" si="199"/>
        <v>14</v>
      </c>
    </row>
    <row r="459" spans="2:8" s="490" customFormat="1" ht="15" hidden="1" customHeight="1">
      <c r="B459" s="692"/>
      <c r="C459" s="691"/>
      <c r="D459" s="30" t="s">
        <v>149</v>
      </c>
      <c r="E459" s="31" t="str">
        <f>ADDRESS(MATCH(E460,SL_CHARTS_2012!$CG$1:$CG$39999,1),$E$465,1)</f>
        <v>$CG$16</v>
      </c>
      <c r="F459" s="31" t="str">
        <f>ADDRESS(MATCH(F460,SL_CHARTS_2012!$CG$1:$CG$39999,1),$E$465,1)</f>
        <v>$CG$18</v>
      </c>
      <c r="G459" s="31" t="str">
        <f>ADDRESS(MATCH(G460,SL_CHARTS_2012!$CG$1:$CG$39999,1),$E$465,1)</f>
        <v>$CG$18</v>
      </c>
      <c r="H459" s="31" t="str">
        <f>ADDRESS(MATCH(H460,SL_CHARTS_2012!$CG$1:$CG$39999,1),$E$465,1)</f>
        <v>$CG$16</v>
      </c>
    </row>
    <row r="460" spans="2:8" s="490" customFormat="1" ht="15" customHeight="1">
      <c r="B460" s="692"/>
      <c r="C460" s="691"/>
      <c r="D460" s="66" t="s">
        <v>130</v>
      </c>
      <c r="E460" s="241">
        <f>ROUNDDOWN(E$8,0)</f>
        <v>11</v>
      </c>
      <c r="F460" s="241">
        <f t="shared" ref="F460:H460" si="200">ROUNDDOWN(F$8,0)</f>
        <v>13</v>
      </c>
      <c r="G460" s="241">
        <f t="shared" si="200"/>
        <v>13</v>
      </c>
      <c r="H460" s="241">
        <f t="shared" si="200"/>
        <v>11</v>
      </c>
    </row>
    <row r="461" spans="2:8" s="490" customFormat="1" ht="15" hidden="1" customHeight="1">
      <c r="B461" s="692"/>
      <c r="C461" s="693" t="s">
        <v>121</v>
      </c>
      <c r="D461" s="63" t="s">
        <v>148</v>
      </c>
      <c r="E461" s="64" t="str">
        <f>ADDRESS(MATCH(E462,SL_CHARTS_2012!$CG$1:$CG$39999,1),$E$465,1)</f>
        <v>$CG$21</v>
      </c>
      <c r="F461" s="64" t="str">
        <f>ADDRESS(MATCH(F462,SL_CHARTS_2012!$CG$1:$CG$39999,1),$E$465,1)</f>
        <v>$CG$20</v>
      </c>
      <c r="G461" s="64" t="str">
        <f>ADDRESS(MATCH(G462,SL_CHARTS_2012!$CG$1:$CG$39999,1),$E$465,1)</f>
        <v>$CG$21</v>
      </c>
      <c r="H461" s="64" t="str">
        <f>ADDRESS(MATCH(H462,SL_CHARTS_2012!$CG$1:$CG$39999,1),$E$465,1)</f>
        <v>$CG$19</v>
      </c>
    </row>
    <row r="462" spans="2:8" s="490" customFormat="1" ht="15" customHeight="1">
      <c r="B462" s="692"/>
      <c r="C462" s="693"/>
      <c r="D462" s="164" t="s">
        <v>118</v>
      </c>
      <c r="E462" s="196">
        <f>ROUNDUP(E$6,0)</f>
        <v>16</v>
      </c>
      <c r="F462" s="196">
        <f t="shared" ref="F462:H462" si="201">ROUNDUP(F$6,0)</f>
        <v>15</v>
      </c>
      <c r="G462" s="196">
        <f t="shared" si="201"/>
        <v>16</v>
      </c>
      <c r="H462" s="196">
        <f t="shared" si="201"/>
        <v>14</v>
      </c>
    </row>
    <row r="463" spans="2:8" s="490" customFormat="1" ht="15" hidden="1" customHeight="1">
      <c r="B463" s="692"/>
      <c r="C463" s="693"/>
      <c r="D463" s="63" t="s">
        <v>149</v>
      </c>
      <c r="E463" s="64" t="str">
        <f>ADDRESS(MATCH(E464,SL_CHARTS_2012!$CG$1:$CG$39999,1),$E$465,1)</f>
        <v>$CG$16</v>
      </c>
      <c r="F463" s="64" t="str">
        <f>ADDRESS(MATCH(F464,SL_CHARTS_2012!$CG$1:$CG$39999,1),$E$465,1)</f>
        <v>$CG$18</v>
      </c>
      <c r="G463" s="64" t="str">
        <f>ADDRESS(MATCH(G464,SL_CHARTS_2012!$CG$1:$CG$39999,1),$E$465,1)</f>
        <v>$CG$18</v>
      </c>
      <c r="H463" s="64" t="str">
        <f>ADDRESS(MATCH(H464,SL_CHARTS_2012!$CG$1:$CG$39999,1),$E$465,1)</f>
        <v>$CG$16</v>
      </c>
    </row>
    <row r="464" spans="2:8" s="490" customFormat="1" ht="15" customHeight="1">
      <c r="B464" s="692"/>
      <c r="C464" s="693"/>
      <c r="D464" s="164" t="s">
        <v>119</v>
      </c>
      <c r="E464" s="196">
        <f>ROUNDDOWN(E$10,0)</f>
        <v>11</v>
      </c>
      <c r="F464" s="196">
        <f t="shared" ref="F464:H464" si="202">ROUNDDOWN(F$10,0)</f>
        <v>13</v>
      </c>
      <c r="G464" s="196">
        <f t="shared" si="202"/>
        <v>13</v>
      </c>
      <c r="H464" s="196">
        <f t="shared" si="202"/>
        <v>11</v>
      </c>
    </row>
    <row r="465" spans="2:8" s="490" customFormat="1" ht="15" hidden="1" customHeight="1">
      <c r="B465" s="692"/>
      <c r="C465" s="694" t="s">
        <v>125</v>
      </c>
      <c r="D465" s="694"/>
      <c r="E465" s="695">
        <v>85</v>
      </c>
      <c r="F465" s="695"/>
      <c r="G465" s="695"/>
      <c r="H465" s="695"/>
    </row>
    <row r="466" spans="2:8" s="490" customFormat="1" ht="15" hidden="1" customHeight="1">
      <c r="B466" s="692"/>
      <c r="C466" s="696" t="s">
        <v>120</v>
      </c>
      <c r="D466" s="89" t="s">
        <v>552</v>
      </c>
      <c r="E466" s="69" t="str">
        <f>ADDRESS(MATCH(E460,SL_CHARTS_2012!$CG$1:$CG$39999,1),$E465+2,1)</f>
        <v>$CI$16</v>
      </c>
      <c r="F466" s="69" t="str">
        <f>ADDRESS(MATCH(F460,SL_CHARTS_2012!$CG$1:$CG$39999,1),$E465+2,1)</f>
        <v>$CI$18</v>
      </c>
      <c r="G466" s="69" t="str">
        <f>ADDRESS(MATCH(G460,SL_CHARTS_2012!$CG$1:$CG$39999,1),$E465+2,1)</f>
        <v>$CI$18</v>
      </c>
      <c r="H466" s="69" t="str">
        <f>ADDRESS(MATCH(H460,SL_CHARTS_2012!$CG$1:$CG$39999,1),$E465+2,1)</f>
        <v>$CI$16</v>
      </c>
    </row>
    <row r="467" spans="2:8" s="490" customFormat="1" ht="15" hidden="1" customHeight="1">
      <c r="B467" s="692"/>
      <c r="C467" s="696"/>
      <c r="D467" s="89" t="s">
        <v>557</v>
      </c>
      <c r="E467" s="69" t="str">
        <f>ADDRESS(MATCH(E458,SL_CHARTS_2012!$CG$1:$CG$39999,1),$E465+2,1)</f>
        <v>$CI$21</v>
      </c>
      <c r="F467" s="69" t="str">
        <f>ADDRESS(MATCH(F458,SL_CHARTS_2012!$CG$1:$CG$39999,1),$E465+2,1)</f>
        <v>$CI$20</v>
      </c>
      <c r="G467" s="69" t="str">
        <f>ADDRESS(MATCH(G458,SL_CHARTS_2012!$CG$1:$CG$39999,1),$E465+2,1)</f>
        <v>$CI$21</v>
      </c>
      <c r="H467" s="69" t="str">
        <f>ADDRESS(MATCH(H458,SL_CHARTS_2012!$CG$1:$CG$39999,1),$E465+2,1)</f>
        <v>$CI$19</v>
      </c>
    </row>
    <row r="468" spans="2:8" s="490" customFormat="1" ht="15" hidden="1" customHeight="1">
      <c r="B468" s="692"/>
      <c r="C468" s="696"/>
      <c r="D468" s="89" t="s">
        <v>553</v>
      </c>
      <c r="E468" s="69" t="str">
        <f>ADDRESS(MATCH(E460,SL_CHARTS_2012!$CG$1:$CG$39999,1),$E465+1,1)</f>
        <v>$CH$16</v>
      </c>
      <c r="F468" s="69" t="str">
        <f>ADDRESS(MATCH(F460,SL_CHARTS_2012!$CG$1:$CG$39999,1),$E465+1,1)</f>
        <v>$CH$18</v>
      </c>
      <c r="G468" s="69" t="str">
        <f>ADDRESS(MATCH(G460,SL_CHARTS_2012!$CG$1:$CG$39999,1),$E465+1,1)</f>
        <v>$CH$18</v>
      </c>
      <c r="H468" s="69" t="str">
        <f>ADDRESS(MATCH(H460,SL_CHARTS_2012!$CG$1:$CG$39999,1),$E465+1,1)</f>
        <v>$CH$16</v>
      </c>
    </row>
    <row r="469" spans="2:8" s="490" customFormat="1" ht="15" hidden="1" customHeight="1">
      <c r="B469" s="692"/>
      <c r="C469" s="696"/>
      <c r="D469" s="89" t="s">
        <v>554</v>
      </c>
      <c r="E469" s="69" t="str">
        <f>ADDRESS(MATCH(E458,SL_CHARTS_2012!$CG$1:$CG$39999,1),$E465+1,1)</f>
        <v>$CH$21</v>
      </c>
      <c r="F469" s="69" t="str">
        <f>ADDRESS(MATCH(F458,SL_CHARTS_2012!$CG$1:$CG$39999,1),$E465+1,1)</f>
        <v>$CH$20</v>
      </c>
      <c r="G469" s="69" t="str">
        <f>ADDRESS(MATCH(G458,SL_CHARTS_2012!$CG$1:$CG$39999,1),$E465+1,1)</f>
        <v>$CH$21</v>
      </c>
      <c r="H469" s="69" t="str">
        <f>ADDRESS(MATCH(H458,SL_CHARTS_2012!$CG$1:$CG$39999,1),$E465+1,1)</f>
        <v>$CH$19</v>
      </c>
    </row>
    <row r="470" spans="2:8" s="490" customFormat="1" ht="15" hidden="1" customHeight="1">
      <c r="B470" s="692"/>
      <c r="C470" s="696"/>
      <c r="D470" s="89" t="s">
        <v>555</v>
      </c>
      <c r="E470" s="69" t="str">
        <f>ADDRESS(MATCH(E460,SL_CHARTS_2012!$CG$1:$CG$39999,1),$E465+3,1)</f>
        <v>$CJ$16</v>
      </c>
      <c r="F470" s="69" t="str">
        <f>ADDRESS(MATCH(F460,SL_CHARTS_2012!$CG$1:$CG$39999,1),$E465+3,1)</f>
        <v>$CJ$18</v>
      </c>
      <c r="G470" s="69" t="str">
        <f>ADDRESS(MATCH(G460,SL_CHARTS_2012!$CG$1:$CG$39999,1),$E465+3,1)</f>
        <v>$CJ$18</v>
      </c>
      <c r="H470" s="69" t="str">
        <f>ADDRESS(MATCH(H460,SL_CHARTS_2012!$CG$1:$CG$39999,1),$E465+3,1)</f>
        <v>$CJ$16</v>
      </c>
    </row>
    <row r="471" spans="2:8" s="490" customFormat="1" ht="15" hidden="1" customHeight="1">
      <c r="B471" s="692"/>
      <c r="C471" s="696"/>
      <c r="D471" s="89" t="s">
        <v>556</v>
      </c>
      <c r="E471" s="69" t="str">
        <f>ADDRESS(MATCH(E458,SL_CHARTS_2012!$CG$1:$CG$39999,1),$E465+3,1)</f>
        <v>$CJ$21</v>
      </c>
      <c r="F471" s="69" t="str">
        <f>ADDRESS(MATCH(F458,SL_CHARTS_2012!$CG$1:$CG$39999,1),$E465+3,1)</f>
        <v>$CJ$20</v>
      </c>
      <c r="G471" s="69" t="str">
        <f>ADDRESS(MATCH(G458,SL_CHARTS_2012!$CG$1:$CG$39999,1),$E465+3,1)</f>
        <v>$CJ$21</v>
      </c>
      <c r="H471" s="69" t="str">
        <f>ADDRESS(MATCH(H458,SL_CHARTS_2012!$CG$1:$CG$39999,1),$E465+3,1)</f>
        <v>$CJ$19</v>
      </c>
    </row>
    <row r="472" spans="2:8" s="490" customFormat="1" ht="15" hidden="1" customHeight="1">
      <c r="B472" s="692"/>
      <c r="C472" s="693" t="s">
        <v>121</v>
      </c>
      <c r="D472" s="90" t="s">
        <v>123</v>
      </c>
      <c r="E472" s="67" t="str">
        <f>ADDRESS(MATCH(E464,SL_CHARTS_2012!$CG$1:$CG$39999,1),$E465+2,1)</f>
        <v>$CI$16</v>
      </c>
      <c r="F472" s="67" t="str">
        <f>ADDRESS(MATCH(F464,SL_CHARTS_2012!$CG$1:$CG$39999,1),$E465+2,1)</f>
        <v>$CI$18</v>
      </c>
      <c r="G472" s="67" t="str">
        <f>ADDRESS(MATCH(G464,SL_CHARTS_2012!$CG$1:$CG$39999,1),$E465+2,1)</f>
        <v>$CI$18</v>
      </c>
      <c r="H472" s="67" t="str">
        <f>ADDRESS(MATCH(H464,SL_CHARTS_2012!$CG$1:$CG$39999,1),$E465+2,1)</f>
        <v>$CI$16</v>
      </c>
    </row>
    <row r="473" spans="2:8" s="490" customFormat="1" ht="15" hidden="1" customHeight="1">
      <c r="B473" s="692"/>
      <c r="C473" s="693"/>
      <c r="D473" s="90" t="s">
        <v>122</v>
      </c>
      <c r="E473" s="67" t="str">
        <f>ADDRESS(MATCH(E462,SL_CHARTS_2012!$CG$1:$CG$39999,1),$E465+2,1)</f>
        <v>$CI$21</v>
      </c>
      <c r="F473" s="67" t="str">
        <f>ADDRESS(MATCH(F462,SL_CHARTS_2012!$CG$1:$CG$39999,1),$E465+2,1)</f>
        <v>$CI$20</v>
      </c>
      <c r="G473" s="67" t="str">
        <f>ADDRESS(MATCH(G462,SL_CHARTS_2012!$CG$1:$CG$39999,1),$E465+2,1)</f>
        <v>$CI$21</v>
      </c>
      <c r="H473" s="67" t="str">
        <f>ADDRESS(MATCH(H462,SL_CHARTS_2012!$CG$1:$CG$39999,1),$E465+2,1)</f>
        <v>$CI$19</v>
      </c>
    </row>
    <row r="474" spans="2:8" s="490" customFormat="1" ht="15" hidden="1" customHeight="1">
      <c r="B474" s="692"/>
      <c r="C474" s="693"/>
      <c r="D474" s="90" t="s">
        <v>553</v>
      </c>
      <c r="E474" s="67" t="str">
        <f>ADDRESS(MATCH(E464,SL_CHARTS_2012!$CG$1:$CG$39999,1),$E465+1,1)</f>
        <v>$CH$16</v>
      </c>
      <c r="F474" s="67" t="str">
        <f>ADDRESS(MATCH(F464,SL_CHARTS_2012!$CG$1:$CG$39999,1),$E465+1,1)</f>
        <v>$CH$18</v>
      </c>
      <c r="G474" s="67" t="str">
        <f>ADDRESS(MATCH(G464,SL_CHARTS_2012!$CG$1:$CG$39999,1),$E465+1,1)</f>
        <v>$CH$18</v>
      </c>
      <c r="H474" s="67" t="str">
        <f>ADDRESS(MATCH(H464,SL_CHARTS_2012!$CG$1:$CG$39999,1),$E465+1,1)</f>
        <v>$CH$16</v>
      </c>
    </row>
    <row r="475" spans="2:8" s="490" customFormat="1" ht="15" hidden="1" customHeight="1">
      <c r="B475" s="692"/>
      <c r="C475" s="693"/>
      <c r="D475" s="90" t="s">
        <v>554</v>
      </c>
      <c r="E475" s="67" t="str">
        <f>ADDRESS(MATCH(E462,SL_CHARTS_2012!$CG$1:$CG$39999,1),$E465+1,1)</f>
        <v>$CH$21</v>
      </c>
      <c r="F475" s="67" t="str">
        <f>ADDRESS(MATCH(F462,SL_CHARTS_2012!$CG$1:$CG$39999,1),$E465+1,1)</f>
        <v>$CH$20</v>
      </c>
      <c r="G475" s="67" t="str">
        <f>ADDRESS(MATCH(G462,SL_CHARTS_2012!$CG$1:$CG$39999,1),$E465+1,1)</f>
        <v>$CH$21</v>
      </c>
      <c r="H475" s="67" t="str">
        <f>ADDRESS(MATCH(H462,SL_CHARTS_2012!$CG$1:$CG$39999,1),$E465+1,1)</f>
        <v>$CH$19</v>
      </c>
    </row>
    <row r="476" spans="2:8" s="490" customFormat="1" ht="15" hidden="1" customHeight="1">
      <c r="B476" s="692"/>
      <c r="C476" s="693"/>
      <c r="D476" s="90" t="s">
        <v>555</v>
      </c>
      <c r="E476" s="67" t="str">
        <f>ADDRESS(MATCH(E464,SL_CHARTS_2012!$CG$1:$CG$39999,1),$E465+3,1)</f>
        <v>$CJ$16</v>
      </c>
      <c r="F476" s="67" t="str">
        <f>ADDRESS(MATCH(F464,SL_CHARTS_2012!$CG$1:$CG$39999,1),$E465+3,1)</f>
        <v>$CJ$18</v>
      </c>
      <c r="G476" s="67" t="str">
        <f>ADDRESS(MATCH(G464,SL_CHARTS_2012!$CG$1:$CG$39999,1),$E465+3,1)</f>
        <v>$CJ$18</v>
      </c>
      <c r="H476" s="67" t="str">
        <f>ADDRESS(MATCH(H464,SL_CHARTS_2012!$CG$1:$CG$39999,1),$E465+3,1)</f>
        <v>$CJ$16</v>
      </c>
    </row>
    <row r="477" spans="2:8" s="490" customFormat="1" ht="15" hidden="1" customHeight="1">
      <c r="B477" s="692"/>
      <c r="C477" s="693"/>
      <c r="D477" s="90" t="s">
        <v>556</v>
      </c>
      <c r="E477" s="67" t="str">
        <f>ADDRESS(MATCH(E462,SL_CHARTS_2012!$CG$1:$CG$39999,1),$E465+3,1)</f>
        <v>$CJ$21</v>
      </c>
      <c r="F477" s="67" t="str">
        <f>ADDRESS(MATCH(F462,SL_CHARTS_2012!$CG$1:$CG$39999,1),$E465+3,1)</f>
        <v>$CJ$20</v>
      </c>
      <c r="G477" s="67" t="str">
        <f>ADDRESS(MATCH(G462,SL_CHARTS_2012!$CG$1:$CG$39999,1),$E465+3,1)</f>
        <v>$CJ$21</v>
      </c>
      <c r="H477" s="67" t="str">
        <f>ADDRESS(MATCH(H462,SL_CHARTS_2012!$CG$1:$CG$39999,1),$E465+3,1)</f>
        <v>$CJ$19</v>
      </c>
    </row>
    <row r="478" spans="2:8" s="490" customFormat="1" ht="15" hidden="1" customHeight="1">
      <c r="B478" s="692"/>
      <c r="C478" s="568"/>
      <c r="D478" s="697" t="s">
        <v>126</v>
      </c>
      <c r="E478" s="72" t="s">
        <v>147</v>
      </c>
      <c r="F478" s="569"/>
      <c r="G478" s="569"/>
      <c r="H478" s="569"/>
    </row>
    <row r="479" spans="2:8" s="490" customFormat="1" ht="15" hidden="1" customHeight="1">
      <c r="B479" s="692"/>
      <c r="C479" s="568"/>
      <c r="D479" s="697"/>
      <c r="E479" s="72" t="s">
        <v>124</v>
      </c>
      <c r="F479" s="569"/>
      <c r="G479" s="569"/>
      <c r="H479" s="569"/>
    </row>
    <row r="480" spans="2:8" s="490" customFormat="1" ht="15" customHeight="1">
      <c r="B480" s="692"/>
      <c r="C480" s="698" t="s">
        <v>127</v>
      </c>
      <c r="D480" s="91" t="s">
        <v>106</v>
      </c>
      <c r="E480" s="20" t="str">
        <f t="shared" ref="E480:H480" si="203">CONCATENATE(E458,E$7,E460)</f>
        <v>16-11</v>
      </c>
      <c r="F480" s="20" t="str">
        <f t="shared" si="203"/>
        <v>15-13</v>
      </c>
      <c r="G480" s="20" t="str">
        <f t="shared" si="203"/>
        <v>16-13</v>
      </c>
      <c r="H480" s="20" t="str">
        <f t="shared" si="203"/>
        <v>14-11</v>
      </c>
    </row>
    <row r="481" spans="2:8" s="490" customFormat="1" ht="15" customHeight="1">
      <c r="B481" s="692"/>
      <c r="C481" s="698"/>
      <c r="D481" s="92" t="s">
        <v>670</v>
      </c>
      <c r="E481" s="92">
        <f ca="1">AVERAGE(INDIRECT(CONCATENATE($E$478,E466,$E$479,E467),TRUE))</f>
        <v>1.7670558749999998</v>
      </c>
      <c r="F481" s="92">
        <f t="shared" ref="F481:H481" ca="1" si="204">AVERAGE(INDIRECT(CONCATENATE($E$478,F466,$E$479,F467),TRUE))</f>
        <v>2.0956959999999998</v>
      </c>
      <c r="G481" s="92">
        <f t="shared" ca="1" si="204"/>
        <v>1.7688873749999998</v>
      </c>
      <c r="H481" s="92">
        <f t="shared" ca="1" si="204"/>
        <v>2.0580357499999997</v>
      </c>
    </row>
    <row r="482" spans="2:8" s="490" customFormat="1" ht="15" hidden="1" customHeight="1">
      <c r="B482" s="692"/>
      <c r="C482" s="698"/>
      <c r="D482" s="93" t="s">
        <v>681</v>
      </c>
      <c r="E482" s="93">
        <f ca="1">MIN(INDIRECT(CONCATENATE($E$478,E466,$E$479,E467),TRUE))</f>
        <v>0.78846150000000081</v>
      </c>
      <c r="F482" s="93">
        <f t="shared" ref="F482:H482" ca="1" si="205">MIN(INDIRECT(CONCATENATE($E$478,F466,$E$479,F467),TRUE))</f>
        <v>1.5817307500000002</v>
      </c>
      <c r="G482" s="93">
        <f t="shared" ca="1" si="205"/>
        <v>0.78846150000000081</v>
      </c>
      <c r="H482" s="93">
        <f t="shared" ca="1" si="205"/>
        <v>1.2410715000000003</v>
      </c>
    </row>
    <row r="483" spans="2:8" s="490" customFormat="1" ht="15" hidden="1" customHeight="1">
      <c r="B483" s="692"/>
      <c r="C483" s="698"/>
      <c r="D483" s="93" t="s">
        <v>682</v>
      </c>
      <c r="E483" s="93">
        <f ca="1">MAX(INDIRECT(CONCATENATE($E$478,E466,$E$479,E467),TRUE))</f>
        <v>2.3749999999999996</v>
      </c>
      <c r="F483" s="93">
        <f t="shared" ref="F483:H483" ca="1" si="206">MAX(INDIRECT(CONCATENATE($E$478,F466,$E$479,F467),TRUE))</f>
        <v>2.3749999999999996</v>
      </c>
      <c r="G483" s="93">
        <f t="shared" ca="1" si="206"/>
        <v>2.3749999999999996</v>
      </c>
      <c r="H483" s="93">
        <f t="shared" ca="1" si="206"/>
        <v>2.3749999999999996</v>
      </c>
    </row>
    <row r="484" spans="2:8" s="490" customFormat="1" ht="15" hidden="1" customHeight="1">
      <c r="B484" s="692"/>
      <c r="C484" s="698"/>
      <c r="D484" s="94" t="s">
        <v>558</v>
      </c>
      <c r="E484" s="94" t="str">
        <f>CONCATENATE($E478,E467,$E479,E466)</f>
        <v>SL_CHARTS_2012!$CI$21:$CI$16</v>
      </c>
      <c r="F484" s="94" t="str">
        <f t="shared" ref="F484:H484" si="207">CONCATENATE($E478,F467,$E479,F466)</f>
        <v>SL_CHARTS_2012!$CI$20:$CI$18</v>
      </c>
      <c r="G484" s="94" t="str">
        <f t="shared" si="207"/>
        <v>SL_CHARTS_2012!$CI$21:$CI$18</v>
      </c>
      <c r="H484" s="94" t="str">
        <f t="shared" si="207"/>
        <v>SL_CHARTS_2012!$CI$19:$CI$16</v>
      </c>
    </row>
    <row r="485" spans="2:8" s="490" customFormat="1" ht="15" hidden="1" customHeight="1">
      <c r="B485" s="692"/>
      <c r="C485" s="698"/>
      <c r="D485" s="94" t="s">
        <v>560</v>
      </c>
      <c r="E485" s="94" t="str">
        <f>CONCATENATE($E478,E469,$E479,E468)</f>
        <v>SL_CHARTS_2012!$CH$21:$CH$16</v>
      </c>
      <c r="F485" s="94" t="str">
        <f t="shared" ref="F485:H485" si="208">CONCATENATE($E478,F469,$E479,F468)</f>
        <v>SL_CHARTS_2012!$CH$20:$CH$18</v>
      </c>
      <c r="G485" s="94" t="str">
        <f t="shared" si="208"/>
        <v>SL_CHARTS_2012!$CH$21:$CH$18</v>
      </c>
      <c r="H485" s="94" t="str">
        <f t="shared" si="208"/>
        <v>SL_CHARTS_2012!$CH$19:$CH$16</v>
      </c>
    </row>
    <row r="486" spans="2:8" s="490" customFormat="1" ht="15" hidden="1" customHeight="1">
      <c r="B486" s="692"/>
      <c r="C486" s="698"/>
      <c r="D486" s="94" t="s">
        <v>559</v>
      </c>
      <c r="E486" s="94" t="str">
        <f>CONCATENATE($E478,E471,$E479,E470)</f>
        <v>SL_CHARTS_2012!$CJ$21:$CJ$16</v>
      </c>
      <c r="F486" s="94" t="str">
        <f t="shared" ref="F486:H486" si="209">CONCATENATE($E478,F471,$E479,F470)</f>
        <v>SL_CHARTS_2012!$CJ$20:$CJ$18</v>
      </c>
      <c r="G486" s="94" t="str">
        <f t="shared" si="209"/>
        <v>SL_CHARTS_2012!$CJ$21:$CJ$18</v>
      </c>
      <c r="H486" s="94" t="str">
        <f t="shared" si="209"/>
        <v>SL_CHARTS_2012!$CJ$19:$CJ$16</v>
      </c>
    </row>
    <row r="487" spans="2:8" s="490" customFormat="1" ht="15" hidden="1" customHeight="1">
      <c r="B487" s="692"/>
      <c r="C487" s="698"/>
      <c r="D487" s="94" t="s">
        <v>677</v>
      </c>
      <c r="E487" s="94" t="str">
        <f ca="1">ADDRESS(MATCH(E482,INDIRECT(E484,TRUE),0)+MATCH(E460,SL_CHARTS_2012!$CG$1:$CG$3999,1)-1,$E465+1,1,1)</f>
        <v>$CH$21</v>
      </c>
      <c r="F487" s="94" t="str">
        <f ca="1">ADDRESS(MATCH(F482,INDIRECT(F484,TRUE),0)+MATCH(F460,SL_CHARTS_2012!$CG$1:$CG$3999,1)-1,$E465+1,1,1)</f>
        <v>$CH$20</v>
      </c>
      <c r="G487" s="94" t="str">
        <f ca="1">ADDRESS(MATCH(G482,INDIRECT(G484,TRUE),0)+MATCH(G460,SL_CHARTS_2012!$CG$1:$CG$3999,1)-1,$E465+1,1,1)</f>
        <v>$CH$21</v>
      </c>
      <c r="H487" s="94" t="str">
        <f ca="1">ADDRESS(MATCH(H482,INDIRECT(H484,TRUE),0)+MATCH(H460,SL_CHARTS_2012!$CG$1:$CG$3999,1)-1,$E465+1,1,1)</f>
        <v>$CH$16</v>
      </c>
    </row>
    <row r="488" spans="2:8" s="490" customFormat="1" ht="15" hidden="1" customHeight="1">
      <c r="B488" s="692"/>
      <c r="C488" s="698"/>
      <c r="D488" s="94" t="s">
        <v>679</v>
      </c>
      <c r="E488" s="94" t="str">
        <f ca="1">ADDRESS(MATCH(E483,INDIRECT(E484,TRUE),0)+MATCH(E460,SL_CHARTS_2012!$CG$1:$CG$3999,1)-1,$E465+3,1,1)</f>
        <v>$CJ$19</v>
      </c>
      <c r="F488" s="94" t="str">
        <f ca="1">ADDRESS(MATCH(F483,INDIRECT(F484,TRUE),0)+MATCH(F460,SL_CHARTS_2012!$CG$1:$CG$3999,1)-1,$E465+3,1,1)</f>
        <v>$CJ$19</v>
      </c>
      <c r="G488" s="94" t="str">
        <f ca="1">ADDRESS(MATCH(G483,INDIRECT(G484,TRUE),0)+MATCH(G460,SL_CHARTS_2012!$CG$1:$CG$3999,1)-1,$E465+3,1,1)</f>
        <v>$CJ$19</v>
      </c>
      <c r="H488" s="94" t="str">
        <f ca="1">ADDRESS(MATCH(H483,INDIRECT(H484,TRUE),0)+MATCH(H460,SL_CHARTS_2012!$CG$1:$CG$3999,1)-1,$E465+3,1,1)</f>
        <v>$CJ$19</v>
      </c>
    </row>
    <row r="489" spans="2:8" s="490" customFormat="1" ht="15" customHeight="1">
      <c r="B489" s="692"/>
      <c r="C489" s="698"/>
      <c r="D489" s="94" t="s">
        <v>675</v>
      </c>
      <c r="E489" s="96">
        <f ca="1">MIN(INDIRECT(E485))</f>
        <v>-14.6</v>
      </c>
      <c r="F489" s="96">
        <f t="shared" ref="F489:H489" ca="1" si="210">MIN(INDIRECT(F485))</f>
        <v>-13.75</v>
      </c>
      <c r="G489" s="96">
        <f t="shared" ca="1" si="210"/>
        <v>-14.6</v>
      </c>
      <c r="H489" s="96">
        <f t="shared" ca="1" si="210"/>
        <v>-13</v>
      </c>
    </row>
    <row r="490" spans="2:8" s="490" customFormat="1" ht="15" customHeight="1">
      <c r="B490" s="692"/>
      <c r="C490" s="698"/>
      <c r="D490" s="94" t="s">
        <v>676</v>
      </c>
      <c r="E490" s="96">
        <f ca="1">MAX(INDIRECT(E486))</f>
        <v>33</v>
      </c>
      <c r="F490" s="96">
        <f t="shared" ref="F490:H490" ca="1" si="211">MAX(INDIRECT(F486))</f>
        <v>33</v>
      </c>
      <c r="G490" s="96">
        <f t="shared" ca="1" si="211"/>
        <v>33</v>
      </c>
      <c r="H490" s="96">
        <f t="shared" ca="1" si="211"/>
        <v>33</v>
      </c>
    </row>
    <row r="491" spans="2:8" s="490" customFormat="1" ht="15" customHeight="1">
      <c r="B491" s="692"/>
      <c r="C491" s="699" t="s">
        <v>128</v>
      </c>
      <c r="D491" s="97" t="s">
        <v>106</v>
      </c>
      <c r="E491" s="98" t="str">
        <f t="shared" ref="E491:H491" si="212">CONCATENATE(E462,E$7,E464)</f>
        <v>16-11</v>
      </c>
      <c r="F491" s="98" t="str">
        <f t="shared" si="212"/>
        <v>15-13</v>
      </c>
      <c r="G491" s="98" t="str">
        <f t="shared" si="212"/>
        <v>16-13</v>
      </c>
      <c r="H491" s="98" t="str">
        <f t="shared" si="212"/>
        <v>14-11</v>
      </c>
    </row>
    <row r="492" spans="2:8" s="490" customFormat="1" ht="15" customHeight="1">
      <c r="B492" s="692"/>
      <c r="C492" s="699"/>
      <c r="D492" s="99" t="s">
        <v>670</v>
      </c>
      <c r="E492" s="99">
        <f ca="1">AVERAGE(INDIRECT(CONCATENATE($E$478,E472,$E$479,E473),TRUE))</f>
        <v>1.7670558749999998</v>
      </c>
      <c r="F492" s="99">
        <f t="shared" ref="F492:H492" ca="1" si="213">AVERAGE(INDIRECT(CONCATENATE($E$478,F472,$E$479,F473),TRUE))</f>
        <v>2.0956959999999998</v>
      </c>
      <c r="G492" s="99">
        <f t="shared" ca="1" si="213"/>
        <v>1.7688873749999998</v>
      </c>
      <c r="H492" s="99">
        <f t="shared" ca="1" si="213"/>
        <v>2.0580357499999997</v>
      </c>
    </row>
    <row r="493" spans="2:8" s="490" customFormat="1" ht="15" hidden="1" customHeight="1">
      <c r="B493" s="692"/>
      <c r="C493" s="699"/>
      <c r="D493" s="100" t="s">
        <v>681</v>
      </c>
      <c r="E493" s="100">
        <f ca="1">MIN(INDIRECT(CONCATENATE($E$478,E472,$E$479,E473),TRUE))</f>
        <v>0.78846150000000081</v>
      </c>
      <c r="F493" s="100">
        <f t="shared" ref="F493:H493" ca="1" si="214">MIN(INDIRECT(CONCATENATE($E$478,F472,$E$479,F473),TRUE))</f>
        <v>1.5817307500000002</v>
      </c>
      <c r="G493" s="100">
        <f t="shared" ca="1" si="214"/>
        <v>0.78846150000000081</v>
      </c>
      <c r="H493" s="100">
        <f t="shared" ca="1" si="214"/>
        <v>1.2410715000000003</v>
      </c>
    </row>
    <row r="494" spans="2:8" s="490" customFormat="1" ht="15" hidden="1" customHeight="1">
      <c r="B494" s="692"/>
      <c r="C494" s="699"/>
      <c r="D494" s="100" t="s">
        <v>682</v>
      </c>
      <c r="E494" s="100">
        <f ca="1">MAX(INDIRECT(CONCATENATE($E$478,E472,$E$479,E473),TRUE))</f>
        <v>2.3749999999999996</v>
      </c>
      <c r="F494" s="100">
        <f t="shared" ref="F494:H494" ca="1" si="215">MAX(INDIRECT(CONCATENATE($E$478,F472,$E$479,F473),TRUE))</f>
        <v>2.3749999999999996</v>
      </c>
      <c r="G494" s="100">
        <f t="shared" ca="1" si="215"/>
        <v>2.3749999999999996</v>
      </c>
      <c r="H494" s="100">
        <f t="shared" ca="1" si="215"/>
        <v>2.3749999999999996</v>
      </c>
    </row>
    <row r="495" spans="2:8" s="490" customFormat="1" ht="15" hidden="1" customHeight="1">
      <c r="B495" s="692"/>
      <c r="C495" s="699"/>
      <c r="D495" s="101" t="s">
        <v>558</v>
      </c>
      <c r="E495" s="101" t="str">
        <f>CONCATENATE($E478,E473,$E479,E472)</f>
        <v>SL_CHARTS_2012!$CI$21:$CI$16</v>
      </c>
      <c r="F495" s="101" t="str">
        <f t="shared" ref="F495:H495" si="216">CONCATENATE($E478,F473,$E479,F472)</f>
        <v>SL_CHARTS_2012!$CI$20:$CI$18</v>
      </c>
      <c r="G495" s="101" t="str">
        <f t="shared" si="216"/>
        <v>SL_CHARTS_2012!$CI$21:$CI$18</v>
      </c>
      <c r="H495" s="101" t="str">
        <f t="shared" si="216"/>
        <v>SL_CHARTS_2012!$CI$19:$CI$16</v>
      </c>
    </row>
    <row r="496" spans="2:8" s="490" customFormat="1" ht="15" hidden="1" customHeight="1">
      <c r="B496" s="692"/>
      <c r="C496" s="699"/>
      <c r="D496" s="101" t="s">
        <v>560</v>
      </c>
      <c r="E496" s="101" t="str">
        <f>CONCATENATE($E478,E475,$E479,E474)</f>
        <v>SL_CHARTS_2012!$CH$21:$CH$16</v>
      </c>
      <c r="F496" s="101" t="str">
        <f t="shared" ref="F496:H496" si="217">CONCATENATE($E478,F475,$E479,F474)</f>
        <v>SL_CHARTS_2012!$CH$20:$CH$18</v>
      </c>
      <c r="G496" s="101" t="str">
        <f t="shared" si="217"/>
        <v>SL_CHARTS_2012!$CH$21:$CH$18</v>
      </c>
      <c r="H496" s="101" t="str">
        <f t="shared" si="217"/>
        <v>SL_CHARTS_2012!$CH$19:$CH$16</v>
      </c>
    </row>
    <row r="497" spans="1:8" s="490" customFormat="1" ht="15" hidden="1" customHeight="1">
      <c r="B497" s="692"/>
      <c r="C497" s="699"/>
      <c r="D497" s="101" t="s">
        <v>559</v>
      </c>
      <c r="E497" s="101" t="str">
        <f>CONCATENATE($E478,E477,$E479,E476)</f>
        <v>SL_CHARTS_2012!$CJ$21:$CJ$16</v>
      </c>
      <c r="F497" s="101" t="str">
        <f t="shared" ref="F497:H497" si="218">CONCATENATE($E478,F477,$E479,F476)</f>
        <v>SL_CHARTS_2012!$CJ$20:$CJ$18</v>
      </c>
      <c r="G497" s="101" t="str">
        <f t="shared" si="218"/>
        <v>SL_CHARTS_2012!$CJ$21:$CJ$18</v>
      </c>
      <c r="H497" s="101" t="str">
        <f t="shared" si="218"/>
        <v>SL_CHARTS_2012!$CJ$19:$CJ$16</v>
      </c>
    </row>
    <row r="498" spans="1:8" s="490" customFormat="1" ht="15" hidden="1" customHeight="1">
      <c r="B498" s="692"/>
      <c r="C498" s="699"/>
      <c r="D498" s="101" t="s">
        <v>677</v>
      </c>
      <c r="E498" s="101" t="str">
        <f ca="1">ADDRESS(MATCH(E493,INDIRECT(E495,TRUE),0)+MATCH(E460,SL_CHARTS_2012!$CG$1:$CG$3999,1)-1,$E465+1,1,1)</f>
        <v>$CH$21</v>
      </c>
      <c r="F498" s="101" t="str">
        <f ca="1">ADDRESS(MATCH(F493,INDIRECT(F495,TRUE),0)+MATCH(F460,SL_CHARTS_2012!$CG$1:$CG$3999,1)-1,$E465+1,1,1)</f>
        <v>$CH$20</v>
      </c>
      <c r="G498" s="101" t="str">
        <f ca="1">ADDRESS(MATCH(G493,INDIRECT(G495,TRUE),0)+MATCH(G460,SL_CHARTS_2012!$CG$1:$CG$3999,1)-1,$E465+1,1,1)</f>
        <v>$CH$21</v>
      </c>
      <c r="H498" s="101" t="str">
        <f ca="1">ADDRESS(MATCH(H493,INDIRECT(H495,TRUE),0)+MATCH(H460,SL_CHARTS_2012!$CG$1:$CG$3999,1)-1,$E465+1,1,1)</f>
        <v>$CH$16</v>
      </c>
    </row>
    <row r="499" spans="1:8" s="490" customFormat="1" ht="15" hidden="1" customHeight="1">
      <c r="B499" s="692"/>
      <c r="C499" s="699"/>
      <c r="D499" s="101" t="s">
        <v>679</v>
      </c>
      <c r="E499" s="101" t="str">
        <f ca="1">ADDRESS(MATCH(E494,INDIRECT(E495,TRUE),0)+MATCH(E460,SL_CHARTS_2012!$CG$1:$CG$3999,1)-1,$E465+3,1,1)</f>
        <v>$CJ$19</v>
      </c>
      <c r="F499" s="101" t="str">
        <f ca="1">ADDRESS(MATCH(F494,INDIRECT(F495,TRUE),0)+MATCH(F460,SL_CHARTS_2012!$CG$1:$CG$3999,1)-1,$E465+3,1,1)</f>
        <v>$CJ$19</v>
      </c>
      <c r="G499" s="101" t="str">
        <f ca="1">ADDRESS(MATCH(G494,INDIRECT(G495,TRUE),0)+MATCH(G460,SL_CHARTS_2012!$CG$1:$CG$3999,1)-1,$E465+3,1,1)</f>
        <v>$CJ$19</v>
      </c>
      <c r="H499" s="101" t="str">
        <f ca="1">ADDRESS(MATCH(H494,INDIRECT(H495,TRUE),0)+MATCH(H460,SL_CHARTS_2012!$CG$1:$CG$3999,1)-1,$E465+3,1,1)</f>
        <v>$CJ$19</v>
      </c>
    </row>
    <row r="500" spans="1:8" s="490" customFormat="1" ht="15" customHeight="1">
      <c r="B500" s="692"/>
      <c r="C500" s="699"/>
      <c r="D500" s="101" t="s">
        <v>675</v>
      </c>
      <c r="E500" s="103">
        <f ca="1">MIN(INDIRECT(E496))</f>
        <v>-14.6</v>
      </c>
      <c r="F500" s="103">
        <f t="shared" ref="F500:H500" ca="1" si="219">MIN(INDIRECT(F496))</f>
        <v>-13.75</v>
      </c>
      <c r="G500" s="103">
        <f t="shared" ca="1" si="219"/>
        <v>-14.6</v>
      </c>
      <c r="H500" s="103">
        <f t="shared" ca="1" si="219"/>
        <v>-13</v>
      </c>
    </row>
    <row r="501" spans="1:8" s="490" customFormat="1" ht="15" customHeight="1" thickBot="1">
      <c r="B501" s="746"/>
      <c r="C501" s="700"/>
      <c r="D501" s="104" t="s">
        <v>676</v>
      </c>
      <c r="E501" s="105">
        <f ca="1">MAX(INDIRECT(E497))</f>
        <v>33</v>
      </c>
      <c r="F501" s="105">
        <f t="shared" ref="F501:H501" ca="1" si="220">MAX(INDIRECT(F497))</f>
        <v>33</v>
      </c>
      <c r="G501" s="105">
        <f t="shared" ca="1" si="220"/>
        <v>33</v>
      </c>
      <c r="H501" s="105">
        <f t="shared" ca="1" si="220"/>
        <v>33</v>
      </c>
    </row>
    <row r="502" spans="1:8" s="490" customFormat="1" ht="15" customHeight="1"/>
    <row r="503" spans="1:8" s="490" customFormat="1" ht="15" customHeight="1" thickBot="1">
      <c r="B503" s="745" t="s">
        <v>565</v>
      </c>
      <c r="C503" s="745"/>
      <c r="D503" s="745"/>
      <c r="E503" s="745"/>
      <c r="F503" s="745"/>
      <c r="G503" s="745"/>
      <c r="H503" s="745"/>
    </row>
    <row r="504" spans="1:8" s="490" customFormat="1" ht="15" hidden="1" customHeight="1">
      <c r="A504" s="574"/>
      <c r="B504" s="691" t="s">
        <v>566</v>
      </c>
      <c r="C504" s="691" t="s">
        <v>120</v>
      </c>
      <c r="D504" s="30" t="s">
        <v>148</v>
      </c>
      <c r="E504" s="96" t="str">
        <f>ADDRESS(MATCH(E505,SL_CHARTS_2012!$CL$1:$CL$39999,1),$E$464,1)</f>
        <v>$K$20</v>
      </c>
      <c r="F504" s="96" t="str">
        <f>ADDRESS(MATCH(F505,SL_CHARTS_2012!$CL$1:$CL$39999,1),$E$464,1)</f>
        <v>$K$19</v>
      </c>
      <c r="G504" s="96" t="str">
        <f>ADDRESS(MATCH(G505,SL_CHARTS_2012!$CL$1:$CL$39999,1),$E$464,1)</f>
        <v>$K$20</v>
      </c>
      <c r="H504" s="96" t="str">
        <f>ADDRESS(MATCH(H505,SL_CHARTS_2012!$CL$1:$CL$39999,1),$E$464,1)</f>
        <v>$K$18</v>
      </c>
    </row>
    <row r="505" spans="1:8" s="490" customFormat="1" ht="15" customHeight="1">
      <c r="A505" s="574"/>
      <c r="B505" s="692"/>
      <c r="C505" s="691"/>
      <c r="D505" s="66" t="s">
        <v>129</v>
      </c>
      <c r="E505" s="197">
        <f>ROUNDUP(E$4,0)</f>
        <v>16</v>
      </c>
      <c r="F505" s="197">
        <f>ROUNDUP(F$4,0)</f>
        <v>15</v>
      </c>
      <c r="G505" s="197">
        <f>ROUNDUP(G$4,0)</f>
        <v>16</v>
      </c>
      <c r="H505" s="197">
        <f t="shared" ref="H505" si="221">ROUNDUP(H$4,0)</f>
        <v>14</v>
      </c>
    </row>
    <row r="506" spans="1:8" s="490" customFormat="1" ht="15" hidden="1" customHeight="1">
      <c r="A506" s="574"/>
      <c r="B506" s="692"/>
      <c r="C506" s="691"/>
      <c r="D506" s="30" t="s">
        <v>149</v>
      </c>
      <c r="E506" s="31" t="str">
        <f>ADDRESS(MATCH(E507,SL_CHARTS_2012!$CL$1:$CL$39999,1),$E$464,1)</f>
        <v>$K$15</v>
      </c>
      <c r="F506" s="31" t="str">
        <f>ADDRESS(MATCH(F507,SL_CHARTS_2012!$CL$1:$CL$39999,1),$E$464,1)</f>
        <v>$K$17</v>
      </c>
      <c r="G506" s="31" t="str">
        <f>ADDRESS(MATCH(G507,SL_CHARTS_2012!$CL$1:$CL$39999,1),$E$464,1)</f>
        <v>$K$17</v>
      </c>
      <c r="H506" s="31" t="str">
        <f>ADDRESS(MATCH(H507,SL_CHARTS_2012!$CL$1:$CL$39999,1),$E$464,1)</f>
        <v>$K$15</v>
      </c>
    </row>
    <row r="507" spans="1:8" s="490" customFormat="1" ht="15" customHeight="1">
      <c r="A507" s="574"/>
      <c r="B507" s="692"/>
      <c r="C507" s="691"/>
      <c r="D507" s="66" t="s">
        <v>130</v>
      </c>
      <c r="E507" s="241">
        <f>ROUNDDOWN(E$8,0)</f>
        <v>11</v>
      </c>
      <c r="F507" s="241">
        <f>ROUNDDOWN(F$8,0)</f>
        <v>13</v>
      </c>
      <c r="G507" s="241">
        <f>ROUNDDOWN(G$8,0)</f>
        <v>13</v>
      </c>
      <c r="H507" s="241">
        <f t="shared" ref="H507" si="222">ROUNDDOWN(H$8,0)</f>
        <v>11</v>
      </c>
    </row>
    <row r="508" spans="1:8" s="490" customFormat="1" ht="15" hidden="1" customHeight="1">
      <c r="A508" s="574"/>
      <c r="B508" s="692"/>
      <c r="C508" s="693" t="s">
        <v>121</v>
      </c>
      <c r="D508" s="63" t="s">
        <v>148</v>
      </c>
      <c r="E508" s="64" t="str">
        <f>ADDRESS(MATCH(E509,SL_CHARTS_2012!$CL$1:$CL$39999,1),$E$464,1)</f>
        <v>$K$20</v>
      </c>
      <c r="F508" s="64" t="str">
        <f>ADDRESS(MATCH(F509,SL_CHARTS_2012!$CL$1:$CL$39999,1),$E$464,1)</f>
        <v>$K$19</v>
      </c>
      <c r="G508" s="64" t="str">
        <f>ADDRESS(MATCH(G509,SL_CHARTS_2012!$CL$1:$CL$39999,1),$E$464,1)</f>
        <v>$K$20</v>
      </c>
      <c r="H508" s="64" t="str">
        <f>ADDRESS(MATCH(H509,SL_CHARTS_2012!$CL$1:$CL$39999,1),$E$464,1)</f>
        <v>$K$18</v>
      </c>
    </row>
    <row r="509" spans="1:8" s="490" customFormat="1" ht="15" customHeight="1">
      <c r="A509" s="574"/>
      <c r="B509" s="692"/>
      <c r="C509" s="693"/>
      <c r="D509" s="164" t="s">
        <v>118</v>
      </c>
      <c r="E509" s="196">
        <f>ROUNDUP(E$6,0)</f>
        <v>16</v>
      </c>
      <c r="F509" s="196">
        <f>ROUNDUP(F$6,0)</f>
        <v>15</v>
      </c>
      <c r="G509" s="196">
        <f>ROUNDUP(G$6,0)</f>
        <v>16</v>
      </c>
      <c r="H509" s="196">
        <f t="shared" ref="H509" si="223">ROUNDUP(H$6,0)</f>
        <v>14</v>
      </c>
    </row>
    <row r="510" spans="1:8" s="490" customFormat="1" ht="15" hidden="1" customHeight="1">
      <c r="A510" s="574"/>
      <c r="B510" s="692"/>
      <c r="C510" s="693"/>
      <c r="D510" s="63" t="s">
        <v>149</v>
      </c>
      <c r="E510" s="64" t="str">
        <f>ADDRESS(MATCH(E511,SL_CHARTS_2012!$CL$1:$CL$39999,1),$E$464,1)</f>
        <v>$K$15</v>
      </c>
      <c r="F510" s="64" t="str">
        <f>ADDRESS(MATCH(F511,SL_CHARTS_2012!$CL$1:$CL$39999,1),$E$464,1)</f>
        <v>$K$17</v>
      </c>
      <c r="G510" s="64" t="str">
        <f>ADDRESS(MATCH(G511,SL_CHARTS_2012!$CL$1:$CL$39999,1),$E$464,1)</f>
        <v>$K$17</v>
      </c>
      <c r="H510" s="64" t="str">
        <f>ADDRESS(MATCH(H511,SL_CHARTS_2012!$CL$1:$CL$39999,1),$E$464,1)</f>
        <v>$K$15</v>
      </c>
    </row>
    <row r="511" spans="1:8" s="490" customFormat="1" ht="15" customHeight="1">
      <c r="A511" s="574"/>
      <c r="B511" s="692"/>
      <c r="C511" s="693"/>
      <c r="D511" s="164" t="s">
        <v>119</v>
      </c>
      <c r="E511" s="196">
        <f>ROUNDDOWN(E$10,0)</f>
        <v>11</v>
      </c>
      <c r="F511" s="196">
        <f>ROUNDDOWN(F$10,0)</f>
        <v>13</v>
      </c>
      <c r="G511" s="196">
        <f>ROUNDDOWN(G$10,0)</f>
        <v>13</v>
      </c>
      <c r="H511" s="196">
        <f t="shared" ref="H511" si="224">ROUNDDOWN(H$10,0)</f>
        <v>11</v>
      </c>
    </row>
    <row r="512" spans="1:8" s="490" customFormat="1" ht="15" hidden="1" customHeight="1">
      <c r="A512" s="574"/>
      <c r="B512" s="692"/>
      <c r="C512" s="694" t="s">
        <v>125</v>
      </c>
      <c r="D512" s="694"/>
      <c r="E512" s="695">
        <v>90</v>
      </c>
      <c r="F512" s="695"/>
      <c r="G512" s="695"/>
      <c r="H512" s="695"/>
    </row>
    <row r="513" spans="1:8" s="490" customFormat="1" ht="15" hidden="1" customHeight="1">
      <c r="A513" s="574"/>
      <c r="B513" s="692"/>
      <c r="C513" s="696" t="s">
        <v>120</v>
      </c>
      <c r="D513" s="89" t="s">
        <v>552</v>
      </c>
      <c r="E513" s="69" t="str">
        <f>ADDRESS(MATCH(E507,SL_CHARTS_2012!$CL$1:$CL$39999,1),$E512+2,1)</f>
        <v>$CN$15</v>
      </c>
      <c r="F513" s="69" t="str">
        <f>ADDRESS(MATCH(F507,SL_CHARTS_2012!$CL$1:$CL$39999,1),$E512+2,1)</f>
        <v>$CN$17</v>
      </c>
      <c r="G513" s="69" t="str">
        <f>ADDRESS(MATCH(G507,SL_CHARTS_2012!$CL$1:$CL$39999,1),$E512+2,1)</f>
        <v>$CN$17</v>
      </c>
      <c r="H513" s="69" t="str">
        <f>ADDRESS(MATCH(H507,SL_CHARTS_2012!$CL$1:$CL$39999,1),$E512+2,1)</f>
        <v>$CN$15</v>
      </c>
    </row>
    <row r="514" spans="1:8" s="490" customFormat="1" ht="15" hidden="1" customHeight="1">
      <c r="A514" s="574"/>
      <c r="B514" s="692"/>
      <c r="C514" s="696"/>
      <c r="D514" s="89" t="s">
        <v>557</v>
      </c>
      <c r="E514" s="69" t="str">
        <f>ADDRESS(MATCH(E505,SL_CHARTS_2012!$CL$1:$CL$39999,1),$E512+2,1)</f>
        <v>$CN$20</v>
      </c>
      <c r="F514" s="69" t="str">
        <f>ADDRESS(MATCH(F505,SL_CHARTS_2012!$CL$1:$CL$39999,1),$E512+2,1)</f>
        <v>$CN$19</v>
      </c>
      <c r="G514" s="69" t="str">
        <f>ADDRESS(MATCH(G505,SL_CHARTS_2012!$CL$1:$CL$39999,1),$E512+2,1)</f>
        <v>$CN$20</v>
      </c>
      <c r="H514" s="69" t="str">
        <f>ADDRESS(MATCH(H505,SL_CHARTS_2012!$CL$1:$CL$39999,1),$E512+2,1)</f>
        <v>$CN$18</v>
      </c>
    </row>
    <row r="515" spans="1:8" s="490" customFormat="1" ht="15" hidden="1" customHeight="1">
      <c r="A515" s="574"/>
      <c r="B515" s="692"/>
      <c r="C515" s="696"/>
      <c r="D515" s="89" t="s">
        <v>553</v>
      </c>
      <c r="E515" s="69" t="str">
        <f>ADDRESS(MATCH(E507,SL_CHARTS_2012!$CL$1:$CL$39999,1),$E512+1,1)</f>
        <v>$CM$15</v>
      </c>
      <c r="F515" s="69" t="str">
        <f>ADDRESS(MATCH(F507,SL_CHARTS_2012!$CL$1:$CL$39999,1),$E512+1,1)</f>
        <v>$CM$17</v>
      </c>
      <c r="G515" s="69" t="str">
        <f>ADDRESS(MATCH(G507,SL_CHARTS_2012!$CL$1:$CL$39999,1),$E512+1,1)</f>
        <v>$CM$17</v>
      </c>
      <c r="H515" s="69" t="str">
        <f>ADDRESS(MATCH(H507,SL_CHARTS_2012!$CL$1:$CL$39999,1),$E512+1,1)</f>
        <v>$CM$15</v>
      </c>
    </row>
    <row r="516" spans="1:8" s="490" customFormat="1" ht="15" hidden="1" customHeight="1">
      <c r="A516" s="574"/>
      <c r="B516" s="692"/>
      <c r="C516" s="696"/>
      <c r="D516" s="89" t="s">
        <v>554</v>
      </c>
      <c r="E516" s="69" t="str">
        <f>ADDRESS(MATCH(E505,SL_CHARTS_2012!$CL$1:$CL$39999,1),$E512+1,1)</f>
        <v>$CM$20</v>
      </c>
      <c r="F516" s="69" t="str">
        <f>ADDRESS(MATCH(F505,SL_CHARTS_2012!$CL$1:$CL$39999,1),$E512+1,1)</f>
        <v>$CM$19</v>
      </c>
      <c r="G516" s="69" t="str">
        <f>ADDRESS(MATCH(G505,SL_CHARTS_2012!$CL$1:$CL$39999,1),$E512+1,1)</f>
        <v>$CM$20</v>
      </c>
      <c r="H516" s="69" t="str">
        <f>ADDRESS(MATCH(H505,SL_CHARTS_2012!$CL$1:$CL$39999,1),$E512+1,1)</f>
        <v>$CM$18</v>
      </c>
    </row>
    <row r="517" spans="1:8" s="490" customFormat="1" ht="15" hidden="1" customHeight="1">
      <c r="A517" s="574"/>
      <c r="B517" s="692"/>
      <c r="C517" s="696"/>
      <c r="D517" s="89" t="s">
        <v>555</v>
      </c>
      <c r="E517" s="69" t="str">
        <f>ADDRESS(MATCH(E507,SL_CHARTS_2012!$CL$1:$CL$39999,1),$E512+3,1)</f>
        <v>$CO$15</v>
      </c>
      <c r="F517" s="69" t="str">
        <f>ADDRESS(MATCH(F507,SL_CHARTS_2012!$CL$1:$CL$39999,1),$E512+3,1)</f>
        <v>$CO$17</v>
      </c>
      <c r="G517" s="69" t="str">
        <f>ADDRESS(MATCH(G507,SL_CHARTS_2012!$CL$1:$CL$39999,1),$E512+3,1)</f>
        <v>$CO$17</v>
      </c>
      <c r="H517" s="69" t="str">
        <f>ADDRESS(MATCH(H507,SL_CHARTS_2012!$CL$1:$CL$39999,1),$E512+3,1)</f>
        <v>$CO$15</v>
      </c>
    </row>
    <row r="518" spans="1:8" s="490" customFormat="1" ht="15" hidden="1" customHeight="1">
      <c r="A518" s="574"/>
      <c r="B518" s="692"/>
      <c r="C518" s="696"/>
      <c r="D518" s="89" t="s">
        <v>556</v>
      </c>
      <c r="E518" s="69" t="str">
        <f>ADDRESS(MATCH(E505,SL_CHARTS_2012!$CL$1:$CL$39999,1),$E512+3,1)</f>
        <v>$CO$20</v>
      </c>
      <c r="F518" s="69" t="str">
        <f>ADDRESS(MATCH(F505,SL_CHARTS_2012!$CL$1:$CL$39999,1),$E512+3,1)</f>
        <v>$CO$19</v>
      </c>
      <c r="G518" s="69" t="str">
        <f>ADDRESS(MATCH(G505,SL_CHARTS_2012!$CL$1:$CL$39999,1),$E512+3,1)</f>
        <v>$CO$20</v>
      </c>
      <c r="H518" s="69" t="str">
        <f>ADDRESS(MATCH(H505,SL_CHARTS_2012!$CL$1:$CL$39999,1),$E512+3,1)</f>
        <v>$CO$18</v>
      </c>
    </row>
    <row r="519" spans="1:8" s="490" customFormat="1" ht="15" hidden="1" customHeight="1">
      <c r="A519" s="574"/>
      <c r="B519" s="692"/>
      <c r="C519" s="693" t="s">
        <v>121</v>
      </c>
      <c r="D519" s="90" t="s">
        <v>123</v>
      </c>
      <c r="E519" s="67" t="str">
        <f>ADDRESS(MATCH(E511,SL_CHARTS_2012!$CL$1:$CL$39999,1),$E512+2,1)</f>
        <v>$CN$15</v>
      </c>
      <c r="F519" s="67" t="str">
        <f>ADDRESS(MATCH(F511,SL_CHARTS_2012!$CL$1:$CL$39999,1),$E512+2,1)</f>
        <v>$CN$17</v>
      </c>
      <c r="G519" s="67" t="str">
        <f>ADDRESS(MATCH(G511,SL_CHARTS_2012!$CL$1:$CL$39999,1),$E512+2,1)</f>
        <v>$CN$17</v>
      </c>
      <c r="H519" s="67" t="str">
        <f>ADDRESS(MATCH(H511,SL_CHARTS_2012!$CL$1:$CL$39999,1),$E512+2,1)</f>
        <v>$CN$15</v>
      </c>
    </row>
    <row r="520" spans="1:8" s="490" customFormat="1" ht="15" hidden="1" customHeight="1">
      <c r="A520" s="574"/>
      <c r="B520" s="692"/>
      <c r="C520" s="693"/>
      <c r="D520" s="90" t="s">
        <v>122</v>
      </c>
      <c r="E520" s="67" t="str">
        <f>ADDRESS(MATCH(E509,SL_CHARTS_2012!$CL$1:$CL$39999,1),$E512+2,1)</f>
        <v>$CN$20</v>
      </c>
      <c r="F520" s="67" t="str">
        <f>ADDRESS(MATCH(F509,SL_CHARTS_2012!$CL$1:$CL$39999,1),$E512+2,1)</f>
        <v>$CN$19</v>
      </c>
      <c r="G520" s="67" t="str">
        <f>ADDRESS(MATCH(G509,SL_CHARTS_2012!$CL$1:$CL$39999,1),$E512+2,1)</f>
        <v>$CN$20</v>
      </c>
      <c r="H520" s="67" t="str">
        <f>ADDRESS(MATCH(H509,SL_CHARTS_2012!$CL$1:$CL$39999,1),$E512+2,1)</f>
        <v>$CN$18</v>
      </c>
    </row>
    <row r="521" spans="1:8" s="490" customFormat="1" ht="15" hidden="1" customHeight="1">
      <c r="A521" s="574"/>
      <c r="B521" s="692"/>
      <c r="C521" s="693"/>
      <c r="D521" s="90" t="s">
        <v>553</v>
      </c>
      <c r="E521" s="67" t="str">
        <f>ADDRESS(MATCH(E511,SL_CHARTS_2012!$CL$1:$CL$39999,1),$E512+1,1)</f>
        <v>$CM$15</v>
      </c>
      <c r="F521" s="67" t="str">
        <f>ADDRESS(MATCH(F511,SL_CHARTS_2012!$CL$1:$CL$39999,1),$E512+1,1)</f>
        <v>$CM$17</v>
      </c>
      <c r="G521" s="67" t="str">
        <f>ADDRESS(MATCH(G511,SL_CHARTS_2012!$CL$1:$CL$39999,1),$E512+1,1)</f>
        <v>$CM$17</v>
      </c>
      <c r="H521" s="67" t="str">
        <f>ADDRESS(MATCH(H511,SL_CHARTS_2012!$CL$1:$CL$39999,1),$E512+1,1)</f>
        <v>$CM$15</v>
      </c>
    </row>
    <row r="522" spans="1:8" s="490" customFormat="1" ht="15" hidden="1" customHeight="1">
      <c r="A522" s="574"/>
      <c r="B522" s="692"/>
      <c r="C522" s="693"/>
      <c r="D522" s="90" t="s">
        <v>554</v>
      </c>
      <c r="E522" s="67" t="str">
        <f>ADDRESS(MATCH(E509,SL_CHARTS_2012!$CL$1:$CL$39999,1),$E512+1,1)</f>
        <v>$CM$20</v>
      </c>
      <c r="F522" s="67" t="str">
        <f>ADDRESS(MATCH(F509,SL_CHARTS_2012!$CL$1:$CL$39999,1),$E512+1,1)</f>
        <v>$CM$19</v>
      </c>
      <c r="G522" s="67" t="str">
        <f>ADDRESS(MATCH(G509,SL_CHARTS_2012!$CL$1:$CL$39999,1),$E512+1,1)</f>
        <v>$CM$20</v>
      </c>
      <c r="H522" s="67" t="str">
        <f>ADDRESS(MATCH(H509,SL_CHARTS_2012!$CL$1:$CL$39999,1),$E512+1,1)</f>
        <v>$CM$18</v>
      </c>
    </row>
    <row r="523" spans="1:8" s="490" customFormat="1" ht="15" hidden="1" customHeight="1">
      <c r="A523" s="574"/>
      <c r="B523" s="692"/>
      <c r="C523" s="693"/>
      <c r="D523" s="90" t="s">
        <v>555</v>
      </c>
      <c r="E523" s="67" t="str">
        <f>ADDRESS(MATCH(E511,SL_CHARTS_2012!$CL$1:$CL$39999,1),$E512+3,1)</f>
        <v>$CO$15</v>
      </c>
      <c r="F523" s="67" t="str">
        <f>ADDRESS(MATCH(F511,SL_CHARTS_2012!$CL$1:$CL$39999,1),$E512+3,1)</f>
        <v>$CO$17</v>
      </c>
      <c r="G523" s="67" t="str">
        <f>ADDRESS(MATCH(G511,SL_CHARTS_2012!$CL$1:$CL$39999,1),$E512+3,1)</f>
        <v>$CO$17</v>
      </c>
      <c r="H523" s="67" t="str">
        <f>ADDRESS(MATCH(H511,SL_CHARTS_2012!$CL$1:$CL$39999,1),$E512+3,1)</f>
        <v>$CO$15</v>
      </c>
    </row>
    <row r="524" spans="1:8" s="490" customFormat="1" ht="15" hidden="1" customHeight="1">
      <c r="A524" s="574"/>
      <c r="B524" s="692"/>
      <c r="C524" s="693"/>
      <c r="D524" s="90" t="s">
        <v>556</v>
      </c>
      <c r="E524" s="67" t="str">
        <f>ADDRESS(MATCH(E509,SL_CHARTS_2012!$CL$1:$CL$39999,1),$E512+3,1)</f>
        <v>$CO$20</v>
      </c>
      <c r="F524" s="67" t="str">
        <f>ADDRESS(MATCH(F509,SL_CHARTS_2012!$CL$1:$CL$39999,1),$E512+3,1)</f>
        <v>$CO$19</v>
      </c>
      <c r="G524" s="67" t="str">
        <f>ADDRESS(MATCH(G509,SL_CHARTS_2012!$CL$1:$CL$39999,1),$E512+3,1)</f>
        <v>$CO$20</v>
      </c>
      <c r="H524" s="67" t="str">
        <f>ADDRESS(MATCH(H509,SL_CHARTS_2012!$CL$1:$CL$39999,1),$E512+3,1)</f>
        <v>$CO$18</v>
      </c>
    </row>
    <row r="525" spans="1:8" s="490" customFormat="1" ht="15" hidden="1" customHeight="1">
      <c r="A525" s="574"/>
      <c r="B525" s="692"/>
      <c r="C525" s="568"/>
      <c r="D525" s="697" t="s">
        <v>126</v>
      </c>
      <c r="E525" s="72" t="s">
        <v>147</v>
      </c>
      <c r="F525" s="569"/>
      <c r="G525" s="569"/>
      <c r="H525" s="569"/>
    </row>
    <row r="526" spans="1:8" s="490" customFormat="1" ht="15" hidden="1" customHeight="1">
      <c r="A526" s="574"/>
      <c r="B526" s="692"/>
      <c r="C526" s="568"/>
      <c r="D526" s="697"/>
      <c r="E526" s="72" t="s">
        <v>124</v>
      </c>
      <c r="F526" s="569"/>
      <c r="G526" s="569"/>
      <c r="H526" s="569"/>
    </row>
    <row r="527" spans="1:8" s="490" customFormat="1" ht="15" customHeight="1">
      <c r="A527" s="580"/>
      <c r="B527" s="692"/>
      <c r="C527" s="698" t="s">
        <v>127</v>
      </c>
      <c r="D527" s="91" t="s">
        <v>106</v>
      </c>
      <c r="E527" s="20" t="str">
        <f t="shared" ref="E527:H527" si="225">CONCATENATE(E505,E$7,E507)</f>
        <v>16-11</v>
      </c>
      <c r="F527" s="20" t="str">
        <f t="shared" si="225"/>
        <v>15-13</v>
      </c>
      <c r="G527" s="20" t="str">
        <f t="shared" si="225"/>
        <v>16-13</v>
      </c>
      <c r="H527" s="20" t="str">
        <f t="shared" si="225"/>
        <v>14-11</v>
      </c>
    </row>
    <row r="528" spans="1:8" s="490" customFormat="1" ht="15" customHeight="1">
      <c r="A528" s="580"/>
      <c r="B528" s="692"/>
      <c r="C528" s="698"/>
      <c r="D528" s="92" t="s">
        <v>670</v>
      </c>
      <c r="E528" s="92">
        <f ca="1">AVERAGE(INDIRECT(CONCATENATE($E$525,E513,$E$526,E514),TRUE))</f>
        <v>27.900000000000002</v>
      </c>
      <c r="F528" s="92">
        <f t="shared" ref="F528:H528" ca="1" si="226">AVERAGE(INDIRECT(CONCATENATE($E$525,F513,$E$526,F514),TRUE))</f>
        <v>29.350000000000005</v>
      </c>
      <c r="G528" s="92">
        <f t="shared" ca="1" si="226"/>
        <v>30.800000000000004</v>
      </c>
      <c r="H528" s="92">
        <f t="shared" ca="1" si="226"/>
        <v>25</v>
      </c>
    </row>
    <row r="529" spans="1:8" s="490" customFormat="1" ht="15" customHeight="1">
      <c r="A529" s="580"/>
      <c r="B529" s="692"/>
      <c r="C529" s="698"/>
      <c r="D529" s="93" t="s">
        <v>681</v>
      </c>
      <c r="E529" s="93">
        <f ca="1">MIN(INDIRECT(CONCATENATE($E$525,E513,$E$526,E514),TRUE))</f>
        <v>20.65</v>
      </c>
      <c r="F529" s="93">
        <f t="shared" ref="F529:H529" ca="1" si="227">MIN(INDIRECT(CONCATENATE($E$525,F513,$E$526,F514),TRUE))</f>
        <v>26.450000000000003</v>
      </c>
      <c r="G529" s="93">
        <f t="shared" ca="1" si="227"/>
        <v>26.450000000000003</v>
      </c>
      <c r="H529" s="93">
        <f t="shared" ca="1" si="227"/>
        <v>20.65</v>
      </c>
    </row>
    <row r="530" spans="1:8" s="490" customFormat="1" ht="15" customHeight="1">
      <c r="A530" s="580"/>
      <c r="B530" s="692"/>
      <c r="C530" s="698"/>
      <c r="D530" s="93" t="s">
        <v>682</v>
      </c>
      <c r="E530" s="93">
        <f ca="1">MAX(INDIRECT(CONCATENATE($E$525,E513,$E$526,E514),TRUE))</f>
        <v>35.15</v>
      </c>
      <c r="F530" s="93">
        <f t="shared" ref="F530:H530" ca="1" si="228">MAX(INDIRECT(CONCATENATE($E$525,F513,$E$526,F514),TRUE))</f>
        <v>32.25</v>
      </c>
      <c r="G530" s="93">
        <f t="shared" ca="1" si="228"/>
        <v>35.15</v>
      </c>
      <c r="H530" s="93">
        <f t="shared" ca="1" si="228"/>
        <v>29.35</v>
      </c>
    </row>
    <row r="531" spans="1:8" s="490" customFormat="1" ht="15" hidden="1" customHeight="1">
      <c r="A531" s="574"/>
      <c r="B531" s="692"/>
      <c r="C531" s="698"/>
      <c r="D531" s="94" t="s">
        <v>558</v>
      </c>
      <c r="E531" s="94" t="str">
        <f>CONCATENATE($E525,E514,$E526,E513)</f>
        <v>SL_CHARTS_2012!$CN$20:$CN$15</v>
      </c>
      <c r="F531" s="94" t="str">
        <f t="shared" ref="F531:H531" si="229">CONCATENATE($E525,F514,$E526,F513)</f>
        <v>SL_CHARTS_2012!$CN$19:$CN$17</v>
      </c>
      <c r="G531" s="94" t="str">
        <f t="shared" si="229"/>
        <v>SL_CHARTS_2012!$CN$20:$CN$17</v>
      </c>
      <c r="H531" s="94" t="str">
        <f t="shared" si="229"/>
        <v>SL_CHARTS_2012!$CN$18:$CN$15</v>
      </c>
    </row>
    <row r="532" spans="1:8" s="490" customFormat="1" ht="15" hidden="1" customHeight="1">
      <c r="A532" s="574"/>
      <c r="B532" s="692"/>
      <c r="C532" s="698"/>
      <c r="D532" s="94" t="s">
        <v>560</v>
      </c>
      <c r="E532" s="94" t="str">
        <f>CONCATENATE($E525,E516,$E526,E515)</f>
        <v>SL_CHARTS_2012!$CM$20:$CM$15</v>
      </c>
      <c r="F532" s="94" t="str">
        <f t="shared" ref="F532:H532" si="230">CONCATENATE($E525,F516,$E526,F515)</f>
        <v>SL_CHARTS_2012!$CM$19:$CM$17</v>
      </c>
      <c r="G532" s="94" t="str">
        <f t="shared" si="230"/>
        <v>SL_CHARTS_2012!$CM$20:$CM$17</v>
      </c>
      <c r="H532" s="94" t="str">
        <f t="shared" si="230"/>
        <v>SL_CHARTS_2012!$CM$18:$CM$15</v>
      </c>
    </row>
    <row r="533" spans="1:8" s="490" customFormat="1" ht="15" hidden="1" customHeight="1">
      <c r="A533" s="574"/>
      <c r="B533" s="692"/>
      <c r="C533" s="698"/>
      <c r="D533" s="94" t="s">
        <v>559</v>
      </c>
      <c r="E533" s="94" t="str">
        <f>CONCATENATE($E525,E518,$E526,E517)</f>
        <v>SL_CHARTS_2012!$CO$20:$CO$15</v>
      </c>
      <c r="F533" s="94" t="str">
        <f t="shared" ref="F533:H533" si="231">CONCATENATE($E525,F518,$E526,F517)</f>
        <v>SL_CHARTS_2012!$CO$19:$CO$17</v>
      </c>
      <c r="G533" s="94" t="str">
        <f t="shared" si="231"/>
        <v>SL_CHARTS_2012!$CO$20:$CO$17</v>
      </c>
      <c r="H533" s="94" t="str">
        <f t="shared" si="231"/>
        <v>SL_CHARTS_2012!$CO$18:$CO$15</v>
      </c>
    </row>
    <row r="534" spans="1:8" s="490" customFormat="1" ht="15" hidden="1" customHeight="1">
      <c r="A534" s="574"/>
      <c r="B534" s="692"/>
      <c r="C534" s="698"/>
      <c r="D534" s="94" t="s">
        <v>677</v>
      </c>
      <c r="E534" s="94" t="str">
        <f ca="1">ADDRESS(MATCH(E529,INDIRECT(E531,TRUE),0)+MATCH(E507,SL_CHARTS_2012!$CL$1:$CL$3999,1)-1,$E512+1,1,1)</f>
        <v>$CM$15</v>
      </c>
      <c r="F534" s="94" t="str">
        <f ca="1">ADDRESS(MATCH(F529,INDIRECT(F531,TRUE),0)+MATCH(F507,SL_CHARTS_2012!$CL$1:$CL$3999,1)-1,$E512+1,1,1)</f>
        <v>$CM$17</v>
      </c>
      <c r="G534" s="94" t="str">
        <f ca="1">ADDRESS(MATCH(G529,INDIRECT(G531,TRUE),0)+MATCH(G507,SL_CHARTS_2012!$CL$1:$CL$3999,1)-1,$E512+1,1,1)</f>
        <v>$CM$17</v>
      </c>
      <c r="H534" s="94" t="str">
        <f ca="1">ADDRESS(MATCH(H529,INDIRECT(H531,TRUE),0)+MATCH(H507,SL_CHARTS_2012!$CL$1:$CL$3999,1)-1,$E512+1,1,1)</f>
        <v>$CM$15</v>
      </c>
    </row>
    <row r="535" spans="1:8" s="490" customFormat="1" ht="15" hidden="1" customHeight="1">
      <c r="A535" s="574"/>
      <c r="B535" s="692"/>
      <c r="C535" s="698"/>
      <c r="D535" s="94" t="s">
        <v>679</v>
      </c>
      <c r="E535" s="94" t="str">
        <f ca="1">ADDRESS(MATCH(E530,INDIRECT(E531,TRUE),0)+MATCH(E507,SL_CHARTS_2012!$CL$1:$CL$3999,1)-1,$E512+3,1,1)</f>
        <v>$CO$20</v>
      </c>
      <c r="F535" s="94" t="str">
        <f ca="1">ADDRESS(MATCH(F530,INDIRECT(F531,TRUE),0)+MATCH(F507,SL_CHARTS_2012!$CL$1:$CL$3999,1)-1,$E512+3,1,1)</f>
        <v>$CO$19</v>
      </c>
      <c r="G535" s="94" t="str">
        <f ca="1">ADDRESS(MATCH(G530,INDIRECT(G531,TRUE),0)+MATCH(G507,SL_CHARTS_2012!$CL$1:$CL$3999,1)-1,$E512+3,1,1)</f>
        <v>$CO$20</v>
      </c>
      <c r="H535" s="94" t="str">
        <f ca="1">ADDRESS(MATCH(H530,INDIRECT(H531,TRUE),0)+MATCH(H507,SL_CHARTS_2012!$CL$1:$CL$3999,1)-1,$E512+3,1,1)</f>
        <v>$CO$18</v>
      </c>
    </row>
    <row r="536" spans="1:8" s="490" customFormat="1" ht="15" customHeight="1">
      <c r="A536" s="574"/>
      <c r="B536" s="692"/>
      <c r="C536" s="698"/>
      <c r="D536" s="94" t="s">
        <v>675</v>
      </c>
      <c r="E536" s="96">
        <f ca="1">MIN(INDIRECT(E532))</f>
        <v>14.9</v>
      </c>
      <c r="F536" s="96">
        <f t="shared" ref="F536:H536" ca="1" si="232">MIN(INDIRECT(F532))</f>
        <v>19.7</v>
      </c>
      <c r="G536" s="96">
        <f t="shared" ca="1" si="232"/>
        <v>19.7</v>
      </c>
      <c r="H536" s="96">
        <f t="shared" ca="1" si="232"/>
        <v>14.9</v>
      </c>
    </row>
    <row r="537" spans="1:8" s="490" customFormat="1" ht="15" customHeight="1">
      <c r="A537" s="574"/>
      <c r="B537" s="692"/>
      <c r="C537" s="698"/>
      <c r="D537" s="94" t="s">
        <v>676</v>
      </c>
      <c r="E537" s="96">
        <f ca="1">MAX(INDIRECT(E533))</f>
        <v>43.4</v>
      </c>
      <c r="F537" s="96">
        <f t="shared" ref="F537:H537" ca="1" si="233">MAX(INDIRECT(F533))</f>
        <v>40</v>
      </c>
      <c r="G537" s="96">
        <f ca="1">MAX(INDIRECT(G533))</f>
        <v>43.4</v>
      </c>
      <c r="H537" s="96">
        <f t="shared" ca="1" si="233"/>
        <v>36.6</v>
      </c>
    </row>
    <row r="538" spans="1:8" s="490" customFormat="1" ht="15" customHeight="1">
      <c r="A538" s="574"/>
      <c r="B538" s="692"/>
      <c r="C538" s="699" t="s">
        <v>128</v>
      </c>
      <c r="D538" s="97" t="s">
        <v>106</v>
      </c>
      <c r="E538" s="98" t="str">
        <f t="shared" ref="E538:H538" si="234">CONCATENATE(E509,E$7,E511)</f>
        <v>16-11</v>
      </c>
      <c r="F538" s="98" t="str">
        <f t="shared" si="234"/>
        <v>15-13</v>
      </c>
      <c r="G538" s="98" t="str">
        <f t="shared" si="234"/>
        <v>16-13</v>
      </c>
      <c r="H538" s="98" t="str">
        <f t="shared" si="234"/>
        <v>14-11</v>
      </c>
    </row>
    <row r="539" spans="1:8" s="490" customFormat="1" ht="15" customHeight="1">
      <c r="A539" s="574"/>
      <c r="B539" s="692"/>
      <c r="C539" s="699"/>
      <c r="D539" s="99" t="s">
        <v>670</v>
      </c>
      <c r="E539" s="99">
        <f ca="1">AVERAGE(INDIRECT(CONCATENATE($E$525,E519,$E$526,E520),TRUE))</f>
        <v>27.900000000000002</v>
      </c>
      <c r="F539" s="99">
        <f t="shared" ref="F539:H539" ca="1" si="235">AVERAGE(INDIRECT(CONCATENATE($E$525,F519,$E$526,F520),TRUE))</f>
        <v>29.350000000000005</v>
      </c>
      <c r="G539" s="99">
        <f t="shared" ca="1" si="235"/>
        <v>30.800000000000004</v>
      </c>
      <c r="H539" s="99">
        <f t="shared" ca="1" si="235"/>
        <v>25</v>
      </c>
    </row>
    <row r="540" spans="1:8" s="490" customFormat="1" ht="15" hidden="1" customHeight="1">
      <c r="A540" s="574"/>
      <c r="B540" s="692"/>
      <c r="C540" s="699"/>
      <c r="D540" s="100" t="s">
        <v>681</v>
      </c>
      <c r="E540" s="100">
        <f ca="1">MIN(INDIRECT(CONCATENATE($E$525,E519,$E$526,E520),TRUE))</f>
        <v>20.65</v>
      </c>
      <c r="F540" s="100">
        <f t="shared" ref="F540:H540" ca="1" si="236">MIN(INDIRECT(CONCATENATE($E$525,F519,$E$526,F520),TRUE))</f>
        <v>26.450000000000003</v>
      </c>
      <c r="G540" s="100">
        <f t="shared" ca="1" si="236"/>
        <v>26.450000000000003</v>
      </c>
      <c r="H540" s="100">
        <f t="shared" ca="1" si="236"/>
        <v>20.65</v>
      </c>
    </row>
    <row r="541" spans="1:8" s="490" customFormat="1" ht="15" hidden="1" customHeight="1">
      <c r="A541" s="574"/>
      <c r="B541" s="692"/>
      <c r="C541" s="699"/>
      <c r="D541" s="100" t="s">
        <v>682</v>
      </c>
      <c r="E541" s="100">
        <f ca="1">MAX(INDIRECT(CONCATENATE($E$525,E519,$E$526,E520),TRUE))</f>
        <v>35.15</v>
      </c>
      <c r="F541" s="100">
        <f t="shared" ref="F541:H541" ca="1" si="237">MAX(INDIRECT(CONCATENATE($E$525,F519,$E$526,F520),TRUE))</f>
        <v>32.25</v>
      </c>
      <c r="G541" s="100">
        <f t="shared" ca="1" si="237"/>
        <v>35.15</v>
      </c>
      <c r="H541" s="100">
        <f t="shared" ca="1" si="237"/>
        <v>29.35</v>
      </c>
    </row>
    <row r="542" spans="1:8" s="490" customFormat="1" ht="15" hidden="1" customHeight="1">
      <c r="A542" s="574"/>
      <c r="B542" s="692"/>
      <c r="C542" s="699"/>
      <c r="D542" s="101" t="s">
        <v>558</v>
      </c>
      <c r="E542" s="101" t="str">
        <f>CONCATENATE($E525,E520,$E526,E519)</f>
        <v>SL_CHARTS_2012!$CN$20:$CN$15</v>
      </c>
      <c r="F542" s="101" t="str">
        <f t="shared" ref="F542:H542" si="238">CONCATENATE($E525,F520,$E526,F519)</f>
        <v>SL_CHARTS_2012!$CN$19:$CN$17</v>
      </c>
      <c r="G542" s="101" t="str">
        <f t="shared" si="238"/>
        <v>SL_CHARTS_2012!$CN$20:$CN$17</v>
      </c>
      <c r="H542" s="101" t="str">
        <f t="shared" si="238"/>
        <v>SL_CHARTS_2012!$CN$18:$CN$15</v>
      </c>
    </row>
    <row r="543" spans="1:8" s="490" customFormat="1" ht="15" hidden="1" customHeight="1">
      <c r="A543" s="574"/>
      <c r="B543" s="692"/>
      <c r="C543" s="699"/>
      <c r="D543" s="101" t="s">
        <v>560</v>
      </c>
      <c r="E543" s="101" t="str">
        <f>CONCATENATE($E525,E522,$E526,E521)</f>
        <v>SL_CHARTS_2012!$CM$20:$CM$15</v>
      </c>
      <c r="F543" s="101" t="str">
        <f t="shared" ref="F543:H543" si="239">CONCATENATE($E525,F522,$E526,F521)</f>
        <v>SL_CHARTS_2012!$CM$19:$CM$17</v>
      </c>
      <c r="G543" s="101" t="str">
        <f t="shared" si="239"/>
        <v>SL_CHARTS_2012!$CM$20:$CM$17</v>
      </c>
      <c r="H543" s="101" t="str">
        <f t="shared" si="239"/>
        <v>SL_CHARTS_2012!$CM$18:$CM$15</v>
      </c>
    </row>
    <row r="544" spans="1:8" s="490" customFormat="1" ht="15" hidden="1" customHeight="1">
      <c r="A544" s="574"/>
      <c r="B544" s="692"/>
      <c r="C544" s="699"/>
      <c r="D544" s="101" t="s">
        <v>559</v>
      </c>
      <c r="E544" s="101" t="str">
        <f>CONCATENATE($E525,E524,$E526,E523)</f>
        <v>SL_CHARTS_2012!$CO$20:$CO$15</v>
      </c>
      <c r="F544" s="101" t="str">
        <f t="shared" ref="F544:H544" si="240">CONCATENATE($E525,F524,$E526,F523)</f>
        <v>SL_CHARTS_2012!$CO$19:$CO$17</v>
      </c>
      <c r="G544" s="101" t="str">
        <f t="shared" si="240"/>
        <v>SL_CHARTS_2012!$CO$20:$CO$17</v>
      </c>
      <c r="H544" s="101" t="str">
        <f t="shared" si="240"/>
        <v>SL_CHARTS_2012!$CO$18:$CO$15</v>
      </c>
    </row>
    <row r="545" spans="1:8" s="490" customFormat="1" ht="15" hidden="1" customHeight="1">
      <c r="A545" s="574"/>
      <c r="B545" s="692"/>
      <c r="C545" s="699"/>
      <c r="D545" s="101" t="s">
        <v>677</v>
      </c>
      <c r="E545" s="101" t="str">
        <f ca="1">ADDRESS(MATCH(E540,INDIRECT(E542,TRUE),0)+MATCH(E507,SL_CHARTS_2012!$CL$1:$CL$3999,1)-1,$E512+1,1,1)</f>
        <v>$CM$15</v>
      </c>
      <c r="F545" s="101" t="str">
        <f ca="1">ADDRESS(MATCH(F540,INDIRECT(F542,TRUE),0)+MATCH(F507,SL_CHARTS_2012!$CL$1:$CL$3999,1)-1,$E512+1,1,1)</f>
        <v>$CM$17</v>
      </c>
      <c r="G545" s="101" t="str">
        <f ca="1">ADDRESS(MATCH(G540,INDIRECT(G542,TRUE),0)+MATCH(G507,SL_CHARTS_2012!$CL$1:$CL$3999,1)-1,$E512+1,1,1)</f>
        <v>$CM$17</v>
      </c>
      <c r="H545" s="101" t="str">
        <f ca="1">ADDRESS(MATCH(H540,INDIRECT(H542,TRUE),0)+MATCH(H507,SL_CHARTS_2012!$CL$1:$CL$3999,1)-1,$E512+1,1,1)</f>
        <v>$CM$15</v>
      </c>
    </row>
    <row r="546" spans="1:8" s="490" customFormat="1" ht="15" hidden="1" customHeight="1">
      <c r="A546" s="574"/>
      <c r="B546" s="692"/>
      <c r="C546" s="699"/>
      <c r="D546" s="101" t="s">
        <v>679</v>
      </c>
      <c r="E546" s="101" t="str">
        <f ca="1">ADDRESS(MATCH(E541,INDIRECT(E542,TRUE),0)+MATCH(E507,SL_CHARTS_2012!$CL$1:$CL$3999,1)-1,$E512+3,1,1)</f>
        <v>$CO$20</v>
      </c>
      <c r="F546" s="101" t="str">
        <f ca="1">ADDRESS(MATCH(F541,INDIRECT(F542,TRUE),0)+MATCH(F507,SL_CHARTS_2012!$CL$1:$CL$3999,1)-1,$E512+3,1,1)</f>
        <v>$CO$19</v>
      </c>
      <c r="G546" s="101" t="str">
        <f ca="1">ADDRESS(MATCH(G541,INDIRECT(G542,TRUE),0)+MATCH(G507,SL_CHARTS_2012!$CL$1:$CL$3999,1)-1,$E512+3,1,1)</f>
        <v>$CO$20</v>
      </c>
      <c r="H546" s="101" t="str">
        <f ca="1">ADDRESS(MATCH(H541,INDIRECT(H542,TRUE),0)+MATCH(H507,SL_CHARTS_2012!$CL$1:$CL$3999,1)-1,$E512+3,1,1)</f>
        <v>$CO$18</v>
      </c>
    </row>
    <row r="547" spans="1:8" s="490" customFormat="1" ht="15" customHeight="1">
      <c r="A547" s="574"/>
      <c r="B547" s="692"/>
      <c r="C547" s="699"/>
      <c r="D547" s="101" t="s">
        <v>675</v>
      </c>
      <c r="E547" s="103">
        <f ca="1">MIN(INDIRECT(E543))</f>
        <v>14.9</v>
      </c>
      <c r="F547" s="103">
        <f t="shared" ref="F547:H547" ca="1" si="241">MIN(INDIRECT(F543))</f>
        <v>19.7</v>
      </c>
      <c r="G547" s="103">
        <f t="shared" ca="1" si="241"/>
        <v>19.7</v>
      </c>
      <c r="H547" s="103">
        <f t="shared" ca="1" si="241"/>
        <v>14.9</v>
      </c>
    </row>
    <row r="548" spans="1:8" s="490" customFormat="1" ht="15" customHeight="1" thickBot="1">
      <c r="A548" s="574"/>
      <c r="B548" s="692"/>
      <c r="C548" s="700"/>
      <c r="D548" s="104" t="s">
        <v>676</v>
      </c>
      <c r="E548" s="105">
        <f ca="1">MAX(INDIRECT(E544))</f>
        <v>43.4</v>
      </c>
      <c r="F548" s="105">
        <f t="shared" ref="F548:H548" ca="1" si="242">MAX(INDIRECT(F544))</f>
        <v>40</v>
      </c>
      <c r="G548" s="105">
        <f t="shared" ca="1" si="242"/>
        <v>43.4</v>
      </c>
      <c r="H548" s="105">
        <f t="shared" ca="1" si="242"/>
        <v>36.6</v>
      </c>
    </row>
    <row r="549" spans="1:8" ht="15" customHeight="1"/>
    <row r="550" spans="1:8" ht="15" customHeight="1"/>
    <row r="551" spans="1:8" ht="15" customHeight="1"/>
    <row r="552" spans="1:8" ht="15" customHeight="1"/>
    <row r="553" spans="1:8" ht="15" customHeight="1"/>
    <row r="554" spans="1:8" ht="15" customHeight="1"/>
    <row r="555" spans="1:8" ht="15" customHeight="1"/>
    <row r="556" spans="1:8" ht="15" customHeight="1"/>
    <row r="557" spans="1:8" ht="15" customHeight="1"/>
    <row r="558" spans="1:8" ht="15" customHeight="1"/>
    <row r="559" spans="1:8" ht="15" customHeight="1"/>
    <row r="560" spans="1:8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</sheetData>
  <mergeCells count="176">
    <mergeCell ref="B409:B431"/>
    <mergeCell ref="C409:C412"/>
    <mergeCell ref="C413:C416"/>
    <mergeCell ref="C417:D417"/>
    <mergeCell ref="E417:H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H440"/>
    <mergeCell ref="D441:D442"/>
    <mergeCell ref="C443:C444"/>
    <mergeCell ref="C445:C446"/>
    <mergeCell ref="C447:C450"/>
    <mergeCell ref="C451:C454"/>
    <mergeCell ref="C401:C404"/>
    <mergeCell ref="C405:C408"/>
    <mergeCell ref="C376:C377"/>
    <mergeCell ref="C378:C381"/>
    <mergeCell ref="C382:C385"/>
    <mergeCell ref="B386:B408"/>
    <mergeCell ref="C386:C389"/>
    <mergeCell ref="C390:C393"/>
    <mergeCell ref="C394:D394"/>
    <mergeCell ref="D395:D396"/>
    <mergeCell ref="C397:C398"/>
    <mergeCell ref="B362:H362"/>
    <mergeCell ref="B363:B385"/>
    <mergeCell ref="C363:C366"/>
    <mergeCell ref="C367:C370"/>
    <mergeCell ref="C371:D371"/>
    <mergeCell ref="E371:H371"/>
    <mergeCell ref="D372:D373"/>
    <mergeCell ref="C374:C375"/>
    <mergeCell ref="C399:C400"/>
    <mergeCell ref="E394:H394"/>
    <mergeCell ref="B319:H319"/>
    <mergeCell ref="B320:B360"/>
    <mergeCell ref="C320:C323"/>
    <mergeCell ref="C324:C327"/>
    <mergeCell ref="C328:D328"/>
    <mergeCell ref="E328:H328"/>
    <mergeCell ref="C329:C330"/>
    <mergeCell ref="C331:C332"/>
    <mergeCell ref="D333:D334"/>
    <mergeCell ref="C335:C347"/>
    <mergeCell ref="C348:C360"/>
    <mergeCell ref="B276:H276"/>
    <mergeCell ref="B277:B317"/>
    <mergeCell ref="C277:C280"/>
    <mergeCell ref="C281:C284"/>
    <mergeCell ref="C285:D285"/>
    <mergeCell ref="E285:H285"/>
    <mergeCell ref="C286:C287"/>
    <mergeCell ref="C288:C289"/>
    <mergeCell ref="D290:D291"/>
    <mergeCell ref="C292:C304"/>
    <mergeCell ref="C305:C317"/>
    <mergeCell ref="B244:B274"/>
    <mergeCell ref="C244:C247"/>
    <mergeCell ref="C248:C251"/>
    <mergeCell ref="C252:D252"/>
    <mergeCell ref="E252:H252"/>
    <mergeCell ref="D253:D254"/>
    <mergeCell ref="C255:C256"/>
    <mergeCell ref="C257:C258"/>
    <mergeCell ref="C259:C266"/>
    <mergeCell ref="C267:C274"/>
    <mergeCell ref="B227:B243"/>
    <mergeCell ref="C227:C230"/>
    <mergeCell ref="C231:D231"/>
    <mergeCell ref="E231:H231"/>
    <mergeCell ref="D232:D233"/>
    <mergeCell ref="C234:C235"/>
    <mergeCell ref="C236:C243"/>
    <mergeCell ref="B186:B226"/>
    <mergeCell ref="C186:C189"/>
    <mergeCell ref="C190:C193"/>
    <mergeCell ref="C194:D194"/>
    <mergeCell ref="E194:H194"/>
    <mergeCell ref="C195:C196"/>
    <mergeCell ref="C197:C198"/>
    <mergeCell ref="D199:D200"/>
    <mergeCell ref="C201:C213"/>
    <mergeCell ref="C214:C226"/>
    <mergeCell ref="B159:B185"/>
    <mergeCell ref="C159:C160"/>
    <mergeCell ref="C161:C162"/>
    <mergeCell ref="C163:D163"/>
    <mergeCell ref="E163:H163"/>
    <mergeCell ref="C164:C165"/>
    <mergeCell ref="C166:C167"/>
    <mergeCell ref="D168:D169"/>
    <mergeCell ref="C170:C177"/>
    <mergeCell ref="C178:C185"/>
    <mergeCell ref="E136:H136"/>
    <mergeCell ref="D137:D138"/>
    <mergeCell ref="C139:C140"/>
    <mergeCell ref="C141:C142"/>
    <mergeCell ref="C143:C150"/>
    <mergeCell ref="C151:C158"/>
    <mergeCell ref="C112:C119"/>
    <mergeCell ref="C120:C127"/>
    <mergeCell ref="B128:B158"/>
    <mergeCell ref="C128:C131"/>
    <mergeCell ref="C132:C135"/>
    <mergeCell ref="C136:D136"/>
    <mergeCell ref="B100:H100"/>
    <mergeCell ref="B101:B127"/>
    <mergeCell ref="C101:C102"/>
    <mergeCell ref="C103:C104"/>
    <mergeCell ref="C105:D105"/>
    <mergeCell ref="E105:H105"/>
    <mergeCell ref="C106:C107"/>
    <mergeCell ref="C108:C109"/>
    <mergeCell ref="D110:D111"/>
    <mergeCell ref="B68:B98"/>
    <mergeCell ref="C68:C71"/>
    <mergeCell ref="C72:C75"/>
    <mergeCell ref="C76:D76"/>
    <mergeCell ref="E76:H76"/>
    <mergeCell ref="D77:D78"/>
    <mergeCell ref="C79:C80"/>
    <mergeCell ref="C81:C82"/>
    <mergeCell ref="C83:C90"/>
    <mergeCell ref="C91:C98"/>
    <mergeCell ref="B41:B67"/>
    <mergeCell ref="C41:C42"/>
    <mergeCell ref="C43:C44"/>
    <mergeCell ref="C45:D45"/>
    <mergeCell ref="E45:H45"/>
    <mergeCell ref="C46:C47"/>
    <mergeCell ref="C48:C49"/>
    <mergeCell ref="D50:D51"/>
    <mergeCell ref="C52:C59"/>
    <mergeCell ref="C60:C67"/>
    <mergeCell ref="B1:H1"/>
    <mergeCell ref="G2:H2"/>
    <mergeCell ref="B13:H13"/>
    <mergeCell ref="B14:B40"/>
    <mergeCell ref="C14:C15"/>
    <mergeCell ref="C16:C17"/>
    <mergeCell ref="C18:D18"/>
    <mergeCell ref="E18:H18"/>
    <mergeCell ref="C19:C20"/>
    <mergeCell ref="C21:C22"/>
    <mergeCell ref="D23:D24"/>
    <mergeCell ref="C25:C32"/>
    <mergeCell ref="C33:C40"/>
    <mergeCell ref="E2:F2"/>
    <mergeCell ref="B457:B501"/>
    <mergeCell ref="C457:C460"/>
    <mergeCell ref="C461:C464"/>
    <mergeCell ref="C465:D465"/>
    <mergeCell ref="E465:H465"/>
    <mergeCell ref="C466:C471"/>
    <mergeCell ref="C472:C477"/>
    <mergeCell ref="D478:D479"/>
    <mergeCell ref="C480:C490"/>
    <mergeCell ref="C491:C501"/>
    <mergeCell ref="B503:H503"/>
    <mergeCell ref="B504:B548"/>
    <mergeCell ref="C504:C507"/>
    <mergeCell ref="C508:C511"/>
    <mergeCell ref="C512:D512"/>
    <mergeCell ref="E512:H512"/>
    <mergeCell ref="C513:C518"/>
    <mergeCell ref="C519:C524"/>
    <mergeCell ref="D525:D526"/>
    <mergeCell ref="C527:C537"/>
    <mergeCell ref="C538:C54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52</vt:i4>
      </vt:variant>
    </vt:vector>
  </HeadingPairs>
  <TitlesOfParts>
    <vt:vector size="64" baseType="lpstr">
      <vt:lpstr>REFERENCES</vt:lpstr>
      <vt:lpstr>LEGENDE_FORMULAE</vt:lpstr>
      <vt:lpstr>SL_CHARTS_2012</vt:lpstr>
      <vt:lpstr>GTS2012_ALL</vt:lpstr>
      <vt:lpstr>BARTONIAN_PARAM_GTS12</vt:lpstr>
      <vt:lpstr>BARTONIAN_FVM</vt:lpstr>
      <vt:lpstr>RUPELIAN_PARAM_GTS12</vt:lpstr>
      <vt:lpstr>RUPELIAN__FVM</vt:lpstr>
      <vt:lpstr>LANGHIAN_PARAM_GTS12</vt:lpstr>
      <vt:lpstr>LANGHIAN-SERRAVALLIAN_FVM</vt:lpstr>
      <vt:lpstr>PIACENZIAN_PARAM_GTS12</vt:lpstr>
      <vt:lpstr>PIACENZIAN_FVM</vt:lpstr>
      <vt:lpstr>REFERENCES!_ENREF_1</vt:lpstr>
      <vt:lpstr>REFERENCES!_ENREF_10</vt:lpstr>
      <vt:lpstr>REFERENCES!_ENREF_11</vt:lpstr>
      <vt:lpstr>REFERENCES!_ENREF_12</vt:lpstr>
      <vt:lpstr>REFERENCES!_ENREF_13</vt:lpstr>
      <vt:lpstr>REFERENCES!_ENREF_14</vt:lpstr>
      <vt:lpstr>REFERENCES!_ENREF_15</vt:lpstr>
      <vt:lpstr>REFERENCES!_ENREF_16</vt:lpstr>
      <vt:lpstr>REFERENCES!_ENREF_17</vt:lpstr>
      <vt:lpstr>REFERENCES!_ENREF_18</vt:lpstr>
      <vt:lpstr>REFERENCES!_ENREF_19</vt:lpstr>
      <vt:lpstr>REFERENCES!_ENREF_2</vt:lpstr>
      <vt:lpstr>REFERENCES!_ENREF_20</vt:lpstr>
      <vt:lpstr>REFERENCES!_ENREF_21</vt:lpstr>
      <vt:lpstr>REFERENCES!_ENREF_22</vt:lpstr>
      <vt:lpstr>REFERENCES!_ENREF_23</vt:lpstr>
      <vt:lpstr>REFERENCES!_ENREF_24</vt:lpstr>
      <vt:lpstr>REFERENCES!_ENREF_25</vt:lpstr>
      <vt:lpstr>REFERENCES!_ENREF_26</vt:lpstr>
      <vt:lpstr>REFERENCES!_ENREF_27</vt:lpstr>
      <vt:lpstr>REFERENCES!_ENREF_28</vt:lpstr>
      <vt:lpstr>REFERENCES!_ENREF_29</vt:lpstr>
      <vt:lpstr>REFERENCES!_ENREF_3</vt:lpstr>
      <vt:lpstr>REFERENCES!_ENREF_30</vt:lpstr>
      <vt:lpstr>REFERENCES!_ENREF_31</vt:lpstr>
      <vt:lpstr>REFERENCES!_ENREF_32</vt:lpstr>
      <vt:lpstr>REFERENCES!_ENREF_33</vt:lpstr>
      <vt:lpstr>REFERENCES!_ENREF_34</vt:lpstr>
      <vt:lpstr>REFERENCES!_ENREF_35</vt:lpstr>
      <vt:lpstr>REFERENCES!_ENREF_36</vt:lpstr>
      <vt:lpstr>REFERENCES!_ENREF_37</vt:lpstr>
      <vt:lpstr>REFERENCES!_ENREF_38</vt:lpstr>
      <vt:lpstr>REFERENCES!_ENREF_39</vt:lpstr>
      <vt:lpstr>REFERENCES!_ENREF_4</vt:lpstr>
      <vt:lpstr>REFERENCES!_ENREF_40</vt:lpstr>
      <vt:lpstr>REFERENCES!_ENREF_41</vt:lpstr>
      <vt:lpstr>REFERENCES!_ENREF_42</vt:lpstr>
      <vt:lpstr>REFERENCES!_ENREF_43</vt:lpstr>
      <vt:lpstr>REFERENCES!_ENREF_44</vt:lpstr>
      <vt:lpstr>REFERENCES!_ENREF_45</vt:lpstr>
      <vt:lpstr>REFERENCES!_ENREF_46</vt:lpstr>
      <vt:lpstr>REFERENCES!_ENREF_47</vt:lpstr>
      <vt:lpstr>REFERENCES!_ENREF_48</vt:lpstr>
      <vt:lpstr>REFERENCES!_ENREF_49</vt:lpstr>
      <vt:lpstr>REFERENCES!_ENREF_5</vt:lpstr>
      <vt:lpstr>REFERENCES!_ENREF_50</vt:lpstr>
      <vt:lpstr>REFERENCES!_ENREF_51</vt:lpstr>
      <vt:lpstr>REFERENCES!_ENREF_52</vt:lpstr>
      <vt:lpstr>REFERENCES!_ENREF_6</vt:lpstr>
      <vt:lpstr>REFERENCES!_ENREF_7</vt:lpstr>
      <vt:lpstr>REFERENCES!_ENREF_8</vt:lpstr>
      <vt:lpstr>REFERENCES!_ENREF_9</vt:lpstr>
    </vt:vector>
  </TitlesOfParts>
  <Company>Géosciences Rennes UMR6118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BESSIN Paul</dc:creator>
  <cp:lastModifiedBy>William</cp:lastModifiedBy>
  <dcterms:created xsi:type="dcterms:W3CDTF">2015-07-16T14:00:51Z</dcterms:created>
  <dcterms:modified xsi:type="dcterms:W3CDTF">2019-01-12T16:20:00Z</dcterms:modified>
</cp:coreProperties>
</file>