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loreal-my.sharepoint.com/personal/flavie_zhang_loreal_com/Documents/North Asia/L'Oreal vs Market Monthly Report/"/>
    </mc:Choice>
  </mc:AlternateContent>
  <xr:revisionPtr revIDLastSave="19" documentId="8_{77B4EFF1-CA8B-4F52-8904-832A22BB4750}" xr6:coauthVersionLast="46" xr6:coauthVersionMax="47" xr10:uidLastSave="{965C6106-F191-42B1-9F25-596174843C38}"/>
  <bookViews>
    <workbookView xWindow="-110" yWindow="-110" windowWidth="19420" windowHeight="10420" xr2:uid="{00000000-000D-0000-FFFF-FFFF00000000}"/>
  </bookViews>
  <sheets>
    <sheet name="NA" sheetId="11" r:id="rId1"/>
    <sheet name="China" sheetId="6" r:id="rId2"/>
    <sheet name="Japan" sheetId="16" r:id="rId3"/>
    <sheet name="Korea" sheetId="17" r:id="rId4"/>
    <sheet name="Taiwan" sheetId="18" r:id="rId5"/>
    <sheet name="Hong Kong" sheetId="19" r:id="rId6"/>
  </sheets>
  <definedNames>
    <definedName name="_xlnm.Print_Area" localSheetId="1">China!$A$1:$I$26</definedName>
    <definedName name="_xlnm.Print_Area" localSheetId="5">'Hong Kong'!$A$1:$I$26</definedName>
    <definedName name="_xlnm.Print_Area" localSheetId="2">Japan!$A$1:$I$26</definedName>
    <definedName name="_xlnm.Print_Area" localSheetId="3">Korea!$A$1:$I$26</definedName>
    <definedName name="_xlnm.Print_Area" localSheetId="0">NA!$A$1:$AU$26</definedName>
    <definedName name="_xlnm.Print_Area" localSheetId="4">Taiwan!$A$1:$I$26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1" i="6" l="1"/>
  <c r="AG12" i="6" s="1"/>
  <c r="AN7" i="16"/>
  <c r="J6" i="16" l="1"/>
  <c r="Z6" i="16"/>
  <c r="AM6" i="16" l="1"/>
  <c r="AM8" i="16"/>
  <c r="AF6" i="16"/>
  <c r="AF9" i="16"/>
  <c r="AF7" i="16"/>
  <c r="AE7" i="16"/>
  <c r="AE6" i="16"/>
  <c r="AE10" i="16"/>
  <c r="AE9" i="16"/>
  <c r="AE8" i="16"/>
  <c r="AN6" i="16"/>
  <c r="AL6" i="16" s="1"/>
  <c r="AN10" i="16"/>
  <c r="AL10" i="16" s="1"/>
  <c r="AP9" i="16"/>
  <c r="AM9" i="16" s="1"/>
  <c r="AN9" i="16"/>
  <c r="AL9" i="16" s="1"/>
  <c r="AN8" i="16"/>
  <c r="AL8" i="16" s="1"/>
  <c r="AP7" i="16"/>
  <c r="AL7" i="16"/>
  <c r="AE11" i="16"/>
  <c r="AF11" i="16"/>
  <c r="AF8" i="16" l="1"/>
  <c r="AP11" i="16"/>
  <c r="AM11" i="16" s="1"/>
  <c r="AM7" i="16"/>
  <c r="AN11" i="16"/>
  <c r="AL11" i="16" s="1"/>
  <c r="AF13" i="16" l="1"/>
  <c r="AE12" i="16"/>
  <c r="AE13" i="16"/>
  <c r="AN13" i="16"/>
  <c r="AN12" i="16" l="1"/>
  <c r="AL12" i="16" s="1"/>
  <c r="AL13" i="16"/>
  <c r="AP12" i="16"/>
  <c r="AF12" i="16"/>
  <c r="AP13" i="16" l="1"/>
  <c r="AM13" i="16" s="1"/>
  <c r="AM12" i="16"/>
  <c r="AM8" i="6" l="1"/>
  <c r="AM7" i="6"/>
  <c r="AM6" i="6"/>
  <c r="AM13" i="6"/>
  <c r="AM9" i="6"/>
  <c r="AF13" i="6"/>
  <c r="AF9" i="6"/>
  <c r="AF8" i="6"/>
  <c r="AF7" i="6"/>
  <c r="AF6" i="6"/>
  <c r="AJ13" i="17" l="1"/>
  <c r="AJ9" i="17"/>
  <c r="AJ8" i="17"/>
  <c r="AJ7" i="17"/>
  <c r="AJ6" i="17"/>
  <c r="AH13" i="17"/>
  <c r="AH10" i="17"/>
  <c r="AH9" i="17"/>
  <c r="AH8" i="17"/>
  <c r="AH7" i="17"/>
  <c r="AH6" i="17"/>
  <c r="AI11" i="17"/>
  <c r="AI12" i="17" s="1"/>
  <c r="AJ12" i="17" s="1"/>
  <c r="AG11" i="17"/>
  <c r="AG12" i="17" s="1"/>
  <c r="AH12" i="17" s="1"/>
  <c r="AF11" i="17"/>
  <c r="AF12" i="17" s="1"/>
  <c r="AE11" i="17"/>
  <c r="AE12" i="17" s="1"/>
  <c r="Z10" i="17"/>
  <c r="AN10" i="17" s="1"/>
  <c r="U11" i="6"/>
  <c r="N11" i="6"/>
  <c r="Y13" i="6"/>
  <c r="AB9" i="6"/>
  <c r="AB8" i="6"/>
  <c r="AB7" i="6"/>
  <c r="AB6" i="6"/>
  <c r="O13" i="6"/>
  <c r="V13" i="6"/>
  <c r="AH11" i="17" l="1"/>
  <c r="AJ11" i="17"/>
  <c r="AB11" i="6"/>
  <c r="AF12" i="18"/>
  <c r="AM12" i="18"/>
  <c r="AI11" i="6"/>
  <c r="AF13" i="19"/>
  <c r="AI11" i="19"/>
  <c r="AI12" i="19" s="1"/>
  <c r="AG11" i="19"/>
  <c r="AI12" i="6" l="1"/>
  <c r="AF11" i="6"/>
  <c r="AG12" i="19"/>
  <c r="AP11" i="6" l="1"/>
  <c r="AM11" i="6" s="1"/>
  <c r="AM12" i="6" s="1"/>
  <c r="AP12" i="6" l="1"/>
  <c r="AH13" i="6"/>
  <c r="AH12" i="6"/>
  <c r="AH10" i="6"/>
  <c r="AH9" i="6"/>
  <c r="AH8" i="6"/>
  <c r="AH7" i="6"/>
  <c r="AH6" i="6"/>
  <c r="AE11" i="6"/>
  <c r="S11" i="6"/>
  <c r="AH11" i="6" l="1"/>
  <c r="Z13" i="17" l="1"/>
  <c r="AN13" i="17" s="1"/>
  <c r="AB13" i="17" l="1"/>
  <c r="AP13" i="17" s="1"/>
  <c r="AB12" i="17"/>
  <c r="AP12" i="17" s="1"/>
  <c r="AB11" i="17"/>
  <c r="AP11" i="17" s="1"/>
  <c r="AB9" i="17"/>
  <c r="AP9" i="17" s="1"/>
  <c r="AB8" i="17"/>
  <c r="AP8" i="17" s="1"/>
  <c r="AB7" i="17"/>
  <c r="AP7" i="17" s="1"/>
  <c r="AB6" i="17"/>
  <c r="AP6" i="17" s="1"/>
  <c r="Z12" i="17"/>
  <c r="AN12" i="17" s="1"/>
  <c r="Z11" i="17"/>
  <c r="AN11" i="17" s="1"/>
  <c r="Z9" i="17"/>
  <c r="AN9" i="17" s="1"/>
  <c r="Z8" i="17"/>
  <c r="AN8" i="17" s="1"/>
  <c r="Z7" i="17"/>
  <c r="AN7" i="17" s="1"/>
  <c r="Z6" i="17"/>
  <c r="AN6" i="17" s="1"/>
  <c r="Z10" i="16" l="1"/>
  <c r="AB12" i="16"/>
  <c r="Q13" i="16"/>
  <c r="Q12" i="16"/>
  <c r="J11" i="16"/>
  <c r="J13" i="16"/>
  <c r="J12" i="16"/>
  <c r="AB13" i="16"/>
  <c r="Z13" i="16"/>
  <c r="Z12" i="16"/>
  <c r="AB11" i="16"/>
  <c r="Z11" i="16"/>
  <c r="AB9" i="16"/>
  <c r="Z9" i="16"/>
  <c r="AB8" i="16"/>
  <c r="Z8" i="16"/>
  <c r="AB7" i="16"/>
  <c r="Z7" i="16"/>
  <c r="AB6" i="16"/>
  <c r="Z11" i="19"/>
  <c r="X12" i="16" l="1"/>
  <c r="X13" i="16"/>
  <c r="AA13" i="16" s="1"/>
  <c r="AA12" i="16"/>
  <c r="AB13" i="19"/>
  <c r="AP13" i="19" s="1"/>
  <c r="AB12" i="19"/>
  <c r="AP12" i="19" s="1"/>
  <c r="AB11" i="19"/>
  <c r="AB9" i="19"/>
  <c r="AP9" i="19" s="1"/>
  <c r="AB8" i="19"/>
  <c r="AP8" i="19" s="1"/>
  <c r="AB7" i="19"/>
  <c r="AP7" i="19" s="1"/>
  <c r="AB6" i="19"/>
  <c r="AP6" i="19" s="1"/>
  <c r="Z12" i="19"/>
  <c r="Z9" i="19"/>
  <c r="AN9" i="19" s="1"/>
  <c r="Z8" i="19"/>
  <c r="AN8" i="19" s="1"/>
  <c r="Z7" i="19"/>
  <c r="AN7" i="19" s="1"/>
  <c r="Z6" i="19"/>
  <c r="AN6" i="19" s="1"/>
  <c r="AN11" i="19" l="1"/>
  <c r="AP11" i="19"/>
  <c r="Z6" i="6"/>
  <c r="AN6" i="6" s="1"/>
  <c r="AN19" i="6" s="1"/>
  <c r="AN12" i="19" l="1"/>
  <c r="T7" i="6"/>
  <c r="AP26" i="16" l="1"/>
  <c r="AN26" i="16"/>
  <c r="AP25" i="16"/>
  <c r="AN25" i="16"/>
  <c r="AP24" i="16"/>
  <c r="AP19" i="11" s="1"/>
  <c r="AN24" i="16"/>
  <c r="AN23" i="16"/>
  <c r="AP22" i="16"/>
  <c r="AN22" i="16"/>
  <c r="AQ21" i="16"/>
  <c r="AP21" i="16"/>
  <c r="AO21" i="16"/>
  <c r="AN21" i="16"/>
  <c r="AQ20" i="16"/>
  <c r="AP20" i="16"/>
  <c r="AO20" i="16"/>
  <c r="AN20" i="16"/>
  <c r="AQ19" i="16"/>
  <c r="AP19" i="16"/>
  <c r="AO19" i="16"/>
  <c r="AN19" i="16"/>
  <c r="AP26" i="17"/>
  <c r="AN26" i="17"/>
  <c r="AP25" i="17"/>
  <c r="AN25" i="17"/>
  <c r="AP24" i="17"/>
  <c r="AP20" i="11" s="1"/>
  <c r="AN24" i="17"/>
  <c r="AN23" i="17"/>
  <c r="AP22" i="17"/>
  <c r="AN22" i="17"/>
  <c r="AP21" i="17"/>
  <c r="AN21" i="17"/>
  <c r="AP20" i="17"/>
  <c r="AN20" i="17"/>
  <c r="AP19" i="17"/>
  <c r="AN19" i="17"/>
  <c r="AQ26" i="18"/>
  <c r="AP26" i="18"/>
  <c r="AO26" i="18"/>
  <c r="AN26" i="18"/>
  <c r="AQ25" i="18"/>
  <c r="AP25" i="18"/>
  <c r="AO25" i="18"/>
  <c r="AN25" i="18"/>
  <c r="AQ24" i="18"/>
  <c r="AQ21" i="11" s="1"/>
  <c r="AP24" i="18"/>
  <c r="AP21" i="11" s="1"/>
  <c r="AO24" i="18"/>
  <c r="AO21" i="11" s="1"/>
  <c r="AN24" i="18"/>
  <c r="AO23" i="18"/>
  <c r="AN23" i="18"/>
  <c r="AQ22" i="18"/>
  <c r="AP22" i="18"/>
  <c r="AO22" i="18"/>
  <c r="AN22" i="18"/>
  <c r="AQ21" i="18"/>
  <c r="AP21" i="18"/>
  <c r="AO21" i="18"/>
  <c r="AN21" i="18"/>
  <c r="AQ20" i="18"/>
  <c r="AP20" i="18"/>
  <c r="AM20" i="18" s="1"/>
  <c r="AO20" i="18"/>
  <c r="AN20" i="18"/>
  <c r="AQ19" i="18"/>
  <c r="AP19" i="18"/>
  <c r="AO19" i="18"/>
  <c r="AN19" i="18"/>
  <c r="AM13" i="18"/>
  <c r="AL13" i="18"/>
  <c r="AL12" i="18"/>
  <c r="AM11" i="18"/>
  <c r="AL11" i="18"/>
  <c r="AL10" i="18"/>
  <c r="AM9" i="18"/>
  <c r="AL9" i="18"/>
  <c r="AM8" i="18"/>
  <c r="AL8" i="18"/>
  <c r="AM7" i="18"/>
  <c r="AL7" i="18"/>
  <c r="AM6" i="18"/>
  <c r="AL6" i="18"/>
  <c r="AP26" i="19"/>
  <c r="AP25" i="19"/>
  <c r="AP24" i="19"/>
  <c r="AN24" i="19"/>
  <c r="AN22" i="11" s="1"/>
  <c r="AP22" i="19"/>
  <c r="AN22" i="19"/>
  <c r="AP21" i="19"/>
  <c r="AN21" i="19"/>
  <c r="AP20" i="19"/>
  <c r="AN20" i="19"/>
  <c r="AP19" i="19"/>
  <c r="AN19" i="19"/>
  <c r="AN25" i="19"/>
  <c r="AQ26" i="6"/>
  <c r="AP26" i="6"/>
  <c r="AQ24" i="6"/>
  <c r="AQ18" i="11" s="1"/>
  <c r="AQ22" i="6"/>
  <c r="AP22" i="6"/>
  <c r="AQ21" i="6"/>
  <c r="AP21" i="6"/>
  <c r="AQ20" i="6"/>
  <c r="AP20" i="6"/>
  <c r="AQ19" i="6"/>
  <c r="AP19" i="6"/>
  <c r="AP25" i="6"/>
  <c r="AI26" i="16"/>
  <c r="AG26" i="16"/>
  <c r="AI25" i="16"/>
  <c r="AG25" i="16"/>
  <c r="AI24" i="16"/>
  <c r="AI19" i="11" s="1"/>
  <c r="AG24" i="16"/>
  <c r="AH23" i="16"/>
  <c r="AG23" i="16"/>
  <c r="AJ22" i="16"/>
  <c r="AI22" i="16"/>
  <c r="AH22" i="16"/>
  <c r="AG22" i="16"/>
  <c r="AJ21" i="16"/>
  <c r="AI21" i="16"/>
  <c r="AH21" i="16"/>
  <c r="AG21" i="16"/>
  <c r="AJ20" i="16"/>
  <c r="AI20" i="16"/>
  <c r="AH20" i="16"/>
  <c r="AG20" i="16"/>
  <c r="AJ19" i="16"/>
  <c r="AI19" i="16"/>
  <c r="AH19" i="16"/>
  <c r="AG19" i="16"/>
  <c r="AI26" i="17"/>
  <c r="AG26" i="17"/>
  <c r="AI25" i="17"/>
  <c r="AG25" i="17"/>
  <c r="AI24" i="17"/>
  <c r="AI20" i="11" s="1"/>
  <c r="AG24" i="17"/>
  <c r="AG20" i="11" s="1"/>
  <c r="AG23" i="17"/>
  <c r="AJ22" i="17"/>
  <c r="AI22" i="17"/>
  <c r="AG22" i="17"/>
  <c r="AJ21" i="17"/>
  <c r="AI21" i="17"/>
  <c r="AG21" i="17"/>
  <c r="AJ20" i="17"/>
  <c r="AI20" i="17"/>
  <c r="AH20" i="17"/>
  <c r="AG20" i="17"/>
  <c r="AJ19" i="17"/>
  <c r="AI19" i="17"/>
  <c r="AF19" i="17" s="1"/>
  <c r="AH19" i="17"/>
  <c r="AG19" i="17"/>
  <c r="AJ26" i="18"/>
  <c r="AI26" i="18"/>
  <c r="AH26" i="18"/>
  <c r="AG26" i="18"/>
  <c r="AJ25" i="18"/>
  <c r="AI25" i="18"/>
  <c r="AH25" i="18"/>
  <c r="AG25" i="18"/>
  <c r="AJ24" i="18"/>
  <c r="AJ21" i="11" s="1"/>
  <c r="AI24" i="18"/>
  <c r="AI21" i="11" s="1"/>
  <c r="AH24" i="18"/>
  <c r="AH21" i="11" s="1"/>
  <c r="AG24" i="18"/>
  <c r="AE24" i="18" s="1"/>
  <c r="AE21" i="11" s="1"/>
  <c r="AH23" i="18"/>
  <c r="AG23" i="18"/>
  <c r="AJ22" i="18"/>
  <c r="AI22" i="18"/>
  <c r="AF22" i="18" s="1"/>
  <c r="AH22" i="18"/>
  <c r="AG22" i="18"/>
  <c r="AJ21" i="18"/>
  <c r="AI21" i="18"/>
  <c r="AH21" i="18"/>
  <c r="AG21" i="18"/>
  <c r="AJ20" i="18"/>
  <c r="AI20" i="18"/>
  <c r="AH20" i="18"/>
  <c r="AG20" i="18"/>
  <c r="AJ19" i="18"/>
  <c r="AI19" i="18"/>
  <c r="AF19" i="18" s="1"/>
  <c r="AH19" i="18"/>
  <c r="AG19" i="18"/>
  <c r="AF13" i="18"/>
  <c r="AE13" i="18"/>
  <c r="AE12" i="18"/>
  <c r="AF11" i="18"/>
  <c r="AE11" i="18"/>
  <c r="AE10" i="18"/>
  <c r="AF9" i="18"/>
  <c r="AE9" i="18"/>
  <c r="AF8" i="18"/>
  <c r="AE8" i="18"/>
  <c r="AF7" i="18"/>
  <c r="AE7" i="18"/>
  <c r="AF6" i="18"/>
  <c r="AE6" i="18"/>
  <c r="AJ26" i="19"/>
  <c r="AI26" i="19"/>
  <c r="AI25" i="19"/>
  <c r="AI24" i="19"/>
  <c r="AG24" i="19"/>
  <c r="AJ22" i="19"/>
  <c r="AI22" i="19"/>
  <c r="AH22" i="19"/>
  <c r="AG22" i="19"/>
  <c r="AJ21" i="19"/>
  <c r="AI21" i="19"/>
  <c r="AH21" i="19"/>
  <c r="AG21" i="19"/>
  <c r="AJ20" i="19"/>
  <c r="AI20" i="19"/>
  <c r="AH20" i="19"/>
  <c r="AG20" i="19"/>
  <c r="AJ19" i="19"/>
  <c r="AI19" i="19"/>
  <c r="AH19" i="19"/>
  <c r="AG19" i="19"/>
  <c r="AG25" i="19"/>
  <c r="AF9" i="19"/>
  <c r="AE9" i="19"/>
  <c r="AF8" i="19"/>
  <c r="AE8" i="19"/>
  <c r="AF7" i="19"/>
  <c r="AE7" i="19"/>
  <c r="AF6" i="19"/>
  <c r="AF11" i="19" s="1"/>
  <c r="AF12" i="19" s="1"/>
  <c r="AJ12" i="19" s="1"/>
  <c r="AJ25" i="19" s="1"/>
  <c r="AE6" i="19"/>
  <c r="AE11" i="19" s="1"/>
  <c r="AH11" i="19" s="1"/>
  <c r="AI26" i="6"/>
  <c r="AJ24" i="6"/>
  <c r="AJ18" i="11" s="1"/>
  <c r="AJ22" i="6"/>
  <c r="AI22" i="6"/>
  <c r="AJ21" i="6"/>
  <c r="AI21" i="6"/>
  <c r="AJ20" i="6"/>
  <c r="AI20" i="6"/>
  <c r="AJ19" i="6"/>
  <c r="AI19" i="6"/>
  <c r="AI24" i="6"/>
  <c r="AH23" i="6"/>
  <c r="AG23" i="6"/>
  <c r="AH21" i="6"/>
  <c r="AE19" i="16" l="1"/>
  <c r="AM22" i="18"/>
  <c r="AF26" i="18"/>
  <c r="AE25" i="18"/>
  <c r="AE26" i="18"/>
  <c r="AE22" i="19"/>
  <c r="AM19" i="16"/>
  <c r="AM21" i="16"/>
  <c r="AF21" i="19"/>
  <c r="AE19" i="18"/>
  <c r="AE20" i="17"/>
  <c r="AF22" i="17"/>
  <c r="AE19" i="17"/>
  <c r="AF22" i="16"/>
  <c r="AF20" i="19"/>
  <c r="AF22" i="19"/>
  <c r="AF26" i="19"/>
  <c r="AL20" i="18"/>
  <c r="AL22" i="18"/>
  <c r="AL19" i="18"/>
  <c r="AL21" i="18"/>
  <c r="AL23" i="18"/>
  <c r="AM25" i="18"/>
  <c r="AM19" i="18"/>
  <c r="AM21" i="18"/>
  <c r="AL24" i="18"/>
  <c r="AL21" i="11" s="1"/>
  <c r="AL26" i="18"/>
  <c r="AF21" i="17"/>
  <c r="AE20" i="16"/>
  <c r="AJ24" i="16"/>
  <c r="AJ19" i="11" s="1"/>
  <c r="AM20" i="16"/>
  <c r="AL20" i="16"/>
  <c r="AF20" i="16"/>
  <c r="AF20" i="17"/>
  <c r="AM26" i="18"/>
  <c r="AF25" i="18"/>
  <c r="AF21" i="18"/>
  <c r="AE20" i="18"/>
  <c r="AF19" i="16"/>
  <c r="AF25" i="19"/>
  <c r="AF19" i="19"/>
  <c r="AE20" i="19"/>
  <c r="AE21" i="19"/>
  <c r="AE19" i="19"/>
  <c r="AM24" i="18"/>
  <c r="AM21" i="11" s="1"/>
  <c r="AF24" i="18"/>
  <c r="AF21" i="11" s="1"/>
  <c r="AG21" i="11"/>
  <c r="AE22" i="18"/>
  <c r="AF20" i="18"/>
  <c r="AE21" i="18"/>
  <c r="AN20" i="11"/>
  <c r="AT20" i="11" s="1"/>
  <c r="AN19" i="11"/>
  <c r="AT19" i="11" s="1"/>
  <c r="AL19" i="16"/>
  <c r="AL21" i="16"/>
  <c r="AE21" i="16"/>
  <c r="AG19" i="11"/>
  <c r="AF21" i="16"/>
  <c r="AE22" i="16"/>
  <c r="AG22" i="11"/>
  <c r="AI22" i="11"/>
  <c r="AP22" i="11"/>
  <c r="AT22" i="11" s="1"/>
  <c r="AG11" i="11"/>
  <c r="AP10" i="11"/>
  <c r="AL25" i="18"/>
  <c r="AE23" i="18"/>
  <c r="AN21" i="11"/>
  <c r="AT21" i="11" s="1"/>
  <c r="AE23" i="16"/>
  <c r="AP13" i="11"/>
  <c r="AM26" i="6"/>
  <c r="AP14" i="11"/>
  <c r="AI14" i="11"/>
  <c r="AM21" i="6"/>
  <c r="AM20" i="6"/>
  <c r="AM19" i="6"/>
  <c r="AF24" i="6"/>
  <c r="AF22" i="6"/>
  <c r="AF21" i="6"/>
  <c r="AF20" i="6"/>
  <c r="AF19" i="6"/>
  <c r="AM22" i="6"/>
  <c r="AP9" i="11"/>
  <c r="AP8" i="11"/>
  <c r="AP7" i="11"/>
  <c r="AP24" i="6"/>
  <c r="AI10" i="11"/>
  <c r="AI9" i="11"/>
  <c r="AI8" i="11"/>
  <c r="AI25" i="6"/>
  <c r="AI18" i="11"/>
  <c r="AI7" i="11"/>
  <c r="AI12" i="11"/>
  <c r="AE23" i="6"/>
  <c r="AG21" i="6"/>
  <c r="AB26" i="16"/>
  <c r="AB25" i="16"/>
  <c r="AB24" i="16"/>
  <c r="AB22" i="16"/>
  <c r="AB21" i="16"/>
  <c r="AB20" i="16"/>
  <c r="AB19" i="16"/>
  <c r="U26" i="16"/>
  <c r="U25" i="16"/>
  <c r="U24" i="16"/>
  <c r="U22" i="16"/>
  <c r="U21" i="16"/>
  <c r="U20" i="16"/>
  <c r="U19" i="16"/>
  <c r="N26" i="16"/>
  <c r="N25" i="16"/>
  <c r="N24" i="16"/>
  <c r="N22" i="16"/>
  <c r="N21" i="16"/>
  <c r="N20" i="16"/>
  <c r="N19" i="16"/>
  <c r="G26" i="16"/>
  <c r="G25" i="16"/>
  <c r="G24" i="16"/>
  <c r="G22" i="16"/>
  <c r="G21" i="16"/>
  <c r="G20" i="16"/>
  <c r="G19" i="16"/>
  <c r="Z26" i="16"/>
  <c r="Z25" i="16"/>
  <c r="Z24" i="16"/>
  <c r="Z23" i="16"/>
  <c r="Z22" i="16"/>
  <c r="Z21" i="16"/>
  <c r="Z20" i="16"/>
  <c r="Z19" i="16"/>
  <c r="S26" i="16"/>
  <c r="S25" i="16"/>
  <c r="S24" i="16"/>
  <c r="S23" i="16"/>
  <c r="S22" i="16"/>
  <c r="S21" i="16"/>
  <c r="S20" i="16"/>
  <c r="S19" i="16"/>
  <c r="L26" i="16"/>
  <c r="L25" i="16"/>
  <c r="L24" i="16"/>
  <c r="L23" i="16"/>
  <c r="L22" i="16"/>
  <c r="L21" i="16"/>
  <c r="L20" i="16"/>
  <c r="L19" i="16"/>
  <c r="E26" i="16"/>
  <c r="E25" i="16"/>
  <c r="E24" i="16"/>
  <c r="E23" i="16"/>
  <c r="E22" i="16"/>
  <c r="E21" i="16"/>
  <c r="E20" i="16"/>
  <c r="E19" i="16"/>
  <c r="AF10" i="11" l="1"/>
  <c r="AJ10" i="11" s="1"/>
  <c r="AF8" i="11"/>
  <c r="AJ8" i="11" s="1"/>
  <c r="AF9" i="11"/>
  <c r="AJ9" i="11" s="1"/>
  <c r="AF7" i="11"/>
  <c r="AJ7" i="11" s="1"/>
  <c r="AH24" i="16"/>
  <c r="AE24" i="16" s="1"/>
  <c r="AF24" i="16"/>
  <c r="AF19" i="11" s="1"/>
  <c r="AI23" i="11"/>
  <c r="AF18" i="11"/>
  <c r="AP18" i="11"/>
  <c r="AP12" i="11"/>
  <c r="AM24" i="6"/>
  <c r="AI13" i="11"/>
  <c r="AE21" i="6"/>
  <c r="AG9" i="11"/>
  <c r="AA26" i="16"/>
  <c r="X26" i="16" s="1"/>
  <c r="AA25" i="16"/>
  <c r="X25" i="16" s="1"/>
  <c r="V26" i="16"/>
  <c r="R26" i="16" s="1"/>
  <c r="V25" i="16"/>
  <c r="R25" i="16" s="1"/>
  <c r="V24" i="16"/>
  <c r="R24" i="16" s="1"/>
  <c r="V22" i="16"/>
  <c r="R22" i="16" s="1"/>
  <c r="V21" i="16"/>
  <c r="R21" i="16" s="1"/>
  <c r="V20" i="16"/>
  <c r="R20" i="16" s="1"/>
  <c r="V19" i="16"/>
  <c r="R19" i="16" s="1"/>
  <c r="T26" i="16"/>
  <c r="Q26" i="16" s="1"/>
  <c r="T25" i="16"/>
  <c r="Q25" i="16" s="1"/>
  <c r="T24" i="16"/>
  <c r="Q24" i="16" s="1"/>
  <c r="T23" i="16"/>
  <c r="Q23" i="16" s="1"/>
  <c r="T22" i="16"/>
  <c r="Q22" i="16" s="1"/>
  <c r="T21" i="16"/>
  <c r="Q21" i="16" s="1"/>
  <c r="T20" i="16"/>
  <c r="Q20" i="16" s="1"/>
  <c r="T19" i="16"/>
  <c r="Q19" i="16" s="1"/>
  <c r="O26" i="16"/>
  <c r="K26" i="16" s="1"/>
  <c r="O25" i="16"/>
  <c r="K25" i="16" s="1"/>
  <c r="O24" i="16"/>
  <c r="K24" i="16" s="1"/>
  <c r="O22" i="16"/>
  <c r="O21" i="16"/>
  <c r="K21" i="16" s="1"/>
  <c r="O20" i="16"/>
  <c r="K20" i="16" s="1"/>
  <c r="O19" i="16"/>
  <c r="K19" i="16" s="1"/>
  <c r="M26" i="16"/>
  <c r="J26" i="16" s="1"/>
  <c r="M25" i="16"/>
  <c r="J25" i="16" s="1"/>
  <c r="M24" i="16"/>
  <c r="J24" i="16" s="1"/>
  <c r="M23" i="16"/>
  <c r="J23" i="16" s="1"/>
  <c r="M22" i="16"/>
  <c r="J22" i="16" s="1"/>
  <c r="M21" i="16"/>
  <c r="J21" i="16" s="1"/>
  <c r="M20" i="16"/>
  <c r="J20" i="16" s="1"/>
  <c r="M19" i="16"/>
  <c r="J19" i="16" s="1"/>
  <c r="H26" i="16"/>
  <c r="D26" i="16" s="1"/>
  <c r="H25" i="16"/>
  <c r="D25" i="16" s="1"/>
  <c r="H24" i="16"/>
  <c r="D24" i="16" s="1"/>
  <c r="H22" i="16"/>
  <c r="D22" i="16" s="1"/>
  <c r="H21" i="16"/>
  <c r="H20" i="16"/>
  <c r="D20" i="16" s="1"/>
  <c r="H19" i="16"/>
  <c r="D19" i="16" s="1"/>
  <c r="F26" i="16"/>
  <c r="C26" i="16" s="1"/>
  <c r="F25" i="16"/>
  <c r="C25" i="16" s="1"/>
  <c r="F24" i="16"/>
  <c r="C24" i="16" s="1"/>
  <c r="F23" i="16"/>
  <c r="C23" i="16" s="1"/>
  <c r="F22" i="16"/>
  <c r="C22" i="16" s="1"/>
  <c r="F21" i="16"/>
  <c r="F20" i="16"/>
  <c r="C20" i="16" s="1"/>
  <c r="F19" i="16"/>
  <c r="C19" i="16" s="1"/>
  <c r="D21" i="16"/>
  <c r="K22" i="16"/>
  <c r="C21" i="16"/>
  <c r="R13" i="16"/>
  <c r="R12" i="16"/>
  <c r="R11" i="16"/>
  <c r="Q11" i="16"/>
  <c r="X11" i="16" s="1"/>
  <c r="AA11" i="16" s="1"/>
  <c r="AA24" i="16" s="1"/>
  <c r="X24" i="16" s="1"/>
  <c r="Q10" i="16"/>
  <c r="R9" i="16"/>
  <c r="Q9" i="16"/>
  <c r="R8" i="16"/>
  <c r="Q8" i="16"/>
  <c r="R7" i="16"/>
  <c r="Q7" i="16"/>
  <c r="R6" i="16"/>
  <c r="Q6" i="16"/>
  <c r="X6" i="16" s="1"/>
  <c r="K13" i="16"/>
  <c r="K12" i="16"/>
  <c r="K11" i="16"/>
  <c r="J10" i="16"/>
  <c r="K9" i="16"/>
  <c r="J9" i="16"/>
  <c r="K8" i="16"/>
  <c r="J8" i="16"/>
  <c r="K7" i="16"/>
  <c r="J7" i="16"/>
  <c r="K6" i="16"/>
  <c r="D13" i="16"/>
  <c r="C13" i="16"/>
  <c r="D12" i="16"/>
  <c r="C12" i="16"/>
  <c r="D11" i="16"/>
  <c r="C11" i="16"/>
  <c r="C10" i="16"/>
  <c r="D9" i="16"/>
  <c r="C9" i="16"/>
  <c r="D8" i="16"/>
  <c r="C8" i="16"/>
  <c r="D7" i="16"/>
  <c r="C7" i="16"/>
  <c r="D6" i="16"/>
  <c r="C6" i="16"/>
  <c r="X7" i="16" l="1"/>
  <c r="AA7" i="16" s="1"/>
  <c r="AA20" i="16" s="1"/>
  <c r="X20" i="16" s="1"/>
  <c r="Y6" i="16"/>
  <c r="AC6" i="16" s="1"/>
  <c r="AC19" i="16" s="1"/>
  <c r="Y19" i="16" s="1"/>
  <c r="Y13" i="16"/>
  <c r="AC13" i="16" s="1"/>
  <c r="AC26" i="16" s="1"/>
  <c r="Y26" i="16" s="1"/>
  <c r="X8" i="16"/>
  <c r="AA8" i="16" s="1"/>
  <c r="AA21" i="16" s="1"/>
  <c r="X21" i="16" s="1"/>
  <c r="AQ25" i="6"/>
  <c r="AM25" i="6" s="1"/>
  <c r="Y9" i="16"/>
  <c r="AC9" i="16" s="1"/>
  <c r="AC22" i="16" s="1"/>
  <c r="Y22" i="16" s="1"/>
  <c r="AA6" i="16"/>
  <c r="AA19" i="16" s="1"/>
  <c r="X19" i="16" s="1"/>
  <c r="X10" i="16"/>
  <c r="AA10" i="16" s="1"/>
  <c r="AA23" i="16" s="1"/>
  <c r="X23" i="16" s="1"/>
  <c r="Y11" i="16"/>
  <c r="AC11" i="16" s="1"/>
  <c r="AC24" i="16" s="1"/>
  <c r="Y24" i="16" s="1"/>
  <c r="AO23" i="16"/>
  <c r="AL23" i="16" s="1"/>
  <c r="Y12" i="16"/>
  <c r="AC12" i="16" s="1"/>
  <c r="AC25" i="16" s="1"/>
  <c r="Y25" i="16" s="1"/>
  <c r="Y7" i="16"/>
  <c r="AC7" i="16" s="1"/>
  <c r="AC20" i="16" s="1"/>
  <c r="Y20" i="16" s="1"/>
  <c r="Y8" i="16"/>
  <c r="AC8" i="16" s="1"/>
  <c r="AC21" i="16" s="1"/>
  <c r="Y21" i="16" s="1"/>
  <c r="X9" i="16"/>
  <c r="AP23" i="11"/>
  <c r="AH19" i="11"/>
  <c r="AE19" i="11"/>
  <c r="AM18" i="11"/>
  <c r="AC26" i="18"/>
  <c r="AC25" i="18"/>
  <c r="AC24" i="18"/>
  <c r="AC22" i="18"/>
  <c r="AC21" i="18"/>
  <c r="AC20" i="18"/>
  <c r="AC19" i="18"/>
  <c r="AA26" i="18"/>
  <c r="AA25" i="18"/>
  <c r="AA24" i="18"/>
  <c r="AA23" i="18"/>
  <c r="AA22" i="18"/>
  <c r="AA21" i="18"/>
  <c r="AA20" i="18"/>
  <c r="AA19" i="18"/>
  <c r="V26" i="18"/>
  <c r="V25" i="18"/>
  <c r="V24" i="18"/>
  <c r="V22" i="18"/>
  <c r="V21" i="18"/>
  <c r="V20" i="18"/>
  <c r="V19" i="18"/>
  <c r="T26" i="18"/>
  <c r="T25" i="18"/>
  <c r="T24" i="18"/>
  <c r="T23" i="18"/>
  <c r="T22" i="18"/>
  <c r="T21" i="18"/>
  <c r="T20" i="18"/>
  <c r="T19" i="18"/>
  <c r="M26" i="18"/>
  <c r="M25" i="18"/>
  <c r="M24" i="18"/>
  <c r="M23" i="18"/>
  <c r="M22" i="18"/>
  <c r="M21" i="18"/>
  <c r="M20" i="18"/>
  <c r="M19" i="18"/>
  <c r="O26" i="18"/>
  <c r="O25" i="18"/>
  <c r="O24" i="18"/>
  <c r="O22" i="18"/>
  <c r="O21" i="18"/>
  <c r="O20" i="18"/>
  <c r="O19" i="18"/>
  <c r="H26" i="18"/>
  <c r="H25" i="18"/>
  <c r="H24" i="18"/>
  <c r="H22" i="18"/>
  <c r="H21" i="18"/>
  <c r="H20" i="18"/>
  <c r="H19" i="18"/>
  <c r="F26" i="18"/>
  <c r="F25" i="18"/>
  <c r="F24" i="18"/>
  <c r="F23" i="18"/>
  <c r="F22" i="18"/>
  <c r="F21" i="18"/>
  <c r="F20" i="18"/>
  <c r="F19" i="18"/>
  <c r="G26" i="18"/>
  <c r="G25" i="18"/>
  <c r="G24" i="18"/>
  <c r="G22" i="18"/>
  <c r="G21" i="18"/>
  <c r="G20" i="18"/>
  <c r="G19" i="18"/>
  <c r="N26" i="18"/>
  <c r="N25" i="18"/>
  <c r="N24" i="18"/>
  <c r="K24" i="18" s="1"/>
  <c r="N22" i="18"/>
  <c r="N21" i="18"/>
  <c r="N20" i="18"/>
  <c r="N19" i="18"/>
  <c r="U26" i="18"/>
  <c r="U25" i="18"/>
  <c r="R25" i="18" s="1"/>
  <c r="U24" i="18"/>
  <c r="U22" i="18"/>
  <c r="U21" i="18"/>
  <c r="U20" i="18"/>
  <c r="U19" i="18"/>
  <c r="AB26" i="18"/>
  <c r="Y26" i="18" s="1"/>
  <c r="AB25" i="18"/>
  <c r="AB24" i="18"/>
  <c r="Y24" i="18" s="1"/>
  <c r="AB22" i="18"/>
  <c r="AB21" i="18"/>
  <c r="Y21" i="18" s="1"/>
  <c r="AB20" i="18"/>
  <c r="AB19" i="18"/>
  <c r="Z26" i="18"/>
  <c r="Z25" i="18"/>
  <c r="X25" i="18" s="1"/>
  <c r="Z24" i="18"/>
  <c r="Z23" i="18"/>
  <c r="X23" i="18" s="1"/>
  <c r="Z22" i="18"/>
  <c r="Z21" i="18"/>
  <c r="X21" i="18" s="1"/>
  <c r="Z20" i="18"/>
  <c r="Z19" i="18"/>
  <c r="S26" i="18"/>
  <c r="S25" i="18"/>
  <c r="S24" i="18"/>
  <c r="S23" i="18"/>
  <c r="Q23" i="18" s="1"/>
  <c r="S22" i="18"/>
  <c r="S21" i="18"/>
  <c r="S20" i="18"/>
  <c r="Q20" i="18" s="1"/>
  <c r="S19" i="18"/>
  <c r="L26" i="18"/>
  <c r="L25" i="18"/>
  <c r="L24" i="18"/>
  <c r="L23" i="18"/>
  <c r="J23" i="18" s="1"/>
  <c r="L22" i="18"/>
  <c r="L21" i="18"/>
  <c r="L20" i="18"/>
  <c r="J20" i="18" s="1"/>
  <c r="L19" i="18"/>
  <c r="J19" i="18" s="1"/>
  <c r="E26" i="18"/>
  <c r="E25" i="18"/>
  <c r="E24" i="18"/>
  <c r="E23" i="18"/>
  <c r="E22" i="18"/>
  <c r="C22" i="18" s="1"/>
  <c r="E21" i="18"/>
  <c r="C21" i="18" s="1"/>
  <c r="E20" i="18"/>
  <c r="C20" i="18" s="1"/>
  <c r="E19" i="18"/>
  <c r="Y13" i="18"/>
  <c r="X13" i="18"/>
  <c r="Y12" i="18"/>
  <c r="X12" i="18"/>
  <c r="Y11" i="18"/>
  <c r="X11" i="18"/>
  <c r="X10" i="18"/>
  <c r="Y9" i="18"/>
  <c r="X9" i="18"/>
  <c r="Y8" i="18"/>
  <c r="X8" i="18"/>
  <c r="Y7" i="18"/>
  <c r="X7" i="18"/>
  <c r="Y6" i="18"/>
  <c r="X6" i="18"/>
  <c r="R13" i="18"/>
  <c r="Q13" i="18"/>
  <c r="R12" i="18"/>
  <c r="Q12" i="18"/>
  <c r="R11" i="18"/>
  <c r="Q11" i="18"/>
  <c r="Q10" i="18"/>
  <c r="R9" i="18"/>
  <c r="Q9" i="18"/>
  <c r="R8" i="18"/>
  <c r="Q8" i="18"/>
  <c r="R7" i="18"/>
  <c r="Q7" i="18"/>
  <c r="R6" i="18"/>
  <c r="Q6" i="18"/>
  <c r="K13" i="18"/>
  <c r="J13" i="18"/>
  <c r="K12" i="18"/>
  <c r="J12" i="18"/>
  <c r="K11" i="18"/>
  <c r="J11" i="18"/>
  <c r="J10" i="18"/>
  <c r="K9" i="18"/>
  <c r="J9" i="18"/>
  <c r="K8" i="18"/>
  <c r="J8" i="18"/>
  <c r="K7" i="18"/>
  <c r="J7" i="18"/>
  <c r="K6" i="18"/>
  <c r="J6" i="18"/>
  <c r="D13" i="18"/>
  <c r="C13" i="18"/>
  <c r="D12" i="18"/>
  <c r="C12" i="18"/>
  <c r="D11" i="18"/>
  <c r="C11" i="18"/>
  <c r="C10" i="18"/>
  <c r="D9" i="18"/>
  <c r="C9" i="18"/>
  <c r="D8" i="18"/>
  <c r="C8" i="18"/>
  <c r="D7" i="18"/>
  <c r="C7" i="18"/>
  <c r="D6" i="18"/>
  <c r="C6" i="18"/>
  <c r="K26" i="18" l="1"/>
  <c r="K19" i="18"/>
  <c r="C26" i="18"/>
  <c r="C24" i="18"/>
  <c r="R26" i="18"/>
  <c r="J25" i="18"/>
  <c r="Q25" i="18"/>
  <c r="X26" i="18"/>
  <c r="D24" i="18"/>
  <c r="K25" i="18"/>
  <c r="C23" i="18"/>
  <c r="D20" i="18"/>
  <c r="J26" i="18"/>
  <c r="Q26" i="18"/>
  <c r="D22" i="18"/>
  <c r="X19" i="18"/>
  <c r="Y19" i="18"/>
  <c r="K21" i="18"/>
  <c r="J21" i="18"/>
  <c r="Q21" i="18"/>
  <c r="R22" i="18"/>
  <c r="D25" i="18"/>
  <c r="J22" i="18"/>
  <c r="Q22" i="18"/>
  <c r="AA9" i="16"/>
  <c r="AA22" i="16" s="1"/>
  <c r="X22" i="16" s="1"/>
  <c r="AQ24" i="16"/>
  <c r="AQ22" i="16"/>
  <c r="AM22" i="16" s="1"/>
  <c r="X20" i="18"/>
  <c r="Q24" i="18"/>
  <c r="J24" i="18"/>
  <c r="X24" i="18"/>
  <c r="Y25" i="18"/>
  <c r="D19" i="18"/>
  <c r="R19" i="18"/>
  <c r="K20" i="18"/>
  <c r="D21" i="18"/>
  <c r="C19" i="18"/>
  <c r="Q19" i="18"/>
  <c r="R20" i="18"/>
  <c r="C25" i="18"/>
  <c r="Y20" i="18"/>
  <c r="R21" i="18"/>
  <c r="K22" i="18"/>
  <c r="X22" i="18"/>
  <c r="Y22" i="18"/>
  <c r="R24" i="18"/>
  <c r="D26" i="18"/>
  <c r="V26" i="17"/>
  <c r="V25" i="17"/>
  <c r="V24" i="17"/>
  <c r="V22" i="17"/>
  <c r="V21" i="17"/>
  <c r="V20" i="17"/>
  <c r="V19" i="17"/>
  <c r="T26" i="17"/>
  <c r="T25" i="17"/>
  <c r="T24" i="17"/>
  <c r="T23" i="17"/>
  <c r="T22" i="17"/>
  <c r="T21" i="17"/>
  <c r="T20" i="17"/>
  <c r="T19" i="17"/>
  <c r="O26" i="17"/>
  <c r="O25" i="17"/>
  <c r="O24" i="17"/>
  <c r="O22" i="17"/>
  <c r="O21" i="17"/>
  <c r="O20" i="17"/>
  <c r="O19" i="17"/>
  <c r="M26" i="17"/>
  <c r="M25" i="17"/>
  <c r="M24" i="17"/>
  <c r="M23" i="17"/>
  <c r="M22" i="17"/>
  <c r="M21" i="17"/>
  <c r="M20" i="17"/>
  <c r="M19" i="17"/>
  <c r="H26" i="17"/>
  <c r="H25" i="17"/>
  <c r="H24" i="17"/>
  <c r="H22" i="17"/>
  <c r="H21" i="17"/>
  <c r="H20" i="17"/>
  <c r="H19" i="17"/>
  <c r="F26" i="17"/>
  <c r="F25" i="17"/>
  <c r="F24" i="17"/>
  <c r="F23" i="17"/>
  <c r="F22" i="17"/>
  <c r="F21" i="17"/>
  <c r="F20" i="17"/>
  <c r="F19" i="17"/>
  <c r="AB26" i="17"/>
  <c r="AB25" i="17"/>
  <c r="AB24" i="17"/>
  <c r="AB22" i="17"/>
  <c r="AB21" i="17"/>
  <c r="AB20" i="17"/>
  <c r="AB19" i="17"/>
  <c r="Z26" i="17"/>
  <c r="Z25" i="17"/>
  <c r="Z24" i="17"/>
  <c r="Z23" i="17"/>
  <c r="Z22" i="17"/>
  <c r="Z21" i="17"/>
  <c r="Z20" i="17"/>
  <c r="Z19" i="17"/>
  <c r="U26" i="17"/>
  <c r="U25" i="17"/>
  <c r="U24" i="17"/>
  <c r="U22" i="17"/>
  <c r="U21" i="17"/>
  <c r="U20" i="17"/>
  <c r="R20" i="17" s="1"/>
  <c r="U19" i="17"/>
  <c r="S26" i="17"/>
  <c r="S25" i="17"/>
  <c r="S24" i="17"/>
  <c r="S23" i="17"/>
  <c r="S22" i="17"/>
  <c r="S21" i="17"/>
  <c r="S20" i="17"/>
  <c r="Q20" i="17" s="1"/>
  <c r="S19" i="17"/>
  <c r="N26" i="17"/>
  <c r="N25" i="17"/>
  <c r="N24" i="17"/>
  <c r="N22" i="17"/>
  <c r="N21" i="17"/>
  <c r="N20" i="17"/>
  <c r="N19" i="17"/>
  <c r="K19" i="17" s="1"/>
  <c r="L26" i="17"/>
  <c r="L25" i="17"/>
  <c r="L24" i="17"/>
  <c r="L23" i="17"/>
  <c r="L22" i="17"/>
  <c r="L21" i="17"/>
  <c r="L20" i="17"/>
  <c r="L19" i="17"/>
  <c r="J19" i="17" s="1"/>
  <c r="G26" i="17"/>
  <c r="G25" i="17"/>
  <c r="G24" i="17"/>
  <c r="G22" i="17"/>
  <c r="G21" i="17"/>
  <c r="G20" i="17"/>
  <c r="G19" i="17"/>
  <c r="D19" i="17" s="1"/>
  <c r="E26" i="17"/>
  <c r="C26" i="17" s="1"/>
  <c r="E25" i="17"/>
  <c r="E24" i="17"/>
  <c r="E23" i="17"/>
  <c r="E22" i="17"/>
  <c r="E21" i="17"/>
  <c r="E20" i="17"/>
  <c r="E19" i="17"/>
  <c r="C19" i="17" s="1"/>
  <c r="C25" i="17" l="1"/>
  <c r="D26" i="17"/>
  <c r="Q19" i="17"/>
  <c r="R19" i="17"/>
  <c r="AQ19" i="11"/>
  <c r="AM24" i="16"/>
  <c r="AO24" i="16"/>
  <c r="AO22" i="16"/>
  <c r="AL22" i="16" s="1"/>
  <c r="R21" i="17"/>
  <c r="Q21" i="17"/>
  <c r="J20" i="17"/>
  <c r="K20" i="17"/>
  <c r="C20" i="17"/>
  <c r="J21" i="17"/>
  <c r="Q22" i="17"/>
  <c r="D20" i="17"/>
  <c r="K21" i="17"/>
  <c r="R22" i="17"/>
  <c r="C23" i="17"/>
  <c r="D24" i="17"/>
  <c r="J24" i="17"/>
  <c r="K25" i="17"/>
  <c r="Q25" i="17"/>
  <c r="R26" i="17"/>
  <c r="D21" i="17"/>
  <c r="K22" i="17"/>
  <c r="R24" i="17"/>
  <c r="C22" i="17"/>
  <c r="D22" i="17"/>
  <c r="J23" i="17"/>
  <c r="K24" i="17"/>
  <c r="Q24" i="17"/>
  <c r="R25" i="17"/>
  <c r="C21" i="17"/>
  <c r="J22" i="17"/>
  <c r="Q23" i="17"/>
  <c r="K26" i="17"/>
  <c r="Q26" i="17"/>
  <c r="C24" i="17"/>
  <c r="D25" i="17"/>
  <c r="J25" i="17"/>
  <c r="J26" i="17"/>
  <c r="R13" i="17"/>
  <c r="Q13" i="17"/>
  <c r="R12" i="17"/>
  <c r="Q12" i="17"/>
  <c r="R11" i="17"/>
  <c r="Q11" i="17"/>
  <c r="Q10" i="17"/>
  <c r="R9" i="17"/>
  <c r="Q9" i="17"/>
  <c r="R8" i="17"/>
  <c r="Q8" i="17"/>
  <c r="R7" i="17"/>
  <c r="Q7" i="17"/>
  <c r="R6" i="17"/>
  <c r="Q6" i="17"/>
  <c r="K13" i="17"/>
  <c r="Y13" i="17" s="1"/>
  <c r="J13" i="17"/>
  <c r="K12" i="17"/>
  <c r="J12" i="17"/>
  <c r="X12" i="17" s="1"/>
  <c r="K11" i="17"/>
  <c r="J11" i="17"/>
  <c r="J10" i="17"/>
  <c r="K9" i="17"/>
  <c r="J9" i="17"/>
  <c r="K8" i="17"/>
  <c r="J8" i="17"/>
  <c r="K7" i="17"/>
  <c r="Y7" i="17" s="1"/>
  <c r="J7" i="17"/>
  <c r="K6" i="17"/>
  <c r="J6" i="17"/>
  <c r="C11" i="17"/>
  <c r="C7" i="17"/>
  <c r="D7" i="17"/>
  <c r="C8" i="17"/>
  <c r="D8" i="17"/>
  <c r="C9" i="17"/>
  <c r="D9" i="17"/>
  <c r="C10" i="17"/>
  <c r="D11" i="17"/>
  <c r="C12" i="17"/>
  <c r="D12" i="17"/>
  <c r="C13" i="17"/>
  <c r="D13" i="17"/>
  <c r="C6" i="17"/>
  <c r="D6" i="17"/>
  <c r="AC7" i="17" l="1"/>
  <c r="AC20" i="17" s="1"/>
  <c r="Y20" i="17" s="1"/>
  <c r="AM7" i="17"/>
  <c r="AQ7" i="17" s="1"/>
  <c r="AQ20" i="17" s="1"/>
  <c r="AM20" i="17" s="1"/>
  <c r="AC13" i="17"/>
  <c r="AC26" i="17" s="1"/>
  <c r="Y26" i="17" s="1"/>
  <c r="AM13" i="17"/>
  <c r="AQ13" i="17" s="1"/>
  <c r="AQ26" i="17" s="1"/>
  <c r="AM26" i="17" s="1"/>
  <c r="X9" i="17"/>
  <c r="AA9" i="17" s="1"/>
  <c r="AA22" i="17" s="1"/>
  <c r="X22" i="17" s="1"/>
  <c r="X10" i="17"/>
  <c r="Y6" i="17"/>
  <c r="X11" i="17"/>
  <c r="AL11" i="17" s="1"/>
  <c r="AO11" i="17" s="1"/>
  <c r="AO24" i="17" s="1"/>
  <c r="X6" i="17"/>
  <c r="Y11" i="17"/>
  <c r="X7" i="17"/>
  <c r="AL12" i="17"/>
  <c r="AO12" i="17" s="1"/>
  <c r="AO25" i="17" s="1"/>
  <c r="AL25" i="17" s="1"/>
  <c r="AA12" i="17"/>
  <c r="AA25" i="17" s="1"/>
  <c r="X25" i="17" s="1"/>
  <c r="Y12" i="17"/>
  <c r="AL9" i="17"/>
  <c r="AO9" i="17" s="1"/>
  <c r="AO22" i="17" s="1"/>
  <c r="AL22" i="17" s="1"/>
  <c r="Y9" i="17"/>
  <c r="X8" i="17"/>
  <c r="Y8" i="17"/>
  <c r="X13" i="17"/>
  <c r="AO19" i="11"/>
  <c r="AL24" i="16"/>
  <c r="AL19" i="11" s="1"/>
  <c r="AM19" i="11"/>
  <c r="D11" i="19"/>
  <c r="D9" i="19"/>
  <c r="D8" i="19"/>
  <c r="D7" i="19"/>
  <c r="D6" i="19"/>
  <c r="AO20" i="11" l="1"/>
  <c r="AL24" i="17"/>
  <c r="AL20" i="11" s="1"/>
  <c r="AC12" i="17"/>
  <c r="AC25" i="17" s="1"/>
  <c r="Y25" i="17" s="1"/>
  <c r="AM12" i="17"/>
  <c r="AQ12" i="17" s="1"/>
  <c r="AQ25" i="17" s="1"/>
  <c r="AM25" i="17" s="1"/>
  <c r="AC6" i="17"/>
  <c r="AC19" i="17" s="1"/>
  <c r="Y19" i="17" s="1"/>
  <c r="AM6" i="17"/>
  <c r="AQ6" i="17" s="1"/>
  <c r="AQ19" i="17" s="1"/>
  <c r="AM19" i="17" s="1"/>
  <c r="AC8" i="17"/>
  <c r="AC21" i="17" s="1"/>
  <c r="Y21" i="17" s="1"/>
  <c r="AM8" i="17"/>
  <c r="AQ8" i="17" s="1"/>
  <c r="AQ21" i="17" s="1"/>
  <c r="AM21" i="17" s="1"/>
  <c r="AA10" i="17"/>
  <c r="AA23" i="17" s="1"/>
  <c r="X23" i="17" s="1"/>
  <c r="AL10" i="17"/>
  <c r="AO10" i="17" s="1"/>
  <c r="AO23" i="17" s="1"/>
  <c r="AL23" i="17" s="1"/>
  <c r="AA11" i="17"/>
  <c r="AA24" i="17" s="1"/>
  <c r="X24" i="17" s="1"/>
  <c r="AC9" i="17"/>
  <c r="AC22" i="17" s="1"/>
  <c r="Y22" i="17" s="1"/>
  <c r="AM9" i="17"/>
  <c r="AQ9" i="17" s="1"/>
  <c r="AQ22" i="17" s="1"/>
  <c r="AM22" i="17" s="1"/>
  <c r="AC11" i="17"/>
  <c r="AC24" i="17" s="1"/>
  <c r="Y24" i="17" s="1"/>
  <c r="Y20" i="11" s="1"/>
  <c r="AM11" i="17"/>
  <c r="AQ11" i="17" s="1"/>
  <c r="AQ24" i="17" s="1"/>
  <c r="AL13" i="17"/>
  <c r="AO13" i="17" s="1"/>
  <c r="AO26" i="17" s="1"/>
  <c r="AL26" i="17" s="1"/>
  <c r="AA13" i="17"/>
  <c r="AA26" i="17" s="1"/>
  <c r="X26" i="17" s="1"/>
  <c r="AL7" i="17"/>
  <c r="AO7" i="17" s="1"/>
  <c r="AO20" i="17" s="1"/>
  <c r="AL20" i="17" s="1"/>
  <c r="AA7" i="17"/>
  <c r="AA20" i="17" s="1"/>
  <c r="X20" i="17" s="1"/>
  <c r="AL8" i="17"/>
  <c r="AO8" i="17" s="1"/>
  <c r="AO21" i="17" s="1"/>
  <c r="AL21" i="17" s="1"/>
  <c r="AA8" i="17"/>
  <c r="AA21" i="17" s="1"/>
  <c r="X21" i="17" s="1"/>
  <c r="AL6" i="17"/>
  <c r="AO6" i="17" s="1"/>
  <c r="AO19" i="17" s="1"/>
  <c r="AL19" i="17" s="1"/>
  <c r="AA6" i="17"/>
  <c r="AA19" i="17" s="1"/>
  <c r="X19" i="17" s="1"/>
  <c r="Z25" i="19"/>
  <c r="AC21" i="11"/>
  <c r="AB21" i="11"/>
  <c r="AA21" i="11"/>
  <c r="Z21" i="11"/>
  <c r="AB20" i="11"/>
  <c r="AA20" i="11"/>
  <c r="Z20" i="11"/>
  <c r="Y21" i="11"/>
  <c r="X21" i="11"/>
  <c r="X20" i="11"/>
  <c r="V21" i="11"/>
  <c r="U21" i="11"/>
  <c r="T21" i="11"/>
  <c r="S21" i="11"/>
  <c r="V20" i="11"/>
  <c r="U20" i="11"/>
  <c r="T20" i="11"/>
  <c r="S20" i="11"/>
  <c r="R21" i="11"/>
  <c r="Q21" i="11"/>
  <c r="R20" i="11"/>
  <c r="Q20" i="11"/>
  <c r="O21" i="11"/>
  <c r="N21" i="11"/>
  <c r="M21" i="11"/>
  <c r="L21" i="11"/>
  <c r="O20" i="11"/>
  <c r="N20" i="11"/>
  <c r="M20" i="11"/>
  <c r="L20" i="11"/>
  <c r="K21" i="11"/>
  <c r="J21" i="11"/>
  <c r="K20" i="11"/>
  <c r="J20" i="11"/>
  <c r="H21" i="11"/>
  <c r="G21" i="11"/>
  <c r="H20" i="11"/>
  <c r="G20" i="11"/>
  <c r="F21" i="11"/>
  <c r="E21" i="11"/>
  <c r="D21" i="11"/>
  <c r="F20" i="11"/>
  <c r="E20" i="11"/>
  <c r="D20" i="11"/>
  <c r="C21" i="11"/>
  <c r="C20" i="11"/>
  <c r="AC19" i="11"/>
  <c r="AB19" i="11"/>
  <c r="AA19" i="11"/>
  <c r="Z19" i="11"/>
  <c r="Y19" i="11"/>
  <c r="X19" i="11"/>
  <c r="V19" i="11"/>
  <c r="U19" i="11"/>
  <c r="T19" i="11"/>
  <c r="S19" i="11"/>
  <c r="R19" i="11"/>
  <c r="Q19" i="11"/>
  <c r="O19" i="11"/>
  <c r="N19" i="11"/>
  <c r="M19" i="11"/>
  <c r="L19" i="11"/>
  <c r="K19" i="11"/>
  <c r="J19" i="11"/>
  <c r="H19" i="11"/>
  <c r="G19" i="11"/>
  <c r="F19" i="11"/>
  <c r="E19" i="11"/>
  <c r="D19" i="11"/>
  <c r="C19" i="11"/>
  <c r="V26" i="19"/>
  <c r="V25" i="19"/>
  <c r="V24" i="19"/>
  <c r="V22" i="11" s="1"/>
  <c r="V22" i="19"/>
  <c r="V21" i="19"/>
  <c r="V20" i="19"/>
  <c r="V19" i="19"/>
  <c r="T24" i="19"/>
  <c r="T22" i="11" s="1"/>
  <c r="T22" i="19"/>
  <c r="T21" i="19"/>
  <c r="T20" i="19"/>
  <c r="T19" i="19"/>
  <c r="O26" i="19"/>
  <c r="O25" i="19"/>
  <c r="O24" i="19"/>
  <c r="O22" i="11" s="1"/>
  <c r="O22" i="19"/>
  <c r="O21" i="19"/>
  <c r="O20" i="19"/>
  <c r="O19" i="19"/>
  <c r="M24" i="19"/>
  <c r="M22" i="11" s="1"/>
  <c r="M22" i="19"/>
  <c r="M21" i="19"/>
  <c r="M20" i="19"/>
  <c r="M19" i="19"/>
  <c r="H26" i="19"/>
  <c r="H25" i="19"/>
  <c r="H24" i="19"/>
  <c r="H22" i="11" s="1"/>
  <c r="H22" i="19"/>
  <c r="H21" i="19"/>
  <c r="H20" i="19"/>
  <c r="H19" i="19"/>
  <c r="F22" i="19"/>
  <c r="F21" i="19"/>
  <c r="F20" i="19"/>
  <c r="F19" i="19"/>
  <c r="AB26" i="19"/>
  <c r="AB25" i="19"/>
  <c r="AB24" i="19"/>
  <c r="Z24" i="19"/>
  <c r="AB22" i="19"/>
  <c r="Z22" i="19"/>
  <c r="AB21" i="19"/>
  <c r="Z21" i="19"/>
  <c r="AB20" i="19"/>
  <c r="Z20" i="19"/>
  <c r="AB19" i="19"/>
  <c r="Z19" i="19"/>
  <c r="U26" i="19"/>
  <c r="R26" i="19" s="1"/>
  <c r="U25" i="19"/>
  <c r="U24" i="19"/>
  <c r="U22" i="19"/>
  <c r="R22" i="19" s="1"/>
  <c r="U21" i="19"/>
  <c r="U20" i="19"/>
  <c r="U19" i="19"/>
  <c r="S24" i="19"/>
  <c r="S22" i="19"/>
  <c r="S21" i="19"/>
  <c r="S20" i="19"/>
  <c r="S19" i="19"/>
  <c r="Q19" i="19" s="1"/>
  <c r="N26" i="19"/>
  <c r="N25" i="19"/>
  <c r="N24" i="19"/>
  <c r="N22" i="11" s="1"/>
  <c r="N22" i="19"/>
  <c r="N21" i="19"/>
  <c r="K21" i="19" s="1"/>
  <c r="N20" i="19"/>
  <c r="N19" i="19"/>
  <c r="L24" i="19"/>
  <c r="L22" i="11" s="1"/>
  <c r="L22" i="19"/>
  <c r="L21" i="19"/>
  <c r="L20" i="19"/>
  <c r="L19" i="19"/>
  <c r="G26" i="19"/>
  <c r="G25" i="19"/>
  <c r="G24" i="19"/>
  <c r="G22" i="11" s="1"/>
  <c r="G22" i="19"/>
  <c r="G21" i="19"/>
  <c r="G20" i="19"/>
  <c r="G19" i="19"/>
  <c r="E24" i="19"/>
  <c r="E22" i="19"/>
  <c r="C22" i="19" s="1"/>
  <c r="E21" i="19"/>
  <c r="C21" i="19" s="1"/>
  <c r="E20" i="19"/>
  <c r="C20" i="19" s="1"/>
  <c r="E19" i="19"/>
  <c r="C6" i="19"/>
  <c r="R13" i="19"/>
  <c r="R12" i="19"/>
  <c r="K13" i="19"/>
  <c r="K12" i="19"/>
  <c r="D13" i="19"/>
  <c r="D12" i="19"/>
  <c r="R11" i="19"/>
  <c r="Q11" i="19"/>
  <c r="Q12" i="19" s="1"/>
  <c r="R9" i="19"/>
  <c r="Q9" i="19"/>
  <c r="R8" i="19"/>
  <c r="Q8" i="19"/>
  <c r="R7" i="19"/>
  <c r="Q7" i="19"/>
  <c r="R6" i="19"/>
  <c r="Q6" i="19"/>
  <c r="K11" i="19"/>
  <c r="J11" i="19"/>
  <c r="X11" i="19" s="1"/>
  <c r="AL11" i="19" s="1"/>
  <c r="K9" i="19"/>
  <c r="J9" i="19"/>
  <c r="K8" i="19"/>
  <c r="J8" i="19"/>
  <c r="X8" i="19" s="1"/>
  <c r="K7" i="19"/>
  <c r="J7" i="19"/>
  <c r="K6" i="19"/>
  <c r="J6" i="19"/>
  <c r="X6" i="19" s="1"/>
  <c r="C9" i="19"/>
  <c r="C8" i="19"/>
  <c r="C7" i="19"/>
  <c r="Z22" i="11" l="1"/>
  <c r="AM24" i="17"/>
  <c r="AM20" i="11" s="1"/>
  <c r="AQ20" i="11"/>
  <c r="AC20" i="11"/>
  <c r="AO11" i="19"/>
  <c r="AO24" i="19" s="1"/>
  <c r="AL12" i="19"/>
  <c r="AO12" i="19" s="1"/>
  <c r="AO25" i="19" s="1"/>
  <c r="AL25" i="19" s="1"/>
  <c r="R21" i="19"/>
  <c r="AA8" i="19"/>
  <c r="AA21" i="19" s="1"/>
  <c r="AL8" i="19"/>
  <c r="AO8" i="19" s="1"/>
  <c r="AO21" i="19" s="1"/>
  <c r="AL21" i="19" s="1"/>
  <c r="AA6" i="19"/>
  <c r="AA19" i="19" s="1"/>
  <c r="AL6" i="19"/>
  <c r="AO6" i="19" s="1"/>
  <c r="AO19" i="19" s="1"/>
  <c r="AL19" i="19" s="1"/>
  <c r="Y9" i="19"/>
  <c r="Y13" i="19"/>
  <c r="J20" i="19"/>
  <c r="Y6" i="19"/>
  <c r="Y11" i="19"/>
  <c r="AC11" i="19" s="1"/>
  <c r="AC24" i="19" s="1"/>
  <c r="AC22" i="11" s="1"/>
  <c r="D20" i="19"/>
  <c r="D19" i="19"/>
  <c r="Y8" i="19"/>
  <c r="D25" i="19"/>
  <c r="X9" i="19"/>
  <c r="Y12" i="19"/>
  <c r="K19" i="19"/>
  <c r="Q20" i="19"/>
  <c r="X21" i="19"/>
  <c r="J19" i="19"/>
  <c r="K22" i="19"/>
  <c r="J12" i="19"/>
  <c r="X12" i="19" s="1"/>
  <c r="AA12" i="19" s="1"/>
  <c r="AA25" i="19" s="1"/>
  <c r="X25" i="19" s="1"/>
  <c r="AA11" i="19"/>
  <c r="AA24" i="19" s="1"/>
  <c r="AA22" i="11" s="1"/>
  <c r="X7" i="19"/>
  <c r="Y7" i="19"/>
  <c r="AS19" i="11"/>
  <c r="X19" i="19"/>
  <c r="Q21" i="19"/>
  <c r="Q22" i="19"/>
  <c r="R25" i="19"/>
  <c r="Q24" i="19"/>
  <c r="Q22" i="11" s="1"/>
  <c r="J21" i="19"/>
  <c r="AS20" i="11"/>
  <c r="C19" i="19"/>
  <c r="D21" i="19"/>
  <c r="J22" i="19"/>
  <c r="K25" i="19"/>
  <c r="R19" i="19"/>
  <c r="C11" i="19"/>
  <c r="C12" i="19" s="1"/>
  <c r="F25" i="19" s="1"/>
  <c r="D22" i="19"/>
  <c r="K26" i="19"/>
  <c r="R20" i="19"/>
  <c r="F24" i="19"/>
  <c r="F22" i="11" s="1"/>
  <c r="E25" i="19"/>
  <c r="J24" i="19"/>
  <c r="J22" i="11" s="1"/>
  <c r="S22" i="11"/>
  <c r="L25" i="19"/>
  <c r="M25" i="19"/>
  <c r="D26" i="19"/>
  <c r="K20" i="19"/>
  <c r="R24" i="19"/>
  <c r="R22" i="11" s="1"/>
  <c r="S25" i="19"/>
  <c r="T25" i="19"/>
  <c r="AB22" i="11"/>
  <c r="AS21" i="11"/>
  <c r="K24" i="19"/>
  <c r="K22" i="11" s="1"/>
  <c r="U22" i="11"/>
  <c r="E22" i="11"/>
  <c r="AS22" i="11" s="1"/>
  <c r="D24" i="19"/>
  <c r="D22" i="11" s="1"/>
  <c r="W18" i="11"/>
  <c r="P18" i="11"/>
  <c r="I18" i="11"/>
  <c r="V26" i="6"/>
  <c r="V24" i="6"/>
  <c r="V18" i="11" s="1"/>
  <c r="V22" i="6"/>
  <c r="V21" i="6"/>
  <c r="V20" i="6"/>
  <c r="V19" i="6"/>
  <c r="T20" i="6"/>
  <c r="O26" i="6"/>
  <c r="O24" i="6"/>
  <c r="O18" i="11" s="1"/>
  <c r="O22" i="6"/>
  <c r="O21" i="6"/>
  <c r="O20" i="6"/>
  <c r="O19" i="6"/>
  <c r="H26" i="6"/>
  <c r="AB26" i="6"/>
  <c r="AB14" i="11" s="1"/>
  <c r="AB22" i="6"/>
  <c r="AB10" i="11" s="1"/>
  <c r="AB21" i="6"/>
  <c r="AB9" i="11" s="1"/>
  <c r="AB20" i="6"/>
  <c r="AB8" i="11" s="1"/>
  <c r="AB19" i="6"/>
  <c r="AB7" i="11" s="1"/>
  <c r="U26" i="6"/>
  <c r="U14" i="11" s="1"/>
  <c r="U24" i="6"/>
  <c r="U12" i="11" s="1"/>
  <c r="U22" i="6"/>
  <c r="U10" i="11" s="1"/>
  <c r="U21" i="6"/>
  <c r="U9" i="11" s="1"/>
  <c r="U20" i="6"/>
  <c r="U8" i="11" s="1"/>
  <c r="U19" i="6"/>
  <c r="U7" i="11" s="1"/>
  <c r="S26" i="6"/>
  <c r="S14" i="11" s="1"/>
  <c r="S23" i="6"/>
  <c r="S11" i="11" s="1"/>
  <c r="S22" i="6"/>
  <c r="S10" i="11" s="1"/>
  <c r="S21" i="6"/>
  <c r="S9" i="11" s="1"/>
  <c r="S20" i="6"/>
  <c r="S8" i="11" s="1"/>
  <c r="S19" i="6"/>
  <c r="S7" i="11" s="1"/>
  <c r="N26" i="6"/>
  <c r="N14" i="11" s="1"/>
  <c r="N24" i="6"/>
  <c r="N12" i="11" s="1"/>
  <c r="N22" i="6"/>
  <c r="N10" i="11" s="1"/>
  <c r="N21" i="6"/>
  <c r="N9" i="11" s="1"/>
  <c r="N20" i="6"/>
  <c r="N8" i="11" s="1"/>
  <c r="N19" i="6"/>
  <c r="N7" i="11" s="1"/>
  <c r="L26" i="6"/>
  <c r="L14" i="11" s="1"/>
  <c r="L23" i="6"/>
  <c r="L11" i="11" s="1"/>
  <c r="L22" i="6"/>
  <c r="L10" i="11" s="1"/>
  <c r="L21" i="6"/>
  <c r="L9" i="11" s="1"/>
  <c r="L20" i="6"/>
  <c r="L8" i="11" s="1"/>
  <c r="L19" i="6"/>
  <c r="L7" i="11" s="1"/>
  <c r="G26" i="6"/>
  <c r="G14" i="11" s="1"/>
  <c r="G22" i="6"/>
  <c r="G10" i="11" s="1"/>
  <c r="G21" i="6"/>
  <c r="G9" i="11" s="1"/>
  <c r="G20" i="6"/>
  <c r="G8" i="11" s="1"/>
  <c r="G19" i="6"/>
  <c r="G7" i="11" s="1"/>
  <c r="E26" i="6"/>
  <c r="E14" i="11" s="1"/>
  <c r="E23" i="6"/>
  <c r="E11" i="11" s="1"/>
  <c r="AS11" i="11" s="1"/>
  <c r="E22" i="6"/>
  <c r="E10" i="11" s="1"/>
  <c r="E21" i="6"/>
  <c r="E9" i="11" s="1"/>
  <c r="E20" i="6"/>
  <c r="E8" i="11" s="1"/>
  <c r="E19" i="6"/>
  <c r="E7" i="11" s="1"/>
  <c r="AC9" i="19" l="1"/>
  <c r="AC22" i="19" s="1"/>
  <c r="Y22" i="19" s="1"/>
  <c r="AM9" i="19"/>
  <c r="AQ9" i="19" s="1"/>
  <c r="AQ22" i="19" s="1"/>
  <c r="AM22" i="19" s="1"/>
  <c r="AM10" i="11" s="1"/>
  <c r="AQ10" i="11" s="1"/>
  <c r="AC8" i="19"/>
  <c r="AC21" i="19" s="1"/>
  <c r="Y21" i="19" s="1"/>
  <c r="AM8" i="19"/>
  <c r="AQ8" i="19" s="1"/>
  <c r="AQ21" i="19" s="1"/>
  <c r="AM21" i="19" s="1"/>
  <c r="AM9" i="11" s="1"/>
  <c r="AQ9" i="11" s="1"/>
  <c r="AC7" i="19"/>
  <c r="AC20" i="19" s="1"/>
  <c r="Y20" i="19" s="1"/>
  <c r="AM7" i="19"/>
  <c r="AQ7" i="19" s="1"/>
  <c r="AQ20" i="19" s="1"/>
  <c r="AM20" i="19" s="1"/>
  <c r="AM8" i="11" s="1"/>
  <c r="AQ8" i="11" s="1"/>
  <c r="AA7" i="19"/>
  <c r="AA20" i="19" s="1"/>
  <c r="X20" i="19" s="1"/>
  <c r="AL7" i="19"/>
  <c r="AO7" i="19" s="1"/>
  <c r="AO20" i="19" s="1"/>
  <c r="AL20" i="19" s="1"/>
  <c r="AC6" i="19"/>
  <c r="AC19" i="19" s="1"/>
  <c r="Y19" i="19" s="1"/>
  <c r="AM6" i="19"/>
  <c r="AC12" i="19"/>
  <c r="AC25" i="19" s="1"/>
  <c r="Y25" i="19" s="1"/>
  <c r="AM12" i="19"/>
  <c r="AA9" i="19"/>
  <c r="AA22" i="19" s="1"/>
  <c r="X22" i="19" s="1"/>
  <c r="AL9" i="19"/>
  <c r="AO9" i="19" s="1"/>
  <c r="AO22" i="19" s="1"/>
  <c r="AL22" i="19" s="1"/>
  <c r="AC13" i="19"/>
  <c r="AC26" i="19" s="1"/>
  <c r="Y26" i="19" s="1"/>
  <c r="AM13" i="19"/>
  <c r="AO22" i="11"/>
  <c r="AL24" i="19"/>
  <c r="AL22" i="11" s="1"/>
  <c r="Y24" i="19"/>
  <c r="Y22" i="11" s="1"/>
  <c r="X24" i="19"/>
  <c r="X22" i="11" s="1"/>
  <c r="C24" i="19"/>
  <c r="C22" i="11" s="1"/>
  <c r="J25" i="19"/>
  <c r="C25" i="19"/>
  <c r="R22" i="6"/>
  <c r="R10" i="11" s="1"/>
  <c r="V10" i="11" s="1"/>
  <c r="Q25" i="19"/>
  <c r="AS14" i="11"/>
  <c r="AS10" i="11"/>
  <c r="AS7" i="11"/>
  <c r="K21" i="6"/>
  <c r="K9" i="11" s="1"/>
  <c r="O9" i="11" s="1"/>
  <c r="AS8" i="11"/>
  <c r="AS9" i="11"/>
  <c r="R21" i="6"/>
  <c r="R9" i="11" s="1"/>
  <c r="V9" i="11" s="1"/>
  <c r="K26" i="6"/>
  <c r="K14" i="11" s="1"/>
  <c r="N18" i="11"/>
  <c r="N23" i="11" s="1"/>
  <c r="K22" i="6"/>
  <c r="K10" i="11" s="1"/>
  <c r="O10" i="11" s="1"/>
  <c r="R24" i="6"/>
  <c r="R19" i="6"/>
  <c r="R7" i="11" s="1"/>
  <c r="V7" i="11" s="1"/>
  <c r="K19" i="6"/>
  <c r="K7" i="11" s="1"/>
  <c r="O7" i="11" s="1"/>
  <c r="R20" i="6"/>
  <c r="R8" i="11" s="1"/>
  <c r="V8" i="11" s="1"/>
  <c r="R26" i="6"/>
  <c r="R14" i="11" s="1"/>
  <c r="V14" i="11" s="1"/>
  <c r="D26" i="6"/>
  <c r="D14" i="11" s="1"/>
  <c r="H14" i="11" s="1"/>
  <c r="K24" i="6"/>
  <c r="U18" i="11"/>
  <c r="U23" i="11" s="1"/>
  <c r="K20" i="6"/>
  <c r="K8" i="11" s="1"/>
  <c r="O8" i="11" s="1"/>
  <c r="Q20" i="6"/>
  <c r="Q8" i="11" s="1"/>
  <c r="T8" i="11" s="1"/>
  <c r="D13" i="6"/>
  <c r="AM11" i="19" l="1"/>
  <c r="AQ11" i="19" s="1"/>
  <c r="AQ24" i="19" s="1"/>
  <c r="AQ6" i="19"/>
  <c r="AQ19" i="19" s="1"/>
  <c r="AM19" i="19" s="1"/>
  <c r="AM7" i="11" s="1"/>
  <c r="AQ7" i="11" s="1"/>
  <c r="K12" i="11"/>
  <c r="K18" i="11"/>
  <c r="K23" i="11" s="1"/>
  <c r="O23" i="11" s="1"/>
  <c r="R12" i="11"/>
  <c r="V12" i="11" s="1"/>
  <c r="R18" i="11"/>
  <c r="R23" i="11" s="1"/>
  <c r="O14" i="11"/>
  <c r="H9" i="6"/>
  <c r="H22" i="6" s="1"/>
  <c r="D22" i="6" s="1"/>
  <c r="D10" i="11" s="1"/>
  <c r="H10" i="11" s="1"/>
  <c r="H8" i="6"/>
  <c r="H21" i="6" s="1"/>
  <c r="D21" i="6" s="1"/>
  <c r="D9" i="11" s="1"/>
  <c r="H9" i="11" s="1"/>
  <c r="H7" i="6"/>
  <c r="H20" i="6" s="1"/>
  <c r="D20" i="6" s="1"/>
  <c r="D8" i="11" s="1"/>
  <c r="H8" i="11" s="1"/>
  <c r="H6" i="6"/>
  <c r="H19" i="6" s="1"/>
  <c r="D19" i="6" s="1"/>
  <c r="D7" i="11" s="1"/>
  <c r="H7" i="11" s="1"/>
  <c r="D11" i="6"/>
  <c r="D12" i="6" s="1"/>
  <c r="G11" i="6"/>
  <c r="AQ22" i="11" l="1"/>
  <c r="AM24" i="19"/>
  <c r="G24" i="6"/>
  <c r="G12" i="6"/>
  <c r="H11" i="6"/>
  <c r="H24" i="6" s="1"/>
  <c r="H18" i="11" s="1"/>
  <c r="V23" i="11"/>
  <c r="O12" i="11"/>
  <c r="F13" i="6"/>
  <c r="F26" i="6" s="1"/>
  <c r="C26" i="6" s="1"/>
  <c r="C14" i="11" s="1"/>
  <c r="F14" i="11" s="1"/>
  <c r="F10" i="6"/>
  <c r="F23" i="6" s="1"/>
  <c r="C23" i="6" s="1"/>
  <c r="C11" i="11" s="1"/>
  <c r="F11" i="11" s="1"/>
  <c r="F9" i="6"/>
  <c r="F22" i="6" s="1"/>
  <c r="C22" i="6" s="1"/>
  <c r="C10" i="11" s="1"/>
  <c r="F10" i="11" s="1"/>
  <c r="F8" i="6"/>
  <c r="F21" i="6" s="1"/>
  <c r="C21" i="6" s="1"/>
  <c r="C9" i="11" s="1"/>
  <c r="F9" i="11" s="1"/>
  <c r="F7" i="6"/>
  <c r="F20" i="6" s="1"/>
  <c r="C20" i="6" s="1"/>
  <c r="C8" i="11" s="1"/>
  <c r="F8" i="11" s="1"/>
  <c r="F6" i="6"/>
  <c r="F19" i="6" s="1"/>
  <c r="C19" i="6" s="1"/>
  <c r="C7" i="11" s="1"/>
  <c r="F7" i="11" s="1"/>
  <c r="C11" i="6"/>
  <c r="C12" i="6" s="1"/>
  <c r="E11" i="6"/>
  <c r="E24" i="6" s="1"/>
  <c r="Z13" i="6"/>
  <c r="AN13" i="6" s="1"/>
  <c r="Z10" i="6"/>
  <c r="AN10" i="6" s="1"/>
  <c r="Z9" i="6"/>
  <c r="AN9" i="6" s="1"/>
  <c r="Z8" i="6"/>
  <c r="AN8" i="6" s="1"/>
  <c r="Z7" i="6"/>
  <c r="AN7" i="6" s="1"/>
  <c r="X7" i="6"/>
  <c r="AL7" i="6" s="1"/>
  <c r="X8" i="6"/>
  <c r="AL8" i="6" s="1"/>
  <c r="X9" i="6"/>
  <c r="AL9" i="6" s="1"/>
  <c r="X10" i="6"/>
  <c r="AL10" i="6" s="1"/>
  <c r="X13" i="6"/>
  <c r="AL13" i="6" s="1"/>
  <c r="X6" i="6"/>
  <c r="AL6" i="6" s="1"/>
  <c r="Q11" i="6"/>
  <c r="Q12" i="6" s="1"/>
  <c r="T13" i="6"/>
  <c r="T26" i="6" s="1"/>
  <c r="Q26" i="6" s="1"/>
  <c r="Q14" i="11" s="1"/>
  <c r="T10" i="6"/>
  <c r="T23" i="6" s="1"/>
  <c r="Q23" i="6" s="1"/>
  <c r="Q11" i="11" s="1"/>
  <c r="T11" i="11" s="1"/>
  <c r="T9" i="6"/>
  <c r="T22" i="6" s="1"/>
  <c r="Q22" i="6" s="1"/>
  <c r="Q10" i="11" s="1"/>
  <c r="T10" i="11" s="1"/>
  <c r="T8" i="6"/>
  <c r="T21" i="6" s="1"/>
  <c r="Q21" i="6" s="1"/>
  <c r="Q9" i="11" s="1"/>
  <c r="T9" i="11" s="1"/>
  <c r="T6" i="6"/>
  <c r="T19" i="6" s="1"/>
  <c r="Q19" i="6" s="1"/>
  <c r="Q7" i="11" s="1"/>
  <c r="T7" i="11" s="1"/>
  <c r="AO9" i="6" l="1"/>
  <c r="AO10" i="6"/>
  <c r="AM22" i="11"/>
  <c r="AM23" i="11" s="1"/>
  <c r="AQ23" i="11" s="1"/>
  <c r="AM12" i="11"/>
  <c r="AQ12" i="11" s="1"/>
  <c r="AL11" i="6"/>
  <c r="AO6" i="6"/>
  <c r="AO13" i="6"/>
  <c r="AO7" i="6"/>
  <c r="AN11" i="6"/>
  <c r="AO8" i="6"/>
  <c r="Z23" i="6"/>
  <c r="Z11" i="11" s="1"/>
  <c r="Z21" i="6"/>
  <c r="Z9" i="11" s="1"/>
  <c r="Z22" i="6"/>
  <c r="Z10" i="11" s="1"/>
  <c r="Z20" i="6"/>
  <c r="Z8" i="11" s="1"/>
  <c r="Z19" i="6"/>
  <c r="Z7" i="11" s="1"/>
  <c r="Z26" i="6"/>
  <c r="Z14" i="11" s="1"/>
  <c r="AA6" i="6"/>
  <c r="AA19" i="6" s="1"/>
  <c r="AA10" i="6"/>
  <c r="AA23" i="6" s="1"/>
  <c r="AA13" i="6"/>
  <c r="AA26" i="6" s="1"/>
  <c r="F11" i="6"/>
  <c r="F24" i="6" s="1"/>
  <c r="F18" i="11" s="1"/>
  <c r="E12" i="11"/>
  <c r="E18" i="11"/>
  <c r="E23" i="11" s="1"/>
  <c r="AA8" i="6"/>
  <c r="AA21" i="6" s="1"/>
  <c r="G25" i="6"/>
  <c r="H12" i="6"/>
  <c r="H25" i="6" s="1"/>
  <c r="E12" i="6"/>
  <c r="AA9" i="6"/>
  <c r="AA22" i="6" s="1"/>
  <c r="G12" i="11"/>
  <c r="G18" i="11"/>
  <c r="D24" i="6"/>
  <c r="T14" i="11"/>
  <c r="AA7" i="6"/>
  <c r="AA20" i="6" s="1"/>
  <c r="M13" i="6"/>
  <c r="M26" i="6" s="1"/>
  <c r="J26" i="6" s="1"/>
  <c r="J14" i="11" s="1"/>
  <c r="M14" i="11" s="1"/>
  <c r="M10" i="6"/>
  <c r="M23" i="6" s="1"/>
  <c r="J23" i="6" s="1"/>
  <c r="J11" i="11" s="1"/>
  <c r="M11" i="11" s="1"/>
  <c r="M9" i="6"/>
  <c r="M22" i="6" s="1"/>
  <c r="J22" i="6" s="1"/>
  <c r="J10" i="11" s="1"/>
  <c r="M10" i="11" s="1"/>
  <c r="M8" i="6"/>
  <c r="M21" i="6" s="1"/>
  <c r="J21" i="6" s="1"/>
  <c r="J9" i="11" s="1"/>
  <c r="M9" i="11" s="1"/>
  <c r="M7" i="6"/>
  <c r="M20" i="6" s="1"/>
  <c r="J20" i="6" s="1"/>
  <c r="J8" i="11" s="1"/>
  <c r="M8" i="11" s="1"/>
  <c r="M6" i="6"/>
  <c r="M19" i="6" s="1"/>
  <c r="J19" i="6" s="1"/>
  <c r="J7" i="11" s="1"/>
  <c r="M7" i="11" s="1"/>
  <c r="J11" i="6"/>
  <c r="X11" i="6" s="1"/>
  <c r="L11" i="6"/>
  <c r="L24" i="6" s="1"/>
  <c r="X21" i="6" l="1"/>
  <c r="X9" i="11" s="1"/>
  <c r="AA9" i="11" s="1"/>
  <c r="AO11" i="6"/>
  <c r="X23" i="6"/>
  <c r="X11" i="11" s="1"/>
  <c r="AA11" i="11" s="1"/>
  <c r="X20" i="6"/>
  <c r="X8" i="11" s="1"/>
  <c r="AA8" i="11" s="1"/>
  <c r="X19" i="6"/>
  <c r="X7" i="11" s="1"/>
  <c r="AA7" i="11" s="1"/>
  <c r="AN21" i="6"/>
  <c r="AO21" i="6"/>
  <c r="AN23" i="6"/>
  <c r="AN11" i="11" s="1"/>
  <c r="AT11" i="11" s="1"/>
  <c r="AO23" i="6"/>
  <c r="Z11" i="6"/>
  <c r="X22" i="6"/>
  <c r="X10" i="11" s="1"/>
  <c r="AA10" i="11" s="1"/>
  <c r="X26" i="6"/>
  <c r="X14" i="11" s="1"/>
  <c r="AA14" i="11" s="1"/>
  <c r="AH22" i="6"/>
  <c r="AG22" i="6"/>
  <c r="AG20" i="6"/>
  <c r="AG8" i="11" s="1"/>
  <c r="AH20" i="6"/>
  <c r="AH19" i="6"/>
  <c r="AG19" i="6"/>
  <c r="AG26" i="6"/>
  <c r="AG14" i="11" s="1"/>
  <c r="AH26" i="6"/>
  <c r="J12" i="6"/>
  <c r="X12" i="6" s="1"/>
  <c r="AL12" i="6" s="1"/>
  <c r="M11" i="6"/>
  <c r="M24" i="6" s="1"/>
  <c r="M18" i="11" s="1"/>
  <c r="E25" i="6"/>
  <c r="F12" i="6"/>
  <c r="F25" i="6" s="1"/>
  <c r="D12" i="11"/>
  <c r="H12" i="11" s="1"/>
  <c r="D18" i="11"/>
  <c r="D23" i="11" s="1"/>
  <c r="G23" i="11"/>
  <c r="AS18" i="11"/>
  <c r="L12" i="11"/>
  <c r="L18" i="11"/>
  <c r="L23" i="11" s="1"/>
  <c r="L12" i="6"/>
  <c r="C24" i="6"/>
  <c r="AS12" i="11"/>
  <c r="G13" i="11"/>
  <c r="D25" i="6"/>
  <c r="D13" i="11" s="1"/>
  <c r="S24" i="6"/>
  <c r="T11" i="6"/>
  <c r="T24" i="6" s="1"/>
  <c r="T18" i="11" s="1"/>
  <c r="AB12" i="6"/>
  <c r="AB25" i="6" s="1"/>
  <c r="U12" i="6"/>
  <c r="U25" i="6" s="1"/>
  <c r="N12" i="6"/>
  <c r="R11" i="6"/>
  <c r="R12" i="6" s="1"/>
  <c r="R9" i="6"/>
  <c r="R8" i="6"/>
  <c r="R7" i="6"/>
  <c r="R6" i="6"/>
  <c r="K6" i="6"/>
  <c r="K11" i="6"/>
  <c r="K9" i="6"/>
  <c r="K8" i="6"/>
  <c r="K7" i="6"/>
  <c r="Y11" i="6" l="1"/>
  <c r="AC11" i="6" s="1"/>
  <c r="AC24" i="6" s="1"/>
  <c r="AC18" i="11" s="1"/>
  <c r="Y6" i="6"/>
  <c r="AC6" i="6" s="1"/>
  <c r="AC19" i="6" s="1"/>
  <c r="Y19" i="6" s="1"/>
  <c r="Y7" i="11" s="1"/>
  <c r="AC7" i="11" s="1"/>
  <c r="Y7" i="6"/>
  <c r="AC7" i="6" s="1"/>
  <c r="AC20" i="6" s="1"/>
  <c r="Y20" i="6" s="1"/>
  <c r="Y8" i="11" s="1"/>
  <c r="AC8" i="11" s="1"/>
  <c r="Y8" i="6"/>
  <c r="AC8" i="6" s="1"/>
  <c r="AC21" i="6" s="1"/>
  <c r="Y21" i="6" s="1"/>
  <c r="Y9" i="11" s="1"/>
  <c r="AC9" i="11" s="1"/>
  <c r="AL23" i="6"/>
  <c r="AL11" i="11" s="1"/>
  <c r="AO11" i="11" s="1"/>
  <c r="Y9" i="6"/>
  <c r="AC9" i="6" s="1"/>
  <c r="AC22" i="6" s="1"/>
  <c r="Y22" i="6" s="1"/>
  <c r="Y10" i="11" s="1"/>
  <c r="AC10" i="11" s="1"/>
  <c r="AE26" i="6"/>
  <c r="AL21" i="6"/>
  <c r="AL9" i="11" s="1"/>
  <c r="AN9" i="11"/>
  <c r="AE20" i="6"/>
  <c r="AE8" i="11" s="1"/>
  <c r="AH8" i="11" s="1"/>
  <c r="AN22" i="6"/>
  <c r="AN10" i="11" s="1"/>
  <c r="AT10" i="11" s="1"/>
  <c r="AO22" i="6"/>
  <c r="AE22" i="6"/>
  <c r="AG10" i="11"/>
  <c r="AN20" i="6"/>
  <c r="AO20" i="6"/>
  <c r="AO19" i="6"/>
  <c r="AH24" i="6"/>
  <c r="AH18" i="11" s="1"/>
  <c r="AG24" i="6"/>
  <c r="AG7" i="11"/>
  <c r="AE19" i="6"/>
  <c r="AE7" i="11" s="1"/>
  <c r="AN26" i="6"/>
  <c r="AO26" i="6"/>
  <c r="J24" i="6"/>
  <c r="J12" i="11" s="1"/>
  <c r="M12" i="11" s="1"/>
  <c r="K12" i="6"/>
  <c r="O12" i="6" s="1"/>
  <c r="O25" i="6" s="1"/>
  <c r="AS23" i="11"/>
  <c r="H23" i="11"/>
  <c r="C18" i="11"/>
  <c r="C23" i="11" s="1"/>
  <c r="F23" i="11" s="1"/>
  <c r="C12" i="11"/>
  <c r="F12" i="11" s="1"/>
  <c r="L25" i="6"/>
  <c r="M12" i="6"/>
  <c r="M25" i="6" s="1"/>
  <c r="V12" i="6"/>
  <c r="V25" i="6" s="1"/>
  <c r="R25" i="6" s="1"/>
  <c r="R13" i="11" s="1"/>
  <c r="E13" i="11"/>
  <c r="AS13" i="11" s="1"/>
  <c r="C25" i="6"/>
  <c r="C13" i="11" s="1"/>
  <c r="AB13" i="11"/>
  <c r="U13" i="11"/>
  <c r="AB24" i="6"/>
  <c r="N25" i="6"/>
  <c r="H13" i="11"/>
  <c r="S25" i="6"/>
  <c r="Z12" i="6"/>
  <c r="AN12" i="6" s="1"/>
  <c r="AO12" i="6" s="1"/>
  <c r="T12" i="6"/>
  <c r="T25" i="6" s="1"/>
  <c r="Z24" i="6"/>
  <c r="Z12" i="11" s="1"/>
  <c r="AA11" i="6"/>
  <c r="AA24" i="6" s="1"/>
  <c r="AA18" i="11" s="1"/>
  <c r="S12" i="11"/>
  <c r="S18" i="11"/>
  <c r="S23" i="11" s="1"/>
  <c r="Q24" i="6"/>
  <c r="J18" i="11" l="1"/>
  <c r="J23" i="11" s="1"/>
  <c r="M23" i="11" s="1"/>
  <c r="AL22" i="6"/>
  <c r="AL10" i="11" s="1"/>
  <c r="AO10" i="11" s="1"/>
  <c r="AT9" i="11"/>
  <c r="AO9" i="11"/>
  <c r="AH7" i="11"/>
  <c r="AN8" i="11"/>
  <c r="AT8" i="11" s="1"/>
  <c r="AL20" i="6"/>
  <c r="AL8" i="11" s="1"/>
  <c r="AE24" i="6"/>
  <c r="AG18" i="11"/>
  <c r="AG23" i="11" s="1"/>
  <c r="AG12" i="11"/>
  <c r="AN24" i="6"/>
  <c r="AO24" i="6"/>
  <c r="AN7" i="11"/>
  <c r="AT7" i="11" s="1"/>
  <c r="AL19" i="6"/>
  <c r="AL7" i="11" s="1"/>
  <c r="AN14" i="11"/>
  <c r="AT14" i="11" s="1"/>
  <c r="AL26" i="6"/>
  <c r="AH25" i="6"/>
  <c r="AG25" i="6"/>
  <c r="F13" i="11"/>
  <c r="V13" i="11"/>
  <c r="L13" i="11"/>
  <c r="J25" i="6"/>
  <c r="J13" i="11" s="1"/>
  <c r="N13" i="11"/>
  <c r="K25" i="6"/>
  <c r="K13" i="11" s="1"/>
  <c r="AB12" i="11"/>
  <c r="AB18" i="11"/>
  <c r="Y24" i="6"/>
  <c r="X24" i="6"/>
  <c r="Z18" i="11"/>
  <c r="Z23" i="11" s="1"/>
  <c r="Q12" i="11"/>
  <c r="Q18" i="11"/>
  <c r="Q23" i="11" s="1"/>
  <c r="Z25" i="6"/>
  <c r="AA12" i="6"/>
  <c r="AA25" i="6" s="1"/>
  <c r="S13" i="11"/>
  <c r="Q25" i="6"/>
  <c r="Q13" i="11" s="1"/>
  <c r="AO8" i="11" l="1"/>
  <c r="AO7" i="11"/>
  <c r="AN18" i="11"/>
  <c r="AN12" i="11"/>
  <c r="AT12" i="11" s="1"/>
  <c r="AL24" i="6"/>
  <c r="AO18" i="11"/>
  <c r="AE18" i="11"/>
  <c r="AG13" i="11"/>
  <c r="AE25" i="6"/>
  <c r="AO25" i="6"/>
  <c r="AN25" i="6"/>
  <c r="M13" i="11"/>
  <c r="O13" i="11"/>
  <c r="AB23" i="11"/>
  <c r="Y12" i="11"/>
  <c r="AC12" i="11" s="1"/>
  <c r="Y18" i="11"/>
  <c r="Y23" i="11" s="1"/>
  <c r="T23" i="11"/>
  <c r="T12" i="11"/>
  <c r="T13" i="11"/>
  <c r="Z13" i="11"/>
  <c r="X25" i="6"/>
  <c r="X13" i="11" s="1"/>
  <c r="X12" i="11"/>
  <c r="AA12" i="11" s="1"/>
  <c r="X18" i="11"/>
  <c r="X23" i="11" s="1"/>
  <c r="AA23" i="11" s="1"/>
  <c r="AN23" i="11" l="1"/>
  <c r="AT23" i="11" s="1"/>
  <c r="AT18" i="11"/>
  <c r="AL18" i="11"/>
  <c r="AL23" i="11" s="1"/>
  <c r="AL12" i="11"/>
  <c r="AO12" i="11" s="1"/>
  <c r="AN13" i="11"/>
  <c r="AT13" i="11" s="1"/>
  <c r="AL25" i="6"/>
  <c r="AC23" i="11"/>
  <c r="AA13" i="11"/>
  <c r="AO23" i="11" l="1"/>
  <c r="AH25" i="17"/>
  <c r="AE25" i="17" s="1"/>
  <c r="AH22" i="17"/>
  <c r="AE22" i="17" s="1"/>
  <c r="AE10" i="11" s="1"/>
  <c r="AH10" i="11" s="1"/>
  <c r="AH26" i="17"/>
  <c r="AE26" i="17" s="1"/>
  <c r="AH21" i="17"/>
  <c r="AE21" i="17" s="1"/>
  <c r="AE9" i="11" s="1"/>
  <c r="AH9" i="11" s="1"/>
  <c r="AJ25" i="17"/>
  <c r="AF25" i="17" s="1"/>
  <c r="AH23" i="17"/>
  <c r="AE23" i="17" s="1"/>
  <c r="AE11" i="11" s="1"/>
  <c r="AH11" i="11" s="1"/>
  <c r="AJ26" i="17"/>
  <c r="AF26" i="17" s="1"/>
  <c r="AH24" i="17"/>
  <c r="AE24" i="17" s="1"/>
  <c r="AE20" i="11" s="1"/>
  <c r="AJ24" i="17"/>
  <c r="AF24" i="17" s="1"/>
  <c r="AJ20" i="11"/>
  <c r="AH20" i="11" l="1"/>
  <c r="AF20" i="11"/>
  <c r="AH26" i="16" l="1"/>
  <c r="AE26" i="16" s="1"/>
  <c r="AE14" i="11" s="1"/>
  <c r="AH14" i="11" s="1"/>
  <c r="AJ26" i="16"/>
  <c r="AF26" i="16" s="1"/>
  <c r="AJ25" i="16" l="1"/>
  <c r="AF25" i="16" s="1"/>
  <c r="AH25" i="16"/>
  <c r="AE25" i="16" s="1"/>
  <c r="AQ26" i="16" l="1"/>
  <c r="AM26" i="16" s="1"/>
  <c r="AQ25" i="16"/>
  <c r="AM25" i="16" s="1"/>
  <c r="AO26" i="16"/>
  <c r="AL26" i="16" s="1"/>
  <c r="AL14" i="11" s="1"/>
  <c r="AO14" i="11" s="1"/>
  <c r="AO25" i="16"/>
  <c r="AL25" i="16" s="1"/>
  <c r="AL13" i="11" s="1"/>
  <c r="AO13" i="11" s="1"/>
  <c r="AF12" i="6"/>
  <c r="AJ25" i="6" s="1"/>
  <c r="AF25" i="6" s="1"/>
  <c r="AF13" i="11" s="1"/>
  <c r="AJ13" i="11" s="1"/>
  <c r="AJ26" i="6"/>
  <c r="AF26" i="6" s="1"/>
  <c r="AF14" i="11" s="1"/>
  <c r="AJ14" i="11" s="1"/>
  <c r="AE12" i="19"/>
  <c r="AH12" i="19" s="1"/>
  <c r="AH25" i="19" s="1"/>
  <c r="AE25" i="19" s="1"/>
  <c r="AE13" i="11" s="1"/>
  <c r="AH13" i="11" s="1"/>
  <c r="AH24" i="19"/>
  <c r="AH22" i="11" s="1"/>
  <c r="AE24" i="19" l="1"/>
  <c r="AE22" i="11" l="1"/>
  <c r="AE23" i="11" s="1"/>
  <c r="AH23" i="11" s="1"/>
  <c r="AE12" i="11"/>
  <c r="AH12" i="11" s="1"/>
  <c r="AJ11" i="19"/>
  <c r="AJ24" i="19" s="1"/>
  <c r="AQ13" i="19"/>
  <c r="AQ26" i="19" s="1"/>
  <c r="AM26" i="19" s="1"/>
  <c r="AM14" i="11" s="1"/>
  <c r="AQ14" i="11" s="1"/>
  <c r="AQ12" i="19"/>
  <c r="AQ25" i="19" s="1"/>
  <c r="AM25" i="19" s="1"/>
  <c r="AM13" i="11" s="1"/>
  <c r="AQ13" i="11" s="1"/>
  <c r="AF24" i="19" l="1"/>
  <c r="AJ22" i="11"/>
  <c r="AF22" i="11" l="1"/>
  <c r="AF23" i="11" s="1"/>
  <c r="AJ23" i="11" s="1"/>
  <c r="AF12" i="11"/>
  <c r="AJ12" i="11" s="1"/>
  <c r="Y12" i="6" l="1"/>
  <c r="AC12" i="6" s="1"/>
  <c r="AC25" i="6" s="1"/>
  <c r="Y25" i="6" s="1"/>
  <c r="Y13" i="11" s="1"/>
  <c r="AC13" i="11" s="1"/>
  <c r="AC13" i="6"/>
  <c r="AC26" i="6" s="1"/>
  <c r="Y26" i="6" s="1"/>
  <c r="Y14" i="11" s="1"/>
  <c r="AC14" i="11" s="1"/>
</calcChain>
</file>

<file path=xl/sharedStrings.xml><?xml version="1.0" encoding="utf-8"?>
<sst xmlns="http://schemas.openxmlformats.org/spreadsheetml/2006/main" count="492" uniqueCount="46">
  <si>
    <t>L'Oreal vs Market</t>
    <phoneticPr fontId="9" type="noConversion"/>
  </si>
  <si>
    <t>Market: North Asia</t>
    <phoneticPr fontId="9" type="noConversion"/>
  </si>
  <si>
    <t>by division</t>
    <phoneticPr fontId="9" type="noConversion"/>
  </si>
  <si>
    <t>2020 Full Year</t>
    <phoneticPr fontId="9" type="noConversion"/>
  </si>
  <si>
    <t>2021 Q1</t>
    <phoneticPr fontId="9" type="noConversion"/>
  </si>
  <si>
    <t>2021 Q2</t>
    <phoneticPr fontId="9" type="noConversion"/>
  </si>
  <si>
    <t>2021 S1</t>
    <phoneticPr fontId="9" type="noConversion"/>
  </si>
  <si>
    <t>2021 Q3</t>
    <phoneticPr fontId="9" type="noConversion"/>
  </si>
  <si>
    <t>YTD 2021Q3</t>
    <phoneticPr fontId="9" type="noConversion"/>
  </si>
  <si>
    <t>Market Share (sell-out)</t>
    <phoneticPr fontId="9" type="noConversion"/>
  </si>
  <si>
    <t>in EURO Mn</t>
  </si>
  <si>
    <t>Mkt
Sell-out</t>
    <phoneticPr fontId="9" type="noConversion"/>
  </si>
  <si>
    <t>Evol</t>
    <phoneticPr fontId="9" type="noConversion"/>
  </si>
  <si>
    <t>L'Oreal 
Sell-out</t>
    <phoneticPr fontId="9" type="noConversion"/>
  </si>
  <si>
    <t>2020 FY</t>
    <phoneticPr fontId="9" type="noConversion"/>
  </si>
  <si>
    <t>YTD21Q3</t>
    <phoneticPr fontId="9" type="noConversion"/>
  </si>
  <si>
    <t>Mass / CPD</t>
  </si>
  <si>
    <t>Selective / Luxe</t>
  </si>
  <si>
    <t>Dermo / ACD</t>
  </si>
  <si>
    <t>Salon / PPD</t>
  </si>
  <si>
    <t>Door-to-Door</t>
    <phoneticPr fontId="9" type="noConversion"/>
  </si>
  <si>
    <t>Total North Asia</t>
  </si>
  <si>
    <t>Offline</t>
    <phoneticPr fontId="9" type="noConversion"/>
  </si>
  <si>
    <t>Online</t>
    <phoneticPr fontId="9" type="noConversion"/>
  </si>
  <si>
    <t>by market</t>
    <phoneticPr fontId="9" type="noConversion"/>
  </si>
  <si>
    <t>Market Share (sell-out)</t>
  </si>
  <si>
    <t>2020 FY</t>
  </si>
  <si>
    <t>YTD21Q3</t>
  </si>
  <si>
    <t>China</t>
    <phoneticPr fontId="9" type="noConversion"/>
  </si>
  <si>
    <t>Japan</t>
    <phoneticPr fontId="9" type="noConversion"/>
  </si>
  <si>
    <t>Korea</t>
    <phoneticPr fontId="9" type="noConversion"/>
  </si>
  <si>
    <t>Taiwan</t>
    <phoneticPr fontId="9" type="noConversion"/>
  </si>
  <si>
    <t>Hong Kong</t>
    <phoneticPr fontId="9" type="noConversion"/>
  </si>
  <si>
    <t>Total North Asia</t>
    <phoneticPr fontId="9" type="noConversion"/>
  </si>
  <si>
    <t>updated on November 01, 2021</t>
    <phoneticPr fontId="9" type="noConversion"/>
  </si>
  <si>
    <t>L'Oreal vs Market by Division</t>
    <phoneticPr fontId="9" type="noConversion"/>
  </si>
  <si>
    <t>Market: China</t>
    <phoneticPr fontId="9" type="noConversion"/>
  </si>
  <si>
    <t>in local currency Mn</t>
    <phoneticPr fontId="9" type="noConversion"/>
  </si>
  <si>
    <t>Total</t>
  </si>
  <si>
    <t xml:space="preserve">Exchange rate: </t>
    <phoneticPr fontId="9" type="noConversion"/>
  </si>
  <si>
    <t>Market: Japan</t>
    <phoneticPr fontId="9" type="noConversion"/>
  </si>
  <si>
    <t>Market: Korea</t>
    <phoneticPr fontId="9" type="noConversion"/>
  </si>
  <si>
    <t>in local currency Bn</t>
    <phoneticPr fontId="9" type="noConversion"/>
  </si>
  <si>
    <t>Exchange rate:</t>
    <phoneticPr fontId="9" type="noConversion"/>
  </si>
  <si>
    <t>Market: Taiwan</t>
    <phoneticPr fontId="9" type="noConversion"/>
  </si>
  <si>
    <t>Market: Hong Kong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</si>
</sst>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0.0%"/>
    <numFmt numFmtId="178" formatCode="[$€-2]\ #,##0.00_);[Red]\([$€-2]\ #,##0.00\)"/>
    <numFmt numFmtId="179" formatCode="[$-409]mmmm/yy;@"/>
    <numFmt numFmtId="180" formatCode="\+0.0%"/>
    <numFmt numFmtId="181" formatCode="#,##0.0_);[Red]\(#,##0.0\)"/>
    <numFmt numFmtId="182" formatCode="0.00000000_);[Red]\(0.00000000\)"/>
    <numFmt numFmtId="183" formatCode="0.000000000_);[Red]\(0.000000000\)"/>
    <numFmt numFmtId="184" formatCode="#,##0_ "/>
  </numFmts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name val="Verdana"/>
      <family val="2"/>
    </font>
    <font>
      <i/>
      <sz val="9"/>
      <color theme="1"/>
      <name val="Arial"/>
      <family val="2"/>
    </font>
    <font>
      <sz val="9"/>
      <name val="等线"/>
      <family val="2"/>
      <charset val="134"/>
      <scheme val="minor"/>
    </font>
    <font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8"/>
      <color theme="1"/>
      <name val="Arial"/>
      <family val="2"/>
    </font>
    <font>
      <sz val="8"/>
      <color theme="1"/>
      <name val="等线"/>
      <family val="2"/>
      <charset val="134"/>
      <scheme val="minor"/>
    </font>
    <font>
      <sz val="11"/>
      <name val="Arial"/>
      <family val="2"/>
    </font>
    <font>
      <i/>
      <sz val="11"/>
      <color theme="1"/>
      <name val="等线"/>
      <family val="3"/>
      <charset val="134"/>
      <scheme val="minor"/>
    </font>
    <font>
      <b/>
      <sz val="1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178" fontId="0" fillId="0" borderId="0"/>
    <xf numFmtId="9" fontId="2" fillId="0" borderId="0" applyFont="0" applyFill="0" applyBorder="0" applyAlignment="0" applyProtection="0"/>
    <xf numFmtId="178" fontId="3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9" fontId="1" fillId="0" borderId="0"/>
    <xf numFmtId="176" fontId="7" fillId="0" borderId="0" applyFont="0" applyFill="0" applyBorder="0" applyAlignment="0" applyProtection="0"/>
    <xf numFmtId="179" fontId="1" fillId="0" borderId="0"/>
    <xf numFmtId="176" fontId="3" fillId="0" borderId="0" applyFont="0" applyFill="0" applyBorder="0" applyAlignment="0" applyProtection="0"/>
    <xf numFmtId="0" fontId="2" fillId="0" borderId="0">
      <alignment vertical="center"/>
    </xf>
    <xf numFmtId="0" fontId="3" fillId="0" borderId="0"/>
    <xf numFmtId="41" fontId="2" fillId="0" borderId="0" applyFont="0" applyFill="0" applyBorder="0" applyAlignment="0" applyProtection="0">
      <alignment vertical="center"/>
    </xf>
  </cellStyleXfs>
  <cellXfs count="120">
    <xf numFmtId="178" fontId="0" fillId="0" borderId="0" xfId="0"/>
    <xf numFmtId="178" fontId="0" fillId="2" borderId="0" xfId="0" applyFill="1"/>
    <xf numFmtId="178" fontId="5" fillId="2" borderId="0" xfId="0" applyFont="1" applyFill="1" applyAlignment="1">
      <alignment vertical="center"/>
    </xf>
    <xf numFmtId="178" fontId="5" fillId="2" borderId="0" xfId="0" applyFont="1" applyFill="1" applyAlignment="1">
      <alignment horizontal="center" vertical="center"/>
    </xf>
    <xf numFmtId="178" fontId="5" fillId="2" borderId="8" xfId="0" applyFont="1" applyFill="1" applyBorder="1" applyAlignment="1">
      <alignment horizontal="center" vertical="center" wrapText="1"/>
    </xf>
    <xf numFmtId="178" fontId="5" fillId="2" borderId="1" xfId="0" applyFont="1" applyFill="1" applyBorder="1" applyAlignment="1">
      <alignment horizontal="center" vertical="center"/>
    </xf>
    <xf numFmtId="178" fontId="5" fillId="2" borderId="2" xfId="0" applyFont="1" applyFill="1" applyBorder="1" applyAlignment="1">
      <alignment horizontal="center" vertical="center"/>
    </xf>
    <xf numFmtId="178" fontId="6" fillId="2" borderId="0" xfId="0" applyFont="1" applyFill="1" applyAlignment="1">
      <alignment vertical="center"/>
    </xf>
    <xf numFmtId="178" fontId="0" fillId="2" borderId="0" xfId="0" applyFill="1" applyAlignment="1">
      <alignment vertical="center"/>
    </xf>
    <xf numFmtId="178" fontId="5" fillId="2" borderId="9" xfId="0" applyFont="1" applyFill="1" applyBorder="1" applyAlignment="1">
      <alignment horizontal="center" vertical="center" wrapText="1"/>
    </xf>
    <xf numFmtId="178" fontId="4" fillId="2" borderId="2" xfId="0" applyFont="1" applyFill="1" applyBorder="1" applyAlignment="1">
      <alignment horizontal="center" vertical="center"/>
    </xf>
    <xf numFmtId="177" fontId="5" fillId="2" borderId="0" xfId="1" quotePrefix="1" applyNumberFormat="1" applyFont="1" applyFill="1" applyBorder="1" applyAlignment="1">
      <alignment horizontal="center" vertical="center"/>
    </xf>
    <xf numFmtId="178" fontId="5" fillId="2" borderId="5" xfId="0" applyFont="1" applyFill="1" applyBorder="1" applyAlignment="1">
      <alignment horizontal="center" vertical="center" wrapText="1"/>
    </xf>
    <xf numFmtId="178" fontId="10" fillId="2" borderId="0" xfId="0" applyFont="1" applyFill="1" applyAlignment="1">
      <alignment vertical="center"/>
    </xf>
    <xf numFmtId="178" fontId="11" fillId="2" borderId="0" xfId="0" applyFont="1" applyFill="1" applyAlignment="1">
      <alignment horizontal="center" vertical="center"/>
    </xf>
    <xf numFmtId="178" fontId="4" fillId="2" borderId="11" xfId="0" applyFont="1" applyFill="1" applyBorder="1" applyAlignment="1">
      <alignment horizontal="center" vertical="center"/>
    </xf>
    <xf numFmtId="178" fontId="12" fillId="2" borderId="1" xfId="0" applyFont="1" applyFill="1" applyBorder="1" applyAlignment="1">
      <alignment horizontal="right" vertical="center"/>
    </xf>
    <xf numFmtId="178" fontId="12" fillId="2" borderId="11" xfId="0" applyFont="1" applyFill="1" applyBorder="1" applyAlignment="1">
      <alignment horizontal="right" vertical="center"/>
    </xf>
    <xf numFmtId="178" fontId="0" fillId="2" borderId="6" xfId="0" applyFill="1" applyBorder="1" applyAlignment="1">
      <alignment vertical="center"/>
    </xf>
    <xf numFmtId="178" fontId="8" fillId="2" borderId="0" xfId="0" applyFont="1" applyFill="1" applyAlignment="1">
      <alignment vertical="center"/>
    </xf>
    <xf numFmtId="38" fontId="5" fillId="2" borderId="4" xfId="1" quotePrefix="1" applyNumberFormat="1" applyFont="1" applyFill="1" applyBorder="1" applyAlignment="1">
      <alignment horizontal="center" vertical="center"/>
    </xf>
    <xf numFmtId="38" fontId="4" fillId="2" borderId="5" xfId="1" quotePrefix="1" applyNumberFormat="1" applyFont="1" applyFill="1" applyBorder="1" applyAlignment="1">
      <alignment horizontal="center" vertical="center"/>
    </xf>
    <xf numFmtId="38" fontId="12" fillId="2" borderId="3" xfId="1" quotePrefix="1" applyNumberFormat="1" applyFont="1" applyFill="1" applyBorder="1" applyAlignment="1">
      <alignment horizontal="center" vertical="center"/>
    </xf>
    <xf numFmtId="38" fontId="12" fillId="2" borderId="5" xfId="1" quotePrefix="1" applyNumberFormat="1" applyFont="1" applyFill="1" applyBorder="1" applyAlignment="1">
      <alignment horizontal="center" vertical="center"/>
    </xf>
    <xf numFmtId="177" fontId="12" fillId="2" borderId="6" xfId="1" quotePrefix="1" applyNumberFormat="1" applyFont="1" applyFill="1" applyBorder="1" applyAlignment="1">
      <alignment horizontal="center" vertical="center"/>
    </xf>
    <xf numFmtId="180" fontId="5" fillId="2" borderId="0" xfId="1" quotePrefix="1" applyNumberFormat="1" applyFont="1" applyFill="1" applyBorder="1" applyAlignment="1">
      <alignment horizontal="center" vertical="center"/>
    </xf>
    <xf numFmtId="180" fontId="4" fillId="2" borderId="8" xfId="1" quotePrefix="1" applyNumberFormat="1" applyFont="1" applyFill="1" applyBorder="1" applyAlignment="1">
      <alignment horizontal="center" vertical="center"/>
    </xf>
    <xf numFmtId="180" fontId="12" fillId="2" borderId="8" xfId="1" quotePrefix="1" applyNumberFormat="1" applyFont="1" applyFill="1" applyBorder="1" applyAlignment="1">
      <alignment horizontal="center" vertical="center"/>
    </xf>
    <xf numFmtId="38" fontId="5" fillId="3" borderId="0" xfId="1" quotePrefix="1" applyNumberFormat="1" applyFont="1" applyFill="1" applyBorder="1" applyAlignment="1">
      <alignment horizontal="center" vertical="center"/>
    </xf>
    <xf numFmtId="38" fontId="4" fillId="3" borderId="8" xfId="1" quotePrefix="1" applyNumberFormat="1" applyFont="1" applyFill="1" applyBorder="1" applyAlignment="1">
      <alignment horizontal="center" vertical="center"/>
    </xf>
    <xf numFmtId="38" fontId="5" fillId="3" borderId="6" xfId="1" quotePrefix="1" applyNumberFormat="1" applyFont="1" applyFill="1" applyBorder="1" applyAlignment="1">
      <alignment horizontal="center" vertical="center"/>
    </xf>
    <xf numFmtId="38" fontId="12" fillId="3" borderId="6" xfId="1" quotePrefix="1" applyNumberFormat="1" applyFont="1" applyFill="1" applyBorder="1" applyAlignment="1">
      <alignment horizontal="center" vertical="center"/>
    </xf>
    <xf numFmtId="38" fontId="12" fillId="3" borderId="8" xfId="1" quotePrefix="1" applyNumberFormat="1" applyFont="1" applyFill="1" applyBorder="1" applyAlignment="1">
      <alignment horizontal="center" vertical="center"/>
    </xf>
    <xf numFmtId="180" fontId="5" fillId="3" borderId="10" xfId="0" quotePrefix="1" applyNumberFormat="1" applyFont="1" applyFill="1" applyBorder="1" applyAlignment="1">
      <alignment horizontal="center" vertical="center"/>
    </xf>
    <xf numFmtId="180" fontId="4" fillId="3" borderId="10" xfId="0" quotePrefix="1" applyNumberFormat="1" applyFont="1" applyFill="1" applyBorder="1" applyAlignment="1">
      <alignment horizontal="center" vertical="center"/>
    </xf>
    <xf numFmtId="177" fontId="12" fillId="3" borderId="7" xfId="1" quotePrefix="1" applyNumberFormat="1" applyFont="1" applyFill="1" applyBorder="1" applyAlignment="1">
      <alignment horizontal="center" vertical="center"/>
    </xf>
    <xf numFmtId="177" fontId="5" fillId="2" borderId="6" xfId="1" quotePrefix="1" applyNumberFormat="1" applyFont="1" applyFill="1" applyBorder="1" applyAlignment="1">
      <alignment horizontal="center" vertical="center"/>
    </xf>
    <xf numFmtId="38" fontId="5" fillId="2" borderId="3" xfId="1" quotePrefix="1" applyNumberFormat="1" applyFont="1" applyFill="1" applyBorder="1" applyAlignment="1">
      <alignment horizontal="center" vertical="center"/>
    </xf>
    <xf numFmtId="180" fontId="12" fillId="3" borderId="9" xfId="1" quotePrefix="1" applyNumberFormat="1" applyFont="1" applyFill="1" applyBorder="1" applyAlignment="1">
      <alignment horizontal="center" vertical="center"/>
    </xf>
    <xf numFmtId="180" fontId="5" fillId="3" borderId="7" xfId="0" quotePrefix="1" applyNumberFormat="1" applyFont="1" applyFill="1" applyBorder="1" applyAlignment="1">
      <alignment horizontal="center" vertical="center"/>
    </xf>
    <xf numFmtId="181" fontId="0" fillId="2" borderId="0" xfId="0" applyNumberFormat="1" applyFill="1"/>
    <xf numFmtId="178" fontId="13" fillId="2" borderId="0" xfId="0" applyFont="1" applyFill="1"/>
    <xf numFmtId="178" fontId="6" fillId="2" borderId="0" xfId="0" applyFont="1" applyFill="1" applyAlignment="1">
      <alignment horizontal="center" vertical="center"/>
    </xf>
    <xf numFmtId="180" fontId="4" fillId="3" borderId="9" xfId="0" quotePrefix="1" applyNumberFormat="1" applyFont="1" applyFill="1" applyBorder="1" applyAlignment="1">
      <alignment horizontal="center" vertical="center"/>
    </xf>
    <xf numFmtId="38" fontId="0" fillId="2" borderId="0" xfId="0" applyNumberFormat="1" applyFill="1" applyAlignment="1">
      <alignment horizontal="center" vertical="center"/>
    </xf>
    <xf numFmtId="38" fontId="5" fillId="2" borderId="6" xfId="1" quotePrefix="1" applyNumberFormat="1" applyFont="1" applyFill="1" applyBorder="1" applyAlignment="1">
      <alignment horizontal="center" vertical="center"/>
    </xf>
    <xf numFmtId="38" fontId="5" fillId="2" borderId="0" xfId="1" quotePrefix="1" applyNumberFormat="1" applyFont="1" applyFill="1" applyBorder="1" applyAlignment="1">
      <alignment horizontal="center" vertical="center"/>
    </xf>
    <xf numFmtId="38" fontId="4" fillId="2" borderId="8" xfId="1" quotePrefix="1" applyNumberFormat="1" applyFont="1" applyFill="1" applyBorder="1" applyAlignment="1">
      <alignment horizontal="center" vertical="center"/>
    </xf>
    <xf numFmtId="38" fontId="12" fillId="2" borderId="6" xfId="1" quotePrefix="1" applyNumberFormat="1" applyFont="1" applyFill="1" applyBorder="1" applyAlignment="1">
      <alignment horizontal="center" vertical="center"/>
    </xf>
    <xf numFmtId="38" fontId="12" fillId="2" borderId="8" xfId="1" quotePrefix="1" applyNumberFormat="1" applyFont="1" applyFill="1" applyBorder="1" applyAlignment="1">
      <alignment horizontal="center" vertical="center"/>
    </xf>
    <xf numFmtId="180" fontId="12" fillId="3" borderId="7" xfId="1" quotePrefix="1" applyNumberFormat="1" applyFont="1" applyFill="1" applyBorder="1" applyAlignment="1">
      <alignment horizontal="center" vertical="center"/>
    </xf>
    <xf numFmtId="180" fontId="5" fillId="2" borderId="6" xfId="1" quotePrefix="1" applyNumberFormat="1" applyFont="1" applyFill="1" applyBorder="1" applyAlignment="1">
      <alignment horizontal="center" vertical="center"/>
    </xf>
    <xf numFmtId="180" fontId="12" fillId="2" borderId="6" xfId="1" quotePrefix="1" applyNumberFormat="1" applyFont="1" applyFill="1" applyBorder="1" applyAlignment="1">
      <alignment horizontal="center" vertical="center"/>
    </xf>
    <xf numFmtId="178" fontId="14" fillId="2" borderId="0" xfId="0" applyFont="1" applyFill="1" applyAlignment="1">
      <alignment vertical="center"/>
    </xf>
    <xf numFmtId="178" fontId="15" fillId="2" borderId="0" xfId="0" applyFont="1" applyFill="1"/>
    <xf numFmtId="183" fontId="14" fillId="2" borderId="0" xfId="0" applyNumberFormat="1" applyFont="1" applyFill="1" applyAlignment="1">
      <alignment vertical="center"/>
    </xf>
    <xf numFmtId="184" fontId="5" fillId="2" borderId="3" xfId="1" quotePrefix="1" applyNumberFormat="1" applyFont="1" applyFill="1" applyBorder="1" applyAlignment="1">
      <alignment horizontal="center" vertical="center"/>
    </xf>
    <xf numFmtId="178" fontId="11" fillId="2" borderId="10" xfId="0" applyFont="1" applyFill="1" applyBorder="1" applyAlignment="1">
      <alignment horizontal="center" vertical="center"/>
    </xf>
    <xf numFmtId="178" fontId="5" fillId="2" borderId="10" xfId="0" applyFont="1" applyFill="1" applyBorder="1" applyAlignment="1">
      <alignment horizontal="center" vertical="center"/>
    </xf>
    <xf numFmtId="182" fontId="14" fillId="2" borderId="0" xfId="0" applyNumberFormat="1" applyFont="1" applyFill="1" applyAlignment="1">
      <alignment vertical="center"/>
    </xf>
    <xf numFmtId="177" fontId="4" fillId="2" borderId="8" xfId="1" quotePrefix="1" applyNumberFormat="1" applyFont="1" applyFill="1" applyBorder="1" applyAlignment="1">
      <alignment horizontal="center" vertical="center"/>
    </xf>
    <xf numFmtId="177" fontId="5" fillId="3" borderId="10" xfId="0" quotePrefix="1" applyNumberFormat="1" applyFont="1" applyFill="1" applyBorder="1" applyAlignment="1">
      <alignment horizontal="center" vertical="center"/>
    </xf>
    <xf numFmtId="177" fontId="4" fillId="3" borderId="10" xfId="0" quotePrefix="1" applyNumberFormat="1" applyFont="1" applyFill="1" applyBorder="1" applyAlignment="1">
      <alignment horizontal="center" vertical="center"/>
    </xf>
    <xf numFmtId="178" fontId="12" fillId="2" borderId="0" xfId="0" applyFont="1" applyFill="1" applyAlignment="1">
      <alignment horizontal="right" vertical="center"/>
    </xf>
    <xf numFmtId="38" fontId="0" fillId="2" borderId="10" xfId="0" applyNumberFormat="1" applyFill="1" applyBorder="1" applyAlignment="1">
      <alignment horizontal="center" vertical="center"/>
    </xf>
    <xf numFmtId="177" fontId="12" fillId="3" borderId="9" xfId="1" quotePrefix="1" applyNumberFormat="1" applyFont="1" applyFill="1" applyBorder="1" applyAlignment="1">
      <alignment horizontal="center" vertical="center"/>
    </xf>
    <xf numFmtId="180" fontId="5" fillId="3" borderId="0" xfId="0" quotePrefix="1" applyNumberFormat="1" applyFont="1" applyFill="1" applyAlignment="1">
      <alignment horizontal="center" vertical="center"/>
    </xf>
    <xf numFmtId="180" fontId="4" fillId="3" borderId="0" xfId="0" quotePrefix="1" applyNumberFormat="1" applyFont="1" applyFill="1" applyAlignment="1">
      <alignment horizontal="center" vertical="center"/>
    </xf>
    <xf numFmtId="177" fontId="12" fillId="3" borderId="6" xfId="1" quotePrefix="1" applyNumberFormat="1" applyFont="1" applyFill="1" applyBorder="1" applyAlignment="1">
      <alignment horizontal="center" vertical="center"/>
    </xf>
    <xf numFmtId="180" fontId="12" fillId="3" borderId="8" xfId="1" quotePrefix="1" applyNumberFormat="1" applyFont="1" applyFill="1" applyBorder="1" applyAlignment="1">
      <alignment horizontal="center" vertical="center"/>
    </xf>
    <xf numFmtId="178" fontId="5" fillId="2" borderId="5" xfId="0" applyFont="1" applyFill="1" applyBorder="1" applyAlignment="1">
      <alignment horizontal="center" vertical="center"/>
    </xf>
    <xf numFmtId="178" fontId="5" fillId="2" borderId="9" xfId="0" applyFont="1" applyFill="1" applyBorder="1" applyAlignment="1">
      <alignment horizontal="center" vertical="center"/>
    </xf>
    <xf numFmtId="177" fontId="5" fillId="2" borderId="3" xfId="1" applyNumberFormat="1" applyFont="1" applyFill="1" applyBorder="1" applyAlignment="1">
      <alignment horizontal="center" vertical="center"/>
    </xf>
    <xf numFmtId="177" fontId="5" fillId="2" borderId="7" xfId="1" applyNumberFormat="1" applyFont="1" applyFill="1" applyBorder="1" applyAlignment="1">
      <alignment horizontal="center" vertical="center"/>
    </xf>
    <xf numFmtId="177" fontId="5" fillId="2" borderId="4" xfId="1" applyNumberFormat="1" applyFont="1" applyFill="1" applyBorder="1" applyAlignment="1">
      <alignment horizontal="center" vertical="center"/>
    </xf>
    <xf numFmtId="177" fontId="5" fillId="2" borderId="10" xfId="1" applyNumberFormat="1" applyFont="1" applyFill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2" borderId="10" xfId="1" applyNumberFormat="1" applyFont="1" applyFill="1" applyBorder="1" applyAlignment="1">
      <alignment horizontal="center" vertical="center"/>
    </xf>
    <xf numFmtId="177" fontId="5" fillId="2" borderId="5" xfId="1" applyNumberFormat="1" applyFont="1" applyFill="1" applyBorder="1" applyAlignment="1">
      <alignment horizontal="center" vertical="center"/>
    </xf>
    <xf numFmtId="177" fontId="5" fillId="2" borderId="9" xfId="1" applyNumberFormat="1" applyFont="1" applyFill="1" applyBorder="1" applyAlignment="1">
      <alignment horizontal="center" vertical="center"/>
    </xf>
    <xf numFmtId="177" fontId="4" fillId="2" borderId="5" xfId="1" applyNumberFormat="1" applyFont="1" applyFill="1" applyBorder="1" applyAlignment="1">
      <alignment horizontal="center" vertical="center"/>
    </xf>
    <xf numFmtId="177" fontId="4" fillId="2" borderId="9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78" fontId="5" fillId="2" borderId="0" xfId="0" applyFont="1" applyFill="1" applyAlignment="1">
      <alignment horizontal="center" vertical="center" wrapText="1"/>
    </xf>
    <xf numFmtId="180" fontId="5" fillId="0" borderId="0" xfId="0" quotePrefix="1" applyNumberFormat="1" applyFont="1" applyAlignment="1">
      <alignment horizontal="center" vertical="center"/>
    </xf>
    <xf numFmtId="180" fontId="4" fillId="0" borderId="0" xfId="0" quotePrefix="1" applyNumberFormat="1" applyFont="1" applyAlignment="1">
      <alignment horizontal="center" vertical="center"/>
    </xf>
    <xf numFmtId="180" fontId="12" fillId="0" borderId="0" xfId="1" quotePrefix="1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8" fontId="5" fillId="0" borderId="0" xfId="0" applyFont="1" applyAlignment="1">
      <alignment horizontal="center" vertical="center" wrapText="1"/>
    </xf>
    <xf numFmtId="40" fontId="0" fillId="2" borderId="0" xfId="0" applyNumberFormat="1" applyFill="1"/>
    <xf numFmtId="38" fontId="16" fillId="2" borderId="3" xfId="1" quotePrefix="1" applyNumberFormat="1" applyFont="1" applyFill="1" applyBorder="1" applyAlignment="1">
      <alignment horizontal="center" vertical="center"/>
    </xf>
    <xf numFmtId="38" fontId="16" fillId="3" borderId="6" xfId="1" quotePrefix="1" applyNumberFormat="1" applyFont="1" applyFill="1" applyBorder="1" applyAlignment="1">
      <alignment horizontal="center" vertical="center"/>
    </xf>
    <xf numFmtId="177" fontId="0" fillId="2" borderId="0" xfId="1" applyNumberFormat="1" applyFont="1" applyFill="1"/>
    <xf numFmtId="178" fontId="17" fillId="2" borderId="0" xfId="0" applyFont="1" applyFill="1"/>
    <xf numFmtId="38" fontId="16" fillId="2" borderId="4" xfId="1" quotePrefix="1" applyNumberFormat="1" applyFont="1" applyFill="1" applyBorder="1" applyAlignment="1">
      <alignment horizontal="center" vertical="center"/>
    </xf>
    <xf numFmtId="180" fontId="16" fillId="2" borderId="0" xfId="1" quotePrefix="1" applyNumberFormat="1" applyFont="1" applyFill="1" applyBorder="1" applyAlignment="1">
      <alignment horizontal="center" vertical="center"/>
    </xf>
    <xf numFmtId="38" fontId="16" fillId="3" borderId="0" xfId="1" quotePrefix="1" applyNumberFormat="1" applyFont="1" applyFill="1" applyBorder="1" applyAlignment="1">
      <alignment horizontal="center" vertical="center"/>
    </xf>
    <xf numFmtId="180" fontId="16" fillId="3" borderId="10" xfId="0" quotePrefix="1" applyNumberFormat="1" applyFont="1" applyFill="1" applyBorder="1" applyAlignment="1">
      <alignment horizontal="center" vertical="center"/>
    </xf>
    <xf numFmtId="38" fontId="18" fillId="2" borderId="5" xfId="1" quotePrefix="1" applyNumberFormat="1" applyFont="1" applyFill="1" applyBorder="1" applyAlignment="1">
      <alignment horizontal="center" vertical="center"/>
    </xf>
    <xf numFmtId="180" fontId="18" fillId="2" borderId="8" xfId="1" quotePrefix="1" applyNumberFormat="1" applyFont="1" applyFill="1" applyBorder="1" applyAlignment="1">
      <alignment horizontal="center" vertical="center"/>
    </xf>
    <xf numFmtId="38" fontId="18" fillId="3" borderId="8" xfId="1" quotePrefix="1" applyNumberFormat="1" applyFont="1" applyFill="1" applyBorder="1" applyAlignment="1">
      <alignment horizontal="center" vertical="center"/>
    </xf>
    <xf numFmtId="38" fontId="19" fillId="2" borderId="3" xfId="1" quotePrefix="1" applyNumberFormat="1" applyFont="1" applyFill="1" applyBorder="1" applyAlignment="1">
      <alignment horizontal="center" vertical="center"/>
    </xf>
    <xf numFmtId="180" fontId="19" fillId="2" borderId="6" xfId="1" quotePrefix="1" applyNumberFormat="1" applyFont="1" applyFill="1" applyBorder="1" applyAlignment="1">
      <alignment horizontal="center" vertical="center"/>
    </xf>
    <xf numFmtId="38" fontId="19" fillId="3" borderId="6" xfId="1" quotePrefix="1" applyNumberFormat="1" applyFont="1" applyFill="1" applyBorder="1" applyAlignment="1">
      <alignment horizontal="center" vertical="center"/>
    </xf>
    <xf numFmtId="177" fontId="19" fillId="3" borderId="7" xfId="1" quotePrefix="1" applyNumberFormat="1" applyFont="1" applyFill="1" applyBorder="1" applyAlignment="1">
      <alignment horizontal="center" vertical="center"/>
    </xf>
    <xf numFmtId="38" fontId="19" fillId="2" borderId="5" xfId="1" quotePrefix="1" applyNumberFormat="1" applyFont="1" applyFill="1" applyBorder="1" applyAlignment="1">
      <alignment horizontal="center" vertical="center"/>
    </xf>
    <xf numFmtId="180" fontId="19" fillId="2" borderId="8" xfId="1" quotePrefix="1" applyNumberFormat="1" applyFont="1" applyFill="1" applyBorder="1" applyAlignment="1">
      <alignment horizontal="center" vertical="center"/>
    </xf>
    <xf numFmtId="38" fontId="19" fillId="3" borderId="8" xfId="1" quotePrefix="1" applyNumberFormat="1" applyFont="1" applyFill="1" applyBorder="1" applyAlignment="1">
      <alignment horizontal="center" vertical="center"/>
    </xf>
    <xf numFmtId="180" fontId="19" fillId="3" borderId="9" xfId="1" quotePrefix="1" applyNumberFormat="1" applyFont="1" applyFill="1" applyBorder="1" applyAlignment="1">
      <alignment horizontal="center" vertical="center"/>
    </xf>
    <xf numFmtId="177" fontId="5" fillId="3" borderId="0" xfId="0" quotePrefix="1" applyNumberFormat="1" applyFont="1" applyFill="1" applyAlignment="1">
      <alignment horizontal="center" vertical="center"/>
    </xf>
    <xf numFmtId="41" fontId="5" fillId="2" borderId="3" xfId="11" quotePrefix="1" applyFont="1" applyFill="1" applyBorder="1" applyAlignment="1">
      <alignment horizontal="center" vertical="center"/>
    </xf>
    <xf numFmtId="177" fontId="16" fillId="2" borderId="0" xfId="1" quotePrefix="1" applyNumberFormat="1" applyFont="1" applyFill="1" applyBorder="1" applyAlignment="1">
      <alignment horizontal="center" vertical="center"/>
    </xf>
    <xf numFmtId="177" fontId="18" fillId="3" borderId="10" xfId="0" quotePrefix="1" applyNumberFormat="1" applyFont="1" applyFill="1" applyBorder="1" applyAlignment="1">
      <alignment horizontal="center" vertical="center"/>
    </xf>
    <xf numFmtId="180" fontId="16" fillId="2" borderId="6" xfId="1" quotePrefix="1" applyNumberFormat="1" applyFont="1" applyFill="1" applyBorder="1" applyAlignment="1">
      <alignment horizontal="center" vertical="center"/>
    </xf>
    <xf numFmtId="177" fontId="16" fillId="3" borderId="10" xfId="0" quotePrefix="1" applyNumberFormat="1" applyFont="1" applyFill="1" applyBorder="1" applyAlignment="1">
      <alignment horizontal="center" vertical="center"/>
    </xf>
    <xf numFmtId="178" fontId="5" fillId="2" borderId="3" xfId="0" applyFont="1" applyFill="1" applyBorder="1" applyAlignment="1">
      <alignment horizontal="center" vertical="center"/>
    </xf>
    <xf numFmtId="178" fontId="5" fillId="2" borderId="7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</cellXfs>
  <cellStyles count="12">
    <cellStyle name="?鹎%U龡&amp;H鼼_x0008__x0001__x001f_?_x0007__x0001__x0001_" xfId="2" xr:uid="{00000000-0005-0000-0000-000000000000}"/>
    <cellStyle name="Comma [0]" xfId="11" builtinId="6"/>
    <cellStyle name="Comma 16" xfId="6" xr:uid="{00000000-0005-0000-0000-000001000000}"/>
    <cellStyle name="Comma 2" xfId="3" xr:uid="{00000000-0005-0000-0000-000002000000}"/>
    <cellStyle name="Normal" xfId="0" builtinId="0"/>
    <cellStyle name="Normal 5 2 2 2 4" xfId="5" xr:uid="{00000000-0005-0000-0000-000004000000}"/>
    <cellStyle name="Normal 5 2 3 5 5 2 4" xfId="7" xr:uid="{00000000-0005-0000-0000-000005000000}"/>
    <cellStyle name="Percent" xfId="1" builtinId="5"/>
    <cellStyle name="Percent 2" xfId="4" xr:uid="{00000000-0005-0000-0000-000007000000}"/>
    <cellStyle name="常规 18" xfId="9" xr:uid="{00000000-0005-0000-0000-000008000000}"/>
    <cellStyle name="常规 2" xfId="10" xr:uid="{00000000-0005-0000-0000-000009000000}"/>
    <cellStyle name="千位分隔 2 11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095A-1614-40F2-91D3-BA753BE9C5FF}">
  <sheetPr>
    <tabColor rgb="FFFFC000"/>
    <pageSetUpPr fitToPage="1"/>
  </sheetPr>
  <dimension ref="B1:AT27"/>
  <sheetViews>
    <sheetView showGridLines="0" tabSelected="1" topLeftCell="E1" zoomScale="85" zoomScaleNormal="85" zoomScaleSheetLayoutView="80" workbookViewId="0">
      <selection activeCell="V3" sqref="V3"/>
    </sheetView>
  </sheetViews>
  <sheetFormatPr defaultColWidth="9.125" defaultRowHeight="14.25" outlineLevelCol="1"/>
  <cols>
    <col min="1" max="1" width="4.125" style="1" customWidth="1"/>
    <col min="2" max="2" width="20.375" style="1" customWidth="1"/>
    <col min="3" max="4" width="8.125" style="1" hidden="1" customWidth="1"/>
    <col min="5" max="5" width="9.125" style="1" customWidth="1"/>
    <col min="6" max="6" width="8.125" style="1" customWidth="1"/>
    <col min="7" max="7" width="9.125" style="1" customWidth="1"/>
    <col min="8" max="8" width="8.125" style="1" customWidth="1"/>
    <col min="9" max="9" width="1.625" style="1" customWidth="1"/>
    <col min="10" max="11" width="8.125" style="1" hidden="1" customWidth="1"/>
    <col min="12" max="12" width="10.25" style="1" customWidth="1"/>
    <col min="13" max="13" width="8.875" style="1" customWidth="1"/>
    <col min="14" max="14" width="8.75" style="1" customWidth="1"/>
    <col min="15" max="15" width="8.125" style="1" customWidth="1"/>
    <col min="16" max="16" width="1.625" style="1" customWidth="1"/>
    <col min="17" max="18" width="8.125" style="1" hidden="1" customWidth="1"/>
    <col min="19" max="19" width="9.125" style="1" customWidth="1"/>
    <col min="20" max="20" width="8.125" style="1" customWidth="1"/>
    <col min="21" max="21" width="9.125" style="1" customWidth="1"/>
    <col min="22" max="22" width="8.125" style="1" customWidth="1"/>
    <col min="23" max="23" width="1.625" style="1" hidden="1" customWidth="1" outlineLevel="1"/>
    <col min="24" max="25" width="8.125" style="1" hidden="1" customWidth="1" outlineLevel="1"/>
    <col min="26" max="26" width="9.125" style="1" hidden="1" customWidth="1" outlineLevel="1"/>
    <col min="27" max="27" width="8.125" style="1" hidden="1" customWidth="1" outlineLevel="1"/>
    <col min="28" max="28" width="9.125" style="1" hidden="1" customWidth="1" outlineLevel="1"/>
    <col min="29" max="29" width="8.125" style="1" hidden="1" customWidth="1" outlineLevel="1"/>
    <col min="30" max="30" width="1.625" style="1" customWidth="1" collapsed="1"/>
    <col min="31" max="32" width="8.125" style="1" hidden="1" customWidth="1"/>
    <col min="33" max="36" width="8.125" style="1" customWidth="1"/>
    <col min="37" max="37" width="1.625" style="1" customWidth="1"/>
    <col min="38" max="39" width="8.125" style="1" hidden="1" customWidth="1"/>
    <col min="40" max="43" width="8.125" style="1" customWidth="1"/>
    <col min="44" max="44" width="1.625" style="1" customWidth="1"/>
    <col min="45" max="46" width="10.625" style="1" customWidth="1"/>
    <col min="47" max="47" width="1.625" style="1" customWidth="1"/>
    <col min="48" max="16384" width="9.125" style="1"/>
  </cols>
  <sheetData>
    <row r="1" spans="2:46" ht="5.25" customHeight="1"/>
    <row r="2" spans="2:46" s="8" customFormat="1" ht="24.6" customHeight="1">
      <c r="B2" s="7" t="s">
        <v>0</v>
      </c>
      <c r="C2" s="7"/>
      <c r="D2" s="7"/>
      <c r="E2" s="2"/>
      <c r="F2" s="2"/>
      <c r="G2" s="2"/>
      <c r="H2" s="2"/>
    </row>
    <row r="3" spans="2:46" s="8" customFormat="1" ht="15">
      <c r="B3" s="13" t="s">
        <v>1</v>
      </c>
      <c r="C3" s="13"/>
      <c r="D3" s="13"/>
      <c r="E3" s="2"/>
      <c r="F3" s="2"/>
      <c r="G3" s="2"/>
      <c r="H3" s="2"/>
    </row>
    <row r="4" spans="2:46" s="8" customFormat="1" ht="6.75" customHeight="1">
      <c r="B4" s="13"/>
      <c r="C4" s="13"/>
      <c r="D4" s="13"/>
      <c r="E4" s="2"/>
      <c r="F4" s="2"/>
      <c r="G4" s="2"/>
      <c r="H4" s="2"/>
    </row>
    <row r="5" spans="2:46" ht="18" customHeight="1">
      <c r="B5" s="42" t="s">
        <v>2</v>
      </c>
      <c r="C5" s="42"/>
      <c r="D5" s="42"/>
      <c r="E5" s="117" t="s">
        <v>3</v>
      </c>
      <c r="F5" s="118"/>
      <c r="G5" s="118"/>
      <c r="H5" s="119"/>
      <c r="L5" s="117" t="s">
        <v>4</v>
      </c>
      <c r="M5" s="118"/>
      <c r="N5" s="118"/>
      <c r="O5" s="119"/>
      <c r="S5" s="117" t="s">
        <v>5</v>
      </c>
      <c r="T5" s="118"/>
      <c r="U5" s="118"/>
      <c r="V5" s="119"/>
      <c r="Z5" s="117" t="s">
        <v>6</v>
      </c>
      <c r="AA5" s="118"/>
      <c r="AB5" s="118"/>
      <c r="AC5" s="119"/>
      <c r="AD5" s="82"/>
      <c r="AG5" s="117" t="s">
        <v>7</v>
      </c>
      <c r="AH5" s="118"/>
      <c r="AI5" s="118"/>
      <c r="AJ5" s="119"/>
      <c r="AN5" s="117" t="s">
        <v>8</v>
      </c>
      <c r="AO5" s="118"/>
      <c r="AP5" s="118"/>
      <c r="AQ5" s="119"/>
      <c r="AS5" s="115" t="s">
        <v>9</v>
      </c>
      <c r="AT5" s="116"/>
    </row>
    <row r="6" spans="2:46" ht="34.5" customHeight="1">
      <c r="B6" s="14" t="s">
        <v>10</v>
      </c>
      <c r="C6" s="14"/>
      <c r="D6" s="14"/>
      <c r="E6" s="12" t="s">
        <v>11</v>
      </c>
      <c r="F6" s="4" t="s">
        <v>12</v>
      </c>
      <c r="G6" s="4" t="s">
        <v>13</v>
      </c>
      <c r="H6" s="9" t="s">
        <v>12</v>
      </c>
      <c r="L6" s="12" t="s">
        <v>11</v>
      </c>
      <c r="M6" s="4" t="s">
        <v>12</v>
      </c>
      <c r="N6" s="4" t="s">
        <v>13</v>
      </c>
      <c r="O6" s="9" t="s">
        <v>12</v>
      </c>
      <c r="S6" s="12" t="s">
        <v>11</v>
      </c>
      <c r="T6" s="4" t="s">
        <v>12</v>
      </c>
      <c r="U6" s="4" t="s">
        <v>13</v>
      </c>
      <c r="V6" s="9" t="s">
        <v>12</v>
      </c>
      <c r="Z6" s="12" t="s">
        <v>11</v>
      </c>
      <c r="AA6" s="4" t="s">
        <v>12</v>
      </c>
      <c r="AB6" s="4" t="s">
        <v>13</v>
      </c>
      <c r="AC6" s="9" t="s">
        <v>12</v>
      </c>
      <c r="AD6" s="83"/>
      <c r="AG6" s="12" t="s">
        <v>11</v>
      </c>
      <c r="AH6" s="4" t="s">
        <v>12</v>
      </c>
      <c r="AI6" s="4" t="s">
        <v>13</v>
      </c>
      <c r="AJ6" s="9" t="s">
        <v>12</v>
      </c>
      <c r="AK6" s="83"/>
      <c r="AN6" s="12" t="s">
        <v>11</v>
      </c>
      <c r="AO6" s="4" t="s">
        <v>12</v>
      </c>
      <c r="AP6" s="4" t="s">
        <v>13</v>
      </c>
      <c r="AQ6" s="9" t="s">
        <v>12</v>
      </c>
      <c r="AS6" s="70" t="s">
        <v>14</v>
      </c>
      <c r="AT6" s="71" t="s">
        <v>15</v>
      </c>
    </row>
    <row r="7" spans="2:46" ht="21.95" customHeight="1">
      <c r="B7" s="5" t="s">
        <v>16</v>
      </c>
      <c r="C7" s="44">
        <f>China!C19+Japan!C19+Korea!C19+Taiwan!C19+'Hong Kong'!C19</f>
        <v>49504.066467611498</v>
      </c>
      <c r="D7" s="44">
        <f>China!D19+Japan!D19+Korea!D19+Taiwan!D19+'Hong Kong'!D19</f>
        <v>2672.7429554122891</v>
      </c>
      <c r="E7" s="37">
        <f>China!E19+Japan!E19+Korea!E19+Taiwan!E19+'Hong Kong'!E19</f>
        <v>47388.466983003535</v>
      </c>
      <c r="F7" s="36">
        <f>E7/C7-1</f>
        <v>-4.2735872738699388E-2</v>
      </c>
      <c r="G7" s="30">
        <f>China!G19+Japan!G19+Korea!G19+Taiwan!G19+'Hong Kong'!G19</f>
        <v>2675.9680702318155</v>
      </c>
      <c r="H7" s="33">
        <f>G7/D7-1</f>
        <v>1.2066685324136905E-3</v>
      </c>
      <c r="I7" s="44"/>
      <c r="J7" s="44">
        <f>China!J19+Japan!J19+Korea!J19+Taiwan!J19+'Hong Kong'!J19</f>
        <v>9990.1049402597655</v>
      </c>
      <c r="K7" s="44">
        <f>China!K19+Japan!K19+Korea!K19+Taiwan!K19+'Hong Kong'!K19</f>
        <v>574.03075792482696</v>
      </c>
      <c r="L7" s="37">
        <f>China!L19+Japan!L19+Korea!L19+Taiwan!L19+'Hong Kong'!L19</f>
        <v>10730.702738323178</v>
      </c>
      <c r="M7" s="51">
        <f>L7/J7-1</f>
        <v>7.4133134986283267E-2</v>
      </c>
      <c r="N7" s="30">
        <f>China!N19+Japan!N19+Korea!N19+Taiwan!N19+'Hong Kong'!N19</f>
        <v>663.7981003725522</v>
      </c>
      <c r="O7" s="33">
        <f>N7/K7-1</f>
        <v>0.15638071864344383</v>
      </c>
      <c r="Q7" s="44">
        <f>China!Q19+Japan!Q19+Korea!Q19+Taiwan!Q19+'Hong Kong'!Q19</f>
        <v>11345.193702098808</v>
      </c>
      <c r="R7" s="44">
        <f>China!R19+Japan!R19+Korea!R19+Taiwan!R19+'Hong Kong'!R19</f>
        <v>641.42187058781678</v>
      </c>
      <c r="S7" s="37">
        <f>China!S19+Japan!S19+Korea!S19+Taiwan!S19+'Hong Kong'!S19</f>
        <v>12102.507252121368</v>
      </c>
      <c r="T7" s="51">
        <f>S7/Q7-1</f>
        <v>6.6751927724465476E-2</v>
      </c>
      <c r="U7" s="30">
        <f>China!U19+Japan!U19+Korea!U19+Taiwan!U19+'Hong Kong'!U19</f>
        <v>710.6802179615396</v>
      </c>
      <c r="V7" s="33">
        <f>U7/R7-1</f>
        <v>0.10797627980825242</v>
      </c>
      <c r="X7" s="44">
        <f>China!X19+Japan!X19+Korea!X19+Taiwan!X19+'Hong Kong'!X19</f>
        <v>21335.298642358575</v>
      </c>
      <c r="Y7" s="44">
        <f>China!Y19+Japan!Y19+Korea!Y19+Taiwan!Y19+'Hong Kong'!Y19</f>
        <v>1215.4526285126435</v>
      </c>
      <c r="Z7" s="37">
        <f>China!Z19+Japan!Z19+Korea!Z19+Taiwan!Z19+'Hong Kong'!Z19</f>
        <v>22833.209990444546</v>
      </c>
      <c r="AA7" s="51">
        <f>Z7/X7-1</f>
        <v>7.0208126597865128E-2</v>
      </c>
      <c r="AB7" s="30">
        <f>China!AB19+Japan!AB19+Korea!AB19+Taiwan!AB19+'Hong Kong'!AB19</f>
        <v>1374.4783183340917</v>
      </c>
      <c r="AC7" s="33">
        <f>AB7/Y7-1</f>
        <v>0.13083660036676936</v>
      </c>
      <c r="AD7" s="84"/>
      <c r="AE7" s="44">
        <f>China!AE19+Japan!AE19+Korea!AE19+Taiwan!AE19+'Hong Kong'!AE19</f>
        <v>10960.321758934129</v>
      </c>
      <c r="AF7" s="44">
        <f>China!AF19+Japan!AF19+Korea!AF19+Taiwan!AF19+'Hong Kong'!AF19</f>
        <v>549.796571958919</v>
      </c>
      <c r="AG7" s="37">
        <f>China!AG19+Japan!AG19+Korea!AG19+Taiwan!AG19+'Hong Kong'!AG19</f>
        <v>10813.5276598408</v>
      </c>
      <c r="AH7" s="36">
        <f>AG7/AE7-1</f>
        <v>-1.3393228987431227E-2</v>
      </c>
      <c r="AI7" s="30">
        <f>China!AI19+Japan!AI19+Korea!AI19+Taiwan!AI19+'Hong Kong'!AI19</f>
        <v>522.58507094452614</v>
      </c>
      <c r="AJ7" s="61">
        <f>AI7/AF7-1</f>
        <v>-4.9493762606482972E-2</v>
      </c>
      <c r="AK7" s="84"/>
      <c r="AL7" s="44">
        <f>China!AL19+Japan!AL19+Korea!AL19+Taiwan!AL19+'Hong Kong'!AL19</f>
        <v>32298.727330882717</v>
      </c>
      <c r="AM7" s="44">
        <f>China!AM19+Japan!AM19+Korea!AM19+Taiwan!AM19+'Hong Kong'!AM19</f>
        <v>1767.002218989591</v>
      </c>
      <c r="AN7" s="37">
        <f>China!AN19+Japan!AN19+Korea!AN19+Taiwan!AN19+'Hong Kong'!AN19</f>
        <v>33646.737650285344</v>
      </c>
      <c r="AO7" s="51">
        <f>AN7/AL7-1</f>
        <v>4.1735710066622911E-2</v>
      </c>
      <c r="AP7" s="30">
        <f>China!AP19+Japan!AP19+Korea!AP19+Taiwan!AP19+'Hong Kong'!AP19</f>
        <v>1897.0682370662953</v>
      </c>
      <c r="AQ7" s="33">
        <f>AP7/AM7-1</f>
        <v>7.3608293571401751E-2</v>
      </c>
      <c r="AS7" s="72">
        <f>G7/E7</f>
        <v>5.6468762139775169E-2</v>
      </c>
      <c r="AT7" s="73">
        <f>AP7/AN7</f>
        <v>5.638193683987687E-2</v>
      </c>
    </row>
    <row r="8" spans="2:46" ht="21.95" customHeight="1">
      <c r="B8" s="6" t="s">
        <v>17</v>
      </c>
      <c r="C8" s="44">
        <f>China!C20+Japan!C20+Korea!C20+Taiwan!C20+'Hong Kong'!C20</f>
        <v>24058.368956664461</v>
      </c>
      <c r="D8" s="44">
        <f>China!D20+Japan!D20+Korea!D20+Taiwan!D20+'Hong Kong'!D20</f>
        <v>4287.2745873047979</v>
      </c>
      <c r="E8" s="20">
        <f>China!E20+Japan!E20+Korea!E20+Taiwan!E20+'Hong Kong'!E20</f>
        <v>24933.266328283025</v>
      </c>
      <c r="F8" s="25">
        <f t="shared" ref="F8:F14" si="0">E8/C8-1</f>
        <v>3.6365614526674195E-2</v>
      </c>
      <c r="G8" s="28">
        <f>China!G20+Japan!G20+Korea!G20+Taiwan!G20+'Hong Kong'!G20</f>
        <v>4845.3400920844924</v>
      </c>
      <c r="H8" s="33">
        <f t="shared" ref="H8:H14" si="1">G8/D8-1</f>
        <v>0.13016789417505525</v>
      </c>
      <c r="I8" s="44"/>
      <c r="J8" s="44">
        <f>China!J20+Japan!J20+Korea!J20+Taiwan!J20+'Hong Kong'!J20</f>
        <v>4936.1008483666174</v>
      </c>
      <c r="K8" s="44">
        <f>China!K20+Japan!K20+Korea!K20+Taiwan!K20+'Hong Kong'!K20</f>
        <v>1000.3492161706926</v>
      </c>
      <c r="L8" s="20">
        <f>China!L20+Japan!L20+Korea!L20+Taiwan!L20+'Hong Kong'!L20</f>
        <v>6833.2738577560012</v>
      </c>
      <c r="M8" s="25">
        <f t="shared" ref="M8:M14" si="2">L8/J8-1</f>
        <v>0.38434648473950217</v>
      </c>
      <c r="N8" s="28">
        <f>China!N20+Japan!N20+Korea!N20+Taiwan!N20+'Hong Kong'!N20</f>
        <v>1460.0764019332662</v>
      </c>
      <c r="O8" s="33">
        <f t="shared" ref="O8:O14" si="3">N8/K8-1</f>
        <v>0.45956669764024594</v>
      </c>
      <c r="Q8" s="44">
        <f>China!Q20+Japan!Q20+Korea!Q20+Taiwan!Q20+'Hong Kong'!Q20</f>
        <v>5572.8727554502393</v>
      </c>
      <c r="R8" s="44">
        <f>China!R20+Japan!R20+Korea!R20+Taiwan!R20+'Hong Kong'!R20</f>
        <v>1094.351590849554</v>
      </c>
      <c r="S8" s="20">
        <f>China!S20+Japan!S20+Korea!S20+Taiwan!S20+'Hong Kong'!S20</f>
        <v>6880.5910157891776</v>
      </c>
      <c r="T8" s="25">
        <f t="shared" ref="T8:T14" si="4">S8/Q8-1</f>
        <v>0.23465783586391731</v>
      </c>
      <c r="U8" s="28">
        <f>China!U20+Japan!U20+Korea!U20+Taiwan!U20+'Hong Kong'!U20</f>
        <v>1368.4202306006662</v>
      </c>
      <c r="V8" s="33">
        <f t="shared" ref="V8:V14" si="5">U8/R8-1</f>
        <v>0.25043929395520004</v>
      </c>
      <c r="X8" s="44">
        <f>China!X20+Japan!X20+Korea!X20+Taiwan!X20+'Hong Kong'!X20</f>
        <v>10508.973603816858</v>
      </c>
      <c r="Y8" s="44">
        <f>China!Y20+Japan!Y20+Korea!Y20+Taiwan!Y20+'Hong Kong'!Y20</f>
        <v>2094.7008070202464</v>
      </c>
      <c r="Z8" s="20">
        <f>China!Z20+Japan!Z20+Korea!Z20+Taiwan!Z20+'Hong Kong'!Z20</f>
        <v>13713.864873545179</v>
      </c>
      <c r="AA8" s="25">
        <f t="shared" ref="AA8:AA14" si="6">Z8/X8-1</f>
        <v>0.30496710626091073</v>
      </c>
      <c r="AB8" s="28">
        <f>China!AB20+Japan!AB20+Korea!AB20+Taiwan!AB20+'Hong Kong'!AB20</f>
        <v>2828.4966325339319</v>
      </c>
      <c r="AC8" s="33">
        <f t="shared" ref="AC8:AC14" si="7">AB8/Y8-1</f>
        <v>0.35031056609823175</v>
      </c>
      <c r="AD8" s="84"/>
      <c r="AE8" s="44">
        <f>China!AE20+Japan!AE20+Korea!AE20+Taiwan!AE20+'Hong Kong'!AE20</f>
        <v>5751.6190949123475</v>
      </c>
      <c r="AF8" s="44">
        <f>China!AF20+Japan!AF20+Korea!AF20+Taiwan!AF20+'Hong Kong'!AF20</f>
        <v>1121.3775966508558</v>
      </c>
      <c r="AG8" s="20">
        <f>China!AG20+Japan!AG20+Korea!AG20+Taiwan!AG20+'Hong Kong'!AG20</f>
        <v>5766.569022975772</v>
      </c>
      <c r="AH8" s="25">
        <f t="shared" ref="AH8:AH14" si="8">AG8/AE8-1</f>
        <v>2.5992555864222666E-3</v>
      </c>
      <c r="AI8" s="28">
        <f>China!AI20+Japan!AI20+Korea!AI20+Taiwan!AI20+'Hong Kong'!AI20</f>
        <v>1166.416947519132</v>
      </c>
      <c r="AJ8" s="33">
        <f t="shared" ref="AJ8:AJ10" si="9">AI8/AF8-1</f>
        <v>4.016430415837835E-2</v>
      </c>
      <c r="AK8" s="84"/>
      <c r="AL8" s="44">
        <f>China!AL20+Japan!AL20+Korea!AL20+Taiwan!AL20+'Hong Kong'!AL20</f>
        <v>16255.849014949801</v>
      </c>
      <c r="AM8" s="44">
        <f>China!AM20+Japan!AM20+Korea!AM20+Taiwan!AM20+'Hong Kong'!AM20</f>
        <v>3208.9863531228802</v>
      </c>
      <c r="AN8" s="20">
        <f>China!AN20+Japan!AN20+Korea!AN20+Taiwan!AN20+'Hong Kong'!AN20</f>
        <v>19480.412790102109</v>
      </c>
      <c r="AO8" s="25">
        <f t="shared" ref="AO8:AO14" si="10">AN8/AL8-1</f>
        <v>0.19836329509377304</v>
      </c>
      <c r="AP8" s="28">
        <f>China!AP20+Japan!AP20+Korea!AP20+Taiwan!AP20+'Hong Kong'!AP20</f>
        <v>3994.9106220675726</v>
      </c>
      <c r="AQ8" s="33">
        <f t="shared" ref="AQ8:AQ10" si="11">AP8/AM8-1</f>
        <v>0.24491355913055113</v>
      </c>
      <c r="AS8" s="74">
        <f t="shared" ref="AS8:AS14" si="12">G8/E8</f>
        <v>0.19433234411763314</v>
      </c>
      <c r="AT8" s="75">
        <f t="shared" ref="AT8:AT12" si="13">AP8/AN8</f>
        <v>0.20507320173920363</v>
      </c>
    </row>
    <row r="9" spans="2:46" ht="21.95" customHeight="1">
      <c r="B9" s="6" t="s">
        <v>18</v>
      </c>
      <c r="C9" s="44">
        <f>China!C21+Japan!C21+Korea!C21+Taiwan!C21+'Hong Kong'!C21</f>
        <v>5992.6785335351433</v>
      </c>
      <c r="D9" s="44">
        <f>China!D21+Japan!D21+Korea!D21+Taiwan!D21+'Hong Kong'!D21</f>
        <v>569.20642736321361</v>
      </c>
      <c r="E9" s="20">
        <f>China!E21+Japan!E21+Korea!E21+Taiwan!E21+'Hong Kong'!E21</f>
        <v>6320.5759285710765</v>
      </c>
      <c r="F9" s="25">
        <f t="shared" si="0"/>
        <v>5.4716333139015028E-2</v>
      </c>
      <c r="G9" s="28">
        <f>China!G21+Japan!G21+Korea!G21+Taiwan!G21+'Hong Kong'!G21</f>
        <v>707.1481851111937</v>
      </c>
      <c r="H9" s="33">
        <f t="shared" si="1"/>
        <v>0.24234047810559733</v>
      </c>
      <c r="I9" s="44"/>
      <c r="J9" s="44">
        <f>China!J21+Japan!J21+Korea!J21+Taiwan!J21+'Hong Kong'!J21</f>
        <v>1300.0182863822636</v>
      </c>
      <c r="K9" s="44">
        <f>China!K21+Japan!K21+Korea!K21+Taiwan!K21+'Hong Kong'!K21</f>
        <v>147.46428615962338</v>
      </c>
      <c r="L9" s="20">
        <f>China!L21+Japan!L21+Korea!L21+Taiwan!L21+'Hong Kong'!L21</f>
        <v>1441.7302024908245</v>
      </c>
      <c r="M9" s="25">
        <f t="shared" si="2"/>
        <v>0.10900763288716631</v>
      </c>
      <c r="N9" s="28">
        <f>China!N21+Japan!N21+Korea!N21+Taiwan!N21+'Hong Kong'!N21</f>
        <v>206.99171331637501</v>
      </c>
      <c r="O9" s="33">
        <f t="shared" si="3"/>
        <v>0.40367351788700812</v>
      </c>
      <c r="Q9" s="44">
        <f>China!Q21+Japan!Q21+Korea!Q21+Taiwan!Q21+'Hong Kong'!Q21</f>
        <v>1542.7360189772794</v>
      </c>
      <c r="R9" s="44">
        <f>China!R21+Japan!R21+Korea!R21+Taiwan!R21+'Hong Kong'!R21</f>
        <v>165.02689739973493</v>
      </c>
      <c r="S9" s="20">
        <f>China!S21+Japan!S21+Korea!S21+Taiwan!S21+'Hong Kong'!S21</f>
        <v>1705.956183589708</v>
      </c>
      <c r="T9" s="25">
        <f t="shared" si="4"/>
        <v>0.10579915332542211</v>
      </c>
      <c r="U9" s="28">
        <f>China!U21+Japan!U21+Korea!U21+Taiwan!U21+'Hong Kong'!U21</f>
        <v>223.3043390837409</v>
      </c>
      <c r="V9" s="33">
        <f t="shared" si="5"/>
        <v>0.35313904946563923</v>
      </c>
      <c r="X9" s="44">
        <f>China!X21+Japan!X21+Korea!X21+Taiwan!X21+'Hong Kong'!X21</f>
        <v>2842.7543053595427</v>
      </c>
      <c r="Y9" s="44">
        <f>China!Y21+Japan!Y21+Korea!Y21+Taiwan!Y21+'Hong Kong'!Y21</f>
        <v>312.4910577233685</v>
      </c>
      <c r="Z9" s="20">
        <f>China!Z21+Japan!Z21+Korea!Z21+Taiwan!Z21+'Hong Kong'!Z21</f>
        <v>3147.6863860805324</v>
      </c>
      <c r="AA9" s="25">
        <f t="shared" si="6"/>
        <v>0.10726642121202334</v>
      </c>
      <c r="AB9" s="28">
        <f>China!AB21+Japan!AB21+Korea!AB21+Taiwan!AB21+'Hong Kong'!AB21</f>
        <v>430.29605240011597</v>
      </c>
      <c r="AC9" s="33">
        <f t="shared" si="7"/>
        <v>0.37698677054955554</v>
      </c>
      <c r="AD9" s="84"/>
      <c r="AE9" s="44">
        <f>China!AE21+Japan!AE21+Korea!AE21+Taiwan!AE21+'Hong Kong'!AE21</f>
        <v>1434.7108272348489</v>
      </c>
      <c r="AF9" s="44">
        <f>China!AF21+Japan!AF21+Korea!AF21+Taiwan!AF21+'Hong Kong'!AF21</f>
        <v>144.37216467948954</v>
      </c>
      <c r="AG9" s="20">
        <f>China!AG21+Japan!AG21+Korea!AG21+Taiwan!AG21+'Hong Kong'!AG21</f>
        <v>1483.5641333721605</v>
      </c>
      <c r="AH9" s="25">
        <f t="shared" si="8"/>
        <v>3.4050977527971815E-2</v>
      </c>
      <c r="AI9" s="28">
        <f>China!AI21+Japan!AI21+Korea!AI21+Taiwan!AI21+'Hong Kong'!AI21</f>
        <v>171.82284969127477</v>
      </c>
      <c r="AJ9" s="33">
        <f t="shared" si="9"/>
        <v>0.19013834884810765</v>
      </c>
      <c r="AK9" s="84"/>
      <c r="AL9" s="44">
        <f>China!AL21+Japan!AL21+Korea!AL21+Taiwan!AL21+'Hong Kong'!AL21</f>
        <v>4277.4679464715709</v>
      </c>
      <c r="AM9" s="44">
        <f>China!AM21+Japan!AM21+Korea!AM21+Taiwan!AM21+'Hong Kong'!AM21</f>
        <v>457.06918812542528</v>
      </c>
      <c r="AN9" s="20">
        <f>China!AN21+Japan!AN21+Korea!AN21+Taiwan!AN21+'Hong Kong'!AN21</f>
        <v>4631.250519452693</v>
      </c>
      <c r="AO9" s="25">
        <f t="shared" si="10"/>
        <v>8.270841007071783E-2</v>
      </c>
      <c r="AP9" s="28">
        <f>China!AP21+Japan!AP21+Korea!AP21+Taiwan!AP21+'Hong Kong'!AP21</f>
        <v>602.57471997698951</v>
      </c>
      <c r="AQ9" s="33">
        <f t="shared" si="11"/>
        <v>0.31834465247663069</v>
      </c>
      <c r="AS9" s="74">
        <f t="shared" si="12"/>
        <v>0.11188034019410351</v>
      </c>
      <c r="AT9" s="75">
        <f t="shared" si="13"/>
        <v>0.13011058621121621</v>
      </c>
    </row>
    <row r="10" spans="2:46" ht="21.95" customHeight="1">
      <c r="B10" s="6" t="s">
        <v>19</v>
      </c>
      <c r="C10" s="44">
        <f>China!C22+Japan!C22+Korea!C22+Taiwan!C22+'Hong Kong'!C22</f>
        <v>5226.2272316690751</v>
      </c>
      <c r="D10" s="44">
        <f>China!D22+Japan!D22+Korea!D22+Taiwan!D22+'Hong Kong'!D22</f>
        <v>245.11464273628803</v>
      </c>
      <c r="E10" s="20">
        <f>China!E22+Japan!E22+Korea!E22+Taiwan!E22+'Hong Kong'!E22</f>
        <v>4597.1192258344972</v>
      </c>
      <c r="F10" s="11">
        <f t="shared" si="0"/>
        <v>-0.12037517274840392</v>
      </c>
      <c r="G10" s="28">
        <f>China!G22+Japan!G22+Korea!G22+Taiwan!G22+'Hong Kong'!G22</f>
        <v>292.84890155988171</v>
      </c>
      <c r="H10" s="33">
        <f t="shared" si="1"/>
        <v>0.1947425836772616</v>
      </c>
      <c r="I10" s="44"/>
      <c r="J10" s="44">
        <f>China!J22+Japan!J22+Korea!J22+Taiwan!J22+'Hong Kong'!J22</f>
        <v>926.02845176047538</v>
      </c>
      <c r="K10" s="44">
        <f>China!K22+Japan!K22+Korea!K22+Taiwan!K22+'Hong Kong'!K22</f>
        <v>64.147767078809878</v>
      </c>
      <c r="L10" s="20">
        <f>China!L22+Japan!L22+Korea!L22+Taiwan!L22+'Hong Kong'!L22</f>
        <v>949.29634646737793</v>
      </c>
      <c r="M10" s="25">
        <f t="shared" si="2"/>
        <v>2.5126544073962087E-2</v>
      </c>
      <c r="N10" s="28">
        <f>China!N22+Japan!N22+Korea!N22+Taiwan!N22+'Hong Kong'!N22</f>
        <v>90.36897944957397</v>
      </c>
      <c r="O10" s="33">
        <f t="shared" si="3"/>
        <v>0.40876266727335264</v>
      </c>
      <c r="Q10" s="44">
        <f>China!Q22+Japan!Q22+Korea!Q22+Taiwan!Q22+'Hong Kong'!Q22</f>
        <v>981.14700250825661</v>
      </c>
      <c r="R10" s="44">
        <f>China!R22+Japan!R22+Korea!R22+Taiwan!R22+'Hong Kong'!R22</f>
        <v>66.611270971535689</v>
      </c>
      <c r="S10" s="20">
        <f>China!S22+Japan!S22+Korea!S22+Taiwan!S22+'Hong Kong'!S22</f>
        <v>1116.5814984492417</v>
      </c>
      <c r="T10" s="25">
        <f t="shared" si="4"/>
        <v>0.1380369053717263</v>
      </c>
      <c r="U10" s="28">
        <f>China!U22+Japan!U22+Korea!U22+Taiwan!U22+'Hong Kong'!U22</f>
        <v>100.90099095823466</v>
      </c>
      <c r="V10" s="33">
        <f t="shared" si="5"/>
        <v>0.51477354337453862</v>
      </c>
      <c r="X10" s="44">
        <f>China!X22+Japan!X22+Korea!X22+Taiwan!X22+'Hong Kong'!X22</f>
        <v>1907.175454268732</v>
      </c>
      <c r="Y10" s="44">
        <f>China!Y22+Japan!Y22+Korea!Y22+Taiwan!Y22+'Hong Kong'!Y22</f>
        <v>130.75903805034557</v>
      </c>
      <c r="Z10" s="20">
        <f>China!Z22+Japan!Z22+Korea!Z22+Taiwan!Z22+'Hong Kong'!Z22</f>
        <v>2065.8778449166193</v>
      </c>
      <c r="AA10" s="25">
        <f t="shared" si="6"/>
        <v>8.3213314376856085E-2</v>
      </c>
      <c r="AB10" s="28">
        <f>China!AB22+Japan!AB22+Korea!AB22+Taiwan!AB22+'Hong Kong'!AB22</f>
        <v>191.26997040780864</v>
      </c>
      <c r="AC10" s="33">
        <f t="shared" si="7"/>
        <v>0.46276672924256923</v>
      </c>
      <c r="AD10" s="84"/>
      <c r="AE10" s="44">
        <f>China!AE22+Japan!AE22+Korea!AE22+Taiwan!AE22+'Hong Kong'!AE22</f>
        <v>1093.8642492031893</v>
      </c>
      <c r="AF10" s="44">
        <f>China!AF22+Japan!AF22+Korea!AF22+Taiwan!AF22+'Hong Kong'!AF22</f>
        <v>72.415178034675208</v>
      </c>
      <c r="AG10" s="20">
        <f>China!AG22+Japan!AG22+Korea!AG22+Taiwan!AG22+'Hong Kong'!AG22</f>
        <v>1093.6264572747111</v>
      </c>
      <c r="AH10" s="11">
        <f t="shared" si="8"/>
        <v>-2.1738705570761852E-4</v>
      </c>
      <c r="AI10" s="28">
        <f>China!AI22+Japan!AI22+Korea!AI22+Taiwan!AI22+'Hong Kong'!AI22</f>
        <v>80.364576713323231</v>
      </c>
      <c r="AJ10" s="33">
        <f t="shared" si="9"/>
        <v>0.10977531084493841</v>
      </c>
      <c r="AK10" s="84"/>
      <c r="AL10" s="44">
        <f>China!AL22+Japan!AL22+Korea!AL22+Taiwan!AL22+'Hong Kong'!AL22</f>
        <v>2983.5848256793952</v>
      </c>
      <c r="AM10" s="44">
        <f>China!AM22+Japan!AM22+Korea!AM22+Taiwan!AM22+'Hong Kong'!AM22</f>
        <v>203.17036789885654</v>
      </c>
      <c r="AN10" s="20">
        <f>China!AN22+Japan!AN22+Korea!AN22+Taiwan!AN22+'Hong Kong'!AN22</f>
        <v>3159.5043021913307</v>
      </c>
      <c r="AO10" s="25">
        <f t="shared" si="10"/>
        <v>5.8962451812268002E-2</v>
      </c>
      <c r="AP10" s="28">
        <f>China!AP22+Japan!AP22+Korea!AP22+Taiwan!AP22+'Hong Kong'!AP22</f>
        <v>271.63454712113196</v>
      </c>
      <c r="AQ10" s="33">
        <f t="shared" si="11"/>
        <v>0.33697915660790967</v>
      </c>
      <c r="AS10" s="74">
        <f t="shared" si="12"/>
        <v>6.3702698836731173E-2</v>
      </c>
      <c r="AT10" s="75">
        <f t="shared" si="13"/>
        <v>8.5973786119783083E-2</v>
      </c>
    </row>
    <row r="11" spans="2:46" ht="21.95" hidden="1" customHeight="1">
      <c r="B11" s="6" t="s">
        <v>20</v>
      </c>
      <c r="C11" s="44">
        <f>China!C23+Japan!C23+Korea!C23+Taiwan!C23+'Hong Kong'!C23</f>
        <v>10990.657044246665</v>
      </c>
      <c r="D11" s="44"/>
      <c r="E11" s="20">
        <f>China!E23+Japan!E23+Korea!E23+Taiwan!E23+'Hong Kong'!E23</f>
        <v>9167.8161516737455</v>
      </c>
      <c r="F11" s="11">
        <f t="shared" si="0"/>
        <v>-0.16585367783149341</v>
      </c>
      <c r="G11" s="28"/>
      <c r="H11" s="33"/>
      <c r="I11" s="44"/>
      <c r="J11" s="44">
        <f>China!J23+Japan!J23+Korea!J23+Taiwan!J23+'Hong Kong'!J23</f>
        <v>2049.2996106212395</v>
      </c>
      <c r="K11" s="44"/>
      <c r="L11" s="20">
        <f>China!L23+Japan!L23+Korea!L23+Taiwan!L23+'Hong Kong'!L23</f>
        <v>1976.4605547277361</v>
      </c>
      <c r="M11" s="11">
        <f t="shared" si="2"/>
        <v>-3.554339029587894E-2</v>
      </c>
      <c r="N11" s="28"/>
      <c r="O11" s="33"/>
      <c r="Q11" s="44">
        <f>China!Q23+Japan!Q23+Korea!Q23+Taiwan!Q23+'Hong Kong'!Q23</f>
        <v>2018.4730762265231</v>
      </c>
      <c r="R11" s="44"/>
      <c r="S11" s="20">
        <f>China!S23+Japan!S23+Korea!S23+Taiwan!S23+'Hong Kong'!S23</f>
        <v>2151.9224560638427</v>
      </c>
      <c r="T11" s="11">
        <f t="shared" si="4"/>
        <v>6.611402520503229E-2</v>
      </c>
      <c r="U11" s="28"/>
      <c r="V11" s="33"/>
      <c r="X11" s="44">
        <f>China!X23+Japan!X23+Korea!X23+Taiwan!X23+'Hong Kong'!X23</f>
        <v>4067.7726868477625</v>
      </c>
      <c r="Y11" s="44"/>
      <c r="Z11" s="20">
        <f>China!Z23+Japan!Z23+Korea!Z23+Taiwan!Z23+'Hong Kong'!Z23</f>
        <v>4128.3830107915792</v>
      </c>
      <c r="AA11" s="11">
        <f t="shared" si="6"/>
        <v>1.4900125599394132E-2</v>
      </c>
      <c r="AB11" s="28"/>
      <c r="AC11" s="33"/>
      <c r="AD11" s="84"/>
      <c r="AE11" s="44">
        <f>China!AE23+Japan!AE23+Korea!AE23+Taiwan!AE23+'Hong Kong'!AE23</f>
        <v>2273.3983551044112</v>
      </c>
      <c r="AF11" s="44"/>
      <c r="AG11" s="20">
        <f>China!AG23+Japan!AG23+Korea!AG23+Taiwan!AG23+'Hong Kong'!AG23</f>
        <v>2183.5868380941783</v>
      </c>
      <c r="AH11" s="11">
        <f t="shared" si="8"/>
        <v>-3.9505402477564511E-2</v>
      </c>
      <c r="AI11" s="28"/>
      <c r="AJ11" s="33"/>
      <c r="AK11" s="84"/>
      <c r="AL11" s="44">
        <f>China!AL23+Japan!AL23+Korea!AL23+Taiwan!AL23+'Hong Kong'!AL23</f>
        <v>6309.4395537594091</v>
      </c>
      <c r="AM11" s="44"/>
      <c r="AN11" s="20">
        <f>China!AN23+Japan!AN23+Korea!AN23+Taiwan!AN23+'Hong Kong'!AN23</f>
        <v>6311.9698488857566</v>
      </c>
      <c r="AO11" s="11">
        <f t="shared" si="10"/>
        <v>4.0103326211271551E-4</v>
      </c>
      <c r="AP11" s="28"/>
      <c r="AQ11" s="33"/>
      <c r="AS11" s="74">
        <f t="shared" si="12"/>
        <v>0</v>
      </c>
      <c r="AT11" s="75">
        <f t="shared" si="13"/>
        <v>0</v>
      </c>
    </row>
    <row r="12" spans="2:46" ht="21.95" customHeight="1">
      <c r="B12" s="10" t="s">
        <v>21</v>
      </c>
      <c r="C12" s="44">
        <f>China!C24+Japan!C24+Korea!C24+Taiwan!C24+'Hong Kong'!C24</f>
        <v>92808.5034837313</v>
      </c>
      <c r="D12" s="44">
        <f>China!D24+Japan!D24+Korea!D24+Taiwan!D24+'Hong Kong'!D24</f>
        <v>7728.3402600379359</v>
      </c>
      <c r="E12" s="21">
        <f>China!E24+Japan!E24+Korea!E24+Taiwan!E24+'Hong Kong'!E24</f>
        <v>90212.917636187136</v>
      </c>
      <c r="F12" s="60">
        <f t="shared" si="0"/>
        <v>-2.7967112388566306E-2</v>
      </c>
      <c r="G12" s="29">
        <f>China!G24+Japan!G24+Korea!G24+Taiwan!G24+'Hong Kong'!G24</f>
        <v>8521.3052489873826</v>
      </c>
      <c r="H12" s="34">
        <f t="shared" si="1"/>
        <v>0.10260482358026435</v>
      </c>
      <c r="I12" s="44"/>
      <c r="J12" s="44">
        <f>China!J24+Japan!J24+Korea!J24+Taiwan!J24+'Hong Kong'!J24</f>
        <v>18944.523572549522</v>
      </c>
      <c r="K12" s="44">
        <f>China!K24+Japan!K24+Korea!K24+Taiwan!K24+'Hong Kong'!K24</f>
        <v>1786.0335026831908</v>
      </c>
      <c r="L12" s="21">
        <f>China!L24+Japan!L24+Korea!L24+Taiwan!L24+'Hong Kong'!L24</f>
        <v>21576.089955107695</v>
      </c>
      <c r="M12" s="26">
        <f t="shared" si="2"/>
        <v>0.13890908222000853</v>
      </c>
      <c r="N12" s="29">
        <f>China!N24+Japan!N24+Korea!N24+Taiwan!N24+'Hong Kong'!N24</f>
        <v>2421.5351215858373</v>
      </c>
      <c r="O12" s="34">
        <f t="shared" si="3"/>
        <v>0.3558173001502607</v>
      </c>
      <c r="Q12" s="44">
        <f>China!Q24+Japan!Q24+Korea!Q24+Taiwan!Q24+'Hong Kong'!Q24</f>
        <v>20998.970824167416</v>
      </c>
      <c r="R12" s="44">
        <f>China!R24+Japan!R24+Korea!R24+Taiwan!R24+'Hong Kong'!R24</f>
        <v>1966.8380185380108</v>
      </c>
      <c r="S12" s="21">
        <f>China!S24+Japan!S24+Korea!S24+Taiwan!S24+'Hong Kong'!S24</f>
        <v>23420.295110725463</v>
      </c>
      <c r="T12" s="26">
        <f t="shared" si="4"/>
        <v>0.11530680750179334</v>
      </c>
      <c r="U12" s="29">
        <f>China!U24+Japan!U24+Korea!U24+Taiwan!U24+'Hong Kong'!U24</f>
        <v>2402.9103199411852</v>
      </c>
      <c r="V12" s="34">
        <f t="shared" si="5"/>
        <v>0.22171236130940541</v>
      </c>
      <c r="X12" s="44">
        <f>China!X24+Japan!X24+Korea!X24+Taiwan!X24+'Hong Kong'!X24</f>
        <v>39943.494396716931</v>
      </c>
      <c r="Y12" s="44">
        <f>China!Y24+Japan!Y24+Korea!Y24+Taiwan!Y24+'Hong Kong'!Y24</f>
        <v>3752.8713953852121</v>
      </c>
      <c r="Z12" s="21">
        <f>China!Z24+Japan!Z24+Korea!Z24+Taiwan!Z24+'Hong Kong'!Z24</f>
        <v>44996.385065833158</v>
      </c>
      <c r="AA12" s="26">
        <f t="shared" si="6"/>
        <v>0.12650096706440239</v>
      </c>
      <c r="AB12" s="29">
        <f>China!AB24+Japan!AB24+Korea!AB24+Taiwan!AB24+'Hong Kong'!AB24</f>
        <v>4824.4454415270229</v>
      </c>
      <c r="AC12" s="34">
        <f t="shared" si="7"/>
        <v>0.28553444369543057</v>
      </c>
      <c r="AD12" s="85"/>
      <c r="AE12" s="44">
        <f>China!AE24+Japan!AE24+Korea!AE24+Taiwan!AE24+'Hong Kong'!AE24</f>
        <v>20933.359391139067</v>
      </c>
      <c r="AF12" s="44">
        <f>China!AF24+Japan!AF24+Korea!AF24+Taiwan!AF24+'Hong Kong'!AF24</f>
        <v>1888.2978957182665</v>
      </c>
      <c r="AG12" s="21">
        <f>China!AG24+Japan!AG24+Korea!AG24+Taiwan!AG24+'Hong Kong'!AG24</f>
        <v>20818.160141426226</v>
      </c>
      <c r="AH12" s="60">
        <f t="shared" si="8"/>
        <v>-5.5031420213234039E-3</v>
      </c>
      <c r="AI12" s="29">
        <f>China!AI24+Japan!AI24+Korea!AI24+Taiwan!AI24+'Hong Kong'!AI24</f>
        <v>1941.1894448682563</v>
      </c>
      <c r="AJ12" s="34">
        <f t="shared" ref="AJ12:AJ14" si="14">AI12/AF12-1</f>
        <v>2.8010172160823688E-2</v>
      </c>
      <c r="AK12" s="85"/>
      <c r="AL12" s="44">
        <f>China!AL24+Japan!AL24+Korea!AL24+Taiwan!AL24+'Hong Kong'!AL24</f>
        <v>60880.405802074107</v>
      </c>
      <c r="AM12" s="44">
        <f>China!AM24+Japan!AM24+Korea!AM24+Taiwan!AM24+'Hong Kong'!AM24</f>
        <v>5635.6082788767744</v>
      </c>
      <c r="AN12" s="21">
        <f>China!AN24+Japan!AN24+Korea!AN24+Taiwan!AN24+'Hong Kong'!AN24</f>
        <v>65814.525624829752</v>
      </c>
      <c r="AO12" s="26">
        <f t="shared" si="10"/>
        <v>8.1046106013103358E-2</v>
      </c>
      <c r="AP12" s="29">
        <f>China!AP24+Japan!AP24+Korea!AP24+Taiwan!AP24+'Hong Kong'!AP24</f>
        <v>6766.0531949105125</v>
      </c>
      <c r="AQ12" s="34">
        <f t="shared" ref="AQ12:AQ14" si="15">AP12/AM12-1</f>
        <v>0.2005896897182935</v>
      </c>
      <c r="AS12" s="76">
        <f t="shared" si="12"/>
        <v>9.4457705972356545E-2</v>
      </c>
      <c r="AT12" s="77">
        <f t="shared" si="13"/>
        <v>0.10280486155107822</v>
      </c>
    </row>
    <row r="13" spans="2:46" ht="21.95" customHeight="1">
      <c r="B13" s="16" t="s">
        <v>22</v>
      </c>
      <c r="C13" s="44">
        <f>China!C25+Japan!C25+Korea!C25+Taiwan!C25+'Hong Kong'!C25</f>
        <v>67647.969172755984</v>
      </c>
      <c r="D13" s="44">
        <f>China!D25+Japan!D25+Korea!D25+Taiwan!D25+'Hong Kong'!D25</f>
        <v>5144.9512331521955</v>
      </c>
      <c r="E13" s="22">
        <f>China!E25+Japan!E25+Korea!E25+Taiwan!E25+'Hong Kong'!E25</f>
        <v>58004.108499540271</v>
      </c>
      <c r="F13" s="24">
        <f t="shared" si="0"/>
        <v>-0.14255950017638674</v>
      </c>
      <c r="G13" s="31">
        <f>China!G25+Japan!G25+Korea!G25+Taiwan!G25+'Hong Kong'!G25</f>
        <v>4673.0627145792059</v>
      </c>
      <c r="H13" s="35">
        <f t="shared" si="1"/>
        <v>-9.1718754403795177E-2</v>
      </c>
      <c r="I13" s="44"/>
      <c r="J13" s="44">
        <f>China!J25+Japan!J25+Korea!J25+Taiwan!J25+'Hong Kong'!J25</f>
        <v>12656.80391592772</v>
      </c>
      <c r="K13" s="44">
        <f>China!K25+Japan!K25+Korea!K25+Taiwan!K25+'Hong Kong'!K25</f>
        <v>1069.7586450716319</v>
      </c>
      <c r="L13" s="22">
        <f>China!L25+Japan!L25+Korea!L25+Taiwan!L25+'Hong Kong'!L25</f>
        <v>14143.935053602725</v>
      </c>
      <c r="M13" s="52">
        <f t="shared" si="2"/>
        <v>0.11749657714168693</v>
      </c>
      <c r="N13" s="31">
        <f>China!N25+Japan!N25+Korea!N25+Taiwan!N25+'Hong Kong'!N25</f>
        <v>1479.2135395891003</v>
      </c>
      <c r="O13" s="50">
        <f t="shared" si="3"/>
        <v>0.38275446186279805</v>
      </c>
      <c r="Q13" s="44">
        <f>China!Q25+Japan!Q25+Korea!Q25+Taiwan!Q25+'Hong Kong'!Q25</f>
        <v>13325.658142764449</v>
      </c>
      <c r="R13" s="44">
        <f>China!R25+Japan!R25+Korea!R25+Taiwan!R25+'Hong Kong'!R25</f>
        <v>1083.305214186099</v>
      </c>
      <c r="S13" s="22">
        <f>China!S25+Japan!S25+Korea!S25+Taiwan!S25+'Hong Kong'!S25</f>
        <v>14355.032186787694</v>
      </c>
      <c r="T13" s="52">
        <f t="shared" si="4"/>
        <v>7.7247520009521953E-2</v>
      </c>
      <c r="U13" s="31">
        <f>China!U25+Japan!U25+Korea!U25+Taiwan!U25+'Hong Kong'!U25</f>
        <v>1250.0910880156375</v>
      </c>
      <c r="V13" s="50">
        <f t="shared" si="5"/>
        <v>0.15396018743881612</v>
      </c>
      <c r="X13" s="44">
        <f>China!X25+Japan!X25+Korea!X25+Taiwan!X25+'Hong Kong'!X25</f>
        <v>25982.462058692174</v>
      </c>
      <c r="Y13" s="44">
        <f>China!Y25+Japan!Y25+Korea!Y25+Taiwan!Y25+'Hong Kong'!Y25</f>
        <v>2153.0538073701923</v>
      </c>
      <c r="Z13" s="22">
        <f>China!Z25+Japan!Z25+Korea!Z25+Taiwan!Z25+'Hong Kong'!Z25</f>
        <v>28498.967240390419</v>
      </c>
      <c r="AA13" s="52">
        <f t="shared" si="6"/>
        <v>9.6853992358910235E-2</v>
      </c>
      <c r="AB13" s="31">
        <f>China!AB25+Japan!AB25+Korea!AB25+Taiwan!AB25+'Hong Kong'!AB25</f>
        <v>2741.6558181740966</v>
      </c>
      <c r="AC13" s="50">
        <f t="shared" si="7"/>
        <v>0.27338007475198278</v>
      </c>
      <c r="AD13" s="86"/>
      <c r="AE13" s="44">
        <f>China!AE25+Japan!AE25+Korea!AE25+Taiwan!AE25+'Hong Kong'!AE25</f>
        <v>14185.116308071531</v>
      </c>
      <c r="AF13" s="44">
        <f>China!AF25+Japan!AF25+Korea!AF25+Taiwan!AF25+'Hong Kong'!AF25</f>
        <v>1220.2936687880135</v>
      </c>
      <c r="AG13" s="22">
        <f>China!AG25+Japan!AG25+Korea!AG25+Taiwan!AG25+'Hong Kong'!AG25</f>
        <v>13429.919186473322</v>
      </c>
      <c r="AH13" s="24">
        <f t="shared" si="8"/>
        <v>-5.3238697885648723E-2</v>
      </c>
      <c r="AI13" s="31">
        <f>China!AI25+Japan!AI25+Korea!AI25+Taiwan!AI25+'Hong Kong'!AI25</f>
        <v>1162.4073124300223</v>
      </c>
      <c r="AJ13" s="35">
        <f t="shared" si="14"/>
        <v>-4.7436414560343865E-2</v>
      </c>
      <c r="AK13" s="86"/>
      <c r="AL13" s="44">
        <f>China!AL25+Japan!AL25+Korea!AL25+Taiwan!AL25+'Hong Kong'!AL25</f>
        <v>40281.226503717488</v>
      </c>
      <c r="AM13" s="44">
        <f>China!AM25+Japan!AM25+Korea!AM25+Taiwan!AM25+'Hong Kong'!AM25</f>
        <v>3370.3962976806806</v>
      </c>
      <c r="AN13" s="22">
        <f>China!AN25+Japan!AN25+Korea!AN25+Taiwan!AN25+'Hong Kong'!AN25</f>
        <v>41990.311911109893</v>
      </c>
      <c r="AO13" s="52">
        <f t="shared" si="10"/>
        <v>4.2428832380133175E-2</v>
      </c>
      <c r="AP13" s="31">
        <f>China!AP25+Japan!AP25+Korea!AP25+Taiwan!AP25+'Hong Kong'!AP25</f>
        <v>3891.7119400347628</v>
      </c>
      <c r="AQ13" s="50">
        <f t="shared" si="15"/>
        <v>0.15467487983915196</v>
      </c>
      <c r="AS13" s="72">
        <f>G13/E13</f>
        <v>8.0564339931476464E-2</v>
      </c>
      <c r="AT13" s="73">
        <f>AP13/AN13</f>
        <v>9.2681186752630068E-2</v>
      </c>
    </row>
    <row r="14" spans="2:46" ht="21.95" customHeight="1">
      <c r="B14" s="17" t="s">
        <v>23</v>
      </c>
      <c r="C14" s="44">
        <f>China!C26+Japan!C26+Korea!C26+Taiwan!C26+'Hong Kong'!C26</f>
        <v>25036.102036158281</v>
      </c>
      <c r="D14" s="44">
        <f>China!D26+Japan!D26+Korea!D26+Taiwan!D26+'Hong Kong'!D26</f>
        <v>2584.8380439475832</v>
      </c>
      <c r="E14" s="23">
        <f>China!E26+Japan!E26+Korea!E26+Taiwan!E26+'Hong Kong'!E26</f>
        <v>32208.809136646862</v>
      </c>
      <c r="F14" s="27">
        <f t="shared" si="0"/>
        <v>0.28649456253730832</v>
      </c>
      <c r="G14" s="32">
        <f>China!G26+Japan!G26+Korea!G26+Taiwan!G26+'Hong Kong'!G26</f>
        <v>3848.2425344081767</v>
      </c>
      <c r="H14" s="38">
        <f t="shared" si="1"/>
        <v>0.48877510659473011</v>
      </c>
      <c r="I14" s="44"/>
      <c r="J14" s="44">
        <f>China!J26+Japan!J26+Korea!J26+Taiwan!J26+'Hong Kong'!J26</f>
        <v>6191.5475499912282</v>
      </c>
      <c r="K14" s="44">
        <f>China!K26+Japan!K26+Korea!K26+Taiwan!K26+'Hong Kong'!K26</f>
        <v>717.56969654375587</v>
      </c>
      <c r="L14" s="23">
        <f>China!L26+Japan!L26+Korea!L26+Taiwan!L26+'Hong Kong'!L26</f>
        <v>7431.4143422109655</v>
      </c>
      <c r="M14" s="27">
        <f t="shared" si="2"/>
        <v>0.2002515174451811</v>
      </c>
      <c r="N14" s="32">
        <f>China!N26+Japan!N26+Korea!N26+Taiwan!N26+'Hong Kong'!N26</f>
        <v>942.11422539441719</v>
      </c>
      <c r="O14" s="38">
        <f t="shared" si="3"/>
        <v>0.31292365038852932</v>
      </c>
      <c r="Q14" s="44">
        <f>China!Q26+Japan!Q26+Korea!Q26+Taiwan!Q26+'Hong Kong'!Q26</f>
        <v>7723.0582643554562</v>
      </c>
      <c r="R14" s="44">
        <f>China!R26+Japan!R26+Korea!R26+Taiwan!R26+'Hong Kong'!R26</f>
        <v>885.83940701645463</v>
      </c>
      <c r="S14" s="23">
        <f>China!S26+Japan!S26+Korea!S26+Taiwan!S26+'Hong Kong'!S26</f>
        <v>9065.2629239377711</v>
      </c>
      <c r="T14" s="27">
        <f t="shared" si="4"/>
        <v>0.17379185986166212</v>
      </c>
      <c r="U14" s="32">
        <f>China!U26+Japan!U26+Korea!U26+Taiwan!U26+'Hong Kong'!U26</f>
        <v>1153.5895857125474</v>
      </c>
      <c r="V14" s="38">
        <f t="shared" si="5"/>
        <v>0.30225589037395273</v>
      </c>
      <c r="X14" s="44">
        <f>China!X26+Japan!X26+Korea!X26+Taiwan!X26+'Hong Kong'!X26</f>
        <v>13914.605814346685</v>
      </c>
      <c r="Y14" s="44">
        <f>China!Y26+Japan!Y26+Korea!Y26+Taiwan!Y26+'Hong Kong'!Y26</f>
        <v>1603.4090357122459</v>
      </c>
      <c r="Z14" s="23">
        <f>China!Z26+Japan!Z26+Korea!Z26+Taiwan!Z26+'Hong Kong'!Z26</f>
        <v>16496.677266148738</v>
      </c>
      <c r="AA14" s="27">
        <f t="shared" si="6"/>
        <v>0.18556554790361379</v>
      </c>
      <c r="AB14" s="32">
        <f>China!AB26+Japan!AB26+Korea!AB26+Taiwan!AB26+'Hong Kong'!AB26</f>
        <v>2083.3555999869054</v>
      </c>
      <c r="AC14" s="38">
        <f t="shared" si="7"/>
        <v>0.2993288384841013</v>
      </c>
      <c r="AD14" s="86"/>
      <c r="AE14" s="44">
        <f>China!AE26+Japan!AE26+Korea!AE26+Taiwan!AE26+'Hong Kong'!AE26</f>
        <v>6747.6680145212913</v>
      </c>
      <c r="AF14" s="44">
        <f>China!AF26+Japan!AF26+Korea!AF26+Taiwan!AF26+'Hong Kong'!AF26</f>
        <v>668.19434092410643</v>
      </c>
      <c r="AG14" s="23">
        <f>China!AG26+Japan!AG26+Korea!AG26+Taiwan!AG26+'Hong Kong'!AG26</f>
        <v>7388.2409549529066</v>
      </c>
      <c r="AH14" s="27">
        <f t="shared" si="8"/>
        <v>9.493249209253829E-2</v>
      </c>
      <c r="AI14" s="32">
        <f>China!AI26+Japan!AI26+Korea!AI26+Taiwan!AI26+'Hong Kong'!AI26</f>
        <v>778.78213243823404</v>
      </c>
      <c r="AJ14" s="38">
        <f t="shared" si="14"/>
        <v>0.16550243655339214</v>
      </c>
      <c r="AK14" s="86"/>
      <c r="AL14" s="44">
        <f>China!AL26+Japan!AL26+Korea!AL26+Taiwan!AL26+'Hong Kong'!AL26</f>
        <v>20592.920242128108</v>
      </c>
      <c r="AM14" s="44">
        <f>China!AM26+Japan!AM26+Korea!AM26+Taiwan!AM26+'Hong Kong'!AM26</f>
        <v>2268.6603233977612</v>
      </c>
      <c r="AN14" s="23">
        <f>China!AN26+Japan!AN26+Korea!AN26+Taiwan!AN26+'Hong Kong'!AN26</f>
        <v>23823.473154425861</v>
      </c>
      <c r="AO14" s="27">
        <f t="shared" si="10"/>
        <v>0.15687687196927169</v>
      </c>
      <c r="AP14" s="32">
        <f>China!AP26+Japan!AP26+Korea!AP26+Taiwan!AP26+'Hong Kong'!AP26</f>
        <v>2874.9042520604289</v>
      </c>
      <c r="AQ14" s="38">
        <f t="shared" si="15"/>
        <v>0.2672255173726048</v>
      </c>
      <c r="AS14" s="78">
        <f t="shared" si="12"/>
        <v>0.11947795145365013</v>
      </c>
      <c r="AT14" s="79">
        <f>AP14/AN14</f>
        <v>0.12067527826127808</v>
      </c>
    </row>
    <row r="15" spans="2:46" ht="9.9499999999999993" customHeight="1">
      <c r="B15" s="19"/>
      <c r="C15" s="19"/>
      <c r="D15" s="19"/>
      <c r="E15" s="8"/>
      <c r="F15" s="8"/>
      <c r="G15" s="8"/>
      <c r="H15" s="8"/>
      <c r="AD15"/>
      <c r="AK15"/>
      <c r="AS15" s="3"/>
      <c r="AT15" s="3"/>
    </row>
    <row r="16" spans="2:46" ht="21.95" customHeight="1">
      <c r="B16" s="42" t="s">
        <v>24</v>
      </c>
      <c r="C16" s="42"/>
      <c r="D16" s="42"/>
      <c r="E16" s="117" t="s">
        <v>3</v>
      </c>
      <c r="F16" s="118"/>
      <c r="G16" s="118"/>
      <c r="H16" s="119"/>
      <c r="L16" s="117" t="s">
        <v>4</v>
      </c>
      <c r="M16" s="118"/>
      <c r="N16" s="118"/>
      <c r="O16" s="119"/>
      <c r="S16" s="117" t="s">
        <v>5</v>
      </c>
      <c r="T16" s="118"/>
      <c r="U16" s="118"/>
      <c r="V16" s="119"/>
      <c r="Z16" s="117" t="s">
        <v>6</v>
      </c>
      <c r="AA16" s="118"/>
      <c r="AB16" s="118"/>
      <c r="AC16" s="119"/>
      <c r="AD16" s="87"/>
      <c r="AG16" s="117" t="s">
        <v>7</v>
      </c>
      <c r="AH16" s="118"/>
      <c r="AI16" s="118"/>
      <c r="AJ16" s="119"/>
      <c r="AN16" s="117" t="s">
        <v>8</v>
      </c>
      <c r="AO16" s="118"/>
      <c r="AP16" s="118"/>
      <c r="AQ16" s="119"/>
      <c r="AS16" s="115" t="s">
        <v>25</v>
      </c>
      <c r="AT16" s="116"/>
    </row>
    <row r="17" spans="2:46" ht="28.5">
      <c r="B17" s="14" t="s">
        <v>10</v>
      </c>
      <c r="C17" s="14"/>
      <c r="D17" s="14"/>
      <c r="E17" s="12" t="s">
        <v>11</v>
      </c>
      <c r="F17" s="4" t="s">
        <v>12</v>
      </c>
      <c r="G17" s="4" t="s">
        <v>13</v>
      </c>
      <c r="H17" s="9" t="s">
        <v>12</v>
      </c>
      <c r="L17" s="12" t="s">
        <v>11</v>
      </c>
      <c r="M17" s="4" t="s">
        <v>12</v>
      </c>
      <c r="N17" s="4" t="s">
        <v>13</v>
      </c>
      <c r="O17" s="9" t="s">
        <v>12</v>
      </c>
      <c r="S17" s="12" t="s">
        <v>11</v>
      </c>
      <c r="T17" s="4" t="s">
        <v>12</v>
      </c>
      <c r="U17" s="4" t="s">
        <v>13</v>
      </c>
      <c r="V17" s="9" t="s">
        <v>12</v>
      </c>
      <c r="Z17" s="12" t="s">
        <v>11</v>
      </c>
      <c r="AA17" s="4" t="s">
        <v>12</v>
      </c>
      <c r="AB17" s="4" t="s">
        <v>13</v>
      </c>
      <c r="AC17" s="9" t="s">
        <v>12</v>
      </c>
      <c r="AD17" s="88"/>
      <c r="AG17" s="12" t="s">
        <v>11</v>
      </c>
      <c r="AH17" s="4" t="s">
        <v>12</v>
      </c>
      <c r="AI17" s="4" t="s">
        <v>13</v>
      </c>
      <c r="AJ17" s="9" t="s">
        <v>12</v>
      </c>
      <c r="AK17" s="88"/>
      <c r="AN17" s="12" t="s">
        <v>11</v>
      </c>
      <c r="AO17" s="4" t="s">
        <v>12</v>
      </c>
      <c r="AP17" s="4" t="s">
        <v>13</v>
      </c>
      <c r="AQ17" s="9" t="s">
        <v>12</v>
      </c>
      <c r="AS17" s="70" t="s">
        <v>26</v>
      </c>
      <c r="AT17" s="71" t="s">
        <v>27</v>
      </c>
    </row>
    <row r="18" spans="2:46" ht="21.95" customHeight="1">
      <c r="B18" s="5" t="s">
        <v>28</v>
      </c>
      <c r="C18" s="44">
        <f>China!C24</f>
        <v>49993.358759996525</v>
      </c>
      <c r="D18" s="44">
        <f>China!D24</f>
        <v>5739.9869542871511</v>
      </c>
      <c r="E18" s="37">
        <f>China!E24</f>
        <v>52955.100383132907</v>
      </c>
      <c r="F18" s="51">
        <f>China!F24</f>
        <v>5.9242701362691719E-2</v>
      </c>
      <c r="G18" s="30">
        <f>China!G24</f>
        <v>6882.9609647581992</v>
      </c>
      <c r="H18" s="39">
        <f>China!H24</f>
        <v>0.19912484463355273</v>
      </c>
      <c r="I18" s="8">
        <f>China!I24</f>
        <v>0</v>
      </c>
      <c r="J18" s="44">
        <f>China!J24</f>
        <v>9520.9383521406689</v>
      </c>
      <c r="K18" s="44">
        <f>China!K24</f>
        <v>1383.2968874554322</v>
      </c>
      <c r="L18" s="37">
        <f>China!L24</f>
        <v>12457.787727313902</v>
      </c>
      <c r="M18" s="51">
        <f>China!M24</f>
        <v>0.30846217741898485</v>
      </c>
      <c r="N18" s="30">
        <f>China!N24</f>
        <v>2004.3971899229214</v>
      </c>
      <c r="O18" s="39">
        <f>China!O24</f>
        <v>0.44900000000000001</v>
      </c>
      <c r="P18" s="8">
        <f>China!P24</f>
        <v>0</v>
      </c>
      <c r="Q18" s="44">
        <f>China!Q24</f>
        <v>12434.36555248581</v>
      </c>
      <c r="R18" s="44">
        <f>China!R24</f>
        <v>1602.7088794812917</v>
      </c>
      <c r="S18" s="37">
        <f>China!S24</f>
        <v>14008.48821853478</v>
      </c>
      <c r="T18" s="51">
        <f>China!T24</f>
        <v>0.12659453024800937</v>
      </c>
      <c r="U18" s="30">
        <f>China!U24</f>
        <v>1982.5508839183578</v>
      </c>
      <c r="V18" s="39">
        <f>China!V24</f>
        <v>0.23699999999999999</v>
      </c>
      <c r="W18" s="8">
        <f>China!W24</f>
        <v>0</v>
      </c>
      <c r="X18" s="44">
        <f>China!X24</f>
        <v>21955.303904626482</v>
      </c>
      <c r="Y18" s="44">
        <f>China!Y24</f>
        <v>2986.0057669367238</v>
      </c>
      <c r="Z18" s="37">
        <f>China!Z24</f>
        <v>26466.27594584868</v>
      </c>
      <c r="AA18" s="51">
        <f>China!AA24</f>
        <v>0.20546160785647949</v>
      </c>
      <c r="AB18" s="30">
        <f>China!AB24</f>
        <v>3986.9480738412794</v>
      </c>
      <c r="AC18" s="39">
        <f>China!AC24</f>
        <v>0.33521110976667656</v>
      </c>
      <c r="AD18" s="84"/>
      <c r="AE18" s="44">
        <f>China!AE24</f>
        <v>12119.255229911478</v>
      </c>
      <c r="AF18" s="44">
        <f>China!AF24</f>
        <v>1496.213640146341</v>
      </c>
      <c r="AG18" s="37">
        <f>China!AG24</f>
        <v>11901.264144839761</v>
      </c>
      <c r="AH18" s="36">
        <f>China!AH24</f>
        <v>-1.798716843042425E-2</v>
      </c>
      <c r="AI18" s="30">
        <f>China!AI24</f>
        <v>1556.0621857521946</v>
      </c>
      <c r="AJ18" s="39">
        <f>China!AJ24</f>
        <v>0.04</v>
      </c>
      <c r="AK18" s="84"/>
      <c r="AL18" s="44">
        <f>China!AL24</f>
        <v>34074.559134537958</v>
      </c>
      <c r="AM18" s="44">
        <f>China!AM24</f>
        <v>4481.0037895777614</v>
      </c>
      <c r="AN18" s="37">
        <f>China!AN24</f>
        <v>38367.540090688446</v>
      </c>
      <c r="AO18" s="51">
        <f>China!AO24</f>
        <v>0.1259878649992312</v>
      </c>
      <c r="AP18" s="30">
        <f>China!AP24</f>
        <v>5543.0016877076914</v>
      </c>
      <c r="AQ18" s="39">
        <f>China!AQ24</f>
        <v>0.23699999999999999</v>
      </c>
      <c r="AS18" s="74">
        <f t="shared" ref="AS18:AS23" si="16">G18/E18</f>
        <v>0.12997729991935844</v>
      </c>
      <c r="AT18" s="75">
        <f>AP18/AN18</f>
        <v>0.14447112519087305</v>
      </c>
    </row>
    <row r="19" spans="2:46" ht="21.95" customHeight="1">
      <c r="B19" s="6" t="s">
        <v>29</v>
      </c>
      <c r="C19" s="44">
        <f>Japan!C24</f>
        <v>27124.440335844112</v>
      </c>
      <c r="D19" s="44">
        <f>Japan!D24</f>
        <v>703.99827570138382</v>
      </c>
      <c r="E19" s="20">
        <f>Japan!E24</f>
        <v>23327.018688825938</v>
      </c>
      <c r="F19" s="11">
        <f>Japan!F24</f>
        <v>-0.14000000000000001</v>
      </c>
      <c r="G19" s="28">
        <f>Japan!G24</f>
        <v>598.39853434617623</v>
      </c>
      <c r="H19" s="61">
        <f>Japan!H24</f>
        <v>-0.15</v>
      </c>
      <c r="I19" s="8"/>
      <c r="J19" s="44">
        <f>Japan!J24</f>
        <v>6163.4314151388244</v>
      </c>
      <c r="K19" s="44">
        <f>Japan!K24</f>
        <v>170.73924906465024</v>
      </c>
      <c r="L19" s="20">
        <f>Japan!L24</f>
        <v>5731.9912160791064</v>
      </c>
      <c r="M19" s="11">
        <f>Japan!M24</f>
        <v>-7.0000000000000007E-2</v>
      </c>
      <c r="N19" s="28">
        <f>Japan!N24</f>
        <v>158.95824087918939</v>
      </c>
      <c r="O19" s="61">
        <f>Japan!O24</f>
        <v>-6.9000000000000006E-2</v>
      </c>
      <c r="P19" s="8"/>
      <c r="Q19" s="44">
        <f>Japan!Q24</f>
        <v>5178.0316870155766</v>
      </c>
      <c r="R19" s="44">
        <f>Japan!R24</f>
        <v>118.10365787907733</v>
      </c>
      <c r="S19" s="20">
        <f>Japan!S24</f>
        <v>5902.9561231977577</v>
      </c>
      <c r="T19" s="25">
        <f>Japan!T24</f>
        <v>0.14000000000000001</v>
      </c>
      <c r="U19" s="28">
        <f>Japan!U24</f>
        <v>151.17268208521898</v>
      </c>
      <c r="V19" s="33">
        <f>Japan!V24</f>
        <v>0.28000000000000003</v>
      </c>
      <c r="W19" s="8"/>
      <c r="X19" s="44">
        <f>Japan!X24</f>
        <v>11341.463102154401</v>
      </c>
      <c r="Y19" s="44">
        <f>Japan!Y24</f>
        <v>288.8429069437276</v>
      </c>
      <c r="Z19" s="20">
        <f>Japan!Z24</f>
        <v>11634.947339276865</v>
      </c>
      <c r="AA19" s="25">
        <f>Japan!AA24</f>
        <v>2.5877105491505237E-2</v>
      </c>
      <c r="AB19" s="28">
        <f>Japan!AB24</f>
        <v>310.1309229644084</v>
      </c>
      <c r="AC19" s="33">
        <f>Japan!AC24</f>
        <v>7.3701017088946941E-2</v>
      </c>
      <c r="AD19" s="84"/>
      <c r="AE19" s="44">
        <f>Japan!AE24</f>
        <v>5472.1366354410411</v>
      </c>
      <c r="AF19" s="44">
        <f>Japan!AF24</f>
        <v>151.10036965960961</v>
      </c>
      <c r="AG19" s="20">
        <f>Japan!AG24</f>
        <v>5636.3007345042724</v>
      </c>
      <c r="AH19" s="25">
        <f>Japan!AH24</f>
        <v>0.03</v>
      </c>
      <c r="AI19" s="28">
        <f>Japan!AI24</f>
        <v>149.2871652236943</v>
      </c>
      <c r="AJ19" s="61">
        <f>Japan!AJ24</f>
        <v>-1.2E-2</v>
      </c>
      <c r="AK19" s="84"/>
      <c r="AL19" s="44">
        <f>Japan!AL24</f>
        <v>16817.184103000134</v>
      </c>
      <c r="AM19" s="44">
        <f>Japan!AM24</f>
        <v>435.04727397267561</v>
      </c>
      <c r="AN19" s="20">
        <f>Japan!AN24</f>
        <v>17271.248073781135</v>
      </c>
      <c r="AO19" s="25">
        <f>Japan!AO24</f>
        <v>2.7E-2</v>
      </c>
      <c r="AP19" s="28">
        <f>Japan!AP24</f>
        <v>459.84496858911808</v>
      </c>
      <c r="AQ19" s="33">
        <f>Japan!AQ24</f>
        <v>5.7000000000000002E-2</v>
      </c>
      <c r="AS19" s="74">
        <f t="shared" si="16"/>
        <v>2.5652593772423217E-2</v>
      </c>
      <c r="AT19" s="75">
        <f t="shared" ref="AT19:AT21" si="17">AP19/AN19</f>
        <v>2.6624883541982836E-2</v>
      </c>
    </row>
    <row r="20" spans="2:46" ht="21.95" customHeight="1">
      <c r="B20" s="6" t="s">
        <v>30</v>
      </c>
      <c r="C20" s="44">
        <f>Korea!C24</f>
        <v>9320.1157717858623</v>
      </c>
      <c r="D20" s="44">
        <f>Korea!D24</f>
        <v>392.73236968550873</v>
      </c>
      <c r="E20" s="20">
        <f>Korea!E24</f>
        <v>8965.9513724579992</v>
      </c>
      <c r="F20" s="11">
        <f>Korea!F24</f>
        <v>-3.7999999999999999E-2</v>
      </c>
      <c r="G20" s="28">
        <f>Korea!G24</f>
        <v>382.12859570399996</v>
      </c>
      <c r="H20" s="61">
        <f>Korea!H24</f>
        <v>-2.7E-2</v>
      </c>
      <c r="I20" s="8"/>
      <c r="J20" s="44">
        <f>Korea!J24</f>
        <v>2177.2299863291382</v>
      </c>
      <c r="K20" s="44">
        <f>Korea!K24</f>
        <v>92.482991645070427</v>
      </c>
      <c r="L20" s="20">
        <f>Korea!L24</f>
        <v>2249.0785758779998</v>
      </c>
      <c r="M20" s="25">
        <f>Korea!M24</f>
        <v>3.3000000000000002E-2</v>
      </c>
      <c r="N20" s="28">
        <f>Korea!N24</f>
        <v>98.494386101999993</v>
      </c>
      <c r="O20" s="33">
        <f>Korea!O24</f>
        <v>6.5000000000000002E-2</v>
      </c>
      <c r="P20" s="8"/>
      <c r="Q20" s="44">
        <f>Korea!Q24</f>
        <v>2202.7251796890996</v>
      </c>
      <c r="R20" s="44">
        <f>Korea!R24</f>
        <v>93.996646563916599</v>
      </c>
      <c r="S20" s="20">
        <f>Korea!S24</f>
        <v>2323.8750645720002</v>
      </c>
      <c r="T20" s="25">
        <f>Korea!T24</f>
        <v>5.5E-2</v>
      </c>
      <c r="U20" s="28">
        <f>Korea!U24</f>
        <v>103.67830116</v>
      </c>
      <c r="V20" s="33">
        <f>Korea!V24</f>
        <v>0.10299999999999999</v>
      </c>
      <c r="W20" s="8"/>
      <c r="X20" s="44">
        <f>Korea!X24</f>
        <v>4379.9551660182369</v>
      </c>
      <c r="Y20" s="44">
        <f>Korea!Y24</f>
        <v>186.47963820898698</v>
      </c>
      <c r="Z20" s="20">
        <f>Korea!Z24</f>
        <v>4572.9536404499995</v>
      </c>
      <c r="AA20" s="25">
        <f>Korea!AA24</f>
        <v>4.4064029679832251E-2</v>
      </c>
      <c r="AB20" s="28">
        <f>Korea!AB24</f>
        <v>202.17268726199998</v>
      </c>
      <c r="AC20" s="33">
        <f>Korea!AC24</f>
        <v>8.4154222968975567E-2</v>
      </c>
      <c r="AD20" s="84"/>
      <c r="AE20" s="44">
        <f>Korea!AE24</f>
        <v>2212.791170472</v>
      </c>
      <c r="AF20" s="44">
        <f>Korea!AF24</f>
        <v>94.507214863104011</v>
      </c>
      <c r="AG20" s="20">
        <f>Korea!AG24</f>
        <v>2312.766675162</v>
      </c>
      <c r="AH20" s="25">
        <f>Korea!AH24</f>
        <v>4.5180722891566161E-2</v>
      </c>
      <c r="AI20" s="28">
        <f>Korea!AI24</f>
        <v>94.242094635851998</v>
      </c>
      <c r="AJ20" s="61">
        <f>Korea!AJ24</f>
        <v>-2.8052908726179382E-3</v>
      </c>
      <c r="AK20" s="84"/>
      <c r="AL20" s="44">
        <f>Korea!AL24</f>
        <v>6592.7463364902369</v>
      </c>
      <c r="AM20" s="44">
        <f>Korea!AM24</f>
        <v>280.98685307209104</v>
      </c>
      <c r="AN20" s="20">
        <f>Korea!AN24</f>
        <v>6885.7203156119995</v>
      </c>
      <c r="AO20" s="25">
        <f>Korea!AO24</f>
        <v>4.4438836892628286E-2</v>
      </c>
      <c r="AP20" s="28">
        <f>Korea!AP24</f>
        <v>296.41478189785198</v>
      </c>
      <c r="AQ20" s="33">
        <f>Korea!AQ24</f>
        <v>5.4906230156621216E-2</v>
      </c>
      <c r="AS20" s="74">
        <f t="shared" si="16"/>
        <v>4.2619971917072765E-2</v>
      </c>
      <c r="AT20" s="75">
        <f t="shared" si="17"/>
        <v>4.3047752204775219E-2</v>
      </c>
    </row>
    <row r="21" spans="2:46" ht="21.95" customHeight="1">
      <c r="B21" s="6" t="s">
        <v>31</v>
      </c>
      <c r="C21" s="44">
        <f>Taiwan!C24</f>
        <v>3601.2305744169998</v>
      </c>
      <c r="D21" s="44">
        <f>Taiwan!D24</f>
        <v>343.82372138316566</v>
      </c>
      <c r="E21" s="20">
        <f>Taiwan!E24</f>
        <v>3585.9162050149998</v>
      </c>
      <c r="F21" s="11">
        <f>Taiwan!F24</f>
        <v>-4.2525378715799755E-3</v>
      </c>
      <c r="G21" s="28">
        <f>Taiwan!G24</f>
        <v>364.12527383397565</v>
      </c>
      <c r="H21" s="33">
        <f>Taiwan!H24</f>
        <v>5.9046398454239979E-2</v>
      </c>
      <c r="I21" s="8"/>
      <c r="J21" s="44">
        <f>Taiwan!J24</f>
        <v>757.41384880887199</v>
      </c>
      <c r="K21" s="44">
        <f>Taiwan!K24</f>
        <v>71.348455705194766</v>
      </c>
      <c r="L21" s="20">
        <f>Taiwan!L24</f>
        <v>771.3079430016702</v>
      </c>
      <c r="M21" s="25">
        <f>Taiwan!M24</f>
        <v>1.8344124833006958E-2</v>
      </c>
      <c r="N21" s="28">
        <f>Taiwan!N24</f>
        <v>75.763326825981267</v>
      </c>
      <c r="O21" s="33">
        <f>Taiwan!O24</f>
        <v>6.1877598851310056E-2</v>
      </c>
      <c r="P21" s="8"/>
      <c r="Q21" s="44">
        <f>Taiwan!Q24</f>
        <v>861.22685188580363</v>
      </c>
      <c r="R21" s="44">
        <f>Taiwan!R24</f>
        <v>85.777645100175562</v>
      </c>
      <c r="S21" s="20">
        <f>Taiwan!S24</f>
        <v>784.65594312027247</v>
      </c>
      <c r="T21" s="11">
        <f>Taiwan!T24</f>
        <v>-8.890910518856443E-2</v>
      </c>
      <c r="U21" s="28">
        <f>Taiwan!U24</f>
        <v>84.319445408783778</v>
      </c>
      <c r="V21" s="61">
        <f>Taiwan!V24</f>
        <v>-1.6999763629426012E-2</v>
      </c>
      <c r="W21" s="8"/>
      <c r="X21" s="44">
        <f>Taiwan!X24</f>
        <v>1618.6407006946758</v>
      </c>
      <c r="Y21" s="44">
        <f>Taiwan!Y24</f>
        <v>157.12597496938051</v>
      </c>
      <c r="Z21" s="20">
        <f>Taiwan!Z24</f>
        <v>1555.9638861219428</v>
      </c>
      <c r="AA21" s="11">
        <f>Taiwan!AA24</f>
        <v>-3.8721882222431336E-2</v>
      </c>
      <c r="AB21" s="28">
        <f>Taiwan!AB24</f>
        <v>160.08277223476497</v>
      </c>
      <c r="AC21" s="33">
        <f>Taiwan!AC24</f>
        <v>1.8818004253979392E-2</v>
      </c>
      <c r="AD21" s="84"/>
      <c r="AE21" s="44">
        <f>Taiwan!AE24</f>
        <v>805.26327089841629</v>
      </c>
      <c r="AF21" s="44">
        <f>Taiwan!AF24</f>
        <v>78.014906255222101</v>
      </c>
      <c r="AG21" s="20">
        <f>Taiwan!AG24</f>
        <v>595.58689580370344</v>
      </c>
      <c r="AH21" s="11">
        <f>Taiwan!AH24</f>
        <v>-0.26038239004838881</v>
      </c>
      <c r="AI21" s="28">
        <f>Taiwan!AI24</f>
        <v>62.79686675949192</v>
      </c>
      <c r="AJ21" s="61">
        <f>Taiwan!AJ24</f>
        <v>-0.1950657922467417</v>
      </c>
      <c r="AK21" s="84"/>
      <c r="AL21" s="44">
        <f>Taiwan!AL24</f>
        <v>2423.8716204064958</v>
      </c>
      <c r="AM21" s="44">
        <f>Taiwan!AM24</f>
        <v>235.69148913386314</v>
      </c>
      <c r="AN21" s="20">
        <f>Taiwan!AN24</f>
        <v>2151.5311994960152</v>
      </c>
      <c r="AO21" s="11">
        <f>Taiwan!AO24</f>
        <v>-0.11235760946151419</v>
      </c>
      <c r="AP21" s="28">
        <f>Taiwan!AP24</f>
        <v>222.87963899425694</v>
      </c>
      <c r="AQ21" s="61">
        <f>Taiwan!AQ24</f>
        <v>-5.4358560789310451E-2</v>
      </c>
      <c r="AS21" s="74">
        <f t="shared" si="16"/>
        <v>0.10154316303452286</v>
      </c>
      <c r="AT21" s="75">
        <f t="shared" si="17"/>
        <v>0.10359117220631767</v>
      </c>
    </row>
    <row r="22" spans="2:46" ht="21.95" customHeight="1">
      <c r="B22" s="6" t="s">
        <v>32</v>
      </c>
      <c r="C22" s="44">
        <f>'Hong Kong'!C24</f>
        <v>2769.3580416878149</v>
      </c>
      <c r="D22" s="44">
        <f>'Hong Kong'!D24</f>
        <v>547.79893898072658</v>
      </c>
      <c r="E22" s="20">
        <f>'Hong Kong'!E24</f>
        <v>1378.9309867552815</v>
      </c>
      <c r="F22" s="11">
        <f>'Hong Kong'!F24</f>
        <v>-0.50207558358366788</v>
      </c>
      <c r="G22" s="28">
        <f>'Hong Kong'!G24</f>
        <v>293.69188034503219</v>
      </c>
      <c r="H22" s="61">
        <f>'Hong Kong'!H24</f>
        <v>-0.46386920556747324</v>
      </c>
      <c r="I22" s="8"/>
      <c r="J22" s="44">
        <f>'Hong Kong'!J24</f>
        <v>325.50997013201714</v>
      </c>
      <c r="K22" s="44">
        <f>'Hong Kong'!K24</f>
        <v>68.165918812843344</v>
      </c>
      <c r="L22" s="20">
        <f>'Hong Kong'!L24</f>
        <v>365.92449283501486</v>
      </c>
      <c r="M22" s="25">
        <f>'Hong Kong'!M24</f>
        <v>0.12415755709911669</v>
      </c>
      <c r="N22" s="28">
        <f>'Hong Kong'!N24</f>
        <v>83.921977855745396</v>
      </c>
      <c r="O22" s="33">
        <f>'Hong Kong'!O24</f>
        <v>0.23114276631643382</v>
      </c>
      <c r="P22" s="8"/>
      <c r="Q22" s="44">
        <f>'Hong Kong'!Q24</f>
        <v>322.62155309112825</v>
      </c>
      <c r="R22" s="44">
        <f>'Hong Kong'!R24</f>
        <v>66.251189513549946</v>
      </c>
      <c r="S22" s="20">
        <f>'Hong Kong'!S24</f>
        <v>400.31976130065357</v>
      </c>
      <c r="T22" s="25">
        <f>'Hong Kong'!T24</f>
        <v>0.24083390419851636</v>
      </c>
      <c r="U22" s="28">
        <f>'Hong Kong'!U24</f>
        <v>81.189007368824505</v>
      </c>
      <c r="V22" s="33">
        <f>'Hong Kong'!V24</f>
        <v>0.22547244758857388</v>
      </c>
      <c r="W22" s="8"/>
      <c r="X22" s="44">
        <f>'Hong Kong'!X24</f>
        <v>648.13152322314545</v>
      </c>
      <c r="Y22" s="44">
        <f>'Hong Kong'!Y24</f>
        <v>134.4171083263933</v>
      </c>
      <c r="Z22" s="20">
        <f>'Hong Kong'!Z24</f>
        <v>766.24425413566837</v>
      </c>
      <c r="AA22" s="25">
        <f>'Hong Kong'!AA24</f>
        <v>0.18223574487651928</v>
      </c>
      <c r="AB22" s="28">
        <f>'Hong Kong'!AB24</f>
        <v>165.11098522456993</v>
      </c>
      <c r="AC22" s="33">
        <f>'Hong Kong'!AC24</f>
        <v>0.22834799290314578</v>
      </c>
      <c r="AD22" s="84"/>
      <c r="AE22" s="44">
        <f>'Hong Kong'!AE24</f>
        <v>323.91308441613495</v>
      </c>
      <c r="AF22" s="44">
        <f>'Hong Kong'!AF24</f>
        <v>68.461764793989772</v>
      </c>
      <c r="AG22" s="20">
        <f>'Hong Kong'!AG24</f>
        <v>372.24169111649206</v>
      </c>
      <c r="AH22" s="25">
        <f>'Hong Kong'!AH24</f>
        <v>0.14920239109040989</v>
      </c>
      <c r="AI22" s="28">
        <f>'Hong Kong'!AI24</f>
        <v>78.801132497023545</v>
      </c>
      <c r="AJ22" s="33">
        <f>'Hong Kong'!AJ24</f>
        <v>0.15102397278460833</v>
      </c>
      <c r="AK22" s="84"/>
      <c r="AL22" s="44">
        <f>'Hong Kong'!AL24</f>
        <v>972.04460763928034</v>
      </c>
      <c r="AM22" s="44">
        <f>'Hong Kong'!AM24</f>
        <v>202.87887312038302</v>
      </c>
      <c r="AN22" s="20">
        <f>'Hong Kong'!AN24</f>
        <v>1138.4859452521603</v>
      </c>
      <c r="AO22" s="25">
        <f>'Hong Kong'!AO24</f>
        <v>0.17122808593846472</v>
      </c>
      <c r="AP22" s="28">
        <f>'Hong Kong'!AP24</f>
        <v>243.91211772159346</v>
      </c>
      <c r="AQ22" s="33">
        <f>'Hong Kong'!AQ24</f>
        <v>0.20225489214375902</v>
      </c>
      <c r="AS22" s="74">
        <f>G22/E22</f>
        <v>0.21298519154762718</v>
      </c>
      <c r="AT22" s="75">
        <f>AP22/AN22</f>
        <v>0.21424253741452207</v>
      </c>
    </row>
    <row r="23" spans="2:46" ht="21.95" customHeight="1">
      <c r="B23" s="15" t="s">
        <v>33</v>
      </c>
      <c r="C23" s="44">
        <f>SUM(C18:C22)</f>
        <v>92808.5034837313</v>
      </c>
      <c r="D23" s="44">
        <f>SUM(D18:D22)</f>
        <v>7728.3402600379359</v>
      </c>
      <c r="E23" s="21">
        <f>SUM(E18:E22)</f>
        <v>90212.917636187136</v>
      </c>
      <c r="F23" s="60">
        <f>E23/C23-1</f>
        <v>-2.7967112388566306E-2</v>
      </c>
      <c r="G23" s="29">
        <f>SUM(G18:G22)</f>
        <v>8521.3052489873826</v>
      </c>
      <c r="H23" s="43">
        <f>G23/D23-1</f>
        <v>0.10260482358026435</v>
      </c>
      <c r="I23" s="8"/>
      <c r="J23" s="44">
        <f>SUM(J18:J22)</f>
        <v>18944.523572549522</v>
      </c>
      <c r="K23" s="44">
        <f>SUM(K18:K22)</f>
        <v>1786.0335026831908</v>
      </c>
      <c r="L23" s="21">
        <f>SUM(L18:L22)</f>
        <v>21576.089955107695</v>
      </c>
      <c r="M23" s="26">
        <f>L23/J23-1</f>
        <v>0.13890908222000853</v>
      </c>
      <c r="N23" s="29">
        <f>SUM(N18:N22)</f>
        <v>2421.5351215858373</v>
      </c>
      <c r="O23" s="43">
        <f>N23/K23-1</f>
        <v>0.3558173001502607</v>
      </c>
      <c r="P23" s="8"/>
      <c r="Q23" s="44">
        <f>SUM(Q18:Q22)</f>
        <v>20998.970824167416</v>
      </c>
      <c r="R23" s="44">
        <f>SUM(R18:R22)</f>
        <v>1966.8380185380108</v>
      </c>
      <c r="S23" s="21">
        <f>SUM(S18:S22)</f>
        <v>23420.295110725463</v>
      </c>
      <c r="T23" s="26">
        <f>S23/Q23-1</f>
        <v>0.11530680750179334</v>
      </c>
      <c r="U23" s="29">
        <f>SUM(U18:U22)</f>
        <v>2402.9103199411852</v>
      </c>
      <c r="V23" s="43">
        <f>U23/R23-1</f>
        <v>0.22171236130940541</v>
      </c>
      <c r="W23" s="8"/>
      <c r="X23" s="44">
        <f>SUM(X18:X22)</f>
        <v>39943.494396716931</v>
      </c>
      <c r="Y23" s="44">
        <f>SUM(Y18:Y22)</f>
        <v>3752.8713953852121</v>
      </c>
      <c r="Z23" s="21">
        <f>SUM(Z18:Z22)</f>
        <v>44996.385065833158</v>
      </c>
      <c r="AA23" s="26">
        <f>Z23/X23-1</f>
        <v>0.12650096706440239</v>
      </c>
      <c r="AB23" s="29">
        <f>SUM(AB18:AB22)</f>
        <v>4824.4454415270229</v>
      </c>
      <c r="AC23" s="43">
        <f>AB23/Y23-1</f>
        <v>0.28553444369543057</v>
      </c>
      <c r="AD23" s="85"/>
      <c r="AE23" s="44">
        <f>SUM(AE18:AE22)</f>
        <v>20933.359391139067</v>
      </c>
      <c r="AF23" s="44">
        <f>SUM(AF18:AF22)</f>
        <v>1888.2978957182665</v>
      </c>
      <c r="AG23" s="21">
        <f>SUM(AG18:AG22)</f>
        <v>20818.160141426226</v>
      </c>
      <c r="AH23" s="60">
        <f>AG23/AE23-1</f>
        <v>-5.5031420213234039E-3</v>
      </c>
      <c r="AI23" s="29">
        <f>SUM(AI18:AI22)</f>
        <v>1941.1894448682563</v>
      </c>
      <c r="AJ23" s="43">
        <f>AI23/AF23-1</f>
        <v>2.8010172160823688E-2</v>
      </c>
      <c r="AK23" s="85"/>
      <c r="AL23" s="44">
        <f>SUM(AL18:AL22)</f>
        <v>60880.405802074107</v>
      </c>
      <c r="AM23" s="44">
        <f>SUM(AM18:AM22)</f>
        <v>5635.6082788767744</v>
      </c>
      <c r="AN23" s="21">
        <f>SUM(AN18:AN22)</f>
        <v>65814.525624829752</v>
      </c>
      <c r="AO23" s="26">
        <f>AN23/AL23-1</f>
        <v>8.1046106013103358E-2</v>
      </c>
      <c r="AP23" s="29">
        <f>SUM(AP18:AP22)</f>
        <v>6766.0531949105125</v>
      </c>
      <c r="AQ23" s="43">
        <f>AP23/AM23-1</f>
        <v>0.2005896897182935</v>
      </c>
      <c r="AS23" s="80">
        <f t="shared" si="16"/>
        <v>9.4457705972356545E-2</v>
      </c>
      <c r="AT23" s="81">
        <f>AP23/AN23</f>
        <v>0.10280486155107822</v>
      </c>
    </row>
    <row r="24" spans="2:46" ht="9.9499999999999993" customHeight="1"/>
    <row r="25" spans="2:46">
      <c r="B25" s="41" t="s">
        <v>34</v>
      </c>
      <c r="I25" s="40"/>
    </row>
    <row r="26" spans="2:46" ht="9.9499999999999993" customHeight="1">
      <c r="I26" s="40"/>
      <c r="J26" s="40"/>
      <c r="K26" s="40"/>
    </row>
    <row r="27" spans="2:46">
      <c r="I27" s="40"/>
      <c r="J27" s="40"/>
      <c r="K27" s="40"/>
    </row>
  </sheetData>
  <mergeCells count="14">
    <mergeCell ref="AS5:AT5"/>
    <mergeCell ref="AS16:AT16"/>
    <mergeCell ref="E5:H5"/>
    <mergeCell ref="E16:H16"/>
    <mergeCell ref="L5:O5"/>
    <mergeCell ref="S5:V5"/>
    <mergeCell ref="Z5:AC5"/>
    <mergeCell ref="L16:O16"/>
    <mergeCell ref="S16:V16"/>
    <mergeCell ref="Z16:AC16"/>
    <mergeCell ref="AG5:AJ5"/>
    <mergeCell ref="AG16:AJ16"/>
    <mergeCell ref="AN5:AQ5"/>
    <mergeCell ref="AN16:AQ16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headerFooter>
    <oddFooter>&amp;C&amp;1#&amp;"arial black"&amp;9&amp;KFFA500C2 - Confidential</oddFooter>
  </headerFooter>
  <ignoredErrors>
    <ignoredError sqref="F23:M23 T23 AA23 AH23:AO23" formula="1"/>
    <ignoredError sqref="AS1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A477-6C85-4359-BCDF-F5E8531F4FF6}">
  <sheetPr>
    <tabColor rgb="FFFFC000"/>
    <pageSetUpPr fitToPage="1"/>
  </sheetPr>
  <dimension ref="B1:AQ26"/>
  <sheetViews>
    <sheetView showGridLines="0" topLeftCell="B1" zoomScale="80" zoomScaleNormal="80" zoomScaleSheetLayoutView="90" workbookViewId="0">
      <selection activeCell="Z8" sqref="Z8"/>
    </sheetView>
  </sheetViews>
  <sheetFormatPr defaultColWidth="9.125" defaultRowHeight="14.25" outlineLevelRow="1" outlineLevelCol="1"/>
  <cols>
    <col min="1" max="1" width="1.625" style="1" customWidth="1"/>
    <col min="2" max="2" width="20.375" style="1" customWidth="1"/>
    <col min="3" max="4" width="8.125" style="1" hidden="1" customWidth="1"/>
    <col min="5" max="5" width="10.125" style="1" customWidth="1"/>
    <col min="6" max="6" width="8.125" style="1" customWidth="1"/>
    <col min="7" max="7" width="10.125" style="1" customWidth="1"/>
    <col min="8" max="8" width="8.125" style="1" customWidth="1"/>
    <col min="9" max="9" width="1.625" style="1" customWidth="1"/>
    <col min="10" max="11" width="8.125" style="1" hidden="1" customWidth="1"/>
    <col min="12" max="12" width="9.125" style="1"/>
    <col min="13" max="13" width="8.125" style="1" customWidth="1"/>
    <col min="14" max="14" width="9.125" style="1"/>
    <col min="15" max="15" width="8.125" style="1" customWidth="1"/>
    <col min="16" max="16" width="1.625" style="1" customWidth="1"/>
    <col min="17" max="18" width="8.125" style="1" hidden="1" customWidth="1"/>
    <col min="19" max="19" width="8.875" style="1" customWidth="1"/>
    <col min="20" max="22" width="9.125" style="1"/>
    <col min="23" max="23" width="1.625" style="1" hidden="1" customWidth="1" outlineLevel="1"/>
    <col min="24" max="25" width="8.125" style="1" hidden="1" customWidth="1" outlineLevel="1"/>
    <col min="26" max="29" width="9.125" style="1" hidden="1" customWidth="1" outlineLevel="1"/>
    <col min="30" max="30" width="1.625" style="1" customWidth="1" collapsed="1"/>
    <col min="31" max="32" width="8.125" style="1" hidden="1" customWidth="1"/>
    <col min="33" max="36" width="9.125" style="1"/>
    <col min="37" max="37" width="1.625" style="1" customWidth="1"/>
    <col min="38" max="39" width="8.125" style="1" hidden="1" customWidth="1"/>
    <col min="40" max="16384" width="9.125" style="1"/>
  </cols>
  <sheetData>
    <row r="1" spans="2:43" ht="5.25" customHeight="1"/>
    <row r="2" spans="2:43" s="8" customFormat="1" ht="34.5" customHeight="1">
      <c r="B2" s="7" t="s">
        <v>35</v>
      </c>
      <c r="C2" s="7"/>
      <c r="D2" s="7"/>
      <c r="E2" s="7"/>
      <c r="F2" s="7"/>
      <c r="G2" s="7"/>
      <c r="H2" s="7"/>
    </row>
    <row r="3" spans="2:43" s="8" customFormat="1" ht="15">
      <c r="B3" s="13" t="s">
        <v>36</v>
      </c>
      <c r="C3" s="13"/>
      <c r="D3" s="13"/>
      <c r="E3" s="13"/>
      <c r="F3" s="13"/>
      <c r="G3" s="13"/>
      <c r="H3" s="13"/>
    </row>
    <row r="4" spans="2:43" ht="18.75" customHeight="1" outlineLevel="1">
      <c r="B4" s="3"/>
      <c r="C4" s="3"/>
      <c r="D4" s="3"/>
      <c r="E4" s="117" t="s">
        <v>3</v>
      </c>
      <c r="F4" s="118"/>
      <c r="G4" s="118"/>
      <c r="H4" s="119"/>
      <c r="L4" s="117" t="s">
        <v>4</v>
      </c>
      <c r="M4" s="118"/>
      <c r="N4" s="118"/>
      <c r="O4" s="119"/>
      <c r="S4" s="117" t="s">
        <v>5</v>
      </c>
      <c r="T4" s="118"/>
      <c r="U4" s="118"/>
      <c r="V4" s="119"/>
      <c r="Z4" s="117" t="s">
        <v>6</v>
      </c>
      <c r="AA4" s="118"/>
      <c r="AB4" s="118"/>
      <c r="AC4" s="119"/>
      <c r="AG4" s="117" t="s">
        <v>7</v>
      </c>
      <c r="AH4" s="118"/>
      <c r="AI4" s="118"/>
      <c r="AJ4" s="119"/>
      <c r="AN4" s="117" t="s">
        <v>8</v>
      </c>
      <c r="AO4" s="118"/>
      <c r="AP4" s="118"/>
      <c r="AQ4" s="119"/>
    </row>
    <row r="5" spans="2:43" ht="34.5" customHeight="1" outlineLevel="1">
      <c r="B5" s="14" t="s">
        <v>37</v>
      </c>
      <c r="C5" s="14"/>
      <c r="D5" s="14"/>
      <c r="E5" s="12" t="s">
        <v>11</v>
      </c>
      <c r="F5" s="4" t="s">
        <v>12</v>
      </c>
      <c r="G5" s="4" t="s">
        <v>13</v>
      </c>
      <c r="H5" s="9" t="s">
        <v>12</v>
      </c>
      <c r="L5" s="12" t="s">
        <v>11</v>
      </c>
      <c r="M5" s="4" t="s">
        <v>12</v>
      </c>
      <c r="N5" s="4" t="s">
        <v>13</v>
      </c>
      <c r="O5" s="9" t="s">
        <v>12</v>
      </c>
      <c r="S5" s="12" t="s">
        <v>11</v>
      </c>
      <c r="T5" s="4" t="s">
        <v>12</v>
      </c>
      <c r="U5" s="4" t="s">
        <v>13</v>
      </c>
      <c r="V5" s="9" t="s">
        <v>12</v>
      </c>
      <c r="Z5" s="12" t="s">
        <v>11</v>
      </c>
      <c r="AA5" s="4" t="s">
        <v>12</v>
      </c>
      <c r="AB5" s="4" t="s">
        <v>13</v>
      </c>
      <c r="AC5" s="9" t="s">
        <v>12</v>
      </c>
      <c r="AG5" s="12" t="s">
        <v>11</v>
      </c>
      <c r="AH5" s="4" t="s">
        <v>12</v>
      </c>
      <c r="AI5" s="4" t="s">
        <v>13</v>
      </c>
      <c r="AJ5" s="9" t="s">
        <v>12</v>
      </c>
      <c r="AN5" s="12" t="s">
        <v>11</v>
      </c>
      <c r="AO5" s="4" t="s">
        <v>12</v>
      </c>
      <c r="AP5" s="4" t="s">
        <v>13</v>
      </c>
      <c r="AQ5" s="9" t="s">
        <v>12</v>
      </c>
    </row>
    <row r="6" spans="2:43" ht="21.95" customHeight="1" outlineLevel="1">
      <c r="B6" s="5" t="s">
        <v>16</v>
      </c>
      <c r="C6" s="44">
        <v>232996.92011520773</v>
      </c>
      <c r="D6" s="44">
        <v>17436</v>
      </c>
      <c r="E6" s="37">
        <v>232546.28740522588</v>
      </c>
      <c r="F6" s="36">
        <f>E6/C6-1</f>
        <v>-1.934071530898418E-3</v>
      </c>
      <c r="G6" s="30">
        <v>18412</v>
      </c>
      <c r="H6" s="33">
        <f>G6/D6-1</f>
        <v>5.5976141316815831E-2</v>
      </c>
      <c r="J6" s="44">
        <v>42782.219944578916</v>
      </c>
      <c r="K6" s="44">
        <f>N6/(1+O6)</f>
        <v>3795.2384301580978</v>
      </c>
      <c r="L6" s="37">
        <v>50005.266565799277</v>
      </c>
      <c r="M6" s="51">
        <f>L6/J6-1</f>
        <v>0.16883290840394127</v>
      </c>
      <c r="N6" s="30">
        <v>4599.8289773516144</v>
      </c>
      <c r="O6" s="33">
        <v>0.21199999999999999</v>
      </c>
      <c r="Q6" s="44">
        <v>55109.014227310887</v>
      </c>
      <c r="R6" s="44">
        <f>U6/(1+V6)</f>
        <v>4457.4662840432247</v>
      </c>
      <c r="S6" s="37">
        <v>59439.779605617427</v>
      </c>
      <c r="T6" s="51">
        <f>S6/Q6-1</f>
        <v>7.8585426341382547E-2</v>
      </c>
      <c r="U6" s="30">
        <v>5014.6495695486283</v>
      </c>
      <c r="V6" s="33">
        <v>0.125</v>
      </c>
      <c r="X6" s="44">
        <f>Q6+J6</f>
        <v>97891.23417188981</v>
      </c>
      <c r="Y6" s="44">
        <f>K6+R6</f>
        <v>8252.7047142013216</v>
      </c>
      <c r="Z6" s="37">
        <f>S6+L6</f>
        <v>109445.0461714167</v>
      </c>
      <c r="AA6" s="51">
        <f>Z6/X6-1</f>
        <v>0.11802703375094081</v>
      </c>
      <c r="AB6" s="30">
        <f>N6+U6</f>
        <v>9614.4785469002418</v>
      </c>
      <c r="AC6" s="33">
        <f t="shared" ref="AC6:AC11" si="0">AB6/Y6-1</f>
        <v>0.16500939750765209</v>
      </c>
      <c r="AE6" s="44">
        <v>53265.419092781871</v>
      </c>
      <c r="AF6" s="44">
        <f>AI6/(1+AJ6)</f>
        <v>3671.2968471213449</v>
      </c>
      <c r="AG6" s="37">
        <v>51871.446795903663</v>
      </c>
      <c r="AH6" s="36">
        <f>AG6/AE6-1</f>
        <v>-2.6170305624556911E-2</v>
      </c>
      <c r="AI6" s="30">
        <v>3553.8153480134615</v>
      </c>
      <c r="AJ6" s="61">
        <v>-3.2000000000000001E-2</v>
      </c>
      <c r="AL6" s="44">
        <f>AE6+X6</f>
        <v>151156.65326467168</v>
      </c>
      <c r="AM6" s="44">
        <f>AP6/(1+AQ6)</f>
        <v>11927.771142871057</v>
      </c>
      <c r="AN6" s="37">
        <f>Z6+AG6</f>
        <v>161316.49296732037</v>
      </c>
      <c r="AO6" s="51">
        <f>AN6/AL6-1</f>
        <v>6.7213976250579233E-2</v>
      </c>
      <c r="AP6" s="30">
        <v>13168.259341729648</v>
      </c>
      <c r="AQ6" s="33">
        <v>0.104</v>
      </c>
    </row>
    <row r="7" spans="2:43" ht="21.95" customHeight="1" outlineLevel="1">
      <c r="B7" s="6" t="s">
        <v>17</v>
      </c>
      <c r="C7" s="44">
        <v>110035.88316866009</v>
      </c>
      <c r="D7" s="44">
        <v>23062.552</v>
      </c>
      <c r="E7" s="20">
        <v>135304.49838921163</v>
      </c>
      <c r="F7" s="25">
        <f t="shared" ref="F7:F11" si="1">E7/C7-1</f>
        <v>0.22963977288954429</v>
      </c>
      <c r="G7" s="28">
        <v>29525</v>
      </c>
      <c r="H7" s="33">
        <f t="shared" ref="H7:H9" si="2">G7/D7-1</f>
        <v>0.28021391561523634</v>
      </c>
      <c r="J7" s="44">
        <v>24047.793789819836</v>
      </c>
      <c r="K7" s="44">
        <f>N7/(1+O7)</f>
        <v>5857.8927060135875</v>
      </c>
      <c r="L7" s="20">
        <v>38815.005981217277</v>
      </c>
      <c r="M7" s="25">
        <f t="shared" ref="M7:M11" si="3">L7/J7-1</f>
        <v>0.61407762892780848</v>
      </c>
      <c r="N7" s="28">
        <v>9290.6178317375488</v>
      </c>
      <c r="O7" s="33">
        <v>0.58599999999999997</v>
      </c>
      <c r="Q7" s="44">
        <v>31130.103244771581</v>
      </c>
      <c r="R7" s="44">
        <f>U7/(1+V7)</f>
        <v>6762.3141102779191</v>
      </c>
      <c r="S7" s="20">
        <v>38458.640702881297</v>
      </c>
      <c r="T7" s="25">
        <f>S7/Q7-1</f>
        <v>0.23541641993559947</v>
      </c>
      <c r="U7" s="28">
        <v>8513.7534648398996</v>
      </c>
      <c r="V7" s="33">
        <v>0.25900000000000001</v>
      </c>
      <c r="X7" s="44">
        <f t="shared" ref="X7:Z13" si="4">Q7+J7</f>
        <v>55177.897034591413</v>
      </c>
      <c r="Y7" s="44">
        <f t="shared" ref="Y7:Y13" si="5">K7+R7</f>
        <v>12620.206816291506</v>
      </c>
      <c r="Z7" s="20">
        <f t="shared" si="4"/>
        <v>77273.646684098581</v>
      </c>
      <c r="AA7" s="25">
        <f t="shared" ref="AA7:AA11" si="6">Z7/X7-1</f>
        <v>0.40044566460470921</v>
      </c>
      <c r="AB7" s="28">
        <f t="shared" ref="AB7:AB11" si="7">N7+U7</f>
        <v>17804.371296577447</v>
      </c>
      <c r="AC7" s="33">
        <f t="shared" si="0"/>
        <v>0.41078284656901731</v>
      </c>
      <c r="AE7" s="44">
        <v>31029.528421200412</v>
      </c>
      <c r="AF7" s="44">
        <f t="shared" ref="AF7:AF9" si="8">AI7/(1+AJ7)</f>
        <v>6889.0624181017183</v>
      </c>
      <c r="AG7" s="20">
        <v>31022.700472927158</v>
      </c>
      <c r="AH7" s="11">
        <f t="shared" ref="AH7:AH11" si="9">AG7/AE7-1</f>
        <v>-2.2004679480047695E-4</v>
      </c>
      <c r="AI7" s="28">
        <v>7185.2921020800914</v>
      </c>
      <c r="AJ7" s="33">
        <v>4.2999999999999997E-2</v>
      </c>
      <c r="AL7" s="44">
        <f t="shared" ref="AL7:AL10" si="10">AE7+X7</f>
        <v>86207.425455791818</v>
      </c>
      <c r="AM7" s="44">
        <f>AP7/(1+AQ7)</f>
        <v>19507.916046757906</v>
      </c>
      <c r="AN7" s="20">
        <f t="shared" ref="AN7:AN13" si="11">Z7+AG7</f>
        <v>108296.34715702574</v>
      </c>
      <c r="AO7" s="25">
        <f t="shared" ref="AO7:AO11" si="12">AN7/AL7-1</f>
        <v>0.25622991969017073</v>
      </c>
      <c r="AP7" s="28">
        <v>24989.640455896879</v>
      </c>
      <c r="AQ7" s="33">
        <v>0.28100000000000003</v>
      </c>
    </row>
    <row r="8" spans="2:43" ht="21.95" customHeight="1" outlineLevel="1">
      <c r="B8" s="6" t="s">
        <v>18</v>
      </c>
      <c r="C8" s="44">
        <v>24442.92033791944</v>
      </c>
      <c r="D8" s="44">
        <v>3133</v>
      </c>
      <c r="E8" s="20">
        <v>26582.92760349351</v>
      </c>
      <c r="F8" s="25">
        <f t="shared" si="1"/>
        <v>8.755121057503823E-2</v>
      </c>
      <c r="G8" s="28">
        <v>4086</v>
      </c>
      <c r="H8" s="33">
        <f t="shared" si="2"/>
        <v>0.30418129588254073</v>
      </c>
      <c r="J8" s="44">
        <v>4666.5062786977032</v>
      </c>
      <c r="K8" s="44">
        <f>N8/(1+O8)</f>
        <v>839.85751250520343</v>
      </c>
      <c r="L8" s="20">
        <v>5572.5664494472621</v>
      </c>
      <c r="M8" s="25">
        <f t="shared" si="3"/>
        <v>0.19416242401422767</v>
      </c>
      <c r="N8" s="28">
        <v>1233.7506858701438</v>
      </c>
      <c r="O8" s="33">
        <v>0.46899999999999997</v>
      </c>
      <c r="Q8" s="44">
        <v>6546.5409753528184</v>
      </c>
      <c r="R8" s="44">
        <f>U8/(1+V8)</f>
        <v>933.94891900647656</v>
      </c>
      <c r="S8" s="20">
        <v>7462.2571235396608</v>
      </c>
      <c r="T8" s="25">
        <f t="shared" ref="T8:T11" si="13">S8/Q8-1</f>
        <v>0.13987786093975996</v>
      </c>
      <c r="U8" s="28">
        <v>1359.8296260734298</v>
      </c>
      <c r="V8" s="33">
        <v>0.45600000000000002</v>
      </c>
      <c r="X8" s="44">
        <f t="shared" si="4"/>
        <v>11213.047254050522</v>
      </c>
      <c r="Y8" s="44">
        <f t="shared" si="5"/>
        <v>1773.8064315116799</v>
      </c>
      <c r="Z8" s="20">
        <f t="shared" si="4"/>
        <v>13034.823572986923</v>
      </c>
      <c r="AA8" s="25">
        <f t="shared" si="6"/>
        <v>0.16246933395186725</v>
      </c>
      <c r="AB8" s="28">
        <f t="shared" si="7"/>
        <v>2593.5803119435736</v>
      </c>
      <c r="AC8" s="33">
        <f t="shared" si="0"/>
        <v>0.46215520807039989</v>
      </c>
      <c r="AE8" s="44">
        <v>5402.6091121872323</v>
      </c>
      <c r="AF8" s="44">
        <f t="shared" si="8"/>
        <v>761.06506711591885</v>
      </c>
      <c r="AG8" s="20">
        <v>5671.8777221031924</v>
      </c>
      <c r="AH8" s="25">
        <f t="shared" si="9"/>
        <v>4.9840476022694702E-2</v>
      </c>
      <c r="AI8" s="28">
        <v>989.38458725069449</v>
      </c>
      <c r="AJ8" s="33">
        <v>0.3</v>
      </c>
      <c r="AL8" s="44">
        <f t="shared" si="10"/>
        <v>16615.656366237752</v>
      </c>
      <c r="AM8" s="44">
        <f>AP8/(1+AQ8)</f>
        <v>2533.9150705665725</v>
      </c>
      <c r="AN8" s="20">
        <f t="shared" si="11"/>
        <v>18706.701295090115</v>
      </c>
      <c r="AO8" s="25">
        <f t="shared" si="12"/>
        <v>0.12584786798439507</v>
      </c>
      <c r="AP8" s="28">
        <v>3582.955909781133</v>
      </c>
      <c r="AQ8" s="33">
        <v>0.41399999999999998</v>
      </c>
    </row>
    <row r="9" spans="2:43" ht="21.95" customHeight="1" outlineLevel="1">
      <c r="B9" s="6" t="s">
        <v>19</v>
      </c>
      <c r="C9" s="44">
        <v>21404.2471892789</v>
      </c>
      <c r="D9" s="44">
        <v>889</v>
      </c>
      <c r="E9" s="20">
        <v>18767.94419270346</v>
      </c>
      <c r="F9" s="11">
        <f t="shared" si="1"/>
        <v>-0.12316728419656486</v>
      </c>
      <c r="G9" s="28">
        <v>1362.7</v>
      </c>
      <c r="H9" s="33">
        <f t="shared" si="2"/>
        <v>0.53284589426321705</v>
      </c>
      <c r="J9" s="44">
        <v>2756.1883081981528</v>
      </c>
      <c r="K9" s="44">
        <f>N9/(1+O9)</f>
        <v>235.15075284354049</v>
      </c>
      <c r="L9" s="20">
        <v>3208.4939380928076</v>
      </c>
      <c r="M9" s="25">
        <f t="shared" si="3"/>
        <v>0.16410548892805799</v>
      </c>
      <c r="N9" s="28">
        <v>422.33075210699872</v>
      </c>
      <c r="O9" s="33">
        <v>0.79600000000000004</v>
      </c>
      <c r="Q9" s="44">
        <v>4028.9451046911272</v>
      </c>
      <c r="R9" s="44">
        <f>U9/(1+V9)</f>
        <v>277.12642850226672</v>
      </c>
      <c r="S9" s="20">
        <v>4456.6794242369515</v>
      </c>
      <c r="T9" s="25">
        <f t="shared" si="13"/>
        <v>0.10616533817941298</v>
      </c>
      <c r="U9" s="28">
        <v>488.85101987799851</v>
      </c>
      <c r="V9" s="33">
        <v>0.76400000000000001</v>
      </c>
      <c r="X9" s="44">
        <f t="shared" si="4"/>
        <v>6785.1334128892795</v>
      </c>
      <c r="Y9" s="44">
        <f t="shared" si="5"/>
        <v>512.27718134580721</v>
      </c>
      <c r="Z9" s="20">
        <f t="shared" si="4"/>
        <v>7665.1733623297587</v>
      </c>
      <c r="AA9" s="25">
        <f t="shared" si="6"/>
        <v>0.12970120053479328</v>
      </c>
      <c r="AB9" s="28">
        <f t="shared" si="7"/>
        <v>911.18177198499723</v>
      </c>
      <c r="AC9" s="33">
        <f t="shared" si="0"/>
        <v>0.77868896988779546</v>
      </c>
      <c r="AE9" s="44">
        <v>4219.5917133160028</v>
      </c>
      <c r="AF9" s="44">
        <f t="shared" si="8"/>
        <v>280.60556749176232</v>
      </c>
      <c r="AG9" s="20">
        <v>4386.851351252617</v>
      </c>
      <c r="AH9" s="25">
        <f t="shared" si="9"/>
        <v>3.9638820364724658E-2</v>
      </c>
      <c r="AI9" s="28">
        <v>340.65515893499946</v>
      </c>
      <c r="AJ9" s="33">
        <v>0.214</v>
      </c>
      <c r="AL9" s="44">
        <f t="shared" si="10"/>
        <v>11004.725126205281</v>
      </c>
      <c r="AM9" s="44">
        <f t="shared" ref="AM9" si="14">AP9/(1+AQ9)</f>
        <v>792.80362946168316</v>
      </c>
      <c r="AN9" s="20">
        <f t="shared" si="11"/>
        <v>12052.024713582376</v>
      </c>
      <c r="AO9" s="25">
        <f t="shared" si="12"/>
        <v>9.516817324979665E-2</v>
      </c>
      <c r="AP9" s="28">
        <v>1251.8369309199977</v>
      </c>
      <c r="AQ9" s="33">
        <v>0.57899999999999996</v>
      </c>
    </row>
    <row r="10" spans="2:43" ht="21.95" customHeight="1" outlineLevel="1">
      <c r="B10" s="6" t="s">
        <v>20</v>
      </c>
      <c r="C10" s="44">
        <v>20283.333333333336</v>
      </c>
      <c r="D10" s="44"/>
      <c r="E10" s="20">
        <v>16297.237569060773</v>
      </c>
      <c r="F10" s="11">
        <f t="shared" si="1"/>
        <v>-0.19652074433554123</v>
      </c>
      <c r="G10" s="28"/>
      <c r="H10" s="33"/>
      <c r="J10" s="44">
        <v>2349.8901566482909</v>
      </c>
      <c r="K10" s="44"/>
      <c r="L10" s="20">
        <v>2232.395648815876</v>
      </c>
      <c r="M10" s="11">
        <f t="shared" si="3"/>
        <v>-5.0000000000000155E-2</v>
      </c>
      <c r="N10" s="28"/>
      <c r="O10" s="33"/>
      <c r="Q10" s="44">
        <v>3657.9088594529117</v>
      </c>
      <c r="R10" s="44"/>
      <c r="S10" s="20">
        <v>3292.1179735076203</v>
      </c>
      <c r="T10" s="11">
        <f t="shared" si="13"/>
        <v>-0.10000000000000009</v>
      </c>
      <c r="U10" s="28"/>
      <c r="V10" s="33"/>
      <c r="X10" s="44">
        <f t="shared" si="4"/>
        <v>6007.7990161012021</v>
      </c>
      <c r="Y10" s="44"/>
      <c r="Z10" s="20">
        <f t="shared" si="4"/>
        <v>5524.5136223234967</v>
      </c>
      <c r="AA10" s="11">
        <f t="shared" si="6"/>
        <v>-8.044300291712092E-2</v>
      </c>
      <c r="AB10" s="28"/>
      <c r="AC10" s="33"/>
      <c r="AE10" s="44">
        <v>4301.9484182724173</v>
      </c>
      <c r="AF10" s="44"/>
      <c r="AG10" s="20">
        <v>3742.6951238970032</v>
      </c>
      <c r="AH10" s="11">
        <f t="shared" si="9"/>
        <v>-0.13</v>
      </c>
      <c r="AI10" s="28"/>
      <c r="AJ10" s="33"/>
      <c r="AL10" s="44">
        <f t="shared" si="10"/>
        <v>10309.747434373619</v>
      </c>
      <c r="AM10" s="44"/>
      <c r="AN10" s="20">
        <f t="shared" si="11"/>
        <v>9267.2087462205</v>
      </c>
      <c r="AO10" s="11">
        <f t="shared" si="12"/>
        <v>-0.10112165160100839</v>
      </c>
      <c r="AP10" s="28"/>
      <c r="AQ10" s="33"/>
    </row>
    <row r="11" spans="2:43" ht="21.95" customHeight="1" outlineLevel="1">
      <c r="B11" s="10" t="s">
        <v>38</v>
      </c>
      <c r="C11" s="44">
        <f>SUM(C6,C7,C8,C10)</f>
        <v>387759.05695512058</v>
      </c>
      <c r="D11" s="44">
        <f>SUM(D6:D10)</f>
        <v>44520.551999999996</v>
      </c>
      <c r="E11" s="21">
        <f>SUM(E6,E7,E8,E10)</f>
        <v>410730.95096699178</v>
      </c>
      <c r="F11" s="26">
        <f t="shared" si="1"/>
        <v>5.9242701362691719E-2</v>
      </c>
      <c r="G11" s="29">
        <f>SUM(G6:G10)</f>
        <v>53385.7</v>
      </c>
      <c r="H11" s="34">
        <f>G11/D11-1</f>
        <v>0.19912484463355273</v>
      </c>
      <c r="J11" s="44">
        <f>SUM(J6,J7,J8,J10)</f>
        <v>73846.410169744762</v>
      </c>
      <c r="K11" s="44">
        <f>N11/(1+O11)</f>
        <v>10729.143027651004</v>
      </c>
      <c r="L11" s="21">
        <f>SUM(L6,L7,L8,L10)</f>
        <v>96625.234645279692</v>
      </c>
      <c r="M11" s="26">
        <f t="shared" si="3"/>
        <v>0.30846217741898485</v>
      </c>
      <c r="N11" s="29">
        <f>SUM(N6:N9)</f>
        <v>15546.528247066306</v>
      </c>
      <c r="O11" s="34">
        <v>0.44900000000000001</v>
      </c>
      <c r="Q11" s="44">
        <f>SUM(Q6,Q7,Q8,Q10)</f>
        <v>96443.567306888202</v>
      </c>
      <c r="R11" s="44">
        <f>U11/(1+V11)</f>
        <v>12430.948811915889</v>
      </c>
      <c r="S11" s="21">
        <f>SUM(S6,S7,S8,S10)</f>
        <v>108652.795405546</v>
      </c>
      <c r="T11" s="26">
        <f t="shared" si="13"/>
        <v>0.12659453024800937</v>
      </c>
      <c r="U11" s="29">
        <f>SUM(U6:U9)</f>
        <v>15377.083680339956</v>
      </c>
      <c r="V11" s="34">
        <v>0.23699999999999999</v>
      </c>
      <c r="X11" s="44">
        <f>Q11+J11</f>
        <v>170289.97747663298</v>
      </c>
      <c r="Y11" s="44">
        <f t="shared" si="5"/>
        <v>23160.091839566892</v>
      </c>
      <c r="Z11" s="21">
        <f>S11+L11</f>
        <v>205278.03005082568</v>
      </c>
      <c r="AA11" s="26">
        <f t="shared" si="6"/>
        <v>0.20546160785647949</v>
      </c>
      <c r="AB11" s="29">
        <f t="shared" si="7"/>
        <v>30923.611927406262</v>
      </c>
      <c r="AC11" s="34">
        <f t="shared" si="0"/>
        <v>0.33521110976667656</v>
      </c>
      <c r="AE11" s="44">
        <f>SUM(AE6,AE7,AE8,AE10)</f>
        <v>93999.505044441918</v>
      </c>
      <c r="AF11" s="44">
        <f>AI11/(1+AJ11)</f>
        <v>11604.949227191584</v>
      </c>
      <c r="AG11" s="21">
        <f>SUM(AG6,AG7,AG8,AG10)</f>
        <v>92308.720114831027</v>
      </c>
      <c r="AH11" s="60">
        <f t="shared" si="9"/>
        <v>-1.798716843042425E-2</v>
      </c>
      <c r="AI11" s="29">
        <f>SUM(AI6:AI9)</f>
        <v>12069.147196279248</v>
      </c>
      <c r="AJ11" s="34">
        <v>0.04</v>
      </c>
      <c r="AL11" s="44">
        <f>SUM(AL6,AL7,AL8,AL10)</f>
        <v>264289.48252107488</v>
      </c>
      <c r="AM11" s="44">
        <f>AP11/(1+AQ11)</f>
        <v>34755.612480458898</v>
      </c>
      <c r="AN11" s="21">
        <f>SUM(AN6,AN7,AN8,AN10)</f>
        <v>297586.75016565673</v>
      </c>
      <c r="AO11" s="26">
        <f t="shared" si="12"/>
        <v>0.1259878649992312</v>
      </c>
      <c r="AP11" s="29">
        <f>SUM(AP6:AP9)</f>
        <v>42992.692638327659</v>
      </c>
      <c r="AQ11" s="34">
        <v>0.23699999999999999</v>
      </c>
    </row>
    <row r="12" spans="2:43" ht="21.95" customHeight="1" outlineLevel="1">
      <c r="B12" s="16" t="s">
        <v>22</v>
      </c>
      <c r="C12" s="44">
        <f>C11-C13</f>
        <v>240226.27355671543</v>
      </c>
      <c r="D12" s="44">
        <f>D11-D13</f>
        <v>26080.334608695648</v>
      </c>
      <c r="E12" s="22">
        <f>E11-E13</f>
        <v>218872.09106599833</v>
      </c>
      <c r="F12" s="24">
        <f>E12/C12-1</f>
        <v>-8.8891952468619362E-2</v>
      </c>
      <c r="G12" s="31">
        <f>G11-G13</f>
        <v>26241.699999999997</v>
      </c>
      <c r="H12" s="50">
        <f>G12/D12-1</f>
        <v>6.187243903325701E-3</v>
      </c>
      <c r="J12" s="44">
        <f>J11-J13</f>
        <v>40013.074612406657</v>
      </c>
      <c r="K12" s="44">
        <f>K11-K13</f>
        <v>5683.0085174010037</v>
      </c>
      <c r="L12" s="22">
        <f>L11-L13</f>
        <v>55706.530259121362</v>
      </c>
      <c r="M12" s="52">
        <f>L12/J12-1</f>
        <v>0.39220819191556733</v>
      </c>
      <c r="N12" s="31">
        <f>N11-N13</f>
        <v>8998.1055766354493</v>
      </c>
      <c r="O12" s="50">
        <f>N12/K12-1</f>
        <v>0.58333487431592501</v>
      </c>
      <c r="Q12" s="44">
        <f>Q11-Q13</f>
        <v>51484.304446389106</v>
      </c>
      <c r="R12" s="44">
        <f>R11-R13</f>
        <v>6261.6380916058888</v>
      </c>
      <c r="S12" s="22">
        <v>55381.385951847471</v>
      </c>
      <c r="T12" s="52">
        <f>S12/Q12-1</f>
        <v>7.5694554823332982E-2</v>
      </c>
      <c r="U12" s="31">
        <f>U11-U13</f>
        <v>7280.7079062126159</v>
      </c>
      <c r="V12" s="50">
        <f>U12/R12-1</f>
        <v>0.16274811793623978</v>
      </c>
      <c r="X12" s="44">
        <f t="shared" si="4"/>
        <v>91497.379058795763</v>
      </c>
      <c r="Y12" s="44">
        <f>Y11-Y13</f>
        <v>11944.646609006893</v>
      </c>
      <c r="Z12" s="22">
        <f t="shared" si="4"/>
        <v>111087.91621096883</v>
      </c>
      <c r="AA12" s="52">
        <f>Z12/X12-1</f>
        <v>0.21411036418413998</v>
      </c>
      <c r="AB12" s="31">
        <f>AB11-AB13</f>
        <v>16374.611927406262</v>
      </c>
      <c r="AC12" s="50">
        <f>AB12/Y12-1</f>
        <v>0.37087454015248489</v>
      </c>
      <c r="AE12" s="44">
        <v>55959.078177880037</v>
      </c>
      <c r="AF12" s="44">
        <f>AF11-AF13</f>
        <v>7054.7889126370301</v>
      </c>
      <c r="AG12" s="22">
        <f>AG11-AG13</f>
        <v>52042.158341474635</v>
      </c>
      <c r="AH12" s="24">
        <f>AG12/AE12-1</f>
        <v>-6.9996146540414528E-2</v>
      </c>
      <c r="AI12" s="31">
        <f>AI11-AI13</f>
        <v>6795.5113917105191</v>
      </c>
      <c r="AJ12" s="35">
        <v>-3.6999999999999998E-2</v>
      </c>
      <c r="AL12" s="44">
        <f t="shared" ref="AL12:AL13" si="15">AE12+X12</f>
        <v>147456.45723667581</v>
      </c>
      <c r="AM12" s="44">
        <f>AM11-AM13</f>
        <v>18984.933332581575</v>
      </c>
      <c r="AN12" s="22">
        <f t="shared" si="11"/>
        <v>163130.07455244346</v>
      </c>
      <c r="AO12" s="52">
        <f>AN12/AL12-1</f>
        <v>0.1062931906102329</v>
      </c>
      <c r="AP12" s="31">
        <f>AP11-AP13</f>
        <v>23074.324874558602</v>
      </c>
      <c r="AQ12" s="50">
        <v>0.214</v>
      </c>
    </row>
    <row r="13" spans="2:43" ht="21.95" customHeight="1" outlineLevel="1">
      <c r="B13" s="17" t="s">
        <v>23</v>
      </c>
      <c r="C13" s="44">
        <v>147532.78339840515</v>
      </c>
      <c r="D13" s="44">
        <f>G13/(1+H13)</f>
        <v>18440.217391304348</v>
      </c>
      <c r="E13" s="23">
        <v>191858.85990099344</v>
      </c>
      <c r="F13" s="27">
        <f>E13/C13-1</f>
        <v>0.30044899500667488</v>
      </c>
      <c r="G13" s="32">
        <v>27144</v>
      </c>
      <c r="H13" s="38">
        <v>0.47199999999999998</v>
      </c>
      <c r="J13" s="44">
        <v>33833.335557338105</v>
      </c>
      <c r="K13" s="44">
        <v>5046.1345102499999</v>
      </c>
      <c r="L13" s="23">
        <v>40918.70438615833</v>
      </c>
      <c r="M13" s="27">
        <f>L13/J13-1</f>
        <v>0.20941975457348838</v>
      </c>
      <c r="N13" s="32">
        <v>6548.4226704308567</v>
      </c>
      <c r="O13" s="38">
        <f>N13/K13-1</f>
        <v>0.29771068470912176</v>
      </c>
      <c r="Q13" s="44">
        <v>44959.262860499097</v>
      </c>
      <c r="R13" s="44">
        <v>6169.3107203099999</v>
      </c>
      <c r="S13" s="23">
        <v>53271.409453698536</v>
      </c>
      <c r="T13" s="27">
        <f>S13/Q13-1</f>
        <v>0.18488173658430762</v>
      </c>
      <c r="U13" s="32">
        <v>8096.3757741273403</v>
      </c>
      <c r="V13" s="38">
        <f>U13/R13-1</f>
        <v>0.31236310524500666</v>
      </c>
      <c r="X13" s="44">
        <f t="shared" si="4"/>
        <v>78792.598417837202</v>
      </c>
      <c r="Y13" s="44">
        <f t="shared" si="5"/>
        <v>11215.445230559999</v>
      </c>
      <c r="Z13" s="23">
        <f t="shared" si="4"/>
        <v>94190.113839856873</v>
      </c>
      <c r="AA13" s="27">
        <f>Z13/X13-1</f>
        <v>0.19541829729191873</v>
      </c>
      <c r="AB13" s="32">
        <v>14549</v>
      </c>
      <c r="AC13" s="38">
        <f>AB13/Y13-1</f>
        <v>0.29722892858115757</v>
      </c>
      <c r="AE13" s="44">
        <v>38040.426866561902</v>
      </c>
      <c r="AF13" s="44">
        <f>AI13/(1+AJ13)</f>
        <v>4550.1603145545541</v>
      </c>
      <c r="AG13" s="23">
        <v>40266.561773356392</v>
      </c>
      <c r="AH13" s="27">
        <f>AG13/AE13-1</f>
        <v>5.8520239917478234E-2</v>
      </c>
      <c r="AI13" s="32">
        <v>5273.6358045687284</v>
      </c>
      <c r="AJ13" s="38">
        <v>0.159</v>
      </c>
      <c r="AL13" s="44">
        <f t="shared" si="15"/>
        <v>116833.0252843991</v>
      </c>
      <c r="AM13" s="44">
        <f>AP13/(1+AQ13)</f>
        <v>15770.679147877321</v>
      </c>
      <c r="AN13" s="23">
        <f t="shared" si="11"/>
        <v>134456.67561321327</v>
      </c>
      <c r="AO13" s="27">
        <f>AN13/AL13-1</f>
        <v>0.15084476573224093</v>
      </c>
      <c r="AP13" s="32">
        <v>19918.367763769056</v>
      </c>
      <c r="AQ13" s="38">
        <v>0.26300000000000001</v>
      </c>
    </row>
    <row r="14" spans="2:43" ht="9" customHeight="1" outlineLevel="1">
      <c r="B14" s="18"/>
      <c r="C14" s="8"/>
      <c r="D14" s="8"/>
      <c r="E14" s="8"/>
      <c r="F14" s="8"/>
      <c r="G14" s="8"/>
      <c r="H14" s="8"/>
    </row>
    <row r="15" spans="2:43">
      <c r="B15" s="53" t="s">
        <v>39</v>
      </c>
      <c r="C15" s="54"/>
      <c r="D15" s="53"/>
      <c r="E15" s="55">
        <v>0.128928926</v>
      </c>
      <c r="F15" s="19"/>
      <c r="G15" s="19"/>
      <c r="H15" s="19"/>
    </row>
    <row r="16" spans="2:43" ht="18.75" customHeight="1">
      <c r="B16" s="3"/>
      <c r="C16" s="3"/>
      <c r="D16" s="3"/>
      <c r="E16" s="3"/>
      <c r="F16" s="3"/>
      <c r="G16" s="3"/>
      <c r="H16" s="3"/>
    </row>
    <row r="17" spans="2:43" ht="18.75" customHeight="1">
      <c r="B17" s="3"/>
      <c r="C17" s="3"/>
      <c r="D17" s="3"/>
      <c r="E17" s="117" t="s">
        <v>3</v>
      </c>
      <c r="F17" s="118"/>
      <c r="G17" s="118"/>
      <c r="H17" s="119"/>
      <c r="L17" s="117" t="s">
        <v>4</v>
      </c>
      <c r="M17" s="118"/>
      <c r="N17" s="118"/>
      <c r="O17" s="119"/>
      <c r="S17" s="117" t="s">
        <v>5</v>
      </c>
      <c r="T17" s="118"/>
      <c r="U17" s="118"/>
      <c r="V17" s="119"/>
      <c r="Z17" s="117" t="s">
        <v>6</v>
      </c>
      <c r="AA17" s="118"/>
      <c r="AB17" s="118"/>
      <c r="AC17" s="119"/>
      <c r="AG17" s="117" t="s">
        <v>7</v>
      </c>
      <c r="AH17" s="118"/>
      <c r="AI17" s="118"/>
      <c r="AJ17" s="119"/>
      <c r="AN17" s="117" t="s">
        <v>8</v>
      </c>
      <c r="AO17" s="118"/>
      <c r="AP17" s="118"/>
      <c r="AQ17" s="119"/>
    </row>
    <row r="18" spans="2:43" ht="34.5" customHeight="1">
      <c r="B18" s="14" t="s">
        <v>10</v>
      </c>
      <c r="C18" s="14"/>
      <c r="D18" s="14"/>
      <c r="E18" s="12" t="s">
        <v>11</v>
      </c>
      <c r="F18" s="4" t="s">
        <v>12</v>
      </c>
      <c r="G18" s="4" t="s">
        <v>13</v>
      </c>
      <c r="H18" s="9" t="s">
        <v>12</v>
      </c>
      <c r="L18" s="12" t="s">
        <v>11</v>
      </c>
      <c r="M18" s="4" t="s">
        <v>12</v>
      </c>
      <c r="N18" s="4" t="s">
        <v>13</v>
      </c>
      <c r="O18" s="9" t="s">
        <v>12</v>
      </c>
      <c r="S18" s="12" t="s">
        <v>11</v>
      </c>
      <c r="T18" s="4" t="s">
        <v>12</v>
      </c>
      <c r="U18" s="4" t="s">
        <v>13</v>
      </c>
      <c r="V18" s="9" t="s">
        <v>12</v>
      </c>
      <c r="Z18" s="12" t="s">
        <v>11</v>
      </c>
      <c r="AA18" s="4" t="s">
        <v>12</v>
      </c>
      <c r="AB18" s="4" t="s">
        <v>13</v>
      </c>
      <c r="AC18" s="9" t="s">
        <v>12</v>
      </c>
      <c r="AG18" s="12" t="s">
        <v>11</v>
      </c>
      <c r="AH18" s="4" t="s">
        <v>12</v>
      </c>
      <c r="AI18" s="4" t="s">
        <v>13</v>
      </c>
      <c r="AJ18" s="9" t="s">
        <v>12</v>
      </c>
      <c r="AN18" s="12" t="s">
        <v>11</v>
      </c>
      <c r="AO18" s="4" t="s">
        <v>12</v>
      </c>
      <c r="AP18" s="4" t="s">
        <v>13</v>
      </c>
      <c r="AQ18" s="9" t="s">
        <v>12</v>
      </c>
    </row>
    <row r="19" spans="2:43" ht="21.95" customHeight="1">
      <c r="B19" s="5" t="s">
        <v>16</v>
      </c>
      <c r="C19" s="44">
        <f>E19/(1+F19)</f>
        <v>30040.042671761526</v>
      </c>
      <c r="D19" s="44">
        <f>G19/(1+H19)</f>
        <v>2248.0047537359997</v>
      </c>
      <c r="E19" s="56">
        <f>E6*$E$15</f>
        <v>29981.943080443099</v>
      </c>
      <c r="F19" s="36">
        <f>F6</f>
        <v>-1.934071530898418E-3</v>
      </c>
      <c r="G19" s="30">
        <f>G6*$E$15</f>
        <v>2373.8393855119998</v>
      </c>
      <c r="H19" s="33">
        <f t="shared" ref="H19:H26" si="16">H6</f>
        <v>5.5976141316815831E-2</v>
      </c>
      <c r="J19" s="44">
        <f>L19/(1+M19)</f>
        <v>5515.865669350339</v>
      </c>
      <c r="K19" s="44">
        <f>N19/(1+O19)</f>
        <v>489.31601471420953</v>
      </c>
      <c r="L19" s="37">
        <f>L6*$E$15</f>
        <v>6447.1253126722095</v>
      </c>
      <c r="M19" s="51">
        <f t="shared" ref="M19:M26" si="17">M6</f>
        <v>0.16883290840394127</v>
      </c>
      <c r="N19" s="30">
        <f>N6*$E$15</f>
        <v>593.05100983362195</v>
      </c>
      <c r="O19" s="33">
        <f t="shared" ref="O19:O26" si="18">O6</f>
        <v>0.21199999999999999</v>
      </c>
      <c r="Q19" s="44">
        <f>S19/(1+T19)</f>
        <v>7105.1460172459119</v>
      </c>
      <c r="R19" s="44">
        <f>U19/(1+V19)</f>
        <v>574.69634068290395</v>
      </c>
      <c r="S19" s="37">
        <f>S6*$E$15</f>
        <v>7663.5069462289584</v>
      </c>
      <c r="T19" s="51">
        <f t="shared" ref="T19:T26" si="19">T6</f>
        <v>7.8585426341382547E-2</v>
      </c>
      <c r="U19" s="30">
        <f>U6*$E$15</f>
        <v>646.5333832682669</v>
      </c>
      <c r="V19" s="33">
        <f t="shared" ref="V19:V26" si="20">V6</f>
        <v>0.125</v>
      </c>
      <c r="X19" s="44">
        <f>Z19/(1+AA19)</f>
        <v>12621.011686596252</v>
      </c>
      <c r="Y19" s="44">
        <f>AB19/(1+AC19)</f>
        <v>1064.0123553971132</v>
      </c>
      <c r="Z19" s="37">
        <f>Z6*$E$15</f>
        <v>14110.632258901167</v>
      </c>
      <c r="AA19" s="51">
        <f t="shared" ref="AA19:AA26" si="21">AA6</f>
        <v>0.11802703375094081</v>
      </c>
      <c r="AB19" s="30">
        <f>AB6*$E$15</f>
        <v>1239.5843931018887</v>
      </c>
      <c r="AC19" s="33">
        <f t="shared" ref="AC19:AC26" si="22">AC6</f>
        <v>0.16500939750765209</v>
      </c>
      <c r="AE19" s="44">
        <f>AG19/(1+AH19)</f>
        <v>6867.4532765722606</v>
      </c>
      <c r="AF19" s="44">
        <f>AI19/(1+AJ19)</f>
        <v>473.33635952654117</v>
      </c>
      <c r="AG19" s="37">
        <f>AG6*$E$15</f>
        <v>6687.7299254620002</v>
      </c>
      <c r="AH19" s="36">
        <f t="shared" ref="AH19:AH26" si="23">AH6</f>
        <v>-2.6170305624556911E-2</v>
      </c>
      <c r="AI19" s="30">
        <f>AI6*$E$15</f>
        <v>458.18959602169184</v>
      </c>
      <c r="AJ19" s="61">
        <f t="shared" ref="AJ19:AJ26" si="24">AJ6</f>
        <v>-3.2000000000000001E-2</v>
      </c>
      <c r="AL19" s="44">
        <f>AN19/(1+AO19)</f>
        <v>19488.464963168517</v>
      </c>
      <c r="AM19" s="44">
        <f>AP19/(1+AQ19)</f>
        <v>1537.8347230241579</v>
      </c>
      <c r="AN19" s="37">
        <f>AN6*$E$15</f>
        <v>20798.36218436317</v>
      </c>
      <c r="AO19" s="51">
        <f t="shared" ref="AO19:AO26" si="25">AO6</f>
        <v>6.7213976250579233E-2</v>
      </c>
      <c r="AP19" s="30">
        <f>AP6*$E$15</f>
        <v>1697.7695342186705</v>
      </c>
      <c r="AQ19" s="33">
        <f t="shared" ref="AQ19:AQ26" si="26">AQ6</f>
        <v>0.104</v>
      </c>
    </row>
    <row r="20" spans="2:43" ht="21.95" customHeight="1">
      <c r="B20" s="6" t="s">
        <v>17</v>
      </c>
      <c r="C20" s="44">
        <f t="shared" ref="C20:C26" si="27">E20/(1+F20)</f>
        <v>14186.808238396823</v>
      </c>
      <c r="D20" s="44">
        <f t="shared" ref="D20:D26" si="28">G20/(1+H20)</f>
        <v>2973.430060179152</v>
      </c>
      <c r="E20" s="20">
        <f t="shared" ref="E20:E24" si="29">E7*$E$15</f>
        <v>17444.663660289785</v>
      </c>
      <c r="F20" s="25">
        <f t="shared" ref="F20:F26" si="30">F7</f>
        <v>0.22963977288954429</v>
      </c>
      <c r="G20" s="28">
        <f t="shared" ref="G20" si="31">G7*$E$15</f>
        <v>3806.62654015</v>
      </c>
      <c r="H20" s="33">
        <f t="shared" si="16"/>
        <v>0.28021391561523634</v>
      </c>
      <c r="J20" s="44">
        <f t="shared" ref="J20:J26" si="32">L20/(1+M20)</f>
        <v>3100.4562259909412</v>
      </c>
      <c r="K20" s="44">
        <f t="shared" ref="K20:K22" si="33">N20/(1+O20)</f>
        <v>755.25181520956551</v>
      </c>
      <c r="L20" s="20">
        <f t="shared" ref="L20" si="34">L7*$E$15</f>
        <v>5004.3770338419199</v>
      </c>
      <c r="M20" s="25">
        <f t="shared" si="17"/>
        <v>0.61407762892780848</v>
      </c>
      <c r="N20" s="28">
        <f t="shared" ref="N20" si="35">N7*$E$15</f>
        <v>1197.8293789223708</v>
      </c>
      <c r="O20" s="33">
        <f t="shared" si="18"/>
        <v>0.58599999999999997</v>
      </c>
      <c r="Q20" s="44">
        <f t="shared" ref="Q20:Q26" si="36">S20/(1+T20)</f>
        <v>4013.570777617515</v>
      </c>
      <c r="R20" s="44">
        <f t="shared" ref="R20:R22" si="37">U20/(1+V20)</f>
        <v>871.85789551277765</v>
      </c>
      <c r="S20" s="20">
        <f t="shared" ref="S20" si="38">S7*$E$15</f>
        <v>4958.4312412423706</v>
      </c>
      <c r="T20" s="25">
        <f t="shared" si="19"/>
        <v>0.23541641993559947</v>
      </c>
      <c r="U20" s="28">
        <f t="shared" ref="U20" si="39">U7*$E$15</f>
        <v>1097.669090450587</v>
      </c>
      <c r="V20" s="33">
        <f t="shared" si="20"/>
        <v>0.25900000000000001</v>
      </c>
      <c r="X20" s="44">
        <f t="shared" ref="X20:X26" si="40">Z20/(1+AA20)</f>
        <v>7114.0270036084557</v>
      </c>
      <c r="Y20" s="44">
        <f t="shared" ref="Y20:Y22" si="41">AB20/(1+AC20)</f>
        <v>1627.1097107223432</v>
      </c>
      <c r="Z20" s="20">
        <f t="shared" ref="Z20" si="42">Z7*$E$15</f>
        <v>9962.8082750842914</v>
      </c>
      <c r="AA20" s="25">
        <f t="shared" si="21"/>
        <v>0.40044566460470921</v>
      </c>
      <c r="AB20" s="28">
        <f t="shared" ref="AB20" si="43">AB7*$E$15</f>
        <v>2295.4984693729575</v>
      </c>
      <c r="AC20" s="33">
        <f t="shared" si="22"/>
        <v>0.41078284656901731</v>
      </c>
      <c r="AE20" s="44">
        <f t="shared" ref="AE20:AE26" si="44">AG20/(1+AH20)</f>
        <v>4000.6037736318449</v>
      </c>
      <c r="AF20" s="44">
        <f t="shared" ref="AF20:AF22" si="45">AI20/(1+AJ20)</f>
        <v>888.19941871281742</v>
      </c>
      <c r="AG20" s="20">
        <f t="shared" ref="AG20:AG24" si="46">AG7*$E$15</f>
        <v>3999.7234535941907</v>
      </c>
      <c r="AH20" s="11">
        <f t="shared" si="23"/>
        <v>-2.2004679480047695E-4</v>
      </c>
      <c r="AI20" s="28">
        <f t="shared" ref="AI20:AI22" si="47">AI7*$E$15</f>
        <v>926.39199371746849</v>
      </c>
      <c r="AJ20" s="33">
        <f t="shared" si="24"/>
        <v>4.2999999999999997E-2</v>
      </c>
      <c r="AL20" s="44">
        <f t="shared" ref="AL20:AL26" si="48">AN20/(1+AO20)</f>
        <v>11114.6307772403</v>
      </c>
      <c r="AM20" s="44">
        <f t="shared" ref="AM20:AM22" si="49">AP20/(1+AQ20)</f>
        <v>2515.1346644066625</v>
      </c>
      <c r="AN20" s="20">
        <f t="shared" ref="AN20:AN24" si="50">AN7*$E$15</f>
        <v>13962.531728678481</v>
      </c>
      <c r="AO20" s="25">
        <f t="shared" si="25"/>
        <v>0.25622991969017073</v>
      </c>
      <c r="AP20" s="28">
        <f t="shared" ref="AP20:AP22" si="51">AP7*$E$15</f>
        <v>3221.8875051049349</v>
      </c>
      <c r="AQ20" s="33">
        <f t="shared" si="26"/>
        <v>0.28100000000000003</v>
      </c>
    </row>
    <row r="21" spans="2:43" ht="21.95" customHeight="1">
      <c r="B21" s="6" t="s">
        <v>18</v>
      </c>
      <c r="C21" s="44">
        <f t="shared" si="27"/>
        <v>3151.3994674715104</v>
      </c>
      <c r="D21" s="44">
        <f t="shared" si="28"/>
        <v>403.93432515799998</v>
      </c>
      <c r="E21" s="20">
        <f t="shared" si="29"/>
        <v>3427.308305854172</v>
      </c>
      <c r="F21" s="25">
        <f t="shared" si="30"/>
        <v>8.755121057503823E-2</v>
      </c>
      <c r="G21" s="28">
        <f t="shared" ref="G21" si="52">G8*$E$15</f>
        <v>526.80359163599996</v>
      </c>
      <c r="H21" s="33">
        <f t="shared" si="16"/>
        <v>0.30418129588254073</v>
      </c>
      <c r="J21" s="44">
        <f t="shared" si="32"/>
        <v>601.64764268475153</v>
      </c>
      <c r="K21" s="44">
        <f t="shared" si="33"/>
        <v>108.28192708032746</v>
      </c>
      <c r="L21" s="20">
        <f t="shared" ref="L21" si="53">L8*$E$15</f>
        <v>718.46500739086878</v>
      </c>
      <c r="M21" s="25">
        <f t="shared" si="17"/>
        <v>0.19416242401422767</v>
      </c>
      <c r="N21" s="28">
        <f t="shared" ref="N21" si="54">N8*$E$15</f>
        <v>159.06615088100102</v>
      </c>
      <c r="O21" s="33">
        <f t="shared" si="18"/>
        <v>0.46899999999999997</v>
      </c>
      <c r="Q21" s="44">
        <f t="shared" si="36"/>
        <v>844.03849696723137</v>
      </c>
      <c r="R21" s="44">
        <f t="shared" si="37"/>
        <v>120.413031066366</v>
      </c>
      <c r="S21" s="20">
        <f t="shared" ref="S21" si="55">S8*$E$15</f>
        <v>962.10079647381781</v>
      </c>
      <c r="T21" s="25">
        <f t="shared" si="19"/>
        <v>0.13987786093975996</v>
      </c>
      <c r="U21" s="28">
        <f t="shared" ref="U21" si="56">U8*$E$15</f>
        <v>175.3213732326289</v>
      </c>
      <c r="V21" s="33">
        <f t="shared" si="20"/>
        <v>0.45600000000000002</v>
      </c>
      <c r="X21" s="44">
        <f t="shared" si="40"/>
        <v>1445.6861396519828</v>
      </c>
      <c r="Y21" s="44">
        <f t="shared" si="41"/>
        <v>228.69495814669344</v>
      </c>
      <c r="Z21" s="20">
        <f t="shared" ref="Z21" si="57">Z8*$E$15</f>
        <v>1680.5658038646866</v>
      </c>
      <c r="AA21" s="25">
        <f t="shared" si="21"/>
        <v>0.16246933395186725</v>
      </c>
      <c r="AB21" s="28">
        <f t="shared" ref="AB21" si="58">AB8*$E$15</f>
        <v>334.38752411362992</v>
      </c>
      <c r="AC21" s="33">
        <f t="shared" si="22"/>
        <v>0.46215520807039989</v>
      </c>
      <c r="AE21" s="44">
        <f t="shared" si="44"/>
        <v>696.55259043211345</v>
      </c>
      <c r="AF21" s="44">
        <f t="shared" si="45"/>
        <v>98.12330171937333</v>
      </c>
      <c r="AG21" s="20">
        <f t="shared" si="46"/>
        <v>731.26910311409108</v>
      </c>
      <c r="AH21" s="25">
        <f t="shared" si="23"/>
        <v>4.9840476022694702E-2</v>
      </c>
      <c r="AI21" s="28">
        <f t="shared" si="47"/>
        <v>127.56029223518533</v>
      </c>
      <c r="AJ21" s="33">
        <f t="shared" si="24"/>
        <v>0.3</v>
      </c>
      <c r="AL21" s="44">
        <f t="shared" si="48"/>
        <v>2142.2387300840965</v>
      </c>
      <c r="AM21" s="44">
        <f t="shared" si="49"/>
        <v>326.69494862336239</v>
      </c>
      <c r="AN21" s="20">
        <f t="shared" si="50"/>
        <v>2411.8349069787778</v>
      </c>
      <c r="AO21" s="25">
        <f t="shared" si="25"/>
        <v>0.12584786798439507</v>
      </c>
      <c r="AP21" s="28">
        <f t="shared" si="51"/>
        <v>461.94665735343438</v>
      </c>
      <c r="AQ21" s="33">
        <f t="shared" si="26"/>
        <v>0.41399999999999998</v>
      </c>
    </row>
    <row r="22" spans="2:43" ht="21.95" customHeight="1">
      <c r="B22" s="6" t="s">
        <v>19</v>
      </c>
      <c r="C22" s="44">
        <f t="shared" si="27"/>
        <v>2759.6266019522473</v>
      </c>
      <c r="D22" s="44">
        <f t="shared" si="28"/>
        <v>114.617815214</v>
      </c>
      <c r="E22" s="20">
        <f t="shared" si="29"/>
        <v>2419.7308879931943</v>
      </c>
      <c r="F22" s="11">
        <f t="shared" si="30"/>
        <v>-0.12316728419656486</v>
      </c>
      <c r="G22" s="28">
        <f t="shared" ref="G22" si="59">G9*$E$15</f>
        <v>175.69144746020001</v>
      </c>
      <c r="H22" s="33">
        <f t="shared" si="16"/>
        <v>0.53284589426321705</v>
      </c>
      <c r="J22" s="44">
        <f t="shared" si="32"/>
        <v>355.35239842974482</v>
      </c>
      <c r="K22" s="44">
        <f t="shared" si="33"/>
        <v>30.317734012209119</v>
      </c>
      <c r="L22" s="20">
        <f t="shared" ref="L22" si="60">L9*$E$15</f>
        <v>413.66767751581619</v>
      </c>
      <c r="M22" s="25">
        <f t="shared" si="17"/>
        <v>0.16410548892805799</v>
      </c>
      <c r="N22" s="28">
        <f t="shared" ref="N22" si="61">N9*$E$15</f>
        <v>54.45065028592758</v>
      </c>
      <c r="O22" s="33">
        <f t="shared" si="18"/>
        <v>0.79600000000000004</v>
      </c>
      <c r="Q22" s="44">
        <f t="shared" si="36"/>
        <v>519.44756526078459</v>
      </c>
      <c r="R22" s="44">
        <f t="shared" si="37"/>
        <v>35.72961279301304</v>
      </c>
      <c r="S22" s="20">
        <f t="shared" ref="S22" si="62">S9*$E$15</f>
        <v>574.59489169316851</v>
      </c>
      <c r="T22" s="25">
        <f t="shared" si="19"/>
        <v>0.10616533817941298</v>
      </c>
      <c r="U22" s="28">
        <f t="shared" ref="U22" si="63">U9*$E$15</f>
        <v>63.027036966875002</v>
      </c>
      <c r="V22" s="33">
        <f t="shared" si="20"/>
        <v>0.76400000000000001</v>
      </c>
      <c r="X22" s="44">
        <f t="shared" si="40"/>
        <v>874.79996369052935</v>
      </c>
      <c r="Y22" s="44">
        <f t="shared" si="41"/>
        <v>66.047346805222162</v>
      </c>
      <c r="Z22" s="20">
        <f t="shared" ref="Z22" si="64">Z9*$E$15</f>
        <v>988.26256920898459</v>
      </c>
      <c r="AA22" s="25">
        <f t="shared" si="21"/>
        <v>0.12970120053479328</v>
      </c>
      <c r="AB22" s="28">
        <f t="shared" ref="AB22" si="65">AB9*$E$15</f>
        <v>117.47768725280258</v>
      </c>
      <c r="AC22" s="33">
        <f t="shared" si="22"/>
        <v>0.77868896988779546</v>
      </c>
      <c r="AE22" s="44">
        <f t="shared" si="44"/>
        <v>544.02742775633226</v>
      </c>
      <c r="AF22" s="44">
        <f t="shared" si="45"/>
        <v>36.178174446333436</v>
      </c>
      <c r="AG22" s="20">
        <f t="shared" si="46"/>
        <v>565.5920332386487</v>
      </c>
      <c r="AH22" s="25">
        <f t="shared" si="23"/>
        <v>3.9638820364724658E-2</v>
      </c>
      <c r="AI22" s="28">
        <f t="shared" si="47"/>
        <v>43.920303777848787</v>
      </c>
      <c r="AJ22" s="33">
        <f t="shared" si="24"/>
        <v>0.214</v>
      </c>
      <c r="AL22" s="44">
        <f t="shared" si="48"/>
        <v>1418.8273914468614</v>
      </c>
      <c r="AM22" s="44">
        <f t="shared" si="49"/>
        <v>102.21532047539677</v>
      </c>
      <c r="AN22" s="20">
        <f t="shared" si="50"/>
        <v>1553.8546024476334</v>
      </c>
      <c r="AO22" s="25">
        <f t="shared" si="25"/>
        <v>9.516817324979665E-2</v>
      </c>
      <c r="AP22" s="28">
        <f t="shared" si="51"/>
        <v>161.3979910306515</v>
      </c>
      <c r="AQ22" s="33">
        <f t="shared" si="26"/>
        <v>0.57899999999999996</v>
      </c>
    </row>
    <row r="23" spans="2:43" ht="21.95" hidden="1" customHeight="1">
      <c r="B23" s="6" t="s">
        <v>20</v>
      </c>
      <c r="C23" s="44">
        <f t="shared" si="27"/>
        <v>2615.1083823666672</v>
      </c>
      <c r="D23" s="44"/>
      <c r="E23" s="20">
        <f t="shared" si="29"/>
        <v>2101.1853365458564</v>
      </c>
      <c r="F23" s="11">
        <f t="shared" si="30"/>
        <v>-0.19652074433554123</v>
      </c>
      <c r="G23" s="28"/>
      <c r="H23" s="33"/>
      <c r="J23" s="44">
        <f t="shared" si="32"/>
        <v>302.9688141146359</v>
      </c>
      <c r="K23" s="44"/>
      <c r="L23" s="20">
        <f t="shared" ref="L23" si="66">L10*$E$15</f>
        <v>287.82037340890406</v>
      </c>
      <c r="M23" s="11">
        <f t="shared" si="17"/>
        <v>-5.0000000000000155E-2</v>
      </c>
      <c r="N23" s="28"/>
      <c r="O23" s="33"/>
      <c r="Q23" s="44">
        <f t="shared" si="36"/>
        <v>471.61026065514886</v>
      </c>
      <c r="R23" s="44"/>
      <c r="S23" s="20">
        <f t="shared" ref="S23" si="67">S10*$E$15</f>
        <v>424.44923458963393</v>
      </c>
      <c r="T23" s="11">
        <f t="shared" si="19"/>
        <v>-0.10000000000000009</v>
      </c>
      <c r="U23" s="28"/>
      <c r="V23" s="33"/>
      <c r="X23" s="44">
        <f t="shared" si="40"/>
        <v>774.57907476978471</v>
      </c>
      <c r="Y23" s="44"/>
      <c r="Z23" s="20">
        <f t="shared" ref="Z23" si="68">Z10*$E$15</f>
        <v>712.26960799853805</v>
      </c>
      <c r="AA23" s="11">
        <f t="shared" si="21"/>
        <v>-8.044300291712092E-2</v>
      </c>
      <c r="AB23" s="28"/>
      <c r="AC23" s="33"/>
      <c r="AE23" s="44">
        <f t="shared" si="44"/>
        <v>554.6455892752615</v>
      </c>
      <c r="AF23" s="44"/>
      <c r="AG23" s="20">
        <f t="shared" si="46"/>
        <v>482.54166266947755</v>
      </c>
      <c r="AH23" s="11">
        <f t="shared" si="23"/>
        <v>-0.13</v>
      </c>
      <c r="AI23" s="28"/>
      <c r="AJ23" s="33"/>
      <c r="AL23" s="44">
        <f t="shared" si="48"/>
        <v>1329.2246640450462</v>
      </c>
      <c r="AM23" s="44"/>
      <c r="AN23" s="20">
        <f t="shared" si="50"/>
        <v>1194.8112706680156</v>
      </c>
      <c r="AO23" s="11">
        <f t="shared" si="25"/>
        <v>-0.10112165160100839</v>
      </c>
      <c r="AP23" s="28"/>
      <c r="AQ23" s="33"/>
    </row>
    <row r="24" spans="2:43" ht="21.95" customHeight="1">
      <c r="B24" s="10" t="s">
        <v>38</v>
      </c>
      <c r="C24" s="44">
        <f t="shared" si="27"/>
        <v>49993.358759996525</v>
      </c>
      <c r="D24" s="44">
        <f t="shared" si="28"/>
        <v>5739.9869542871511</v>
      </c>
      <c r="E24" s="21">
        <f t="shared" si="29"/>
        <v>52955.100383132907</v>
      </c>
      <c r="F24" s="26">
        <f t="shared" si="30"/>
        <v>5.9242701362691719E-2</v>
      </c>
      <c r="G24" s="29">
        <f t="shared" ref="G24" si="69">G11*$E$15</f>
        <v>6882.9609647581992</v>
      </c>
      <c r="H24" s="34">
        <f t="shared" si="16"/>
        <v>0.19912484463355273</v>
      </c>
      <c r="J24" s="44">
        <f t="shared" si="32"/>
        <v>9520.9383521406689</v>
      </c>
      <c r="K24" s="44">
        <f t="shared" ref="K24:K26" si="70">N24/(1+O24)</f>
        <v>1383.2968874554322</v>
      </c>
      <c r="L24" s="21">
        <f t="shared" ref="L24" si="71">L11*$E$15</f>
        <v>12457.787727313902</v>
      </c>
      <c r="M24" s="26">
        <f t="shared" si="17"/>
        <v>0.30846217741898485</v>
      </c>
      <c r="N24" s="29">
        <f t="shared" ref="N24" si="72">N11*$E$15</f>
        <v>2004.3971899229214</v>
      </c>
      <c r="O24" s="34">
        <f t="shared" si="18"/>
        <v>0.44900000000000001</v>
      </c>
      <c r="Q24" s="44">
        <f t="shared" si="36"/>
        <v>12434.36555248581</v>
      </c>
      <c r="R24" s="44">
        <f t="shared" ref="R24:R26" si="73">U24/(1+V24)</f>
        <v>1602.7088794812917</v>
      </c>
      <c r="S24" s="21">
        <f t="shared" ref="S24" si="74">S11*$E$15</f>
        <v>14008.48821853478</v>
      </c>
      <c r="T24" s="26">
        <f t="shared" si="19"/>
        <v>0.12659453024800937</v>
      </c>
      <c r="U24" s="29">
        <f t="shared" ref="U24" si="75">U11*$E$15</f>
        <v>1982.5508839183578</v>
      </c>
      <c r="V24" s="34">
        <f t="shared" si="20"/>
        <v>0.23699999999999999</v>
      </c>
      <c r="X24" s="44">
        <f t="shared" si="40"/>
        <v>21955.303904626482</v>
      </c>
      <c r="Y24" s="44">
        <f t="shared" ref="Y24:Y26" si="76">AB24/(1+AC24)</f>
        <v>2986.0057669367238</v>
      </c>
      <c r="Z24" s="21">
        <f t="shared" ref="Z24" si="77">Z11*$E$15</f>
        <v>26466.27594584868</v>
      </c>
      <c r="AA24" s="26">
        <f t="shared" si="21"/>
        <v>0.20546160785647949</v>
      </c>
      <c r="AB24" s="29">
        <f t="shared" ref="AB24" si="78">AB11*$E$15</f>
        <v>3986.9480738412794</v>
      </c>
      <c r="AC24" s="34">
        <f t="shared" si="22"/>
        <v>0.33521110976667656</v>
      </c>
      <c r="AE24" s="44">
        <f t="shared" si="44"/>
        <v>12119.255229911478</v>
      </c>
      <c r="AF24" s="44">
        <f t="shared" ref="AF24:AF26" si="79">AI24/(1+AJ24)</f>
        <v>1496.213640146341</v>
      </c>
      <c r="AG24" s="21">
        <f t="shared" si="46"/>
        <v>11901.264144839761</v>
      </c>
      <c r="AH24" s="60">
        <f t="shared" si="23"/>
        <v>-1.798716843042425E-2</v>
      </c>
      <c r="AI24" s="29">
        <f t="shared" ref="AI24" si="80">AI11*$E$15</f>
        <v>1556.0621857521946</v>
      </c>
      <c r="AJ24" s="34">
        <f t="shared" si="24"/>
        <v>0.04</v>
      </c>
      <c r="AL24" s="44">
        <f t="shared" si="48"/>
        <v>34074.559134537958</v>
      </c>
      <c r="AM24" s="44">
        <f t="shared" ref="AM24:AM26" si="81">AP24/(1+AQ24)</f>
        <v>4481.0037895777614</v>
      </c>
      <c r="AN24" s="21">
        <f t="shared" si="50"/>
        <v>38367.540090688446</v>
      </c>
      <c r="AO24" s="26">
        <f t="shared" si="25"/>
        <v>0.1259878649992312</v>
      </c>
      <c r="AP24" s="29">
        <f t="shared" ref="AP24" si="82">AP11*$E$15</f>
        <v>5543.0016877076914</v>
      </c>
      <c r="AQ24" s="34">
        <f t="shared" si="26"/>
        <v>0.23699999999999999</v>
      </c>
    </row>
    <row r="25" spans="2:43" s="8" customFormat="1" ht="21.95" customHeight="1">
      <c r="B25" s="16" t="s">
        <v>22</v>
      </c>
      <c r="C25" s="44">
        <f t="shared" si="27"/>
        <v>30972.115446649521</v>
      </c>
      <c r="D25" s="44">
        <f t="shared" si="28"/>
        <v>3362.5095308197606</v>
      </c>
      <c r="E25" s="22">
        <f>E12*$E$15</f>
        <v>28218.943632513361</v>
      </c>
      <c r="F25" s="24">
        <f t="shared" si="30"/>
        <v>-8.8891952468619362E-2</v>
      </c>
      <c r="G25" s="31">
        <f>G12*$E$15</f>
        <v>3383.3141974141995</v>
      </c>
      <c r="H25" s="50">
        <f t="shared" si="16"/>
        <v>6.187243903325701E-3</v>
      </c>
      <c r="I25" s="1"/>
      <c r="J25" s="44">
        <f t="shared" si="32"/>
        <v>5158.8427357354558</v>
      </c>
      <c r="K25" s="44">
        <f t="shared" si="70"/>
        <v>732.70418459736368</v>
      </c>
      <c r="L25" s="22">
        <f>L12*$E$15</f>
        <v>7182.1831174950185</v>
      </c>
      <c r="M25" s="52">
        <f t="shared" si="17"/>
        <v>0.39220819191556733</v>
      </c>
      <c r="N25" s="31">
        <f>N12*$E$15</f>
        <v>1160.1160880302191</v>
      </c>
      <c r="O25" s="50">
        <f t="shared" si="18"/>
        <v>0.58333487431592501</v>
      </c>
      <c r="P25" s="1"/>
      <c r="Q25" s="44">
        <f t="shared" si="36"/>
        <v>6637.8160781299721</v>
      </c>
      <c r="R25" s="44">
        <f t="shared" si="73"/>
        <v>807.30627415143692</v>
      </c>
      <c r="S25" s="22">
        <f>S12*$E$15</f>
        <v>7140.2626111631826</v>
      </c>
      <c r="T25" s="52">
        <f t="shared" si="19"/>
        <v>7.5694554823332982E-2</v>
      </c>
      <c r="U25" s="31">
        <f>U12*$E$15</f>
        <v>938.69385086770126</v>
      </c>
      <c r="V25" s="50">
        <f t="shared" si="20"/>
        <v>0.16274811793623978</v>
      </c>
      <c r="W25" s="1"/>
      <c r="X25" s="44">
        <f t="shared" si="40"/>
        <v>11796.658813865428</v>
      </c>
      <c r="Y25" s="44">
        <f t="shared" si="76"/>
        <v>1540.0104587488006</v>
      </c>
      <c r="Z25" s="22">
        <f>Z12*$E$15</f>
        <v>14322.4457286582</v>
      </c>
      <c r="AA25" s="52">
        <f t="shared" si="21"/>
        <v>0.21411036418413998</v>
      </c>
      <c r="AB25" s="31">
        <f>AB12*$E$15</f>
        <v>2111.1611294672794</v>
      </c>
      <c r="AC25" s="50">
        <f t="shared" si="22"/>
        <v>0.37087454015248489</v>
      </c>
      <c r="AE25" s="44">
        <f t="shared" si="44"/>
        <v>7214.7438494241105</v>
      </c>
      <c r="AF25" s="44">
        <f t="shared" si="79"/>
        <v>909.80060784423949</v>
      </c>
      <c r="AG25" s="22">
        <f>AG12*$E$15</f>
        <v>6709.7395816882663</v>
      </c>
      <c r="AH25" s="24">
        <f t="shared" si="23"/>
        <v>-6.9996146540414528E-2</v>
      </c>
      <c r="AI25" s="31">
        <f>AI12*$E$15</f>
        <v>876.13798535400258</v>
      </c>
      <c r="AJ25" s="35">
        <f t="shared" si="24"/>
        <v>-3.6999999999999998E-2</v>
      </c>
      <c r="AL25" s="44">
        <f t="shared" si="48"/>
        <v>19011.402663289544</v>
      </c>
      <c r="AM25" s="44">
        <f t="shared" si="81"/>
        <v>2450.5337102569406</v>
      </c>
      <c r="AN25" s="22">
        <f>AN12*$E$15</f>
        <v>21032.185310346467</v>
      </c>
      <c r="AO25" s="52">
        <f t="shared" si="25"/>
        <v>0.1062931906102329</v>
      </c>
      <c r="AP25" s="31">
        <f>AP12*$E$15</f>
        <v>2974.9479242519255</v>
      </c>
      <c r="AQ25" s="50">
        <f t="shared" si="26"/>
        <v>0.214</v>
      </c>
    </row>
    <row r="26" spans="2:43" ht="21.95" customHeight="1">
      <c r="B26" s="17" t="s">
        <v>23</v>
      </c>
      <c r="C26" s="44">
        <f t="shared" si="27"/>
        <v>19021.243313347008</v>
      </c>
      <c r="D26" s="44">
        <f t="shared" si="28"/>
        <v>2377.4774234673914</v>
      </c>
      <c r="E26" s="23">
        <f>E13*$E$15</f>
        <v>24736.15675061955</v>
      </c>
      <c r="F26" s="27">
        <f t="shared" si="30"/>
        <v>0.30044899500667488</v>
      </c>
      <c r="G26" s="32">
        <f>G13*$E$15</f>
        <v>3499.6467673440002</v>
      </c>
      <c r="H26" s="38">
        <f t="shared" si="16"/>
        <v>0.47199999999999998</v>
      </c>
      <c r="J26" s="44">
        <f t="shared" si="32"/>
        <v>4362.0956164052131</v>
      </c>
      <c r="K26" s="44">
        <f t="shared" si="70"/>
        <v>650.59270285806849</v>
      </c>
      <c r="L26" s="23">
        <f>L13*$E$15</f>
        <v>5275.6046098188826</v>
      </c>
      <c r="M26" s="27">
        <f t="shared" si="17"/>
        <v>0.20941975457348838</v>
      </c>
      <c r="N26" s="32">
        <f>N13*$E$15</f>
        <v>844.28110189270228</v>
      </c>
      <c r="O26" s="38">
        <f t="shared" si="18"/>
        <v>0.29771068470912176</v>
      </c>
      <c r="Q26" s="44">
        <f t="shared" si="36"/>
        <v>5796.5494743558365</v>
      </c>
      <c r="R26" s="44">
        <f t="shared" si="73"/>
        <v>795.40260532985474</v>
      </c>
      <c r="S26" s="23">
        <f>S13*$E$15</f>
        <v>6868.2256073715989</v>
      </c>
      <c r="T26" s="27">
        <f t="shared" si="19"/>
        <v>0.18488173658430762</v>
      </c>
      <c r="U26" s="32">
        <f>U13*$E$15</f>
        <v>1043.8570330506566</v>
      </c>
      <c r="V26" s="38">
        <f t="shared" si="20"/>
        <v>0.31236310524500666</v>
      </c>
      <c r="X26" s="44">
        <f t="shared" si="40"/>
        <v>10158.645090761051</v>
      </c>
      <c r="Y26" s="44">
        <f t="shared" si="76"/>
        <v>1445.995308187923</v>
      </c>
      <c r="Z26" s="23">
        <f>Z13*$E$15</f>
        <v>12143.830217190483</v>
      </c>
      <c r="AA26" s="27">
        <f t="shared" si="21"/>
        <v>0.19541829729191873</v>
      </c>
      <c r="AB26" s="32">
        <f>AB13*$E$15</f>
        <v>1875.7869443740001</v>
      </c>
      <c r="AC26" s="38">
        <f t="shared" si="22"/>
        <v>0.29722892858115757</v>
      </c>
      <c r="AE26" s="44">
        <f t="shared" si="44"/>
        <v>4904.5113804873718</v>
      </c>
      <c r="AF26" s="44">
        <f t="shared" si="79"/>
        <v>586.64728248334086</v>
      </c>
      <c r="AG26" s="23">
        <f>AG13*$E$15</f>
        <v>5191.5245631514954</v>
      </c>
      <c r="AH26" s="27">
        <f t="shared" si="23"/>
        <v>5.8520239917478234E-2</v>
      </c>
      <c r="AI26" s="32">
        <f>AI13*$E$15</f>
        <v>679.92420039819206</v>
      </c>
      <c r="AJ26" s="38">
        <f t="shared" si="24"/>
        <v>0.159</v>
      </c>
      <c r="AL26" s="44">
        <f t="shared" si="48"/>
        <v>15063.156471248421</v>
      </c>
      <c r="AM26" s="44">
        <f t="shared" si="81"/>
        <v>2033.2967248264185</v>
      </c>
      <c r="AN26" s="23">
        <f>AN13*$E$15</f>
        <v>17335.354780341979</v>
      </c>
      <c r="AO26" s="27">
        <f t="shared" si="25"/>
        <v>0.15084476573224093</v>
      </c>
      <c r="AP26" s="32">
        <f>AP13*$E$15</f>
        <v>2568.0537634557663</v>
      </c>
      <c r="AQ26" s="38">
        <f t="shared" si="26"/>
        <v>0.26300000000000001</v>
      </c>
    </row>
  </sheetData>
  <mergeCells count="12">
    <mergeCell ref="AG4:AJ4"/>
    <mergeCell ref="AG17:AJ17"/>
    <mergeCell ref="AN4:AQ4"/>
    <mergeCell ref="AN17:AQ17"/>
    <mergeCell ref="Z4:AC4"/>
    <mergeCell ref="E17:H17"/>
    <mergeCell ref="L17:O17"/>
    <mergeCell ref="S17:V17"/>
    <mergeCell ref="Z17:AC17"/>
    <mergeCell ref="E4:H4"/>
    <mergeCell ref="L4:O4"/>
    <mergeCell ref="S4:V4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&amp;C&amp;1#&amp;"arial black"&amp;9&amp;KFFA500C2 - Confidential</oddFooter>
  </headerFooter>
  <ignoredErrors>
    <ignoredError sqref="K11:K12 M12 R11 T12:T13 D11 F12:F13 F19:I22 F24:I26 F23:G23 W23 P23 I23 L19:P22 L24:P26 L23:N23 S23:U23 S19:W22 S24:W26 Z23:AB23 Z19:AC22 Z24:AC26 AH19:AH26 AO19:AO26 AP19:AP26 AI19:AI26 T11 AL12:AL13 AL11:AM11 AN11 AN12:AN13 AF11:AF12 Y10 Y6:Y9 Y11:Y13 AM12 AH12" formula="1"/>
    <ignoredError sqref="AI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4E4-73C0-4849-AE5F-68903954638F}">
  <sheetPr>
    <tabColor rgb="FFFFC000"/>
    <pageSetUpPr fitToPage="1"/>
  </sheetPr>
  <dimension ref="B1:AQ29"/>
  <sheetViews>
    <sheetView showGridLines="0" zoomScale="80" zoomScaleNormal="80" zoomScaleSheetLayoutView="90" workbookViewId="0">
      <selection activeCell="B3" sqref="B3"/>
    </sheetView>
  </sheetViews>
  <sheetFormatPr defaultColWidth="9.125" defaultRowHeight="14.25" outlineLevelRow="1" outlineLevelCol="1"/>
  <cols>
    <col min="1" max="1" width="1.625" style="1" customWidth="1"/>
    <col min="2" max="2" width="20.375" style="1" customWidth="1"/>
    <col min="3" max="3" width="9.625" style="1" hidden="1" customWidth="1"/>
    <col min="4" max="4" width="8.125" style="1" hidden="1" customWidth="1"/>
    <col min="5" max="5" width="11" style="1" customWidth="1"/>
    <col min="6" max="6" width="8.125" style="1" customWidth="1"/>
    <col min="7" max="7" width="9.125" style="1" customWidth="1"/>
    <col min="8" max="8" width="9.25" style="1" customWidth="1"/>
    <col min="9" max="9" width="1.625" style="1" customWidth="1"/>
    <col min="10" max="11" width="8.125" style="1" hidden="1" customWidth="1"/>
    <col min="12" max="12" width="9.125" style="1"/>
    <col min="13" max="13" width="8.125" style="1" customWidth="1"/>
    <col min="14" max="14" width="9.125" style="1"/>
    <col min="15" max="15" width="8.125" style="1" customWidth="1"/>
    <col min="16" max="16" width="1.625" style="1" customWidth="1"/>
    <col min="17" max="18" width="8.125" style="1" hidden="1" customWidth="1"/>
    <col min="19" max="19" width="9.125" style="1"/>
    <col min="20" max="20" width="8.125" style="1" customWidth="1"/>
    <col min="21" max="21" width="9.125" style="1"/>
    <col min="22" max="22" width="8.125" style="1" customWidth="1"/>
    <col min="23" max="23" width="1.625" style="1" customWidth="1"/>
    <col min="24" max="24" width="9.25" style="1" hidden="1" customWidth="1" outlineLevel="1"/>
    <col min="25" max="25" width="8.125" style="1" hidden="1" customWidth="1" outlineLevel="1"/>
    <col min="26" max="26" width="10.5" style="1" hidden="1" customWidth="1" outlineLevel="1"/>
    <col min="27" max="27" width="8.125" style="1" hidden="1" customWidth="1" outlineLevel="1"/>
    <col min="28" max="28" width="9.125" style="1" hidden="1" customWidth="1" outlineLevel="1"/>
    <col min="29" max="29" width="8.125" style="1" hidden="1" customWidth="1" outlineLevel="1"/>
    <col min="30" max="30" width="1.625" style="1" customWidth="1" collapsed="1"/>
    <col min="31" max="32" width="8.125" style="1" hidden="1" customWidth="1"/>
    <col min="33" max="36" width="9.125" style="1"/>
    <col min="37" max="37" width="1.625" style="1" customWidth="1"/>
    <col min="38" max="38" width="9.375" style="1" hidden="1" customWidth="1"/>
    <col min="39" max="39" width="8.125" style="1" hidden="1" customWidth="1"/>
    <col min="40" max="40" width="10.625" style="1" customWidth="1"/>
    <col min="41" max="16384" width="9.125" style="1"/>
  </cols>
  <sheetData>
    <row r="1" spans="2:43" ht="5.25" customHeight="1"/>
    <row r="2" spans="2:43" s="8" customFormat="1" ht="34.5" customHeight="1">
      <c r="B2" s="7" t="s">
        <v>35</v>
      </c>
      <c r="C2" s="7"/>
      <c r="D2" s="7"/>
      <c r="E2" s="7"/>
      <c r="F2" s="7"/>
      <c r="G2" s="7"/>
      <c r="H2" s="7"/>
    </row>
    <row r="3" spans="2:43" s="8" customFormat="1" ht="15">
      <c r="B3" s="13" t="s">
        <v>40</v>
      </c>
      <c r="C3" s="13"/>
      <c r="D3" s="13"/>
      <c r="E3" s="13"/>
      <c r="F3" s="13"/>
      <c r="G3" s="13"/>
      <c r="H3" s="13"/>
    </row>
    <row r="4" spans="2:43" ht="18.75" hidden="1" customHeight="1" outlineLevel="1">
      <c r="B4" s="58"/>
      <c r="C4" s="3"/>
      <c r="D4" s="3"/>
      <c r="E4" s="117" t="s">
        <v>3</v>
      </c>
      <c r="F4" s="118"/>
      <c r="G4" s="118"/>
      <c r="H4" s="119"/>
      <c r="L4" s="117" t="s">
        <v>4</v>
      </c>
      <c r="M4" s="118"/>
      <c r="N4" s="118"/>
      <c r="O4" s="119"/>
      <c r="S4" s="117" t="s">
        <v>5</v>
      </c>
      <c r="T4" s="118"/>
      <c r="U4" s="118"/>
      <c r="V4" s="119"/>
      <c r="Z4" s="117" t="s">
        <v>6</v>
      </c>
      <c r="AA4" s="118"/>
      <c r="AB4" s="118"/>
      <c r="AC4" s="119"/>
      <c r="AG4" s="117" t="s">
        <v>7</v>
      </c>
      <c r="AH4" s="118"/>
      <c r="AI4" s="118"/>
      <c r="AJ4" s="119"/>
      <c r="AN4" s="117" t="s">
        <v>8</v>
      </c>
      <c r="AO4" s="118"/>
      <c r="AP4" s="118"/>
      <c r="AQ4" s="119"/>
    </row>
    <row r="5" spans="2:43" ht="34.5" hidden="1" customHeight="1" outlineLevel="1">
      <c r="B5" s="57" t="s">
        <v>37</v>
      </c>
      <c r="C5" s="14"/>
      <c r="D5" s="57"/>
      <c r="E5" s="4" t="s">
        <v>11</v>
      </c>
      <c r="F5" s="4" t="s">
        <v>12</v>
      </c>
      <c r="G5" s="4" t="s">
        <v>13</v>
      </c>
      <c r="H5" s="9" t="s">
        <v>12</v>
      </c>
      <c r="L5" s="12" t="s">
        <v>11</v>
      </c>
      <c r="M5" s="4" t="s">
        <v>12</v>
      </c>
      <c r="N5" s="4" t="s">
        <v>13</v>
      </c>
      <c r="O5" s="9" t="s">
        <v>12</v>
      </c>
      <c r="S5" s="12" t="s">
        <v>11</v>
      </c>
      <c r="T5" s="4" t="s">
        <v>12</v>
      </c>
      <c r="U5" s="4" t="s">
        <v>13</v>
      </c>
      <c r="V5" s="9" t="s">
        <v>12</v>
      </c>
      <c r="Z5" s="12" t="s">
        <v>11</v>
      </c>
      <c r="AA5" s="4" t="s">
        <v>12</v>
      </c>
      <c r="AB5" s="4" t="s">
        <v>13</v>
      </c>
      <c r="AC5" s="9" t="s">
        <v>12</v>
      </c>
      <c r="AG5" s="12" t="s">
        <v>11</v>
      </c>
      <c r="AH5" s="4" t="s">
        <v>12</v>
      </c>
      <c r="AI5" s="4" t="s">
        <v>13</v>
      </c>
      <c r="AJ5" s="9" t="s">
        <v>12</v>
      </c>
      <c r="AN5" s="12" t="s">
        <v>11</v>
      </c>
      <c r="AO5" s="4" t="s">
        <v>12</v>
      </c>
      <c r="AP5" s="4" t="s">
        <v>13</v>
      </c>
      <c r="AQ5" s="9" t="s">
        <v>12</v>
      </c>
    </row>
    <row r="6" spans="2:43" ht="21.95" hidden="1" customHeight="1" outlineLevel="1">
      <c r="B6" s="5" t="s">
        <v>16</v>
      </c>
      <c r="C6" s="44">
        <f>E6/(1+F6)</f>
        <v>1576111.5165336374</v>
      </c>
      <c r="D6" s="64">
        <f>G6/(1+H6)</f>
        <v>27203.551912568306</v>
      </c>
      <c r="E6" s="45">
        <v>1382249.8</v>
      </c>
      <c r="F6" s="36">
        <v>-0.123</v>
      </c>
      <c r="G6" s="30">
        <v>19913</v>
      </c>
      <c r="H6" s="61">
        <v>-0.26800000000000002</v>
      </c>
      <c r="J6" s="44">
        <f>L6/(1+M6)</f>
        <v>359026.00216684723</v>
      </c>
      <c r="K6" s="64">
        <f>N6/(1+O6)</f>
        <v>5474.0554156171274</v>
      </c>
      <c r="L6" s="37">
        <v>331381</v>
      </c>
      <c r="M6" s="36">
        <v>-7.6999999999999999E-2</v>
      </c>
      <c r="N6" s="30">
        <v>4346.3999999999996</v>
      </c>
      <c r="O6" s="61">
        <v>-0.20599999999999999</v>
      </c>
      <c r="Q6" s="44">
        <f>S6/(1+T6)</f>
        <v>330599.4382022472</v>
      </c>
      <c r="R6" s="64">
        <f>U6/(1+V6)</f>
        <v>4325</v>
      </c>
      <c r="S6" s="37">
        <v>353080.2</v>
      </c>
      <c r="T6" s="51">
        <v>6.8000000000000005E-2</v>
      </c>
      <c r="U6" s="30">
        <v>3979</v>
      </c>
      <c r="V6" s="61">
        <v>-0.08</v>
      </c>
      <c r="X6" s="44">
        <f>J6+Q6</f>
        <v>689625.44036909449</v>
      </c>
      <c r="Y6" s="64">
        <f>K6+R6</f>
        <v>9799.0554156171274</v>
      </c>
      <c r="Z6" s="37">
        <f>L6+S6</f>
        <v>684461.2</v>
      </c>
      <c r="AA6" s="36">
        <f>Z6/X6-1</f>
        <v>-7.4884713741572018E-3</v>
      </c>
      <c r="AB6" s="30">
        <f>N6+U6</f>
        <v>8325.4</v>
      </c>
      <c r="AC6" s="61">
        <f>AB6/Y6-1</f>
        <v>-0.1503874968671477</v>
      </c>
      <c r="AE6" s="44">
        <f>AG6/(1+AH6)</f>
        <v>311020.30947775627</v>
      </c>
      <c r="AF6" s="64">
        <f>AI6/(1+AJ6)</f>
        <v>5091.0600255427844</v>
      </c>
      <c r="AG6" s="37">
        <v>321595</v>
      </c>
      <c r="AH6" s="51">
        <v>3.4000000000000002E-2</v>
      </c>
      <c r="AI6" s="30">
        <v>3986.3</v>
      </c>
      <c r="AJ6" s="61">
        <v>-0.217</v>
      </c>
      <c r="AL6" s="44">
        <f>AN6/(1+AO6)</f>
        <v>1001050.945273632</v>
      </c>
      <c r="AM6" s="44">
        <f>AP6/(1+AQ6)</f>
        <v>14977.007299270072</v>
      </c>
      <c r="AN6" s="110">
        <f>(L6+S6+AG6)</f>
        <v>1006056.2</v>
      </c>
      <c r="AO6" s="51">
        <v>5.0000000000000001E-3</v>
      </c>
      <c r="AP6" s="30">
        <v>12311.1</v>
      </c>
      <c r="AQ6" s="61">
        <v>-0.17799999999999999</v>
      </c>
    </row>
    <row r="7" spans="2:43" ht="21.95" hidden="1" customHeight="1" outlineLevel="1">
      <c r="B7" s="6" t="s">
        <v>17</v>
      </c>
      <c r="C7" s="44">
        <f t="shared" ref="C7:C13" si="0">E7/(1+F7)</f>
        <v>638218.07747489237</v>
      </c>
      <c r="D7" s="64">
        <f t="shared" ref="D7:D13" si="1">G7/(1+H7)</f>
        <v>50591.078066914502</v>
      </c>
      <c r="E7" s="46">
        <v>444838</v>
      </c>
      <c r="F7" s="11">
        <v>-0.30299999999999999</v>
      </c>
      <c r="G7" s="28">
        <v>40827</v>
      </c>
      <c r="H7" s="61">
        <v>-0.193</v>
      </c>
      <c r="J7" s="44">
        <f t="shared" ref="J7:J10" si="2">L7/(1+M7)</f>
        <v>133633.2179930796</v>
      </c>
      <c r="K7" s="64">
        <f t="shared" ref="K7:K13" si="3">N7/(1+O7)</f>
        <v>12615.044247787609</v>
      </c>
      <c r="L7" s="20">
        <v>115860</v>
      </c>
      <c r="M7" s="11">
        <v>-0.13300000000000001</v>
      </c>
      <c r="N7" s="28">
        <v>11404</v>
      </c>
      <c r="O7" s="61">
        <v>-9.6000000000000002E-2</v>
      </c>
      <c r="Q7" s="44">
        <f t="shared" ref="Q7:Q10" si="4">S7/(1+T7)</f>
        <v>76158.865248226954</v>
      </c>
      <c r="R7" s="64">
        <f t="shared" ref="R7:R13" si="5">U7/(1+V7)</f>
        <v>7128.989361702128</v>
      </c>
      <c r="S7" s="20">
        <v>107384</v>
      </c>
      <c r="T7" s="25">
        <v>0.41</v>
      </c>
      <c r="U7" s="28">
        <v>10722</v>
      </c>
      <c r="V7" s="33">
        <v>0.504</v>
      </c>
      <c r="X7" s="44">
        <f t="shared" ref="X7:AB13" si="6">J7+Q7</f>
        <v>209792.08324130654</v>
      </c>
      <c r="Y7" s="64">
        <f t="shared" si="6"/>
        <v>19744.033609489736</v>
      </c>
      <c r="Z7" s="20">
        <f t="shared" si="6"/>
        <v>223244</v>
      </c>
      <c r="AA7" s="25">
        <f t="shared" ref="AA7:AA13" si="7">Z7/X7-1</f>
        <v>6.4120230615284157E-2</v>
      </c>
      <c r="AB7" s="28">
        <f t="shared" si="6"/>
        <v>22126</v>
      </c>
      <c r="AC7" s="33">
        <f t="shared" ref="AC7:AC12" si="8">AB7/Y7-1</f>
        <v>0.12064233872481855</v>
      </c>
      <c r="AE7" s="44">
        <f>AG7/(1+AH7)</f>
        <v>109105.20939734422</v>
      </c>
      <c r="AF7" s="64">
        <f t="shared" ref="AF7:AF13" si="9">AI7/(1+AJ7)</f>
        <v>10081.10599078341</v>
      </c>
      <c r="AG7" s="20">
        <v>106814</v>
      </c>
      <c r="AH7" s="11">
        <v>-2.1000000000000001E-2</v>
      </c>
      <c r="AI7" s="28">
        <v>10938</v>
      </c>
      <c r="AJ7" s="33">
        <v>8.5000000000000006E-2</v>
      </c>
      <c r="AL7" s="44">
        <f>AN7/(1+AO7)</f>
        <v>318281.58148505306</v>
      </c>
      <c r="AM7" s="44">
        <f t="shared" ref="AM7:AM9" si="10">AP7/(1+AQ7)</f>
        <v>28927.384076990376</v>
      </c>
      <c r="AN7" s="20">
        <f>L7+S7+AG7</f>
        <v>330058</v>
      </c>
      <c r="AO7" s="25">
        <v>3.6999999999999998E-2</v>
      </c>
      <c r="AP7" s="28">
        <f>N7+U7+AI7</f>
        <v>33064</v>
      </c>
      <c r="AQ7" s="33">
        <v>0.14299999999999999</v>
      </c>
    </row>
    <row r="8" spans="2:43" ht="21.95" hidden="1" customHeight="1" outlineLevel="1">
      <c r="B8" s="6" t="s">
        <v>18</v>
      </c>
      <c r="C8" s="44">
        <f t="shared" si="0"/>
        <v>239264.41699999999</v>
      </c>
      <c r="D8" s="64">
        <f t="shared" si="1"/>
        <v>5180.8900000000003</v>
      </c>
      <c r="E8" s="46">
        <v>237532.26199999999</v>
      </c>
      <c r="F8" s="11">
        <v>-7.2395010579445751E-3</v>
      </c>
      <c r="G8" s="28">
        <v>8605.4069999999992</v>
      </c>
      <c r="H8" s="33">
        <v>0.66099010015653659</v>
      </c>
      <c r="J8" s="44">
        <f t="shared" si="2"/>
        <v>59746.1439842209</v>
      </c>
      <c r="K8" s="64">
        <f t="shared" si="3"/>
        <v>1938.6227544910178</v>
      </c>
      <c r="L8" s="20">
        <v>60582.59</v>
      </c>
      <c r="M8" s="25">
        <v>1.4E-2</v>
      </c>
      <c r="N8" s="28">
        <v>2590</v>
      </c>
      <c r="O8" s="33">
        <v>0.33600000000000002</v>
      </c>
      <c r="Q8" s="44">
        <f t="shared" si="4"/>
        <v>58041.627246925265</v>
      </c>
      <c r="R8" s="64">
        <f t="shared" si="5"/>
        <v>2213.9261744966443</v>
      </c>
      <c r="S8" s="20">
        <v>61350</v>
      </c>
      <c r="T8" s="25">
        <v>5.7000000000000002E-2</v>
      </c>
      <c r="U8" s="28">
        <v>2639</v>
      </c>
      <c r="V8" s="33">
        <v>0.192</v>
      </c>
      <c r="X8" s="44">
        <f t="shared" si="6"/>
        <v>117787.77123114617</v>
      </c>
      <c r="Y8" s="64">
        <f t="shared" si="6"/>
        <v>4152.5489289876623</v>
      </c>
      <c r="Z8" s="20">
        <f t="shared" si="6"/>
        <v>121932.59</v>
      </c>
      <c r="AA8" s="25">
        <f t="shared" si="7"/>
        <v>3.5188871692971135E-2</v>
      </c>
      <c r="AB8" s="28">
        <f t="shared" si="6"/>
        <v>5229</v>
      </c>
      <c r="AC8" s="33">
        <f t="shared" si="8"/>
        <v>0.25922658333968451</v>
      </c>
      <c r="AE8" s="44">
        <f t="shared" ref="AE8:AE10" si="11">AG8/(1+AH8)</f>
        <v>60822.549019607839</v>
      </c>
      <c r="AF8" s="64">
        <f t="shared" si="9"/>
        <v>2321.4285714285716</v>
      </c>
      <c r="AG8" s="20">
        <v>62039</v>
      </c>
      <c r="AH8" s="25">
        <v>0.02</v>
      </c>
      <c r="AI8" s="28">
        <v>2210</v>
      </c>
      <c r="AJ8" s="61">
        <v>-4.8000000000000001E-2</v>
      </c>
      <c r="AL8" s="44">
        <f t="shared" ref="AL8:AL10" si="12">AN8/(1+AO8)</f>
        <v>178613.19417475729</v>
      </c>
      <c r="AM8" s="44">
        <f t="shared" si="10"/>
        <v>6517.3913043478269</v>
      </c>
      <c r="AN8" s="20">
        <f>L8+S8+AG8</f>
        <v>183971.59</v>
      </c>
      <c r="AO8" s="25">
        <v>0.03</v>
      </c>
      <c r="AP8" s="28">
        <v>7495</v>
      </c>
      <c r="AQ8" s="33">
        <v>0.15</v>
      </c>
    </row>
    <row r="9" spans="2:43" ht="21.95" hidden="1" customHeight="1" outlineLevel="1">
      <c r="B9" s="6" t="s">
        <v>19</v>
      </c>
      <c r="C9" s="44">
        <f t="shared" si="0"/>
        <v>242852.27272727274</v>
      </c>
      <c r="D9" s="64">
        <f t="shared" si="1"/>
        <v>9523.4822451317305</v>
      </c>
      <c r="E9" s="46">
        <v>213710</v>
      </c>
      <c r="F9" s="11">
        <v>-0.12</v>
      </c>
      <c r="G9" s="28">
        <v>8314</v>
      </c>
      <c r="H9" s="61">
        <v>-0.127</v>
      </c>
      <c r="J9" s="44">
        <f t="shared" si="2"/>
        <v>57660.215053763444</v>
      </c>
      <c r="K9" s="64">
        <f t="shared" si="3"/>
        <v>2180</v>
      </c>
      <c r="L9" s="20">
        <v>53624</v>
      </c>
      <c r="M9" s="11">
        <v>-7.0000000000000007E-2</v>
      </c>
      <c r="N9" s="28">
        <v>2289</v>
      </c>
      <c r="O9" s="33">
        <v>0.05</v>
      </c>
      <c r="Q9" s="44">
        <f t="shared" si="4"/>
        <v>42707.874015748028</v>
      </c>
      <c r="R9" s="64">
        <f t="shared" si="5"/>
        <v>1685.6508875739646</v>
      </c>
      <c r="S9" s="20">
        <v>54239</v>
      </c>
      <c r="T9" s="25">
        <v>0.27</v>
      </c>
      <c r="U9" s="28">
        <v>2279</v>
      </c>
      <c r="V9" s="33">
        <v>0.35199999999999998</v>
      </c>
      <c r="X9" s="44">
        <f t="shared" si="6"/>
        <v>100368.08906951148</v>
      </c>
      <c r="Y9" s="64">
        <f t="shared" si="6"/>
        <v>3865.6508875739646</v>
      </c>
      <c r="Z9" s="20">
        <f t="shared" si="6"/>
        <v>107863</v>
      </c>
      <c r="AA9" s="25">
        <f t="shared" si="7"/>
        <v>7.4674241583874368E-2</v>
      </c>
      <c r="AB9" s="28">
        <f t="shared" si="6"/>
        <v>4568</v>
      </c>
      <c r="AC9" s="33">
        <f t="shared" si="8"/>
        <v>0.18168974200016841</v>
      </c>
      <c r="AE9" s="44">
        <f t="shared" si="11"/>
        <v>55343.434343434346</v>
      </c>
      <c r="AF9" s="64">
        <f t="shared" si="9"/>
        <v>2121.212121212121</v>
      </c>
      <c r="AG9" s="94">
        <v>54790</v>
      </c>
      <c r="AH9" s="111">
        <v>-0.01</v>
      </c>
      <c r="AI9" s="96">
        <v>2240</v>
      </c>
      <c r="AJ9" s="97">
        <v>5.6000000000000001E-2</v>
      </c>
      <c r="AL9" s="44">
        <f t="shared" si="12"/>
        <v>153446.22641509434</v>
      </c>
      <c r="AM9" s="44">
        <f t="shared" si="10"/>
        <v>5987.6868953386102</v>
      </c>
      <c r="AN9" s="20">
        <f>L9+S9+AG9</f>
        <v>162653</v>
      </c>
      <c r="AO9" s="25">
        <v>0.06</v>
      </c>
      <c r="AP9" s="28">
        <f>AI9+U9+N9</f>
        <v>6808</v>
      </c>
      <c r="AQ9" s="33">
        <v>0.13700000000000001</v>
      </c>
    </row>
    <row r="10" spans="2:43" ht="21.95" hidden="1" customHeight="1" outlineLevel="1">
      <c r="B10" s="6" t="s">
        <v>20</v>
      </c>
      <c r="C10" s="44">
        <f t="shared" si="0"/>
        <v>881201.17647058831</v>
      </c>
      <c r="D10" s="64"/>
      <c r="E10" s="46">
        <v>749021</v>
      </c>
      <c r="F10" s="11">
        <v>-0.15</v>
      </c>
      <c r="G10" s="28"/>
      <c r="H10" s="61"/>
      <c r="J10" s="44">
        <f t="shared" si="2"/>
        <v>186166.32653061225</v>
      </c>
      <c r="K10" s="64"/>
      <c r="L10" s="20">
        <v>182443</v>
      </c>
      <c r="M10" s="11">
        <v>-0.02</v>
      </c>
      <c r="N10" s="28"/>
      <c r="O10" s="33"/>
      <c r="Q10" s="44">
        <f t="shared" si="4"/>
        <v>163814.6551724138</v>
      </c>
      <c r="R10" s="64"/>
      <c r="S10" s="20">
        <v>190025</v>
      </c>
      <c r="T10" s="25">
        <v>0.16</v>
      </c>
      <c r="U10" s="28"/>
      <c r="V10" s="33"/>
      <c r="X10" s="44">
        <f t="shared" ref="X10" si="13">J10+Q10</f>
        <v>349980.98170302605</v>
      </c>
      <c r="Y10" s="64"/>
      <c r="Z10" s="20">
        <f t="shared" si="6"/>
        <v>372468</v>
      </c>
      <c r="AA10" s="25">
        <f t="shared" si="7"/>
        <v>6.4252115036511182E-2</v>
      </c>
      <c r="AB10" s="28"/>
      <c r="AC10" s="33"/>
      <c r="AE10" s="44">
        <f t="shared" si="11"/>
        <v>186234</v>
      </c>
      <c r="AF10" s="64"/>
      <c r="AG10" s="94">
        <v>186234</v>
      </c>
      <c r="AH10" s="95">
        <v>0</v>
      </c>
      <c r="AI10" s="96"/>
      <c r="AJ10" s="97"/>
      <c r="AL10" s="44">
        <f t="shared" si="12"/>
        <v>532097.14285714284</v>
      </c>
      <c r="AM10" s="44"/>
      <c r="AN10" s="20">
        <f>L10+S10+AG10</f>
        <v>558702</v>
      </c>
      <c r="AO10" s="25">
        <v>0.05</v>
      </c>
      <c r="AP10" s="28"/>
      <c r="AQ10" s="33"/>
    </row>
    <row r="11" spans="2:43" ht="21.95" hidden="1" customHeight="1" outlineLevel="1">
      <c r="B11" s="10" t="s">
        <v>38</v>
      </c>
      <c r="C11" s="44">
        <f>E11/(1+F11)</f>
        <v>3520175.653488372</v>
      </c>
      <c r="D11" s="64">
        <f t="shared" si="1"/>
        <v>91364.008235294124</v>
      </c>
      <c r="E11" s="47">
        <v>3027351.0619999999</v>
      </c>
      <c r="F11" s="60">
        <v>-0.14000000000000001</v>
      </c>
      <c r="G11" s="29">
        <v>77659.407000000007</v>
      </c>
      <c r="H11" s="62">
        <v>-0.15</v>
      </c>
      <c r="J11" s="44">
        <f>L11/(1+M11)</f>
        <v>799882.3548387097</v>
      </c>
      <c r="K11" s="64">
        <f t="shared" si="3"/>
        <v>22158.324382384533</v>
      </c>
      <c r="L11" s="21">
        <v>743890.59</v>
      </c>
      <c r="M11" s="60">
        <v>-7.0000000000000007E-2</v>
      </c>
      <c r="N11" s="29">
        <v>20629.400000000001</v>
      </c>
      <c r="O11" s="62">
        <v>-6.9000000000000006E-2</v>
      </c>
      <c r="Q11" s="44">
        <f>S11/(1+T11)</f>
        <v>671998.42105263146</v>
      </c>
      <c r="R11" s="64">
        <f t="shared" si="5"/>
        <v>15327.34375</v>
      </c>
      <c r="S11" s="21">
        <v>766078.2</v>
      </c>
      <c r="T11" s="26">
        <v>0.14000000000000001</v>
      </c>
      <c r="U11" s="29">
        <v>19619</v>
      </c>
      <c r="V11" s="34">
        <v>0.28000000000000003</v>
      </c>
      <c r="X11" s="44">
        <f>J11+Q11</f>
        <v>1471880.7758913413</v>
      </c>
      <c r="Y11" s="64">
        <f t="shared" si="6"/>
        <v>37485.668132384533</v>
      </c>
      <c r="Z11" s="21">
        <f>L11+S11</f>
        <v>1509968.79</v>
      </c>
      <c r="AA11" s="26">
        <f t="shared" si="7"/>
        <v>2.5877105491505237E-2</v>
      </c>
      <c r="AB11" s="29">
        <f t="shared" si="6"/>
        <v>40248.400000000001</v>
      </c>
      <c r="AC11" s="34">
        <f t="shared" si="8"/>
        <v>7.3701017088946941E-2</v>
      </c>
      <c r="AE11" s="44">
        <f>AG11/(1+AH11)</f>
        <v>710166.99029126216</v>
      </c>
      <c r="AF11" s="64">
        <f t="shared" si="9"/>
        <v>19609.615384615383</v>
      </c>
      <c r="AG11" s="98">
        <v>731472</v>
      </c>
      <c r="AH11" s="99">
        <v>0.03</v>
      </c>
      <c r="AI11" s="100">
        <v>19374.3</v>
      </c>
      <c r="AJ11" s="112">
        <v>-1.2E-2</v>
      </c>
      <c r="AL11" s="44">
        <f>AN11/(1+AO11)</f>
        <v>2182512.9406037005</v>
      </c>
      <c r="AM11" s="44">
        <f t="shared" ref="AM11:AM13" si="14">AP11/(1+AQ11)</f>
        <v>56459.886471144753</v>
      </c>
      <c r="AN11" s="21">
        <f>SUM(AN6:AN10)</f>
        <v>2241440.79</v>
      </c>
      <c r="AO11" s="26">
        <v>2.7E-2</v>
      </c>
      <c r="AP11" s="29">
        <f>SUM(AP6:AP10)</f>
        <v>59678.1</v>
      </c>
      <c r="AQ11" s="34">
        <v>5.7000000000000002E-2</v>
      </c>
    </row>
    <row r="12" spans="2:43" ht="21.95" hidden="1" customHeight="1" outlineLevel="1">
      <c r="B12" s="16" t="s">
        <v>22</v>
      </c>
      <c r="C12" s="44">
        <f t="shared" si="0"/>
        <v>3156986.3236506023</v>
      </c>
      <c r="D12" s="64">
        <f t="shared" si="1"/>
        <v>84466.208813088393</v>
      </c>
      <c r="E12" s="48">
        <v>2620298.6486299997</v>
      </c>
      <c r="F12" s="24">
        <v>-0.17</v>
      </c>
      <c r="G12" s="31">
        <v>62672.407000000007</v>
      </c>
      <c r="H12" s="35">
        <v>-0.25801799464345487</v>
      </c>
      <c r="J12" s="44">
        <f>L12/(1+M12)</f>
        <v>687849.13206521736</v>
      </c>
      <c r="K12" s="64">
        <f t="shared" si="3"/>
        <v>19920.559335569396</v>
      </c>
      <c r="L12" s="22">
        <v>632821.20149999997</v>
      </c>
      <c r="M12" s="24">
        <v>-0.08</v>
      </c>
      <c r="N12" s="31">
        <v>16266.400000000001</v>
      </c>
      <c r="O12" s="35">
        <v>-0.18343658298011079</v>
      </c>
      <c r="Q12" s="44">
        <f>S12/(1+T12)</f>
        <v>563754.87017543847</v>
      </c>
      <c r="R12" s="64">
        <f t="shared" si="5"/>
        <v>11121.668880986806</v>
      </c>
      <c r="S12" s="22">
        <v>642680.55199999991</v>
      </c>
      <c r="T12" s="52">
        <v>0.14000000000000001</v>
      </c>
      <c r="U12" s="31">
        <v>14887</v>
      </c>
      <c r="V12" s="50">
        <v>0.33855810304245471</v>
      </c>
      <c r="X12" s="44">
        <f>J12+Q12</f>
        <v>1251604.0022406559</v>
      </c>
      <c r="Y12" s="64">
        <f t="shared" si="6"/>
        <v>31042.228216556203</v>
      </c>
      <c r="Z12" s="22">
        <f t="shared" si="6"/>
        <v>1275501.7534999999</v>
      </c>
      <c r="AA12" s="52">
        <f t="shared" si="7"/>
        <v>1.9093699937489328E-2</v>
      </c>
      <c r="AB12" s="31">
        <f>N12+U12</f>
        <v>31153.4</v>
      </c>
      <c r="AC12" s="50">
        <f t="shared" si="8"/>
        <v>3.5813081028928107E-3</v>
      </c>
      <c r="AE12" s="44">
        <f>AG12/(1+AH12)</f>
        <v>612562.75862068962</v>
      </c>
      <c r="AF12" s="64">
        <f t="shared" si="9"/>
        <v>16401.523809523809</v>
      </c>
      <c r="AG12" s="101">
        <v>621751.19999999995</v>
      </c>
      <c r="AH12" s="102">
        <v>1.4999999999999999E-2</v>
      </c>
      <c r="AI12" s="103">
        <v>15499.439999999999</v>
      </c>
      <c r="AJ12" s="104">
        <v>-5.5E-2</v>
      </c>
      <c r="AL12" s="44">
        <f>AN12/(1+AO12)</f>
        <v>1878919.7943786983</v>
      </c>
      <c r="AM12" s="44">
        <f t="shared" si="14"/>
        <v>46887.276381909542</v>
      </c>
      <c r="AN12" s="22">
        <f>AN11-AN13</f>
        <v>1905224.6715000002</v>
      </c>
      <c r="AO12" s="52">
        <v>1.4E-2</v>
      </c>
      <c r="AP12" s="31">
        <f>N12+U12+AI12</f>
        <v>46652.84</v>
      </c>
      <c r="AQ12" s="35">
        <v>-5.0000000000000001E-3</v>
      </c>
    </row>
    <row r="13" spans="2:43" ht="21.95" hidden="1" customHeight="1" outlineLevel="1">
      <c r="B13" s="17" t="s">
        <v>23</v>
      </c>
      <c r="C13" s="44">
        <f t="shared" si="0"/>
        <v>347908.04561538465</v>
      </c>
      <c r="D13" s="64">
        <f t="shared" si="1"/>
        <v>7003.271028037384</v>
      </c>
      <c r="E13" s="49">
        <v>407052.41337000002</v>
      </c>
      <c r="F13" s="27">
        <v>0.17</v>
      </c>
      <c r="G13" s="32">
        <v>14987</v>
      </c>
      <c r="H13" s="38">
        <v>1.1399999999999999</v>
      </c>
      <c r="J13" s="44">
        <f>L13/(1+M13)</f>
        <v>99792.80188679244</v>
      </c>
      <c r="K13" s="64">
        <f t="shared" si="3"/>
        <v>2423.8888888888887</v>
      </c>
      <c r="L13" s="23">
        <v>111069.38849999999</v>
      </c>
      <c r="M13" s="27">
        <v>0.113</v>
      </c>
      <c r="N13" s="32">
        <v>4363</v>
      </c>
      <c r="O13" s="38">
        <v>0.8</v>
      </c>
      <c r="Q13" s="44">
        <f>S13/(1+T13)</f>
        <v>114575.34633240485</v>
      </c>
      <c r="R13" s="64">
        <f t="shared" si="5"/>
        <v>4416</v>
      </c>
      <c r="S13" s="23">
        <v>123397.64800000002</v>
      </c>
      <c r="T13" s="27">
        <v>7.6999999999999999E-2</v>
      </c>
      <c r="U13" s="32">
        <v>4732</v>
      </c>
      <c r="V13" s="38">
        <v>7.1557971014492683E-2</v>
      </c>
      <c r="X13" s="44">
        <f t="shared" si="6"/>
        <v>214368.14821919729</v>
      </c>
      <c r="Y13" s="64">
        <f t="shared" si="6"/>
        <v>6839.8888888888887</v>
      </c>
      <c r="Z13" s="23">
        <f t="shared" ref="Z13" si="15">L13+S13</f>
        <v>234467.03649999999</v>
      </c>
      <c r="AA13" s="27">
        <f t="shared" si="7"/>
        <v>9.3758743767525798E-2</v>
      </c>
      <c r="AB13" s="32">
        <f t="shared" ref="AB13" si="16">N13+U13</f>
        <v>9095</v>
      </c>
      <c r="AC13" s="38">
        <f t="shared" ref="AC13" si="17">AB13/Y13-1</f>
        <v>0.3296999626374697</v>
      </c>
      <c r="AE13" s="44">
        <f>AG13/(1+AH13)</f>
        <v>97529.600000000006</v>
      </c>
      <c r="AF13" s="64">
        <f t="shared" si="9"/>
        <v>3202.3636363636365</v>
      </c>
      <c r="AG13" s="105">
        <v>109720.8</v>
      </c>
      <c r="AH13" s="106">
        <v>0.125</v>
      </c>
      <c r="AI13" s="107">
        <v>3874.86</v>
      </c>
      <c r="AJ13" s="108">
        <v>0.21</v>
      </c>
      <c r="AL13" s="44">
        <f>AN13/(1+AO13)</f>
        <v>302897.404054054</v>
      </c>
      <c r="AM13" s="44">
        <f t="shared" si="14"/>
        <v>9577.3970588235316</v>
      </c>
      <c r="AN13" s="23">
        <f>AN11*15%</f>
        <v>336216.11849999998</v>
      </c>
      <c r="AO13" s="27">
        <v>0.11</v>
      </c>
      <c r="AP13" s="32">
        <f>AP11-AP12</f>
        <v>13025.260000000002</v>
      </c>
      <c r="AQ13" s="38">
        <v>0.36</v>
      </c>
    </row>
    <row r="14" spans="2:43" ht="9" hidden="1" customHeight="1" outlineLevel="1">
      <c r="B14" s="18"/>
      <c r="C14" s="8"/>
      <c r="D14" s="8"/>
      <c r="E14" s="8"/>
      <c r="F14" s="8"/>
      <c r="G14" s="8"/>
      <c r="H14" s="8"/>
    </row>
    <row r="15" spans="2:43" collapsed="1">
      <c r="B15" s="19" t="s">
        <v>39</v>
      </c>
      <c r="C15" s="19"/>
      <c r="D15" s="19"/>
      <c r="E15" s="55">
        <v>7.7054224009999999</v>
      </c>
      <c r="F15" s="19"/>
      <c r="G15" s="19"/>
      <c r="H15" s="19"/>
    </row>
    <row r="16" spans="2:43" ht="18.75" customHeight="1">
      <c r="B16" s="3"/>
      <c r="C16" s="3"/>
      <c r="D16" s="3"/>
      <c r="E16" s="3"/>
      <c r="F16" s="3"/>
      <c r="G16" s="3"/>
      <c r="H16" s="3"/>
    </row>
    <row r="17" spans="2:43" ht="18.75" customHeight="1">
      <c r="B17" s="58"/>
      <c r="C17" s="3"/>
      <c r="D17" s="58"/>
      <c r="E17" s="118" t="s">
        <v>3</v>
      </c>
      <c r="F17" s="118"/>
      <c r="G17" s="118"/>
      <c r="H17" s="119"/>
      <c r="L17" s="117" t="s">
        <v>4</v>
      </c>
      <c r="M17" s="118"/>
      <c r="N17" s="118"/>
      <c r="O17" s="119"/>
      <c r="S17" s="117" t="s">
        <v>5</v>
      </c>
      <c r="T17" s="118"/>
      <c r="U17" s="118"/>
      <c r="V17" s="119"/>
      <c r="Z17" s="117" t="s">
        <v>6</v>
      </c>
      <c r="AA17" s="118"/>
      <c r="AB17" s="118"/>
      <c r="AC17" s="119"/>
      <c r="AG17" s="117" t="s">
        <v>7</v>
      </c>
      <c r="AH17" s="118"/>
      <c r="AI17" s="118"/>
      <c r="AJ17" s="119"/>
      <c r="AN17" s="117" t="s">
        <v>8</v>
      </c>
      <c r="AO17" s="118"/>
      <c r="AP17" s="118"/>
      <c r="AQ17" s="119"/>
    </row>
    <row r="18" spans="2:43" ht="34.5" customHeight="1">
      <c r="B18" s="57" t="s">
        <v>10</v>
      </c>
      <c r="C18" s="14"/>
      <c r="D18" s="57"/>
      <c r="E18" s="4" t="s">
        <v>11</v>
      </c>
      <c r="F18" s="4" t="s">
        <v>12</v>
      </c>
      <c r="G18" s="4" t="s">
        <v>13</v>
      </c>
      <c r="H18" s="9" t="s">
        <v>12</v>
      </c>
      <c r="L18" s="12" t="s">
        <v>11</v>
      </c>
      <c r="M18" s="4" t="s">
        <v>12</v>
      </c>
      <c r="N18" s="4" t="s">
        <v>13</v>
      </c>
      <c r="O18" s="9" t="s">
        <v>12</v>
      </c>
      <c r="S18" s="12" t="s">
        <v>11</v>
      </c>
      <c r="T18" s="4" t="s">
        <v>12</v>
      </c>
      <c r="U18" s="4" t="s">
        <v>13</v>
      </c>
      <c r="V18" s="9" t="s">
        <v>12</v>
      </c>
      <c r="Z18" s="12" t="s">
        <v>11</v>
      </c>
      <c r="AA18" s="4" t="s">
        <v>12</v>
      </c>
      <c r="AB18" s="4" t="s">
        <v>13</v>
      </c>
      <c r="AC18" s="9" t="s">
        <v>12</v>
      </c>
      <c r="AG18" s="12" t="s">
        <v>11</v>
      </c>
      <c r="AH18" s="4" t="s">
        <v>12</v>
      </c>
      <c r="AI18" s="4" t="s">
        <v>13</v>
      </c>
      <c r="AJ18" s="9" t="s">
        <v>12</v>
      </c>
      <c r="AN18" s="12" t="s">
        <v>11</v>
      </c>
      <c r="AO18" s="4" t="s">
        <v>12</v>
      </c>
      <c r="AP18" s="4" t="s">
        <v>13</v>
      </c>
      <c r="AQ18" s="9" t="s">
        <v>12</v>
      </c>
    </row>
    <row r="19" spans="2:43" ht="21.95" customHeight="1">
      <c r="B19" s="5" t="s">
        <v>16</v>
      </c>
      <c r="C19" s="44">
        <f>E19/(1+F19)</f>
        <v>12144.604985972372</v>
      </c>
      <c r="D19" s="64">
        <f>G19/(1+H19)</f>
        <v>209.61485829387024</v>
      </c>
      <c r="E19" s="45">
        <f>E6*$E$15/1000</f>
        <v>10650.81857269777</v>
      </c>
      <c r="F19" s="36">
        <f>F6</f>
        <v>-0.123</v>
      </c>
      <c r="G19" s="30">
        <f>G6*$E$15/1000</f>
        <v>153.438076271113</v>
      </c>
      <c r="H19" s="61">
        <f>H6</f>
        <v>-0.26800000000000002</v>
      </c>
      <c r="J19" s="44">
        <f>L19/(1+M19)</f>
        <v>2766.4469996378994</v>
      </c>
      <c r="K19" s="64">
        <f>N19/(1+O19)</f>
        <v>42.179909223811585</v>
      </c>
      <c r="L19" s="37">
        <f t="shared" ref="L19:L26" si="18">L6*$E$15/1000</f>
        <v>2553.4305806657812</v>
      </c>
      <c r="M19" s="36">
        <f>M6</f>
        <v>-7.6999999999999999E-2</v>
      </c>
      <c r="N19" s="30">
        <f>N6*$E$15/1000</f>
        <v>33.490847923706397</v>
      </c>
      <c r="O19" s="61">
        <f>O6</f>
        <v>-0.20599999999999999</v>
      </c>
      <c r="Q19" s="44">
        <f>S19/(1+T19)</f>
        <v>2547.4083168816105</v>
      </c>
      <c r="R19" s="64">
        <f>U19/(1+V19)</f>
        <v>33.325951884325001</v>
      </c>
      <c r="S19" s="37">
        <f t="shared" ref="S19:S26" si="19">S6*$E$15/1000</f>
        <v>2720.6320824295603</v>
      </c>
      <c r="T19" s="51">
        <f>T6</f>
        <v>6.8000000000000005E-2</v>
      </c>
      <c r="U19" s="30">
        <f>U6*$E$15/1000</f>
        <v>30.659875733579</v>
      </c>
      <c r="V19" s="61">
        <f>V6</f>
        <v>-0.08</v>
      </c>
      <c r="X19" s="44">
        <f>Z19/(1+AA19)</f>
        <v>5313.8553165195108</v>
      </c>
      <c r="Y19" s="64">
        <f>AB19/(1+AC19)</f>
        <v>75.505861108136571</v>
      </c>
      <c r="Z19" s="37">
        <f t="shared" ref="Z19:Z26" si="20">Z6*$E$15/1000</f>
        <v>5274.0626630953411</v>
      </c>
      <c r="AA19" s="36">
        <f>AA6</f>
        <v>-7.4884713741572018E-3</v>
      </c>
      <c r="AB19" s="30">
        <f>AB6*$E$15/1000</f>
        <v>64.150723657285397</v>
      </c>
      <c r="AC19" s="61">
        <f>AC6</f>
        <v>-0.1503874968671477</v>
      </c>
      <c r="AE19" s="44">
        <f>AG19/(1+AH19)</f>
        <v>2396.542859815856</v>
      </c>
      <c r="AF19" s="64">
        <f>AI19/(1+AJ19)</f>
        <v>39.228767965652999</v>
      </c>
      <c r="AG19" s="90">
        <f t="shared" ref="AG19:AG26" si="21">AG6*$E$15/1000</f>
        <v>2478.0253170495953</v>
      </c>
      <c r="AH19" s="113">
        <f>AH6</f>
        <v>3.4000000000000002E-2</v>
      </c>
      <c r="AI19" s="91">
        <f>AI6*$E$15/1000</f>
        <v>30.7161253171063</v>
      </c>
      <c r="AJ19" s="114">
        <f>AJ6</f>
        <v>-0.217</v>
      </c>
      <c r="AL19" s="44">
        <f>AN19/(1+AO19)</f>
        <v>7713.5203782536682</v>
      </c>
      <c r="AM19" s="64">
        <f>AP19/(1+AQ19)</f>
        <v>115.40416754373612</v>
      </c>
      <c r="AN19" s="37">
        <f t="shared" ref="AN19:AN26" si="22">AN6*$E$15/1000</f>
        <v>7752.0879801449355</v>
      </c>
      <c r="AO19" s="36">
        <f>AO6</f>
        <v>5.0000000000000001E-3</v>
      </c>
      <c r="AP19" s="30">
        <f>AP6*$E$15/1000</f>
        <v>94.862225720951102</v>
      </c>
      <c r="AQ19" s="61">
        <f>AQ6</f>
        <v>-0.17799999999999999</v>
      </c>
    </row>
    <row r="20" spans="2:43" ht="21.95" customHeight="1">
      <c r="B20" s="6" t="s">
        <v>17</v>
      </c>
      <c r="C20" s="44">
        <f t="shared" ref="C20:C23" si="23">E20/(1+F20)</f>
        <v>4917.7398708981882</v>
      </c>
      <c r="D20" s="64">
        <f t="shared" ref="D20:D22" si="24">G20/(1+H20)</f>
        <v>389.82562622754273</v>
      </c>
      <c r="E20" s="46">
        <f t="shared" ref="E20:G26" si="25">E7*$E$15/1000</f>
        <v>3427.6646900160376</v>
      </c>
      <c r="F20" s="11">
        <f t="shared" ref="F20:F25" si="26">F7</f>
        <v>-0.30299999999999999</v>
      </c>
      <c r="G20" s="28">
        <f t="shared" si="25"/>
        <v>314.58928036562696</v>
      </c>
      <c r="H20" s="61">
        <f t="shared" ref="H20:H25" si="27">H7</f>
        <v>-0.193</v>
      </c>
      <c r="J20" s="44">
        <f t="shared" ref="J20:J23" si="28">L20/(1+M20)</f>
        <v>1029.7003914415916</v>
      </c>
      <c r="K20" s="64">
        <f t="shared" ref="K20:K22" si="29">N20/(1+O20)</f>
        <v>97.204244536508853</v>
      </c>
      <c r="L20" s="20">
        <f t="shared" si="18"/>
        <v>892.75023937985998</v>
      </c>
      <c r="M20" s="11">
        <f t="shared" ref="M20:M25" si="30">M7</f>
        <v>-0.13300000000000001</v>
      </c>
      <c r="N20" s="28">
        <f t="shared" ref="N20" si="31">N7*$E$15/1000</f>
        <v>87.872637061003999</v>
      </c>
      <c r="O20" s="61">
        <f t="shared" ref="O20:O25" si="32">O7</f>
        <v>-9.6000000000000002E-2</v>
      </c>
      <c r="Q20" s="44">
        <f t="shared" ref="Q20:Q23" si="33">S20/(1+T20)</f>
        <v>586.83622631842832</v>
      </c>
      <c r="R20" s="64">
        <f t="shared" ref="R20:R22" si="34">U20/(1+V20)</f>
        <v>54.931874324150264</v>
      </c>
      <c r="S20" s="20">
        <f t="shared" si="19"/>
        <v>827.43907910898395</v>
      </c>
      <c r="T20" s="25">
        <f t="shared" ref="T20:T25" si="35">T7</f>
        <v>0.41</v>
      </c>
      <c r="U20" s="28">
        <f t="shared" ref="U20" si="36">U7*$E$15/1000</f>
        <v>82.617538983521996</v>
      </c>
      <c r="V20" s="33">
        <f t="shared" ref="V20:V25" si="37">V7</f>
        <v>0.504</v>
      </c>
      <c r="X20" s="44">
        <f t="shared" ref="X20:X23" si="38">Z20/(1+AA20)</f>
        <v>1616.5366177600201</v>
      </c>
      <c r="Y20" s="64">
        <f t="shared" ref="Y20:Y22" si="39">AB20/(1+AC20)</f>
        <v>152.13611886065908</v>
      </c>
      <c r="Z20" s="20">
        <f t="shared" si="20"/>
        <v>1720.189318488844</v>
      </c>
      <c r="AA20" s="25">
        <f t="shared" ref="AA20:AA25" si="40">AA7</f>
        <v>6.4120230615284157E-2</v>
      </c>
      <c r="AB20" s="28">
        <f t="shared" ref="AB20" si="41">AB7*$E$15/1000</f>
        <v>170.49017604452598</v>
      </c>
      <c r="AC20" s="33">
        <f t="shared" ref="AC20:AC25" si="42">AC7</f>
        <v>0.12064233872481855</v>
      </c>
      <c r="AE20" s="44">
        <f t="shared" ref="AE20:AE23" si="43">AG20/(1+AH20)</f>
        <v>840.70172455609202</v>
      </c>
      <c r="AF20" s="64">
        <f t="shared" ref="AF20:AF22" si="44">AI20/(1+AJ20)</f>
        <v>77.679179928237787</v>
      </c>
      <c r="AG20" s="94">
        <f t="shared" si="21"/>
        <v>823.04698834041403</v>
      </c>
      <c r="AH20" s="111">
        <f t="shared" ref="AH20:AH25" si="45">AH7</f>
        <v>-2.1000000000000001E-2</v>
      </c>
      <c r="AI20" s="96">
        <f t="shared" ref="AI20:AI22" si="46">AI7*$E$15/1000</f>
        <v>84.281910222137995</v>
      </c>
      <c r="AJ20" s="97">
        <f t="shared" ref="AJ20:AJ25" si="47">AJ7</f>
        <v>8.5000000000000006E-2</v>
      </c>
      <c r="AL20" s="44">
        <f t="shared" ref="AL20:AL23" si="48">AN20/(1+AO20)</f>
        <v>2452.4940278006347</v>
      </c>
      <c r="AM20" s="64">
        <f t="shared" ref="AM20:AM22" si="49">AP20/(1+AQ20)</f>
        <v>222.89771326917233</v>
      </c>
      <c r="AN20" s="20">
        <f t="shared" si="22"/>
        <v>2543.236306829258</v>
      </c>
      <c r="AO20" s="25">
        <f t="shared" ref="AO20:AO25" si="50">AO7</f>
        <v>3.6999999999999998E-2</v>
      </c>
      <c r="AP20" s="28">
        <f t="shared" ref="AP20:AP22" si="51">AP7*$E$15/1000</f>
        <v>254.77208626666399</v>
      </c>
      <c r="AQ20" s="33">
        <f t="shared" ref="AQ20:AQ25" si="52">AQ7</f>
        <v>0.14299999999999999</v>
      </c>
    </row>
    <row r="21" spans="2:43" ht="21.95" customHeight="1">
      <c r="B21" s="6" t="s">
        <v>18</v>
      </c>
      <c r="C21" s="44">
        <f t="shared" si="23"/>
        <v>1843.633398514005</v>
      </c>
      <c r="D21" s="64">
        <f t="shared" si="24"/>
        <v>39.920945863116891</v>
      </c>
      <c r="E21" s="46">
        <f t="shared" si="25"/>
        <v>1830.2864125750009</v>
      </c>
      <c r="F21" s="11">
        <f t="shared" si="26"/>
        <v>-7.2395010579445751E-3</v>
      </c>
      <c r="G21" s="28">
        <f t="shared" si="25"/>
        <v>66.308295867522205</v>
      </c>
      <c r="H21" s="33">
        <f t="shared" si="27"/>
        <v>0.66099010015653659</v>
      </c>
      <c r="J21" s="44">
        <f t="shared" si="28"/>
        <v>460.3692762293872</v>
      </c>
      <c r="K21" s="64">
        <f t="shared" si="29"/>
        <v>14.937907199543412</v>
      </c>
      <c r="L21" s="20">
        <f t="shared" si="18"/>
        <v>466.8144460965986</v>
      </c>
      <c r="M21" s="25">
        <f t="shared" si="30"/>
        <v>1.4E-2</v>
      </c>
      <c r="N21" s="28">
        <f t="shared" ref="N21" si="53">N8*$E$15/1000</f>
        <v>19.95704401859</v>
      </c>
      <c r="O21" s="33">
        <f t="shared" si="32"/>
        <v>0.33600000000000002</v>
      </c>
      <c r="Q21" s="44">
        <f t="shared" si="33"/>
        <v>447.23525477894987</v>
      </c>
      <c r="R21" s="64">
        <f t="shared" si="34"/>
        <v>17.059236339126681</v>
      </c>
      <c r="S21" s="20">
        <f t="shared" si="19"/>
        <v>472.72766430134999</v>
      </c>
      <c r="T21" s="25">
        <f t="shared" si="35"/>
        <v>5.7000000000000002E-2</v>
      </c>
      <c r="U21" s="28">
        <f t="shared" ref="U21" si="54">U8*$E$15/1000</f>
        <v>20.334609716239001</v>
      </c>
      <c r="V21" s="33">
        <f t="shared" si="37"/>
        <v>0.192</v>
      </c>
      <c r="X21" s="44">
        <f t="shared" si="38"/>
        <v>907.60453100833695</v>
      </c>
      <c r="Y21" s="64">
        <f t="shared" si="39"/>
        <v>31.997143538670088</v>
      </c>
      <c r="Z21" s="20">
        <f t="shared" si="20"/>
        <v>939.54211039794859</v>
      </c>
      <c r="AA21" s="25">
        <f t="shared" si="40"/>
        <v>3.5188871692971135E-2</v>
      </c>
      <c r="AB21" s="28">
        <f t="shared" ref="AB21" si="55">AB8*$E$15/1000</f>
        <v>40.291653734828998</v>
      </c>
      <c r="AC21" s="33">
        <f t="shared" si="42"/>
        <v>0.25922658333968451</v>
      </c>
      <c r="AE21" s="44">
        <f t="shared" si="43"/>
        <v>468.66343170160684</v>
      </c>
      <c r="AF21" s="64">
        <f t="shared" si="44"/>
        <v>17.887587716607143</v>
      </c>
      <c r="AG21" s="94">
        <f t="shared" si="21"/>
        <v>478.03670033563901</v>
      </c>
      <c r="AH21" s="95">
        <f t="shared" si="45"/>
        <v>0.02</v>
      </c>
      <c r="AI21" s="96">
        <f t="shared" si="46"/>
        <v>17.02898350621</v>
      </c>
      <c r="AJ21" s="114">
        <f t="shared" si="47"/>
        <v>-4.8000000000000001E-2</v>
      </c>
      <c r="AL21" s="44">
        <f t="shared" si="48"/>
        <v>1376.2901075083373</v>
      </c>
      <c r="AM21" s="64">
        <f t="shared" si="49"/>
        <v>50.219252952604357</v>
      </c>
      <c r="AN21" s="20">
        <f t="shared" si="22"/>
        <v>1417.5788107335875</v>
      </c>
      <c r="AO21" s="25">
        <f t="shared" si="50"/>
        <v>0.03</v>
      </c>
      <c r="AP21" s="28">
        <f t="shared" si="51"/>
        <v>57.752140895495003</v>
      </c>
      <c r="AQ21" s="33">
        <f t="shared" si="52"/>
        <v>0.15</v>
      </c>
    </row>
    <row r="22" spans="2:43" ht="21.95" customHeight="1">
      <c r="B22" s="6" t="s">
        <v>19</v>
      </c>
      <c r="C22" s="44">
        <f t="shared" si="23"/>
        <v>1871.2793424064885</v>
      </c>
      <c r="D22" s="64">
        <f t="shared" si="24"/>
        <v>73.38245342716381</v>
      </c>
      <c r="E22" s="46">
        <f t="shared" si="25"/>
        <v>1646.7258213177099</v>
      </c>
      <c r="F22" s="11">
        <f t="shared" si="26"/>
        <v>-0.12</v>
      </c>
      <c r="G22" s="28">
        <f t="shared" si="25"/>
        <v>64.062881841914006</v>
      </c>
      <c r="H22" s="61">
        <f t="shared" si="27"/>
        <v>-0.127</v>
      </c>
      <c r="J22" s="44">
        <f t="shared" si="28"/>
        <v>444.29631272174623</v>
      </c>
      <c r="K22" s="64">
        <f t="shared" si="29"/>
        <v>16.797820834179998</v>
      </c>
      <c r="L22" s="20">
        <f t="shared" si="18"/>
        <v>413.19557083122396</v>
      </c>
      <c r="M22" s="11">
        <f t="shared" si="30"/>
        <v>-7.0000000000000007E-2</v>
      </c>
      <c r="N22" s="28">
        <f t="shared" ref="N22" si="56">N9*$E$15/1000</f>
        <v>17.637711875889</v>
      </c>
      <c r="O22" s="33">
        <f t="shared" si="32"/>
        <v>0.05</v>
      </c>
      <c r="Q22" s="44">
        <f t="shared" si="33"/>
        <v>329.08220914003067</v>
      </c>
      <c r="R22" s="64">
        <f t="shared" si="34"/>
        <v>12.988652109377957</v>
      </c>
      <c r="S22" s="20">
        <f t="shared" si="19"/>
        <v>417.93440560783898</v>
      </c>
      <c r="T22" s="25">
        <f t="shared" si="35"/>
        <v>0.27</v>
      </c>
      <c r="U22" s="28">
        <f t="shared" ref="U22" si="57">U9*$E$15/1000</f>
        <v>17.560657651878998</v>
      </c>
      <c r="V22" s="33">
        <f t="shared" si="37"/>
        <v>0.35199999999999998</v>
      </c>
      <c r="X22" s="44">
        <f t="shared" si="38"/>
        <v>773.3785218617769</v>
      </c>
      <c r="Y22" s="64">
        <f t="shared" si="39"/>
        <v>29.78647294355796</v>
      </c>
      <c r="Z22" s="20">
        <f t="shared" si="20"/>
        <v>831.12997643906294</v>
      </c>
      <c r="AA22" s="25">
        <f t="shared" si="40"/>
        <v>7.4674241583874368E-2</v>
      </c>
      <c r="AB22" s="28">
        <f t="shared" ref="AB22" si="58">AB9*$E$15/1000</f>
        <v>35.198369527768001</v>
      </c>
      <c r="AC22" s="33">
        <f t="shared" si="42"/>
        <v>0.18168974200016841</v>
      </c>
      <c r="AE22" s="44">
        <f t="shared" si="43"/>
        <v>426.44453873817173</v>
      </c>
      <c r="AF22" s="64">
        <f t="shared" si="44"/>
        <v>16.344835396060606</v>
      </c>
      <c r="AG22" s="94">
        <f t="shared" si="21"/>
        <v>422.18009335079</v>
      </c>
      <c r="AH22" s="111">
        <f t="shared" si="45"/>
        <v>-0.01</v>
      </c>
      <c r="AI22" s="96">
        <f t="shared" si="46"/>
        <v>17.260146178239999</v>
      </c>
      <c r="AJ22" s="97">
        <f t="shared" si="47"/>
        <v>5.6000000000000001E-2</v>
      </c>
      <c r="AL22" s="44">
        <f t="shared" si="48"/>
        <v>1182.3679903677858</v>
      </c>
      <c r="AM22" s="64">
        <f t="shared" si="49"/>
        <v>46.137656733516273</v>
      </c>
      <c r="AN22" s="20">
        <f t="shared" si="22"/>
        <v>1253.3100697898531</v>
      </c>
      <c r="AO22" s="25">
        <f t="shared" si="50"/>
        <v>0.06</v>
      </c>
      <c r="AP22" s="28">
        <f t="shared" si="51"/>
        <v>52.458515706008001</v>
      </c>
      <c r="AQ22" s="33">
        <f t="shared" si="52"/>
        <v>0.13700000000000001</v>
      </c>
    </row>
    <row r="23" spans="2:43" ht="21.95" hidden="1" customHeight="1">
      <c r="B23" s="6" t="s">
        <v>20</v>
      </c>
      <c r="C23" s="44">
        <f t="shared" si="23"/>
        <v>6790.027284964026</v>
      </c>
      <c r="D23" s="64"/>
      <c r="E23" s="46">
        <f t="shared" si="25"/>
        <v>5771.5231922194216</v>
      </c>
      <c r="F23" s="11">
        <f t="shared" si="26"/>
        <v>-0.15</v>
      </c>
      <c r="G23" s="28"/>
      <c r="H23" s="33"/>
      <c r="J23" s="44">
        <f t="shared" si="28"/>
        <v>1434.4901827608601</v>
      </c>
      <c r="K23" s="64"/>
      <c r="L23" s="20">
        <f t="shared" si="18"/>
        <v>1405.8003791056428</v>
      </c>
      <c r="M23" s="11">
        <f t="shared" si="30"/>
        <v>-0.02</v>
      </c>
      <c r="N23" s="28"/>
      <c r="O23" s="33"/>
      <c r="Q23" s="44">
        <f t="shared" si="33"/>
        <v>1262.2611135776078</v>
      </c>
      <c r="R23" s="64"/>
      <c r="S23" s="20">
        <f t="shared" si="19"/>
        <v>1464.2228917500249</v>
      </c>
      <c r="T23" s="25">
        <f t="shared" si="35"/>
        <v>0.16</v>
      </c>
      <c r="U23" s="28"/>
      <c r="V23" s="33"/>
      <c r="X23" s="44">
        <f t="shared" si="38"/>
        <v>2696.7512963384684</v>
      </c>
      <c r="Y23" s="64"/>
      <c r="Z23" s="20">
        <f t="shared" si="20"/>
        <v>2870.0232708556682</v>
      </c>
      <c r="AA23" s="25">
        <f t="shared" si="40"/>
        <v>6.4252115036511182E-2</v>
      </c>
      <c r="AB23" s="28"/>
      <c r="AC23" s="33"/>
      <c r="AE23" s="44">
        <f t="shared" si="43"/>
        <v>1435.0116354278341</v>
      </c>
      <c r="AF23" s="64"/>
      <c r="AG23" s="94">
        <f t="shared" si="21"/>
        <v>1435.0116354278341</v>
      </c>
      <c r="AH23" s="95">
        <f t="shared" si="45"/>
        <v>0</v>
      </c>
      <c r="AI23" s="96"/>
      <c r="AJ23" s="97"/>
      <c r="AL23" s="44">
        <f t="shared" si="48"/>
        <v>4100.0332440795246</v>
      </c>
      <c r="AM23" s="64"/>
      <c r="AN23" s="20">
        <f t="shared" si="22"/>
        <v>4305.0349062835012</v>
      </c>
      <c r="AO23" s="25">
        <f t="shared" si="50"/>
        <v>0.05</v>
      </c>
      <c r="AP23" s="28"/>
      <c r="AQ23" s="33"/>
    </row>
    <row r="24" spans="2:43" ht="21.95" customHeight="1">
      <c r="B24" s="10" t="s">
        <v>38</v>
      </c>
      <c r="C24" s="44">
        <f>E24/(1+F24)</f>
        <v>27124.440335844112</v>
      </c>
      <c r="D24" s="64">
        <f t="shared" ref="D24:D26" si="59">G24/(1+H24)</f>
        <v>703.99827570138382</v>
      </c>
      <c r="E24" s="47">
        <f t="shared" si="25"/>
        <v>23327.018688825938</v>
      </c>
      <c r="F24" s="60">
        <f t="shared" si="26"/>
        <v>-0.14000000000000001</v>
      </c>
      <c r="G24" s="29">
        <f t="shared" si="25"/>
        <v>598.39853434617623</v>
      </c>
      <c r="H24" s="62">
        <f t="shared" si="27"/>
        <v>-0.15</v>
      </c>
      <c r="J24" s="44">
        <f>L24/(1+M24)</f>
        <v>6163.4314151388244</v>
      </c>
      <c r="K24" s="64">
        <f t="shared" ref="K24:K26" si="60">N24/(1+O24)</f>
        <v>170.73924906465024</v>
      </c>
      <c r="L24" s="21">
        <f t="shared" si="18"/>
        <v>5731.9912160791064</v>
      </c>
      <c r="M24" s="60">
        <f t="shared" si="30"/>
        <v>-7.0000000000000007E-2</v>
      </c>
      <c r="N24" s="29">
        <f t="shared" ref="N24" si="61">N11*$E$15/1000</f>
        <v>158.95824087918939</v>
      </c>
      <c r="O24" s="62">
        <f t="shared" si="32"/>
        <v>-6.9000000000000006E-2</v>
      </c>
      <c r="Q24" s="44">
        <f>S24/(1+T24)</f>
        <v>5178.0316870155766</v>
      </c>
      <c r="R24" s="64">
        <f t="shared" ref="R24:R26" si="62">U24/(1+V24)</f>
        <v>118.10365787907733</v>
      </c>
      <c r="S24" s="21">
        <f t="shared" si="19"/>
        <v>5902.9561231977577</v>
      </c>
      <c r="T24" s="26">
        <f t="shared" si="35"/>
        <v>0.14000000000000001</v>
      </c>
      <c r="U24" s="29">
        <f t="shared" ref="U24" si="63">U11*$E$15/1000</f>
        <v>151.17268208521898</v>
      </c>
      <c r="V24" s="34">
        <f t="shared" si="37"/>
        <v>0.28000000000000003</v>
      </c>
      <c r="X24" s="44">
        <f>Z24/(1+AA24)</f>
        <v>11341.463102154401</v>
      </c>
      <c r="Y24" s="64">
        <f t="shared" ref="Y24:Y26" si="64">AB24/(1+AC24)</f>
        <v>288.8429069437276</v>
      </c>
      <c r="Z24" s="21">
        <f t="shared" si="20"/>
        <v>11634.947339276865</v>
      </c>
      <c r="AA24" s="26">
        <f t="shared" si="40"/>
        <v>2.5877105491505237E-2</v>
      </c>
      <c r="AB24" s="29">
        <f t="shared" ref="AB24" si="65">AB11*$E$15/1000</f>
        <v>310.1309229644084</v>
      </c>
      <c r="AC24" s="34">
        <f t="shared" si="42"/>
        <v>7.3701017088946941E-2</v>
      </c>
      <c r="AE24" s="44">
        <f>AG24/(1+AH24)</f>
        <v>5472.1366354410411</v>
      </c>
      <c r="AF24" s="64">
        <f t="shared" ref="AF24:AF26" si="66">AI24/(1+AJ24)</f>
        <v>151.10036965960961</v>
      </c>
      <c r="AG24" s="98">
        <f t="shared" si="21"/>
        <v>5636.3007345042724</v>
      </c>
      <c r="AH24" s="99">
        <f t="shared" si="45"/>
        <v>0.03</v>
      </c>
      <c r="AI24" s="100">
        <f t="shared" ref="AI24:AI26" si="67">AI11*$E$15/1000</f>
        <v>149.2871652236943</v>
      </c>
      <c r="AJ24" s="112">
        <f t="shared" si="47"/>
        <v>-1.2E-2</v>
      </c>
      <c r="AL24" s="44">
        <f>AN24/(1+AO24)</f>
        <v>16817.184103000134</v>
      </c>
      <c r="AM24" s="64">
        <f t="shared" ref="AM24:AM26" si="68">AP24/(1+AQ24)</f>
        <v>435.04727397267561</v>
      </c>
      <c r="AN24" s="21">
        <f t="shared" si="22"/>
        <v>17271.248073781135</v>
      </c>
      <c r="AO24" s="26">
        <f t="shared" si="50"/>
        <v>2.7E-2</v>
      </c>
      <c r="AP24" s="29">
        <f t="shared" ref="AP24:AP26" si="69">AP11*$E$15/1000</f>
        <v>459.84496858911808</v>
      </c>
      <c r="AQ24" s="34">
        <f t="shared" si="52"/>
        <v>5.7000000000000002E-2</v>
      </c>
    </row>
    <row r="25" spans="2:43" s="8" customFormat="1" ht="21.95" customHeight="1">
      <c r="B25" s="16" t="s">
        <v>22</v>
      </c>
      <c r="C25" s="44">
        <f t="shared" ref="C25:C26" si="70">E25/(1+F25)</f>
        <v>24325.913137907984</v>
      </c>
      <c r="D25" s="64">
        <f t="shared" si="59"/>
        <v>650.84781751591481</v>
      </c>
      <c r="E25" s="48">
        <f t="shared" si="25"/>
        <v>20190.507904463626</v>
      </c>
      <c r="F25" s="24">
        <f t="shared" si="26"/>
        <v>-0.17</v>
      </c>
      <c r="G25" s="31">
        <f t="shared" si="25"/>
        <v>482.91736882238922</v>
      </c>
      <c r="H25" s="35">
        <f t="shared" si="27"/>
        <v>-0.25801799464345487</v>
      </c>
      <c r="I25" s="1"/>
      <c r="J25" s="44">
        <f t="shared" ref="J25:J26" si="71">L25/(1+M25)</f>
        <v>5300.1681107237328</v>
      </c>
      <c r="K25" s="64">
        <f t="shared" si="60"/>
        <v>153.4963241447461</v>
      </c>
      <c r="L25" s="22">
        <f t="shared" si="18"/>
        <v>4876.154661865834</v>
      </c>
      <c r="M25" s="24">
        <f t="shared" si="30"/>
        <v>-0.08</v>
      </c>
      <c r="N25" s="31">
        <f t="shared" ref="N25" si="72">N12*$E$15/1000</f>
        <v>125.33948294362641</v>
      </c>
      <c r="O25" s="35">
        <f t="shared" si="32"/>
        <v>-0.18343658298011079</v>
      </c>
      <c r="P25" s="1"/>
      <c r="Q25" s="44">
        <f t="shared" ref="Q25:Q26" si="73">S25/(1+T25)</f>
        <v>4343.9694053226694</v>
      </c>
      <c r="R25" s="64">
        <f t="shared" si="62"/>
        <v>85.697156532060347</v>
      </c>
      <c r="S25" s="22">
        <f t="shared" si="19"/>
        <v>4952.1251220678441</v>
      </c>
      <c r="T25" s="52">
        <f t="shared" si="35"/>
        <v>0.14000000000000001</v>
      </c>
      <c r="U25" s="31">
        <f t="shared" ref="U25" si="74">U12*$E$15/1000</f>
        <v>114.710623283687</v>
      </c>
      <c r="V25" s="50">
        <f t="shared" si="37"/>
        <v>0.33855810304245471</v>
      </c>
      <c r="W25" s="1"/>
      <c r="X25" s="44">
        <f t="shared" ref="X25:X26" si="75">Z25/(1+AA25)</f>
        <v>9644.1375160464049</v>
      </c>
      <c r="Y25" s="64">
        <f t="shared" si="64"/>
        <v>239.19348067680642</v>
      </c>
      <c r="Z25" s="22">
        <f t="shared" si="20"/>
        <v>9828.2797839336781</v>
      </c>
      <c r="AA25" s="52">
        <f t="shared" si="40"/>
        <v>1.9093699937489328E-2</v>
      </c>
      <c r="AB25" s="31">
        <f t="shared" ref="AB25" si="76">AB12*$E$15/1000</f>
        <v>240.05010622731339</v>
      </c>
      <c r="AC25" s="50">
        <f t="shared" si="42"/>
        <v>3.5813081028928107E-3</v>
      </c>
      <c r="AE25" s="44">
        <f t="shared" ref="AE25:AE26" si="77">AG25/(1+AH25)</f>
        <v>4720.0548022942185</v>
      </c>
      <c r="AF25" s="64">
        <f t="shared" si="66"/>
        <v>126.38066897243962</v>
      </c>
      <c r="AG25" s="101">
        <f t="shared" si="21"/>
        <v>4790.8556243286312</v>
      </c>
      <c r="AH25" s="102">
        <f t="shared" si="45"/>
        <v>1.4999999999999999E-2</v>
      </c>
      <c r="AI25" s="103">
        <f t="shared" si="67"/>
        <v>119.42973217895543</v>
      </c>
      <c r="AJ25" s="104">
        <f t="shared" si="47"/>
        <v>-5.5E-2</v>
      </c>
      <c r="AL25" s="44">
        <f t="shared" ref="AL25:AL26" si="78">AN25/(1+AO25)</f>
        <v>14477.870673287935</v>
      </c>
      <c r="AM25" s="64">
        <f t="shared" si="68"/>
        <v>361.28626975504403</v>
      </c>
      <c r="AN25" s="22">
        <f t="shared" si="22"/>
        <v>14680.560862713966</v>
      </c>
      <c r="AO25" s="52">
        <f t="shared" si="50"/>
        <v>1.4E-2</v>
      </c>
      <c r="AP25" s="31">
        <f t="shared" si="69"/>
        <v>359.47983840626881</v>
      </c>
      <c r="AQ25" s="35">
        <f t="shared" si="52"/>
        <v>-5.0000000000000001E-3</v>
      </c>
    </row>
    <row r="26" spans="2:43" ht="21.95" customHeight="1">
      <c r="B26" s="17" t="s">
        <v>23</v>
      </c>
      <c r="C26" s="44">
        <f t="shared" si="70"/>
        <v>2680.7784481729145</v>
      </c>
      <c r="D26" s="64">
        <f t="shared" si="59"/>
        <v>53.963161459713561</v>
      </c>
      <c r="E26" s="49">
        <f t="shared" si="25"/>
        <v>3136.51078436231</v>
      </c>
      <c r="F26" s="27">
        <f>F13</f>
        <v>0.17</v>
      </c>
      <c r="G26" s="32">
        <f t="shared" si="25"/>
        <v>115.481165523787</v>
      </c>
      <c r="H26" s="38">
        <f>H13</f>
        <v>1.1399999999999999</v>
      </c>
      <c r="J26" s="44">
        <f t="shared" si="71"/>
        <v>768.94569111704561</v>
      </c>
      <c r="K26" s="64">
        <f t="shared" si="60"/>
        <v>18.677087741979445</v>
      </c>
      <c r="L26" s="23">
        <f t="shared" si="18"/>
        <v>855.83655421327171</v>
      </c>
      <c r="M26" s="27">
        <f>M13</f>
        <v>0.113</v>
      </c>
      <c r="N26" s="32">
        <f t="shared" ref="N26" si="79">N13*$E$15/1000</f>
        <v>33.618757935563004</v>
      </c>
      <c r="O26" s="38">
        <f>O13</f>
        <v>0.8</v>
      </c>
      <c r="Q26" s="44">
        <f t="shared" si="73"/>
        <v>882.85144023204543</v>
      </c>
      <c r="R26" s="64">
        <f t="shared" si="62"/>
        <v>34.027145322816004</v>
      </c>
      <c r="S26" s="23">
        <f t="shared" si="19"/>
        <v>950.83100112991292</v>
      </c>
      <c r="T26" s="27">
        <f>T13</f>
        <v>7.6999999999999999E-2</v>
      </c>
      <c r="U26" s="32">
        <f t="shared" ref="U26" si="80">U13*$E$15/1000</f>
        <v>36.462058801532002</v>
      </c>
      <c r="V26" s="38">
        <f>V13</f>
        <v>7.1557971014492683E-2</v>
      </c>
      <c r="X26" s="44">
        <f t="shared" si="75"/>
        <v>1651.7971313490912</v>
      </c>
      <c r="Y26" s="64">
        <f t="shared" si="64"/>
        <v>52.704233064795439</v>
      </c>
      <c r="Z26" s="23">
        <f t="shared" si="20"/>
        <v>1806.6675553431846</v>
      </c>
      <c r="AA26" s="27">
        <f>AA13</f>
        <v>9.3758743767525798E-2</v>
      </c>
      <c r="AB26" s="32">
        <f t="shared" ref="AB26" si="81">AB13*$E$15/1000</f>
        <v>70.080816737094992</v>
      </c>
      <c r="AC26" s="38">
        <f>AC13</f>
        <v>0.3296999626374697</v>
      </c>
      <c r="AE26" s="44">
        <f t="shared" si="77"/>
        <v>751.50676460056957</v>
      </c>
      <c r="AF26" s="64">
        <f t="shared" si="66"/>
        <v>24.675564499784183</v>
      </c>
      <c r="AG26" s="105">
        <f t="shared" si="21"/>
        <v>845.44511017564082</v>
      </c>
      <c r="AH26" s="106">
        <f>AH13</f>
        <v>0.125</v>
      </c>
      <c r="AI26" s="107">
        <f t="shared" si="67"/>
        <v>29.857433044738862</v>
      </c>
      <c r="AJ26" s="108">
        <f>AJ13</f>
        <v>0.21</v>
      </c>
      <c r="AL26" s="44">
        <f t="shared" si="78"/>
        <v>2333.9524424028559</v>
      </c>
      <c r="AM26" s="64">
        <f t="shared" si="68"/>
        <v>73.797889840330356</v>
      </c>
      <c r="AN26" s="23">
        <f t="shared" si="22"/>
        <v>2590.6872110671702</v>
      </c>
      <c r="AO26" s="27">
        <f>AO13</f>
        <v>0.11</v>
      </c>
      <c r="AP26" s="32">
        <f t="shared" si="69"/>
        <v>100.36513018284927</v>
      </c>
      <c r="AQ26" s="38">
        <f>AQ13</f>
        <v>0.36</v>
      </c>
    </row>
    <row r="28" spans="2:43">
      <c r="B28" s="93"/>
    </row>
    <row r="29" spans="2:43">
      <c r="B29" s="93"/>
    </row>
  </sheetData>
  <mergeCells count="12">
    <mergeCell ref="AG4:AJ4"/>
    <mergeCell ref="AG17:AJ17"/>
    <mergeCell ref="AN4:AQ4"/>
    <mergeCell ref="AN17:AQ17"/>
    <mergeCell ref="E4:H4"/>
    <mergeCell ref="L4:O4"/>
    <mergeCell ref="S4:V4"/>
    <mergeCell ref="Z4:AC4"/>
    <mergeCell ref="E17:H17"/>
    <mergeCell ref="L17:O17"/>
    <mergeCell ref="S17:V17"/>
    <mergeCell ref="Z17:AC17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&amp;C&amp;1#&amp;"arial black"&amp;9&amp;KFFA500C2 - Confidential</oddFooter>
  </headerFooter>
  <ignoredErrors>
    <ignoredError sqref="F19:F26 T19:T26 AA19:AA26 M19:M26 H19:K22 U19:U22 N19:N22 G19:G22 H24:K26 I23:K23 G24:G26 N24:N26 U24:U26 AB19:AB26 AA6:AA9 AA11:AA13 AK11 AH19:AH26 AI19:AI26 AO19:AO26 AP19:AP2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C068-21F6-417B-91F7-6520C5803AC0}">
  <sheetPr>
    <tabColor rgb="FFFFC000"/>
    <pageSetUpPr fitToPage="1"/>
  </sheetPr>
  <dimension ref="B1:AS26"/>
  <sheetViews>
    <sheetView showGridLines="0" zoomScale="80" zoomScaleNormal="80" zoomScaleSheetLayoutView="90" workbookViewId="0">
      <selection activeCell="B3" sqref="B3"/>
    </sheetView>
  </sheetViews>
  <sheetFormatPr defaultColWidth="9.125" defaultRowHeight="14.25" outlineLevelRow="1" outlineLevelCol="1"/>
  <cols>
    <col min="1" max="1" width="1.625" style="1" customWidth="1"/>
    <col min="2" max="2" width="20.375" style="1" customWidth="1"/>
    <col min="3" max="4" width="8.125" style="1" hidden="1" customWidth="1"/>
    <col min="5" max="5" width="10.125" style="1" customWidth="1"/>
    <col min="6" max="6" width="8.125" style="1" customWidth="1"/>
    <col min="7" max="7" width="9.125" style="1" customWidth="1"/>
    <col min="8" max="8" width="8.125" style="1" customWidth="1"/>
    <col min="9" max="9" width="1.625" style="1" customWidth="1"/>
    <col min="10" max="11" width="8.125" style="1" hidden="1" customWidth="1"/>
    <col min="12" max="12" width="9.125" style="1"/>
    <col min="13" max="13" width="8.125" style="1" customWidth="1"/>
    <col min="14" max="14" width="9.125" style="1"/>
    <col min="15" max="15" width="8.125" style="1" customWidth="1"/>
    <col min="16" max="16" width="1.625" style="1" customWidth="1"/>
    <col min="17" max="18" width="8.125" style="1" hidden="1" customWidth="1"/>
    <col min="19" max="19" width="9.125" style="1"/>
    <col min="20" max="20" width="8.125" style="1" customWidth="1"/>
    <col min="21" max="21" width="9.125" style="1"/>
    <col min="22" max="22" width="8.125" style="1" customWidth="1"/>
    <col min="23" max="23" width="1.625" style="1" customWidth="1"/>
    <col min="24" max="25" width="8.125" style="1" hidden="1" customWidth="1" outlineLevel="1"/>
    <col min="26" max="26" width="9.125" style="1" hidden="1" customWidth="1" outlineLevel="1"/>
    <col min="27" max="27" width="8.125" style="1" hidden="1" customWidth="1" outlineLevel="1"/>
    <col min="28" max="28" width="9.125" style="1" hidden="1" customWidth="1" outlineLevel="1"/>
    <col min="29" max="29" width="8.125" style="1" hidden="1" customWidth="1" outlineLevel="1"/>
    <col min="30" max="30" width="1.625" style="1" customWidth="1" collapsed="1"/>
    <col min="31" max="32" width="8.125" style="1" hidden="1" customWidth="1"/>
    <col min="33" max="35" width="9.125" style="1"/>
    <col min="36" max="36" width="9.125" style="1" customWidth="1"/>
    <col min="37" max="37" width="1.625" style="1" customWidth="1"/>
    <col min="38" max="39" width="8.125" style="1" hidden="1" customWidth="1"/>
    <col min="40" max="16384" width="9.125" style="1"/>
  </cols>
  <sheetData>
    <row r="1" spans="2:45" ht="5.25" customHeight="1"/>
    <row r="2" spans="2:45" s="8" customFormat="1" ht="34.5" customHeight="1">
      <c r="B2" s="7" t="s">
        <v>35</v>
      </c>
      <c r="C2" s="7"/>
      <c r="D2" s="7"/>
      <c r="E2" s="7"/>
      <c r="F2" s="7"/>
      <c r="G2" s="7"/>
      <c r="H2" s="7"/>
    </row>
    <row r="3" spans="2:45" s="8" customFormat="1" ht="15">
      <c r="B3" s="13" t="s">
        <v>41</v>
      </c>
      <c r="C3" s="13"/>
      <c r="D3" s="13"/>
      <c r="E3" s="13"/>
      <c r="F3" s="13"/>
      <c r="G3" s="13"/>
      <c r="H3" s="13"/>
    </row>
    <row r="4" spans="2:45" ht="18.75" hidden="1" customHeight="1" outlineLevel="1">
      <c r="B4" s="58"/>
      <c r="C4" s="3"/>
      <c r="D4" s="3"/>
      <c r="E4" s="117" t="s">
        <v>3</v>
      </c>
      <c r="F4" s="118"/>
      <c r="G4" s="118"/>
      <c r="H4" s="119"/>
      <c r="L4" s="117" t="s">
        <v>4</v>
      </c>
      <c r="M4" s="118"/>
      <c r="N4" s="118"/>
      <c r="O4" s="119"/>
      <c r="S4" s="117" t="s">
        <v>5</v>
      </c>
      <c r="T4" s="118"/>
      <c r="U4" s="118"/>
      <c r="V4" s="119"/>
      <c r="Z4" s="117" t="s">
        <v>6</v>
      </c>
      <c r="AA4" s="118"/>
      <c r="AB4" s="118"/>
      <c r="AC4" s="119"/>
      <c r="AG4" s="117" t="s">
        <v>7</v>
      </c>
      <c r="AH4" s="118"/>
      <c r="AI4" s="118"/>
      <c r="AJ4" s="119"/>
      <c r="AN4" s="117" t="s">
        <v>8</v>
      </c>
      <c r="AO4" s="118"/>
      <c r="AP4" s="118"/>
      <c r="AQ4" s="119"/>
    </row>
    <row r="5" spans="2:45" ht="34.5" hidden="1" customHeight="1" outlineLevel="1">
      <c r="B5" s="57" t="s">
        <v>42</v>
      </c>
      <c r="C5" s="14"/>
      <c r="D5" s="57"/>
      <c r="E5" s="4" t="s">
        <v>11</v>
      </c>
      <c r="F5" s="4" t="s">
        <v>12</v>
      </c>
      <c r="G5" s="4" t="s">
        <v>13</v>
      </c>
      <c r="H5" s="9" t="s">
        <v>12</v>
      </c>
      <c r="L5" s="12" t="s">
        <v>11</v>
      </c>
      <c r="M5" s="4" t="s">
        <v>12</v>
      </c>
      <c r="N5" s="4" t="s">
        <v>13</v>
      </c>
      <c r="O5" s="9" t="s">
        <v>12</v>
      </c>
      <c r="S5" s="12" t="s">
        <v>11</v>
      </c>
      <c r="T5" s="4" t="s">
        <v>12</v>
      </c>
      <c r="U5" s="4" t="s">
        <v>13</v>
      </c>
      <c r="V5" s="9" t="s">
        <v>12</v>
      </c>
      <c r="Z5" s="12" t="s">
        <v>11</v>
      </c>
      <c r="AA5" s="4" t="s">
        <v>12</v>
      </c>
      <c r="AB5" s="4" t="s">
        <v>13</v>
      </c>
      <c r="AC5" s="9" t="s">
        <v>12</v>
      </c>
      <c r="AG5" s="12" t="s">
        <v>11</v>
      </c>
      <c r="AH5" s="4" t="s">
        <v>12</v>
      </c>
      <c r="AI5" s="4" t="s">
        <v>13</v>
      </c>
      <c r="AJ5" s="9" t="s">
        <v>12</v>
      </c>
      <c r="AN5" s="12" t="s">
        <v>11</v>
      </c>
      <c r="AO5" s="4" t="s">
        <v>12</v>
      </c>
      <c r="AP5" s="4" t="s">
        <v>13</v>
      </c>
      <c r="AQ5" s="9" t="s">
        <v>12</v>
      </c>
    </row>
    <row r="6" spans="2:45" ht="21.95" hidden="1" customHeight="1" outlineLevel="1">
      <c r="B6" s="5" t="s">
        <v>16</v>
      </c>
      <c r="C6" s="44">
        <f>E6/(1+F6)</f>
        <v>7237.7551020408164</v>
      </c>
      <c r="D6" s="64">
        <f>G6/(1+H6)</f>
        <v>75.774971297359357</v>
      </c>
      <c r="E6" s="45">
        <v>7093</v>
      </c>
      <c r="F6" s="36">
        <v>-0.02</v>
      </c>
      <c r="G6" s="30">
        <v>66</v>
      </c>
      <c r="H6" s="61">
        <v>-0.129</v>
      </c>
      <c r="J6" s="44">
        <f>L6/(1+M6)</f>
        <v>1769.5274831243973</v>
      </c>
      <c r="K6" s="64">
        <f>N6/(1+O6)</f>
        <v>17.837235228539576</v>
      </c>
      <c r="L6" s="37">
        <v>1835</v>
      </c>
      <c r="M6" s="51">
        <v>3.6999999999999998E-2</v>
      </c>
      <c r="N6" s="30">
        <v>16</v>
      </c>
      <c r="O6" s="61">
        <v>-0.10299999999999999</v>
      </c>
      <c r="Q6" s="44">
        <f>S6/(1+T6)</f>
        <v>1811.7760617760616</v>
      </c>
      <c r="R6" s="64">
        <f>U6/(1+V6)</f>
        <v>15.977443609022556</v>
      </c>
      <c r="S6" s="37">
        <v>1877</v>
      </c>
      <c r="T6" s="66">
        <v>3.5999999999999997E-2</v>
      </c>
      <c r="U6" s="30">
        <v>17</v>
      </c>
      <c r="V6" s="33">
        <v>6.4000000000000001E-2</v>
      </c>
      <c r="X6" s="44">
        <f>J6+Q6</f>
        <v>3581.3035449004592</v>
      </c>
      <c r="Y6" s="64">
        <f>K6+R6</f>
        <v>33.814678837562134</v>
      </c>
      <c r="Z6" s="37">
        <f>L6+S6</f>
        <v>3712</v>
      </c>
      <c r="AA6" s="51">
        <f>Z6/X6-1</f>
        <v>3.6494101508274479E-2</v>
      </c>
      <c r="AB6" s="30">
        <f>N6+U6</f>
        <v>33</v>
      </c>
      <c r="AC6" s="61">
        <f>AB6/Y6-1</f>
        <v>-2.4092461190468817E-2</v>
      </c>
      <c r="AE6" s="44">
        <v>1766</v>
      </c>
      <c r="AF6" s="64">
        <v>16.571000000000002</v>
      </c>
      <c r="AG6" s="90">
        <v>1829</v>
      </c>
      <c r="AH6" s="51">
        <f>AG6/AE6-1</f>
        <v>3.5673839184597878E-2</v>
      </c>
      <c r="AI6" s="91">
        <v>16.812000000000001</v>
      </c>
      <c r="AJ6" s="33">
        <f>AI6/AF6-1</f>
        <v>1.4543479572747486E-2</v>
      </c>
      <c r="AL6" s="44">
        <f>X6+AE6</f>
        <v>5347.3035449004592</v>
      </c>
      <c r="AM6" s="64">
        <f>Y6+AF6</f>
        <v>50.385678837562139</v>
      </c>
      <c r="AN6" s="37">
        <f>Z6+AG6</f>
        <v>5541</v>
      </c>
      <c r="AO6" s="51">
        <f>AN6/AL6-1</f>
        <v>3.6223201745160472E-2</v>
      </c>
      <c r="AP6" s="30">
        <f>AB6+AI6</f>
        <v>49.811999999999998</v>
      </c>
      <c r="AQ6" s="61">
        <f>AP6/AM6-1</f>
        <v>-1.1385751880243933E-2</v>
      </c>
      <c r="AR6" s="92"/>
      <c r="AS6" s="92"/>
    </row>
    <row r="7" spans="2:45" ht="21.95" hidden="1" customHeight="1" outlineLevel="1">
      <c r="B7" s="6" t="s">
        <v>17</v>
      </c>
      <c r="C7" s="44">
        <f t="shared" ref="C7:C13" si="0">E7/(1+F7)</f>
        <v>2397</v>
      </c>
      <c r="D7" s="64">
        <f t="shared" ref="D7:D13" si="1">G7/(1+H7)</f>
        <v>369.73947895791582</v>
      </c>
      <c r="E7" s="46">
        <v>2397</v>
      </c>
      <c r="F7" s="25">
        <v>0</v>
      </c>
      <c r="G7" s="28">
        <v>369</v>
      </c>
      <c r="H7" s="61">
        <v>-2E-3</v>
      </c>
      <c r="J7" s="44">
        <f t="shared" ref="J7:J10" si="2">L7/(1+M7)</f>
        <v>541.48471615720518</v>
      </c>
      <c r="K7" s="64">
        <f t="shared" ref="K7:K9" si="3">N7/(1+O7)</f>
        <v>81.981981981981974</v>
      </c>
      <c r="L7" s="20">
        <v>620</v>
      </c>
      <c r="M7" s="25">
        <v>0.14499999999999999</v>
      </c>
      <c r="N7" s="28">
        <v>91</v>
      </c>
      <c r="O7" s="33">
        <v>0.11</v>
      </c>
      <c r="Q7" s="44">
        <f t="shared" ref="Q7:Q10" si="4">S7/(1+T7)</f>
        <v>591.48550724637676</v>
      </c>
      <c r="R7" s="64">
        <f t="shared" ref="R7:R9" si="5">U7/(1+V7)</f>
        <v>84.837545126353788</v>
      </c>
      <c r="S7" s="20">
        <v>653</v>
      </c>
      <c r="T7" s="66">
        <v>0.104</v>
      </c>
      <c r="U7" s="28">
        <v>94</v>
      </c>
      <c r="V7" s="33">
        <v>0.108</v>
      </c>
      <c r="X7" s="44">
        <f t="shared" ref="X7:Z13" si="6">J7+Q7</f>
        <v>1132.9702234035819</v>
      </c>
      <c r="Y7" s="64">
        <f t="shared" si="6"/>
        <v>166.81952710833576</v>
      </c>
      <c r="Z7" s="20">
        <f t="shared" si="6"/>
        <v>1273</v>
      </c>
      <c r="AA7" s="25">
        <f t="shared" ref="AA7:AA12" si="7">Z7/X7-1</f>
        <v>0.12359528406293974</v>
      </c>
      <c r="AB7" s="28">
        <f t="shared" ref="AB7:AB13" si="8">N7+U7</f>
        <v>185</v>
      </c>
      <c r="AC7" s="33">
        <f t="shared" ref="AC7:AC13" si="9">AB7/Y7-1</f>
        <v>0.10898288232082987</v>
      </c>
      <c r="AE7" s="44">
        <v>629</v>
      </c>
      <c r="AF7" s="64">
        <v>84.1</v>
      </c>
      <c r="AG7" s="20">
        <v>682</v>
      </c>
      <c r="AH7" s="25">
        <f t="shared" ref="AH7:AH13" si="10">AG7/AE7-1</f>
        <v>8.4260731319554916E-2</v>
      </c>
      <c r="AI7" s="28">
        <v>82.7</v>
      </c>
      <c r="AJ7" s="61">
        <f t="shared" ref="AJ7:AJ13" si="11">AI7/AF7-1</f>
        <v>-1.6646848989298357E-2</v>
      </c>
      <c r="AL7" s="44">
        <f t="shared" ref="AL7:AP11" si="12">X7+AE7</f>
        <v>1761.9702234035819</v>
      </c>
      <c r="AM7" s="64">
        <f t="shared" si="12"/>
        <v>250.91952710833576</v>
      </c>
      <c r="AN7" s="20">
        <f t="shared" si="12"/>
        <v>1955</v>
      </c>
      <c r="AO7" s="25">
        <f t="shared" ref="AO7:AO13" si="13">AN7/AL7-1</f>
        <v>0.10955337044433366</v>
      </c>
      <c r="AP7" s="28">
        <f t="shared" si="12"/>
        <v>267.7</v>
      </c>
      <c r="AQ7" s="33">
        <f t="shared" ref="AQ7:AQ13" si="14">AP7/AM7-1</f>
        <v>6.6875914700808448E-2</v>
      </c>
      <c r="AR7" s="92"/>
      <c r="AS7" s="92"/>
    </row>
    <row r="8" spans="2:45" ht="21.95" hidden="1" customHeight="1" outlineLevel="1">
      <c r="B8" s="6" t="s">
        <v>18</v>
      </c>
      <c r="C8" s="44">
        <f t="shared" si="0"/>
        <v>769.88879384088966</v>
      </c>
      <c r="D8" s="64">
        <f t="shared" si="1"/>
        <v>39.399624765478421</v>
      </c>
      <c r="E8" s="46">
        <v>900</v>
      </c>
      <c r="F8" s="25">
        <v>0.16900000000000001</v>
      </c>
      <c r="G8" s="28">
        <v>42</v>
      </c>
      <c r="H8" s="33">
        <v>6.6000000000000003E-2</v>
      </c>
      <c r="J8" s="44">
        <f t="shared" si="2"/>
        <v>195.27702089009992</v>
      </c>
      <c r="K8" s="64">
        <f t="shared" si="3"/>
        <v>8.4930830039525702</v>
      </c>
      <c r="L8" s="20">
        <v>215</v>
      </c>
      <c r="M8" s="25">
        <v>0.10100000000000001</v>
      </c>
      <c r="N8" s="28">
        <v>8.5950000000000006</v>
      </c>
      <c r="O8" s="33">
        <v>1.2E-2</v>
      </c>
      <c r="Q8" s="44">
        <f t="shared" si="4"/>
        <v>215.5322862129145</v>
      </c>
      <c r="R8" s="64">
        <f t="shared" si="5"/>
        <v>9.8086419753086425</v>
      </c>
      <c r="S8" s="20">
        <v>247</v>
      </c>
      <c r="T8" s="66">
        <v>0.14599999999999999</v>
      </c>
      <c r="U8" s="28">
        <v>9.5340000000000007</v>
      </c>
      <c r="V8" s="61">
        <v>-2.8000000000000001E-2</v>
      </c>
      <c r="X8" s="44">
        <f t="shared" si="6"/>
        <v>410.80930710301442</v>
      </c>
      <c r="Y8" s="64">
        <f t="shared" si="6"/>
        <v>18.301724979261213</v>
      </c>
      <c r="Z8" s="20">
        <f t="shared" si="6"/>
        <v>462</v>
      </c>
      <c r="AA8" s="25">
        <f t="shared" si="7"/>
        <v>0.1246093796121055</v>
      </c>
      <c r="AB8" s="28">
        <f t="shared" si="8"/>
        <v>18.129000000000001</v>
      </c>
      <c r="AC8" s="61">
        <f t="shared" si="9"/>
        <v>-9.4376338545648641E-3</v>
      </c>
      <c r="AE8" s="44">
        <v>228</v>
      </c>
      <c r="AF8" s="64">
        <v>8.7449999999999992</v>
      </c>
      <c r="AG8" s="20">
        <v>252</v>
      </c>
      <c r="AH8" s="25">
        <f t="shared" si="10"/>
        <v>0.10526315789473695</v>
      </c>
      <c r="AI8" s="28">
        <v>8.9459999999999997</v>
      </c>
      <c r="AJ8" s="33">
        <f t="shared" si="11"/>
        <v>2.2984562607204273E-2</v>
      </c>
      <c r="AL8" s="44">
        <f t="shared" si="12"/>
        <v>638.80930710301436</v>
      </c>
      <c r="AM8" s="64">
        <f t="shared" si="12"/>
        <v>27.046724979261214</v>
      </c>
      <c r="AN8" s="20">
        <f t="shared" si="12"/>
        <v>714</v>
      </c>
      <c r="AO8" s="25">
        <f t="shared" si="13"/>
        <v>0.11770444178087147</v>
      </c>
      <c r="AP8" s="28">
        <f t="shared" si="12"/>
        <v>27.075000000000003</v>
      </c>
      <c r="AQ8" s="33">
        <f t="shared" si="14"/>
        <v>1.0454138443922734E-3</v>
      </c>
      <c r="AR8" s="92"/>
      <c r="AS8" s="92"/>
    </row>
    <row r="9" spans="2:45" ht="21.95" hidden="1" customHeight="1" outlineLevel="1">
      <c r="B9" s="6" t="s">
        <v>19</v>
      </c>
      <c r="C9" s="44">
        <f t="shared" si="0"/>
        <v>470.86247086247084</v>
      </c>
      <c r="D9" s="64">
        <f t="shared" si="1"/>
        <v>41.445270988310305</v>
      </c>
      <c r="E9" s="46">
        <v>404</v>
      </c>
      <c r="F9" s="11">
        <v>-0.14199999999999999</v>
      </c>
      <c r="G9" s="28">
        <v>39</v>
      </c>
      <c r="H9" s="61">
        <v>-5.8999999999999997E-2</v>
      </c>
      <c r="J9" s="44">
        <f t="shared" si="2"/>
        <v>93.715545755237045</v>
      </c>
      <c r="K9" s="64">
        <f t="shared" si="3"/>
        <v>16.175071360608946</v>
      </c>
      <c r="L9" s="20">
        <v>85</v>
      </c>
      <c r="M9" s="11">
        <v>-9.2999999999999999E-2</v>
      </c>
      <c r="N9" s="28">
        <v>17</v>
      </c>
      <c r="O9" s="33">
        <v>5.0999999999999997E-2</v>
      </c>
      <c r="Q9" s="44">
        <f t="shared" si="4"/>
        <v>100.46948356807512</v>
      </c>
      <c r="R9" s="64">
        <f t="shared" si="5"/>
        <v>16.820857863751051</v>
      </c>
      <c r="S9" s="20">
        <v>107</v>
      </c>
      <c r="T9" s="66">
        <v>6.5000000000000002E-2</v>
      </c>
      <c r="U9" s="28">
        <v>20</v>
      </c>
      <c r="V9" s="33">
        <v>0.189</v>
      </c>
      <c r="X9" s="44">
        <f t="shared" si="6"/>
        <v>194.18502932331216</v>
      </c>
      <c r="Y9" s="64">
        <f t="shared" si="6"/>
        <v>32.995929224359998</v>
      </c>
      <c r="Z9" s="20">
        <f t="shared" si="6"/>
        <v>192</v>
      </c>
      <c r="AA9" s="11">
        <f t="shared" si="7"/>
        <v>-1.1252305756661363E-2</v>
      </c>
      <c r="AB9" s="28">
        <f t="shared" si="8"/>
        <v>37</v>
      </c>
      <c r="AC9" s="33">
        <f t="shared" si="9"/>
        <v>0.12135044745713386</v>
      </c>
      <c r="AE9" s="44">
        <v>90</v>
      </c>
      <c r="AF9" s="64">
        <v>18.2</v>
      </c>
      <c r="AG9" s="20">
        <v>90</v>
      </c>
      <c r="AH9" s="25">
        <f t="shared" si="10"/>
        <v>0</v>
      </c>
      <c r="AI9" s="28">
        <v>18.8</v>
      </c>
      <c r="AJ9" s="33">
        <f t="shared" si="11"/>
        <v>3.2967032967033072E-2</v>
      </c>
      <c r="AL9" s="44">
        <f t="shared" si="12"/>
        <v>284.18502932331216</v>
      </c>
      <c r="AM9" s="64">
        <f t="shared" si="12"/>
        <v>51.19592922436</v>
      </c>
      <c r="AN9" s="20">
        <f t="shared" si="12"/>
        <v>282</v>
      </c>
      <c r="AO9" s="11">
        <f t="shared" si="13"/>
        <v>-7.6887559084835022E-3</v>
      </c>
      <c r="AP9" s="28">
        <f t="shared" si="12"/>
        <v>55.8</v>
      </c>
      <c r="AQ9" s="33">
        <f t="shared" si="14"/>
        <v>8.9930407463906237E-2</v>
      </c>
      <c r="AR9" s="92"/>
      <c r="AS9" s="92"/>
    </row>
    <row r="10" spans="2:45" ht="21.95" hidden="1" customHeight="1" outlineLevel="1">
      <c r="B10" s="6" t="s">
        <v>20</v>
      </c>
      <c r="C10" s="44">
        <f t="shared" si="0"/>
        <v>1705.1948051948052</v>
      </c>
      <c r="D10" s="64"/>
      <c r="E10" s="46">
        <v>1313</v>
      </c>
      <c r="F10" s="11">
        <v>-0.23</v>
      </c>
      <c r="G10" s="28"/>
      <c r="H10" s="33"/>
      <c r="J10" s="44">
        <f t="shared" si="2"/>
        <v>315.00572737686139</v>
      </c>
      <c r="K10" s="64"/>
      <c r="L10" s="20">
        <v>275</v>
      </c>
      <c r="M10" s="11">
        <v>-0.127</v>
      </c>
      <c r="N10" s="28"/>
      <c r="O10" s="33"/>
      <c r="Q10" s="44">
        <f t="shared" si="4"/>
        <v>278.96995708154509</v>
      </c>
      <c r="R10" s="64"/>
      <c r="S10" s="20">
        <v>260</v>
      </c>
      <c r="T10" s="109">
        <v>-6.8000000000000005E-2</v>
      </c>
      <c r="U10" s="28"/>
      <c r="V10" s="33"/>
      <c r="X10" s="44">
        <f t="shared" si="6"/>
        <v>593.97568445840648</v>
      </c>
      <c r="Y10" s="64"/>
      <c r="Z10" s="20">
        <f t="shared" si="6"/>
        <v>535</v>
      </c>
      <c r="AA10" s="11">
        <f t="shared" si="7"/>
        <v>-9.9289728521767984E-2</v>
      </c>
      <c r="AB10" s="28"/>
      <c r="AC10" s="33"/>
      <c r="AE10" s="44">
        <v>275</v>
      </c>
      <c r="AF10" s="64"/>
      <c r="AG10" s="20">
        <v>270</v>
      </c>
      <c r="AH10" s="11">
        <f t="shared" si="10"/>
        <v>-1.8181818181818188E-2</v>
      </c>
      <c r="AI10" s="28"/>
      <c r="AJ10" s="33"/>
      <c r="AL10" s="44">
        <f t="shared" si="12"/>
        <v>868.97568445840648</v>
      </c>
      <c r="AM10" s="64"/>
      <c r="AN10" s="20">
        <f t="shared" si="12"/>
        <v>805</v>
      </c>
      <c r="AO10" s="11">
        <f t="shared" si="13"/>
        <v>-7.362195007594452E-2</v>
      </c>
      <c r="AP10" s="28"/>
      <c r="AQ10" s="33"/>
      <c r="AR10" s="92"/>
      <c r="AS10" s="92"/>
    </row>
    <row r="11" spans="2:45" ht="21.95" hidden="1" customHeight="1" outlineLevel="1">
      <c r="B11" s="10" t="s">
        <v>38</v>
      </c>
      <c r="C11" s="44">
        <f>E11/(1+F11)</f>
        <v>12585.239085239085</v>
      </c>
      <c r="D11" s="64">
        <f t="shared" si="1"/>
        <v>530.31860226104834</v>
      </c>
      <c r="E11" s="47">
        <v>12107</v>
      </c>
      <c r="F11" s="60">
        <v>-3.7999999999999999E-2</v>
      </c>
      <c r="G11" s="29">
        <v>516</v>
      </c>
      <c r="H11" s="62">
        <v>-2.7E-2</v>
      </c>
      <c r="J11" s="44">
        <f>L11/(1+M11)</f>
        <v>2939.9806389157793</v>
      </c>
      <c r="K11" s="64">
        <f t="shared" ref="K11:K13" si="15">N11/(1+O11)</f>
        <v>124.88262910798123</v>
      </c>
      <c r="L11" s="21">
        <v>3037</v>
      </c>
      <c r="M11" s="26">
        <v>3.3000000000000002E-2</v>
      </c>
      <c r="N11" s="29">
        <v>133</v>
      </c>
      <c r="O11" s="34">
        <v>6.5000000000000002E-2</v>
      </c>
      <c r="Q11" s="44">
        <f>S11/(1+T11)</f>
        <v>2974.4075829383887</v>
      </c>
      <c r="R11" s="64">
        <f t="shared" ref="R11:R13" si="16">U11/(1+V11)</f>
        <v>126.92656391659112</v>
      </c>
      <c r="S11" s="21">
        <v>3138</v>
      </c>
      <c r="T11" s="67">
        <v>5.5E-2</v>
      </c>
      <c r="U11" s="29">
        <v>140</v>
      </c>
      <c r="V11" s="34">
        <v>0.10299999999999999</v>
      </c>
      <c r="X11" s="44">
        <f t="shared" si="6"/>
        <v>5914.3882218541676</v>
      </c>
      <c r="Y11" s="64">
        <f t="shared" si="6"/>
        <v>251.80919302457235</v>
      </c>
      <c r="Z11" s="21">
        <f>L11+S11</f>
        <v>6175</v>
      </c>
      <c r="AA11" s="26">
        <f t="shared" si="7"/>
        <v>4.4064029679832251E-2</v>
      </c>
      <c r="AB11" s="29">
        <f t="shared" si="8"/>
        <v>273</v>
      </c>
      <c r="AC11" s="34">
        <f t="shared" si="9"/>
        <v>8.4154222968975567E-2</v>
      </c>
      <c r="AE11" s="44">
        <f>SUM(AE6:AE10)</f>
        <v>2988</v>
      </c>
      <c r="AF11" s="64">
        <f>SUM(AF6:AF9)</f>
        <v>127.616</v>
      </c>
      <c r="AG11" s="21">
        <f>SUM(AG6:AG10)</f>
        <v>3123</v>
      </c>
      <c r="AH11" s="26">
        <f t="shared" si="10"/>
        <v>4.5180722891566161E-2</v>
      </c>
      <c r="AI11" s="29">
        <f>SUM(AI6:AI9)</f>
        <v>127.258</v>
      </c>
      <c r="AJ11" s="62">
        <f t="shared" si="11"/>
        <v>-2.8052908726179382E-3</v>
      </c>
      <c r="AL11" s="44">
        <f t="shared" si="12"/>
        <v>8902.3882218541676</v>
      </c>
      <c r="AM11" s="64">
        <f t="shared" si="12"/>
        <v>379.42519302457237</v>
      </c>
      <c r="AN11" s="21">
        <f t="shared" si="12"/>
        <v>9298</v>
      </c>
      <c r="AO11" s="26">
        <f t="shared" si="13"/>
        <v>4.4438836892628286E-2</v>
      </c>
      <c r="AP11" s="29">
        <f t="shared" si="12"/>
        <v>400.25799999999998</v>
      </c>
      <c r="AQ11" s="34">
        <f t="shared" si="14"/>
        <v>5.4906230156621216E-2</v>
      </c>
      <c r="AR11" s="92"/>
      <c r="AS11" s="92"/>
    </row>
    <row r="12" spans="2:45" ht="21.95" hidden="1" customHeight="1" outlineLevel="1">
      <c r="B12" s="16" t="s">
        <v>22</v>
      </c>
      <c r="C12" s="44">
        <f t="shared" si="0"/>
        <v>8869.1358024691344</v>
      </c>
      <c r="D12" s="64">
        <f t="shared" si="1"/>
        <v>376.4404609475032</v>
      </c>
      <c r="E12" s="48">
        <v>7184</v>
      </c>
      <c r="F12" s="24">
        <v>-0.19</v>
      </c>
      <c r="G12" s="31">
        <v>294</v>
      </c>
      <c r="H12" s="35">
        <v>-0.219</v>
      </c>
      <c r="J12" s="44">
        <f t="shared" ref="J12:J13" si="17">L12/(1+M12)</f>
        <v>1715.2542372881355</v>
      </c>
      <c r="K12" s="64">
        <f t="shared" si="15"/>
        <v>75.824175824175825</v>
      </c>
      <c r="L12" s="22">
        <v>1518</v>
      </c>
      <c r="M12" s="24">
        <v>-0.115</v>
      </c>
      <c r="N12" s="31">
        <v>69</v>
      </c>
      <c r="O12" s="35">
        <v>-0.09</v>
      </c>
      <c r="Q12" s="44">
        <f t="shared" ref="Q12:Q13" si="18">S12/(1+T12)</f>
        <v>1808.0495356037152</v>
      </c>
      <c r="R12" s="64">
        <f t="shared" si="16"/>
        <v>76.767676767676775</v>
      </c>
      <c r="S12" s="22">
        <v>1752</v>
      </c>
      <c r="T12" s="68">
        <v>-3.1E-2</v>
      </c>
      <c r="U12" s="31">
        <v>76</v>
      </c>
      <c r="V12" s="35">
        <v>-0.01</v>
      </c>
      <c r="X12" s="44">
        <f t="shared" si="6"/>
        <v>3523.3037728918507</v>
      </c>
      <c r="Y12" s="64">
        <f t="shared" si="6"/>
        <v>152.59185259185261</v>
      </c>
      <c r="Z12" s="22">
        <f t="shared" si="6"/>
        <v>3270</v>
      </c>
      <c r="AA12" s="24">
        <f t="shared" si="7"/>
        <v>-7.189382160027169E-2</v>
      </c>
      <c r="AB12" s="31">
        <f t="shared" si="8"/>
        <v>145</v>
      </c>
      <c r="AC12" s="35">
        <f t="shared" si="9"/>
        <v>-4.9752673310540674E-2</v>
      </c>
      <c r="AE12" s="44">
        <f>AE11-AE13</f>
        <v>1718</v>
      </c>
      <c r="AF12" s="64">
        <f>AF11-AF13</f>
        <v>74.116</v>
      </c>
      <c r="AG12" s="22">
        <f>AG11-AG13</f>
        <v>1558</v>
      </c>
      <c r="AH12" s="24">
        <f t="shared" si="10"/>
        <v>-9.3131548311990664E-2</v>
      </c>
      <c r="AI12" s="31">
        <f>AI11-AI13</f>
        <v>64.858000000000004</v>
      </c>
      <c r="AJ12" s="35">
        <f t="shared" si="11"/>
        <v>-0.12491229963840456</v>
      </c>
      <c r="AL12" s="44">
        <f t="shared" ref="AL12:AN13" si="19">X12+AE12</f>
        <v>5241.3037728918507</v>
      </c>
      <c r="AM12" s="64">
        <f t="shared" si="19"/>
        <v>226.7078525918526</v>
      </c>
      <c r="AN12" s="22">
        <f t="shared" si="19"/>
        <v>4828</v>
      </c>
      <c r="AO12" s="24">
        <f t="shared" si="13"/>
        <v>-7.8855145742452004E-2</v>
      </c>
      <c r="AP12" s="31">
        <f>AB12+AI12</f>
        <v>209.858</v>
      </c>
      <c r="AQ12" s="35">
        <f t="shared" si="14"/>
        <v>-7.4324080084635535E-2</v>
      </c>
      <c r="AR12" s="92"/>
      <c r="AS12" s="92"/>
    </row>
    <row r="13" spans="2:45" ht="21.95" hidden="1" customHeight="1" outlineLevel="1">
      <c r="B13" s="17" t="s">
        <v>23</v>
      </c>
      <c r="C13" s="44">
        <f t="shared" si="0"/>
        <v>3707.0783132530119</v>
      </c>
      <c r="D13" s="64">
        <f t="shared" si="1"/>
        <v>154.70383275261324</v>
      </c>
      <c r="E13" s="49">
        <v>4923</v>
      </c>
      <c r="F13" s="27">
        <v>0.32800000000000001</v>
      </c>
      <c r="G13" s="32">
        <v>222</v>
      </c>
      <c r="H13" s="38">
        <v>0.435</v>
      </c>
      <c r="J13" s="44">
        <f t="shared" si="17"/>
        <v>1222.2222222222222</v>
      </c>
      <c r="K13" s="64">
        <f t="shared" si="15"/>
        <v>48.865030674846622</v>
      </c>
      <c r="L13" s="23">
        <v>1518</v>
      </c>
      <c r="M13" s="27">
        <v>0.24199999999999999</v>
      </c>
      <c r="N13" s="32">
        <v>63.72</v>
      </c>
      <c r="O13" s="38">
        <v>0.30399999999999999</v>
      </c>
      <c r="Q13" s="44">
        <f t="shared" si="18"/>
        <v>1167.6495366470092</v>
      </c>
      <c r="R13" s="64">
        <f t="shared" si="16"/>
        <v>51.140833988985058</v>
      </c>
      <c r="S13" s="23">
        <v>1386</v>
      </c>
      <c r="T13" s="69">
        <v>0.187</v>
      </c>
      <c r="U13" s="32">
        <v>65</v>
      </c>
      <c r="V13" s="38">
        <v>0.27100000000000002</v>
      </c>
      <c r="X13" s="44">
        <f t="shared" si="6"/>
        <v>2389.8717588692316</v>
      </c>
      <c r="Y13" s="64">
        <f t="shared" si="6"/>
        <v>100.00586466383169</v>
      </c>
      <c r="Z13" s="23">
        <f t="shared" ref="Z13" si="20">L13+S13</f>
        <v>2904</v>
      </c>
      <c r="AA13" s="27">
        <f t="shared" ref="AA13" si="21">Z13/X13-1</f>
        <v>0.21512796208530793</v>
      </c>
      <c r="AB13" s="32">
        <f t="shared" si="8"/>
        <v>128.72</v>
      </c>
      <c r="AC13" s="38">
        <f t="shared" si="9"/>
        <v>0.28712451447413079</v>
      </c>
      <c r="AE13" s="44">
        <v>1270</v>
      </c>
      <c r="AF13" s="64">
        <v>53.5</v>
      </c>
      <c r="AG13" s="23">
        <v>1565</v>
      </c>
      <c r="AH13" s="27">
        <f t="shared" si="10"/>
        <v>0.23228346456692917</v>
      </c>
      <c r="AI13" s="32">
        <v>62.4</v>
      </c>
      <c r="AJ13" s="38">
        <f t="shared" si="11"/>
        <v>0.16635514018691588</v>
      </c>
      <c r="AL13" s="44">
        <f t="shared" si="19"/>
        <v>3659.8717588692316</v>
      </c>
      <c r="AM13" s="64">
        <f t="shared" si="19"/>
        <v>153.50586466383169</v>
      </c>
      <c r="AN13" s="23">
        <f t="shared" si="19"/>
        <v>4469</v>
      </c>
      <c r="AO13" s="27">
        <f t="shared" si="13"/>
        <v>0.22108103628766496</v>
      </c>
      <c r="AP13" s="32">
        <f>AB13+AI13</f>
        <v>191.12</v>
      </c>
      <c r="AQ13" s="38">
        <f t="shared" si="14"/>
        <v>0.24503386511349867</v>
      </c>
      <c r="AR13" s="92"/>
      <c r="AS13" s="92"/>
    </row>
    <row r="14" spans="2:45" ht="9" hidden="1" customHeight="1" outlineLevel="1">
      <c r="B14" s="18"/>
      <c r="C14" s="8"/>
      <c r="D14" s="8"/>
      <c r="E14" s="8"/>
      <c r="F14" s="8"/>
      <c r="G14" s="8"/>
      <c r="H14" s="8"/>
    </row>
    <row r="15" spans="2:45" collapsed="1">
      <c r="B15" s="53" t="s">
        <v>43</v>
      </c>
      <c r="C15" s="53"/>
      <c r="D15" s="53"/>
      <c r="E15" s="55">
        <v>0.74055929399999998</v>
      </c>
      <c r="F15" s="19"/>
      <c r="G15" s="19"/>
      <c r="H15" s="19"/>
    </row>
    <row r="16" spans="2:45" ht="18.75" customHeight="1">
      <c r="B16" s="3"/>
      <c r="C16" s="3"/>
      <c r="D16" s="3"/>
      <c r="E16" s="3"/>
      <c r="F16" s="3"/>
      <c r="G16" s="3"/>
      <c r="H16" s="3"/>
    </row>
    <row r="17" spans="2:43" ht="18.75" customHeight="1">
      <c r="B17" s="58"/>
      <c r="C17" s="3"/>
      <c r="D17" s="58"/>
      <c r="E17" s="118" t="s">
        <v>3</v>
      </c>
      <c r="F17" s="118"/>
      <c r="G17" s="118"/>
      <c r="H17" s="119"/>
      <c r="L17" s="117" t="s">
        <v>4</v>
      </c>
      <c r="M17" s="118"/>
      <c r="N17" s="118"/>
      <c r="O17" s="119"/>
      <c r="S17" s="117" t="s">
        <v>5</v>
      </c>
      <c r="T17" s="118"/>
      <c r="U17" s="118"/>
      <c r="V17" s="119"/>
      <c r="Z17" s="117" t="s">
        <v>6</v>
      </c>
      <c r="AA17" s="118"/>
      <c r="AB17" s="118"/>
      <c r="AC17" s="119"/>
      <c r="AG17" s="117" t="s">
        <v>7</v>
      </c>
      <c r="AH17" s="118"/>
      <c r="AI17" s="118"/>
      <c r="AJ17" s="119"/>
      <c r="AN17" s="117" t="s">
        <v>8</v>
      </c>
      <c r="AO17" s="118"/>
      <c r="AP17" s="118"/>
      <c r="AQ17" s="119"/>
    </row>
    <row r="18" spans="2:43" ht="34.5" customHeight="1">
      <c r="B18" s="57" t="s">
        <v>10</v>
      </c>
      <c r="C18" s="14"/>
      <c r="D18" s="57"/>
      <c r="E18" s="4" t="s">
        <v>11</v>
      </c>
      <c r="F18" s="4" t="s">
        <v>12</v>
      </c>
      <c r="G18" s="4" t="s">
        <v>13</v>
      </c>
      <c r="H18" s="9" t="s">
        <v>12</v>
      </c>
      <c r="L18" s="12" t="s">
        <v>11</v>
      </c>
      <c r="M18" s="4" t="s">
        <v>12</v>
      </c>
      <c r="N18" s="4" t="s">
        <v>13</v>
      </c>
      <c r="O18" s="9" t="s">
        <v>12</v>
      </c>
      <c r="S18" s="12" t="s">
        <v>11</v>
      </c>
      <c r="T18" s="4" t="s">
        <v>12</v>
      </c>
      <c r="U18" s="4" t="s">
        <v>13</v>
      </c>
      <c r="V18" s="9" t="s">
        <v>12</v>
      </c>
      <c r="Z18" s="12" t="s">
        <v>11</v>
      </c>
      <c r="AA18" s="4" t="s">
        <v>12</v>
      </c>
      <c r="AB18" s="4" t="s">
        <v>13</v>
      </c>
      <c r="AC18" s="9" t="s">
        <v>12</v>
      </c>
      <c r="AG18" s="12" t="s">
        <v>11</v>
      </c>
      <c r="AH18" s="4" t="s">
        <v>12</v>
      </c>
      <c r="AI18" s="4" t="s">
        <v>13</v>
      </c>
      <c r="AJ18" s="9" t="s">
        <v>12</v>
      </c>
      <c r="AN18" s="12" t="s">
        <v>11</v>
      </c>
      <c r="AO18" s="4" t="s">
        <v>12</v>
      </c>
      <c r="AP18" s="4" t="s">
        <v>13</v>
      </c>
      <c r="AQ18" s="9" t="s">
        <v>12</v>
      </c>
    </row>
    <row r="19" spans="2:43" ht="21.95" customHeight="1">
      <c r="B19" s="5" t="s">
        <v>16</v>
      </c>
      <c r="C19" s="44">
        <f>E19/(1+F19)</f>
        <v>5359.9868085122453</v>
      </c>
      <c r="D19" s="64">
        <f>G19/(1+H19)</f>
        <v>56.11585924684271</v>
      </c>
      <c r="E19" s="45">
        <f>E6*$E$15</f>
        <v>5252.7870723420001</v>
      </c>
      <c r="F19" s="36">
        <f>F6</f>
        <v>-0.02</v>
      </c>
      <c r="G19" s="30">
        <f t="shared" ref="G19:G26" si="22">G6*$E$15</f>
        <v>48.876913404</v>
      </c>
      <c r="H19" s="61">
        <f t="shared" ref="H19:H26" si="23">H6</f>
        <v>-0.129</v>
      </c>
      <c r="J19" s="44">
        <f>L19/(1+M19)</f>
        <v>1310.4400236162005</v>
      </c>
      <c r="K19" s="64">
        <f>N19/(1+O19)</f>
        <v>13.209530327759197</v>
      </c>
      <c r="L19" s="37">
        <f t="shared" ref="L19:L26" si="24">L6*$E$15</f>
        <v>1358.9263044899999</v>
      </c>
      <c r="M19" s="51">
        <f t="shared" ref="M19:M26" si="25">M6</f>
        <v>3.6999999999999998E-2</v>
      </c>
      <c r="N19" s="30">
        <f t="shared" ref="N19:N26" si="26">N6*$E$15</f>
        <v>11.848948704</v>
      </c>
      <c r="O19" s="61">
        <f t="shared" ref="O19:O26" si="27">O6</f>
        <v>-0.10299999999999999</v>
      </c>
      <c r="Q19" s="44">
        <f>S19/(1+T19)</f>
        <v>1341.7276011949807</v>
      </c>
      <c r="R19" s="64">
        <f>U19/(1+V19)</f>
        <v>11.832244359022557</v>
      </c>
      <c r="S19" s="37">
        <f t="shared" ref="S19:S26" si="28">S6*$E$15</f>
        <v>1390.029794838</v>
      </c>
      <c r="T19" s="51">
        <f t="shared" ref="T19:T26" si="29">T6</f>
        <v>3.5999999999999997E-2</v>
      </c>
      <c r="U19" s="30">
        <f t="shared" ref="U19:U26" si="30">U6*$E$15</f>
        <v>12.589507998</v>
      </c>
      <c r="V19" s="33">
        <f t="shared" ref="V19:V26" si="31">V6</f>
        <v>6.4000000000000001E-2</v>
      </c>
      <c r="X19" s="44">
        <f>Z19/(1+AA19)</f>
        <v>2652.1676248111812</v>
      </c>
      <c r="Y19" s="64">
        <f>AB19/(1+AC19)</f>
        <v>25.041774686781753</v>
      </c>
      <c r="Z19" s="37">
        <f t="shared" ref="Z19:Z26" si="32">Z6*$E$15</f>
        <v>2748.9560993279997</v>
      </c>
      <c r="AA19" s="36">
        <f t="shared" ref="AA19:AA26" si="33">AA6</f>
        <v>3.6494101508274479E-2</v>
      </c>
      <c r="AB19" s="30">
        <f t="shared" ref="AB19:AB26" si="34">AB6*$E$15</f>
        <v>24.438456702</v>
      </c>
      <c r="AC19" s="61">
        <f t="shared" ref="AC19:AC26" si="35">AC6</f>
        <v>-2.4092461190468817E-2</v>
      </c>
      <c r="AE19" s="44">
        <f>AG19/(1+AH19)</f>
        <v>1307.827713204</v>
      </c>
      <c r="AF19" s="64">
        <f>AI19/(1+AJ19)</f>
        <v>12.271808060874001</v>
      </c>
      <c r="AG19" s="90">
        <f t="shared" ref="AG19:AG26" si="36">AG6*$E$15</f>
        <v>1354.4829487259999</v>
      </c>
      <c r="AH19" s="51">
        <f t="shared" ref="AH19:AH26" si="37">AH6</f>
        <v>3.5673839184597878E-2</v>
      </c>
      <c r="AI19" s="91">
        <f t="shared" ref="AI19:AI26" si="38">AI6*$E$15</f>
        <v>12.450282850728</v>
      </c>
      <c r="AJ19" s="33">
        <f t="shared" ref="AJ19:AJ26" si="39">AJ6</f>
        <v>1.4543479572747486E-2</v>
      </c>
      <c r="AL19" s="44">
        <f>AN19/(1+AO19)</f>
        <v>3959.995338015181</v>
      </c>
      <c r="AM19" s="64">
        <f>AP19/(1+AQ19)</f>
        <v>37.313582747655758</v>
      </c>
      <c r="AN19" s="37">
        <f t="shared" ref="AN19:AN26" si="40">AN6*$E$15</f>
        <v>4103.4390480539996</v>
      </c>
      <c r="AO19" s="51">
        <f t="shared" ref="AO19:AO26" si="41">AO6</f>
        <v>3.6223201745160472E-2</v>
      </c>
      <c r="AP19" s="30">
        <f t="shared" ref="AP19:AP26" si="42">AP6*$E$15</f>
        <v>36.888739552727998</v>
      </c>
      <c r="AQ19" s="61">
        <f t="shared" ref="AQ19:AQ26" si="43">AQ6</f>
        <v>-1.1385751880243933E-2</v>
      </c>
    </row>
    <row r="20" spans="2:43" ht="21.95" customHeight="1">
      <c r="B20" s="6" t="s">
        <v>17</v>
      </c>
      <c r="C20" s="44">
        <f t="shared" ref="C20:C23" si="44">E20/(1+F20)</f>
        <v>1775.1206277179999</v>
      </c>
      <c r="D20" s="64">
        <f t="shared" ref="D20:D22" si="45">G20/(1+H20)</f>
        <v>273.81400750100198</v>
      </c>
      <c r="E20" s="46">
        <f t="shared" ref="E20:E26" si="46">E7*$E$15</f>
        <v>1775.1206277179999</v>
      </c>
      <c r="F20" s="25">
        <f t="shared" ref="F20:F25" si="47">F7</f>
        <v>0</v>
      </c>
      <c r="G20" s="28">
        <f t="shared" si="22"/>
        <v>273.26637948600001</v>
      </c>
      <c r="H20" s="61">
        <f t="shared" si="23"/>
        <v>-2E-3</v>
      </c>
      <c r="J20" s="44">
        <f t="shared" ref="J20:J23" si="48">L20/(1+M20)</f>
        <v>401.00153910917027</v>
      </c>
      <c r="K20" s="64">
        <f t="shared" ref="K20:K22" si="49">N20/(1+O20)</f>
        <v>60.712518697297291</v>
      </c>
      <c r="L20" s="20">
        <f t="shared" si="24"/>
        <v>459.14676227999996</v>
      </c>
      <c r="M20" s="25">
        <f t="shared" si="25"/>
        <v>0.14499999999999999</v>
      </c>
      <c r="N20" s="28">
        <f t="shared" si="26"/>
        <v>67.390895753999999</v>
      </c>
      <c r="O20" s="33">
        <f t="shared" si="27"/>
        <v>0.11</v>
      </c>
      <c r="Q20" s="44">
        <f t="shared" ref="Q20:Q23" si="50">S20/(1+T20)</f>
        <v>438.03008965760864</v>
      </c>
      <c r="R20" s="64">
        <f t="shared" ref="R20:R22" si="51">U20/(1+V20)</f>
        <v>62.827232523465696</v>
      </c>
      <c r="S20" s="20">
        <f t="shared" si="28"/>
        <v>483.58521898199996</v>
      </c>
      <c r="T20" s="25">
        <f t="shared" si="29"/>
        <v>0.104</v>
      </c>
      <c r="U20" s="28">
        <f t="shared" si="30"/>
        <v>69.612573635999993</v>
      </c>
      <c r="V20" s="33">
        <f t="shared" si="31"/>
        <v>0.108</v>
      </c>
      <c r="X20" s="44">
        <f t="shared" ref="X20:X23" si="52">Z20/(1+AA20)</f>
        <v>839.03162876677891</v>
      </c>
      <c r="Y20" s="64">
        <f t="shared" ref="Y20:Y22" si="53">AB20/(1+AC20)</f>
        <v>123.53975122076298</v>
      </c>
      <c r="Z20" s="20">
        <f t="shared" si="32"/>
        <v>942.73198126199998</v>
      </c>
      <c r="AA20" s="25">
        <f t="shared" si="33"/>
        <v>0.12359528406293974</v>
      </c>
      <c r="AB20" s="28">
        <f t="shared" si="34"/>
        <v>137.00346938999999</v>
      </c>
      <c r="AC20" s="33">
        <f t="shared" si="35"/>
        <v>0.10898288232082987</v>
      </c>
      <c r="AE20" s="44">
        <f t="shared" ref="AE20:AE23" si="54">AG20/(1+AH20)</f>
        <v>465.81179592599995</v>
      </c>
      <c r="AF20" s="64">
        <f t="shared" ref="AF20:AF22" si="55">AI20/(1+AJ20)</f>
        <v>62.281036625399992</v>
      </c>
      <c r="AG20" s="20">
        <f t="shared" si="36"/>
        <v>505.06143850799998</v>
      </c>
      <c r="AH20" s="25">
        <f t="shared" si="37"/>
        <v>8.4260731319554916E-2</v>
      </c>
      <c r="AI20" s="28">
        <f t="shared" si="38"/>
        <v>61.244253613799998</v>
      </c>
      <c r="AJ20" s="61">
        <f t="shared" si="39"/>
        <v>-1.6646848989298357E-2</v>
      </c>
      <c r="AL20" s="44">
        <f t="shared" ref="AL20:AL23" si="56">AN20/(1+AO20)</f>
        <v>1304.8434246927789</v>
      </c>
      <c r="AM20" s="64">
        <f t="shared" ref="AM20:AM22" si="57">AP20/(1+AQ20)</f>
        <v>185.82078784616297</v>
      </c>
      <c r="AN20" s="20">
        <f t="shared" si="40"/>
        <v>1447.7934197699999</v>
      </c>
      <c r="AO20" s="25">
        <f t="shared" si="41"/>
        <v>0.10955337044433366</v>
      </c>
      <c r="AP20" s="28">
        <f t="shared" si="42"/>
        <v>198.24772300379999</v>
      </c>
      <c r="AQ20" s="33">
        <f t="shared" si="43"/>
        <v>6.6875914700808448E-2</v>
      </c>
    </row>
    <row r="21" spans="2:43" ht="21.95" customHeight="1">
      <c r="B21" s="6" t="s">
        <v>18</v>
      </c>
      <c r="C21" s="44">
        <f t="shared" si="44"/>
        <v>570.14830162532076</v>
      </c>
      <c r="D21" s="64">
        <f t="shared" si="45"/>
        <v>29.177758300187612</v>
      </c>
      <c r="E21" s="46">
        <f t="shared" si="46"/>
        <v>666.50336459999994</v>
      </c>
      <c r="F21" s="25">
        <f t="shared" si="47"/>
        <v>0.16900000000000001</v>
      </c>
      <c r="G21" s="28">
        <f t="shared" si="22"/>
        <v>31.103490347999998</v>
      </c>
      <c r="H21" s="33">
        <f t="shared" si="23"/>
        <v>6.6000000000000003E-2</v>
      </c>
      <c r="J21" s="44">
        <f t="shared" si="48"/>
        <v>144.61421272479564</v>
      </c>
      <c r="K21" s="64">
        <f t="shared" si="49"/>
        <v>6.2896315532905138</v>
      </c>
      <c r="L21" s="20">
        <f t="shared" si="24"/>
        <v>159.22024820999999</v>
      </c>
      <c r="M21" s="25">
        <f t="shared" si="25"/>
        <v>0.10100000000000001</v>
      </c>
      <c r="N21" s="28">
        <f t="shared" si="26"/>
        <v>6.3651071319300003</v>
      </c>
      <c r="O21" s="33">
        <f t="shared" si="27"/>
        <v>1.2E-2</v>
      </c>
      <c r="Q21" s="44">
        <f t="shared" si="50"/>
        <v>159.61443771204188</v>
      </c>
      <c r="R21" s="64">
        <f t="shared" si="51"/>
        <v>7.2638809763333336</v>
      </c>
      <c r="S21" s="20">
        <f t="shared" si="28"/>
        <v>182.91814561799998</v>
      </c>
      <c r="T21" s="25">
        <f t="shared" si="29"/>
        <v>0.14599999999999999</v>
      </c>
      <c r="U21" s="28">
        <f t="shared" si="30"/>
        <v>7.0604923089960003</v>
      </c>
      <c r="V21" s="61">
        <f t="shared" si="31"/>
        <v>-2.8000000000000001E-2</v>
      </c>
      <c r="X21" s="44">
        <f t="shared" si="52"/>
        <v>304.22865043683754</v>
      </c>
      <c r="Y21" s="64">
        <f t="shared" si="53"/>
        <v>13.553512529623847</v>
      </c>
      <c r="Z21" s="20">
        <f t="shared" si="32"/>
        <v>342.13839382800001</v>
      </c>
      <c r="AA21" s="25">
        <f t="shared" si="33"/>
        <v>0.1246093796121055</v>
      </c>
      <c r="AB21" s="28">
        <f t="shared" si="34"/>
        <v>13.425599440926</v>
      </c>
      <c r="AC21" s="61">
        <f t="shared" si="35"/>
        <v>-9.4376338545648641E-3</v>
      </c>
      <c r="AE21" s="44">
        <f t="shared" si="54"/>
        <v>168.84751903199998</v>
      </c>
      <c r="AF21" s="64">
        <f t="shared" si="55"/>
        <v>6.4761910260299986</v>
      </c>
      <c r="AG21" s="20">
        <f t="shared" si="36"/>
        <v>186.62094208799999</v>
      </c>
      <c r="AH21" s="25">
        <f t="shared" si="37"/>
        <v>0.10526315789473695</v>
      </c>
      <c r="AI21" s="28">
        <f t="shared" si="38"/>
        <v>6.6250434441239996</v>
      </c>
      <c r="AJ21" s="33">
        <f t="shared" si="39"/>
        <v>2.2984562607204273E-2</v>
      </c>
      <c r="AL21" s="44">
        <f t="shared" si="56"/>
        <v>473.07616946883746</v>
      </c>
      <c r="AM21" s="64">
        <f t="shared" si="57"/>
        <v>20.02970355565385</v>
      </c>
      <c r="AN21" s="20">
        <f t="shared" si="40"/>
        <v>528.75933591599994</v>
      </c>
      <c r="AO21" s="25">
        <f t="shared" si="41"/>
        <v>0.11770444178087147</v>
      </c>
      <c r="AP21" s="28">
        <f t="shared" si="42"/>
        <v>20.050642885050003</v>
      </c>
      <c r="AQ21" s="33">
        <f t="shared" si="43"/>
        <v>1.0454138443922734E-3</v>
      </c>
    </row>
    <row r="22" spans="2:43" ht="21.95" customHeight="1">
      <c r="B22" s="6" t="s">
        <v>19</v>
      </c>
      <c r="C22" s="44">
        <f t="shared" si="44"/>
        <v>348.70157899300705</v>
      </c>
      <c r="D22" s="64">
        <f t="shared" si="45"/>
        <v>30.692680622741761</v>
      </c>
      <c r="E22" s="46">
        <f t="shared" si="46"/>
        <v>299.18595477600002</v>
      </c>
      <c r="F22" s="11">
        <f t="shared" si="47"/>
        <v>-0.14199999999999999</v>
      </c>
      <c r="G22" s="28">
        <f t="shared" si="22"/>
        <v>28.881812466</v>
      </c>
      <c r="H22" s="61">
        <f t="shared" si="23"/>
        <v>-5.8999999999999997E-2</v>
      </c>
      <c r="J22" s="44">
        <f t="shared" si="48"/>
        <v>69.40191840132303</v>
      </c>
      <c r="K22" s="64">
        <f t="shared" si="49"/>
        <v>11.978599427212179</v>
      </c>
      <c r="L22" s="20">
        <f t="shared" si="24"/>
        <v>62.947539989999996</v>
      </c>
      <c r="M22" s="11">
        <f t="shared" si="25"/>
        <v>-9.2999999999999999E-2</v>
      </c>
      <c r="N22" s="28">
        <f t="shared" si="26"/>
        <v>12.589507998</v>
      </c>
      <c r="O22" s="33">
        <f t="shared" si="27"/>
        <v>5.0999999999999997E-2</v>
      </c>
      <c r="Q22" s="44">
        <f t="shared" si="50"/>
        <v>74.403609819718312</v>
      </c>
      <c r="R22" s="64">
        <f t="shared" si="51"/>
        <v>12.456842624053825</v>
      </c>
      <c r="S22" s="20">
        <f t="shared" si="28"/>
        <v>79.239844457999993</v>
      </c>
      <c r="T22" s="25">
        <f t="shared" si="29"/>
        <v>6.5000000000000002E-2</v>
      </c>
      <c r="U22" s="28">
        <f t="shared" si="30"/>
        <v>14.81118588</v>
      </c>
      <c r="V22" s="33">
        <f t="shared" si="31"/>
        <v>0.189</v>
      </c>
      <c r="X22" s="44">
        <f t="shared" si="52"/>
        <v>143.80552822104133</v>
      </c>
      <c r="Y22" s="64">
        <f t="shared" si="53"/>
        <v>24.435442051266005</v>
      </c>
      <c r="Z22" s="20">
        <f t="shared" si="32"/>
        <v>142.18738444799999</v>
      </c>
      <c r="AA22" s="11">
        <f t="shared" si="33"/>
        <v>-1.1252305756661363E-2</v>
      </c>
      <c r="AB22" s="28">
        <f t="shared" si="34"/>
        <v>27.400693877999998</v>
      </c>
      <c r="AC22" s="33">
        <f t="shared" si="35"/>
        <v>0.12135044745713386</v>
      </c>
      <c r="AE22" s="44">
        <f t="shared" si="54"/>
        <v>66.650336459999991</v>
      </c>
      <c r="AF22" s="64">
        <f t="shared" si="55"/>
        <v>13.478179150799997</v>
      </c>
      <c r="AG22" s="20">
        <f t="shared" si="36"/>
        <v>66.650336459999991</v>
      </c>
      <c r="AH22" s="25">
        <f t="shared" si="37"/>
        <v>0</v>
      </c>
      <c r="AI22" s="28">
        <f t="shared" si="38"/>
        <v>13.922514727199999</v>
      </c>
      <c r="AJ22" s="33">
        <f t="shared" si="39"/>
        <v>3.2967032967033072E-2</v>
      </c>
      <c r="AL22" s="44">
        <f t="shared" si="56"/>
        <v>210.45586468104136</v>
      </c>
      <c r="AM22" s="64">
        <f t="shared" si="57"/>
        <v>37.913621202066004</v>
      </c>
      <c r="AN22" s="20">
        <f t="shared" si="40"/>
        <v>208.83772090799999</v>
      </c>
      <c r="AO22" s="11">
        <f t="shared" si="41"/>
        <v>-7.6887559084835022E-3</v>
      </c>
      <c r="AP22" s="28">
        <f t="shared" si="42"/>
        <v>41.323208605199994</v>
      </c>
      <c r="AQ22" s="33">
        <f t="shared" si="43"/>
        <v>8.9930407463906237E-2</v>
      </c>
    </row>
    <row r="23" spans="2:43" ht="21.95" hidden="1" customHeight="1">
      <c r="B23" s="6" t="s">
        <v>20</v>
      </c>
      <c r="C23" s="44">
        <f t="shared" si="44"/>
        <v>1262.7978610675323</v>
      </c>
      <c r="D23" s="64"/>
      <c r="E23" s="46">
        <f t="shared" si="46"/>
        <v>972.35435302199994</v>
      </c>
      <c r="F23" s="11">
        <f t="shared" si="47"/>
        <v>-0.23</v>
      </c>
      <c r="G23" s="28"/>
      <c r="H23" s="33"/>
      <c r="J23" s="44">
        <f t="shared" si="48"/>
        <v>233.28041907216496</v>
      </c>
      <c r="K23" s="64"/>
      <c r="L23" s="20">
        <f t="shared" si="24"/>
        <v>203.65380585</v>
      </c>
      <c r="M23" s="11">
        <f t="shared" si="25"/>
        <v>-0.127</v>
      </c>
      <c r="N23" s="28"/>
      <c r="O23" s="33"/>
      <c r="Q23" s="44">
        <f t="shared" si="50"/>
        <v>206.59379446351932</v>
      </c>
      <c r="R23" s="64"/>
      <c r="S23" s="20">
        <f t="shared" si="28"/>
        <v>192.54541644</v>
      </c>
      <c r="T23" s="11">
        <f t="shared" si="29"/>
        <v>-6.8000000000000005E-2</v>
      </c>
      <c r="U23" s="28"/>
      <c r="V23" s="33"/>
      <c r="X23" s="44">
        <f t="shared" si="52"/>
        <v>439.87421353568425</v>
      </c>
      <c r="Y23" s="64"/>
      <c r="Z23" s="20">
        <f t="shared" si="32"/>
        <v>396.19922228999997</v>
      </c>
      <c r="AA23" s="11">
        <f t="shared" si="33"/>
        <v>-9.9289728521767984E-2</v>
      </c>
      <c r="AB23" s="28"/>
      <c r="AC23" s="33"/>
      <c r="AE23" s="44">
        <f t="shared" si="54"/>
        <v>203.65380585</v>
      </c>
      <c r="AF23" s="64"/>
      <c r="AG23" s="20">
        <f t="shared" si="36"/>
        <v>199.95100937999999</v>
      </c>
      <c r="AH23" s="11">
        <f t="shared" si="37"/>
        <v>-1.8181818181818188E-2</v>
      </c>
      <c r="AI23" s="28"/>
      <c r="AJ23" s="33"/>
      <c r="AL23" s="44">
        <f t="shared" si="56"/>
        <v>643.52801938568439</v>
      </c>
      <c r="AM23" s="64"/>
      <c r="AN23" s="20">
        <f t="shared" si="40"/>
        <v>596.15023167000004</v>
      </c>
      <c r="AO23" s="11">
        <f t="shared" si="41"/>
        <v>-7.362195007594452E-2</v>
      </c>
      <c r="AP23" s="28"/>
      <c r="AQ23" s="33"/>
    </row>
    <row r="24" spans="2:43" ht="21.95" customHeight="1">
      <c r="B24" s="10" t="s">
        <v>38</v>
      </c>
      <c r="C24" s="44">
        <f>E24/(1+F24)</f>
        <v>9320.1157717858623</v>
      </c>
      <c r="D24" s="64">
        <f t="shared" ref="D24:D26" si="58">G24/(1+H24)</f>
        <v>392.73236968550873</v>
      </c>
      <c r="E24" s="47">
        <f t="shared" si="46"/>
        <v>8965.9513724579992</v>
      </c>
      <c r="F24" s="60">
        <f t="shared" si="47"/>
        <v>-3.7999999999999999E-2</v>
      </c>
      <c r="G24" s="29">
        <f t="shared" si="22"/>
        <v>382.12859570399996</v>
      </c>
      <c r="H24" s="62">
        <f t="shared" si="23"/>
        <v>-2.7E-2</v>
      </c>
      <c r="J24" s="44">
        <f>L24/(1+M24)</f>
        <v>2177.2299863291382</v>
      </c>
      <c r="K24" s="64">
        <f t="shared" ref="K24:K26" si="59">N24/(1+O24)</f>
        <v>92.482991645070427</v>
      </c>
      <c r="L24" s="21">
        <f t="shared" si="24"/>
        <v>2249.0785758779998</v>
      </c>
      <c r="M24" s="26">
        <f t="shared" si="25"/>
        <v>3.3000000000000002E-2</v>
      </c>
      <c r="N24" s="29">
        <f t="shared" si="26"/>
        <v>98.494386101999993</v>
      </c>
      <c r="O24" s="34">
        <f t="shared" si="27"/>
        <v>6.5000000000000002E-2</v>
      </c>
      <c r="Q24" s="44">
        <f>S24/(1+T24)</f>
        <v>2202.7251796890996</v>
      </c>
      <c r="R24" s="64">
        <f t="shared" ref="R24:R26" si="60">U24/(1+V24)</f>
        <v>93.996646563916599</v>
      </c>
      <c r="S24" s="21">
        <f t="shared" si="28"/>
        <v>2323.8750645720002</v>
      </c>
      <c r="T24" s="26">
        <f t="shared" si="29"/>
        <v>5.5E-2</v>
      </c>
      <c r="U24" s="29">
        <f t="shared" si="30"/>
        <v>103.67830116</v>
      </c>
      <c r="V24" s="34">
        <f t="shared" si="31"/>
        <v>0.10299999999999999</v>
      </c>
      <c r="X24" s="44">
        <f>Z24/(1+AA24)</f>
        <v>4379.9551660182369</v>
      </c>
      <c r="Y24" s="64">
        <f t="shared" ref="Y24:Y26" si="61">AB24/(1+AC24)</f>
        <v>186.47963820898698</v>
      </c>
      <c r="Z24" s="21">
        <f t="shared" si="32"/>
        <v>4572.9536404499995</v>
      </c>
      <c r="AA24" s="26">
        <f t="shared" si="33"/>
        <v>4.4064029679832251E-2</v>
      </c>
      <c r="AB24" s="29">
        <f t="shared" si="34"/>
        <v>202.17268726199998</v>
      </c>
      <c r="AC24" s="34">
        <f t="shared" si="35"/>
        <v>8.4154222968975567E-2</v>
      </c>
      <c r="AE24" s="44">
        <f>AG24/(1+AH24)</f>
        <v>2212.791170472</v>
      </c>
      <c r="AF24" s="64">
        <f t="shared" ref="AF24:AF26" si="62">AI24/(1+AJ24)</f>
        <v>94.507214863104011</v>
      </c>
      <c r="AG24" s="21">
        <f t="shared" si="36"/>
        <v>2312.766675162</v>
      </c>
      <c r="AH24" s="26">
        <f t="shared" si="37"/>
        <v>4.5180722891566161E-2</v>
      </c>
      <c r="AI24" s="29">
        <f t="shared" si="38"/>
        <v>94.242094635851998</v>
      </c>
      <c r="AJ24" s="62">
        <f t="shared" si="39"/>
        <v>-2.8052908726179382E-3</v>
      </c>
      <c r="AL24" s="44">
        <f>AN24/(1+AO24)</f>
        <v>6592.7463364902369</v>
      </c>
      <c r="AM24" s="64">
        <f t="shared" ref="AM24:AM26" si="63">AP24/(1+AQ24)</f>
        <v>280.98685307209104</v>
      </c>
      <c r="AN24" s="21">
        <f t="shared" si="40"/>
        <v>6885.7203156119995</v>
      </c>
      <c r="AO24" s="26">
        <f t="shared" si="41"/>
        <v>4.4438836892628286E-2</v>
      </c>
      <c r="AP24" s="29">
        <f t="shared" si="42"/>
        <v>296.41478189785198</v>
      </c>
      <c r="AQ24" s="34">
        <f t="shared" si="43"/>
        <v>5.4906230156621216E-2</v>
      </c>
    </row>
    <row r="25" spans="2:43" s="8" customFormat="1" ht="21.95" customHeight="1">
      <c r="B25" s="16" t="s">
        <v>22</v>
      </c>
      <c r="C25" s="44">
        <f t="shared" ref="C25:C26" si="64">E25/(1+F25)</f>
        <v>6568.1209482666663</v>
      </c>
      <c r="D25" s="64">
        <f t="shared" si="58"/>
        <v>278.77648199231754</v>
      </c>
      <c r="E25" s="48">
        <f t="shared" si="46"/>
        <v>5320.1779680959999</v>
      </c>
      <c r="F25" s="24">
        <f t="shared" si="47"/>
        <v>-0.19</v>
      </c>
      <c r="G25" s="31">
        <f t="shared" si="22"/>
        <v>217.724432436</v>
      </c>
      <c r="H25" s="35">
        <f t="shared" si="23"/>
        <v>-0.219</v>
      </c>
      <c r="I25" s="1"/>
      <c r="J25" s="44">
        <f t="shared" ref="J25:J26" si="65">L25/(1+M25)</f>
        <v>1270.24746699661</v>
      </c>
      <c r="K25" s="64">
        <f t="shared" si="59"/>
        <v>56.152298116483514</v>
      </c>
      <c r="L25" s="22">
        <f t="shared" si="24"/>
        <v>1124.1690082919999</v>
      </c>
      <c r="M25" s="24">
        <f t="shared" si="25"/>
        <v>-0.115</v>
      </c>
      <c r="N25" s="31">
        <f t="shared" si="26"/>
        <v>51.098591286000001</v>
      </c>
      <c r="O25" s="35">
        <f t="shared" si="27"/>
        <v>-0.09</v>
      </c>
      <c r="P25" s="1"/>
      <c r="Q25" s="44">
        <f t="shared" ref="Q25:Q26" si="66">S25/(1+T25)</f>
        <v>1338.9678876037151</v>
      </c>
      <c r="R25" s="64">
        <f t="shared" si="60"/>
        <v>56.851016509090904</v>
      </c>
      <c r="S25" s="22">
        <f t="shared" si="28"/>
        <v>1297.459883088</v>
      </c>
      <c r="T25" s="24">
        <f t="shared" si="29"/>
        <v>-3.1E-2</v>
      </c>
      <c r="U25" s="31">
        <f t="shared" si="30"/>
        <v>56.282506343999998</v>
      </c>
      <c r="V25" s="35">
        <f t="shared" si="31"/>
        <v>-0.01</v>
      </c>
      <c r="W25" s="1"/>
      <c r="X25" s="44">
        <f t="shared" ref="X25:X26" si="67">Z25/(1+AA25)</f>
        <v>2609.2153546003256</v>
      </c>
      <c r="Y25" s="64">
        <f t="shared" si="61"/>
        <v>113.00331462557445</v>
      </c>
      <c r="Z25" s="22">
        <f t="shared" si="32"/>
        <v>2421.6288913799999</v>
      </c>
      <c r="AA25" s="24">
        <f t="shared" si="33"/>
        <v>-7.189382160027169E-2</v>
      </c>
      <c r="AB25" s="31">
        <f t="shared" si="34"/>
        <v>107.38109763</v>
      </c>
      <c r="AC25" s="35">
        <f t="shared" si="35"/>
        <v>-4.9752673310540674E-2</v>
      </c>
      <c r="AE25" s="44">
        <f t="shared" ref="AE25:AE26" si="68">AG25/(1+AH25)</f>
        <v>1272.2808670919999</v>
      </c>
      <c r="AF25" s="64">
        <f t="shared" si="62"/>
        <v>54.887292634103993</v>
      </c>
      <c r="AG25" s="22">
        <f t="shared" si="36"/>
        <v>1153.791380052</v>
      </c>
      <c r="AH25" s="24">
        <f t="shared" si="37"/>
        <v>-9.3131548311990664E-2</v>
      </c>
      <c r="AI25" s="31">
        <f t="shared" si="38"/>
        <v>48.031194690252001</v>
      </c>
      <c r="AJ25" s="35">
        <f t="shared" si="39"/>
        <v>-0.12491229963840456</v>
      </c>
      <c r="AL25" s="44">
        <f t="shared" ref="AL25:AL26" si="69">AN25/(1+AO25)</f>
        <v>3881.496221692325</v>
      </c>
      <c r="AM25" s="64">
        <f t="shared" si="63"/>
        <v>167.89060725967843</v>
      </c>
      <c r="AN25" s="22">
        <f t="shared" si="40"/>
        <v>3575.4202714319999</v>
      </c>
      <c r="AO25" s="24">
        <f t="shared" si="41"/>
        <v>-7.8855145742452004E-2</v>
      </c>
      <c r="AP25" s="31">
        <f t="shared" si="42"/>
        <v>155.41229232025199</v>
      </c>
      <c r="AQ25" s="35">
        <f t="shared" si="43"/>
        <v>-7.4324080084635535E-2</v>
      </c>
    </row>
    <row r="26" spans="2:43" ht="21.95" customHeight="1">
      <c r="B26" s="17" t="s">
        <v>23</v>
      </c>
      <c r="C26" s="44">
        <f t="shared" si="64"/>
        <v>2745.3112984653612</v>
      </c>
      <c r="D26" s="64">
        <f t="shared" si="58"/>
        <v>114.56736116236932</v>
      </c>
      <c r="E26" s="49">
        <f t="shared" si="46"/>
        <v>3645.7734043619998</v>
      </c>
      <c r="F26" s="27">
        <f>F13</f>
        <v>0.32800000000000001</v>
      </c>
      <c r="G26" s="32">
        <f t="shared" si="22"/>
        <v>164.40416326799999</v>
      </c>
      <c r="H26" s="38">
        <f t="shared" si="23"/>
        <v>0.435</v>
      </c>
      <c r="J26" s="44">
        <f t="shared" si="65"/>
        <v>905.12802599999998</v>
      </c>
      <c r="K26" s="64">
        <f t="shared" si="59"/>
        <v>36.187452617852763</v>
      </c>
      <c r="L26" s="23">
        <f t="shared" si="24"/>
        <v>1124.1690082919999</v>
      </c>
      <c r="M26" s="27">
        <f t="shared" si="25"/>
        <v>0.24199999999999999</v>
      </c>
      <c r="N26" s="32">
        <f t="shared" si="26"/>
        <v>47.188438213680001</v>
      </c>
      <c r="O26" s="38">
        <f t="shared" si="27"/>
        <v>0.30399999999999999</v>
      </c>
      <c r="Q26" s="44">
        <f t="shared" si="66"/>
        <v>864.71371649873629</v>
      </c>
      <c r="R26" s="64">
        <f t="shared" si="60"/>
        <v>37.872819913453974</v>
      </c>
      <c r="S26" s="23">
        <f t="shared" si="28"/>
        <v>1026.415181484</v>
      </c>
      <c r="T26" s="27">
        <f t="shared" si="29"/>
        <v>0.187</v>
      </c>
      <c r="U26" s="32">
        <f t="shared" si="30"/>
        <v>48.136354109999999</v>
      </c>
      <c r="V26" s="38">
        <f t="shared" si="31"/>
        <v>0.27100000000000002</v>
      </c>
      <c r="X26" s="44">
        <f t="shared" si="67"/>
        <v>1769.8417424987365</v>
      </c>
      <c r="Y26" s="64">
        <f t="shared" si="61"/>
        <v>74.060272531306751</v>
      </c>
      <c r="Z26" s="23">
        <f t="shared" si="32"/>
        <v>2150.5841897760001</v>
      </c>
      <c r="AA26" s="27">
        <f t="shared" si="33"/>
        <v>0.21512796208530793</v>
      </c>
      <c r="AB26" s="32">
        <f t="shared" si="34"/>
        <v>95.324792323680001</v>
      </c>
      <c r="AC26" s="38">
        <f t="shared" si="35"/>
        <v>0.28712451447413079</v>
      </c>
      <c r="AE26" s="44">
        <f t="shared" si="68"/>
        <v>940.51030337999987</v>
      </c>
      <c r="AF26" s="64">
        <f t="shared" si="62"/>
        <v>39.619922228999997</v>
      </c>
      <c r="AG26" s="23">
        <f t="shared" si="36"/>
        <v>1158.9752951099999</v>
      </c>
      <c r="AH26" s="27">
        <f t="shared" si="37"/>
        <v>0.23228346456692917</v>
      </c>
      <c r="AI26" s="32">
        <f t="shared" si="38"/>
        <v>46.210899945599998</v>
      </c>
      <c r="AJ26" s="38">
        <f t="shared" si="39"/>
        <v>0.16635514018691588</v>
      </c>
      <c r="AL26" s="44">
        <f t="shared" si="69"/>
        <v>2710.3520458787361</v>
      </c>
      <c r="AM26" s="64">
        <f t="shared" si="63"/>
        <v>113.68019476030673</v>
      </c>
      <c r="AN26" s="23">
        <f t="shared" si="40"/>
        <v>3309.5594848860001</v>
      </c>
      <c r="AO26" s="27">
        <f t="shared" si="41"/>
        <v>0.22108103628766496</v>
      </c>
      <c r="AP26" s="32">
        <f t="shared" si="42"/>
        <v>141.53569226927999</v>
      </c>
      <c r="AQ26" s="38">
        <f t="shared" si="43"/>
        <v>0.24503386511349867</v>
      </c>
    </row>
  </sheetData>
  <mergeCells count="12">
    <mergeCell ref="AG4:AJ4"/>
    <mergeCell ref="AG17:AJ17"/>
    <mergeCell ref="AN4:AQ4"/>
    <mergeCell ref="AN17:AQ17"/>
    <mergeCell ref="E4:H4"/>
    <mergeCell ref="L4:O4"/>
    <mergeCell ref="S4:V4"/>
    <mergeCell ref="Z4:AC4"/>
    <mergeCell ref="E17:H17"/>
    <mergeCell ref="L17:O17"/>
    <mergeCell ref="S17:V17"/>
    <mergeCell ref="Z17:AC17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&amp;C&amp;1#&amp;"arial black"&amp;9&amp;KFFA500C2 - Confidential</oddFooter>
  </headerFooter>
  <ignoredErrors>
    <ignoredError sqref="F19:I22 F24:I26 F23:G23 I23 P23 W23 L19:P22 L24:P26 L23:N23 S23:U23 S19:W22 S24:W26 Z23:AB23 Z19:AC22 Z24:AC26 AA6:AA9 AH19:AO26 AP19:AP26 AA11:AA13 AF11:AH13 AO6:AO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C948-F9F8-4B9C-83ED-099BEB749924}">
  <sheetPr>
    <tabColor rgb="FFFFC000"/>
    <pageSetUpPr fitToPage="1"/>
  </sheetPr>
  <dimension ref="B1:AU26"/>
  <sheetViews>
    <sheetView showGridLines="0" zoomScale="80" zoomScaleNormal="80" zoomScaleSheetLayoutView="90" workbookViewId="0">
      <selection activeCell="B3" sqref="B3"/>
    </sheetView>
  </sheetViews>
  <sheetFormatPr defaultColWidth="9.125" defaultRowHeight="14.25" outlineLevelRow="1" outlineLevelCol="1"/>
  <cols>
    <col min="1" max="1" width="1.625" style="1" customWidth="1"/>
    <col min="2" max="2" width="20.375" style="1" customWidth="1"/>
    <col min="3" max="4" width="8.125" style="1" hidden="1" customWidth="1"/>
    <col min="5" max="5" width="10.125" style="1" customWidth="1"/>
    <col min="6" max="6" width="8.125" style="1" customWidth="1"/>
    <col min="7" max="7" width="9.125" style="1" customWidth="1"/>
    <col min="8" max="8" width="8.125" style="1" customWidth="1"/>
    <col min="9" max="9" width="1.625" style="1" customWidth="1"/>
    <col min="10" max="11" width="8.125" style="1" hidden="1" customWidth="1"/>
    <col min="12" max="12" width="9.125" style="1"/>
    <col min="13" max="13" width="8.125" style="1" customWidth="1"/>
    <col min="14" max="14" width="9.125" style="1"/>
    <col min="15" max="15" width="8.125" style="1" customWidth="1"/>
    <col min="16" max="16" width="1.625" style="1" customWidth="1"/>
    <col min="17" max="18" width="8.125" style="1" hidden="1" customWidth="1"/>
    <col min="19" max="19" width="9.125" style="1"/>
    <col min="20" max="20" width="8.125" style="1" customWidth="1"/>
    <col min="21" max="21" width="9.125" style="1"/>
    <col min="22" max="22" width="8.125" style="1" customWidth="1"/>
    <col min="23" max="23" width="1.625" style="1" customWidth="1"/>
    <col min="24" max="25" width="8.125" style="1" hidden="1" customWidth="1" outlineLevel="1"/>
    <col min="26" max="26" width="9.125" style="1" hidden="1" customWidth="1" outlineLevel="1"/>
    <col min="27" max="27" width="8.125" style="1" hidden="1" customWidth="1" outlineLevel="1"/>
    <col min="28" max="28" width="9.125" style="1" hidden="1" customWidth="1" outlineLevel="1"/>
    <col min="29" max="29" width="8.125" style="1" hidden="1" customWidth="1" outlineLevel="1"/>
    <col min="30" max="30" width="1.625" style="1" customWidth="1" collapsed="1"/>
    <col min="31" max="32" width="8.125" style="1" hidden="1" customWidth="1"/>
    <col min="33" max="36" width="9.125" style="1"/>
    <col min="37" max="37" width="1.625" style="1" customWidth="1"/>
    <col min="38" max="39" width="8.125" style="1" hidden="1" customWidth="1"/>
    <col min="40" max="43" width="9.125" style="1"/>
    <col min="44" max="44" width="11.125" style="1" bestFit="1" customWidth="1"/>
    <col min="45" max="45" width="9.125" style="1"/>
    <col min="46" max="47" width="10" style="1" bestFit="1" customWidth="1"/>
    <col min="48" max="16384" width="9.125" style="1"/>
  </cols>
  <sheetData>
    <row r="1" spans="2:47" ht="5.25" customHeight="1"/>
    <row r="2" spans="2:47" s="8" customFormat="1" ht="34.5" customHeight="1">
      <c r="B2" s="7" t="s">
        <v>35</v>
      </c>
      <c r="C2" s="7"/>
      <c r="D2" s="7"/>
      <c r="E2" s="7"/>
      <c r="F2" s="7"/>
      <c r="G2" s="7"/>
      <c r="H2" s="7"/>
    </row>
    <row r="3" spans="2:47" s="8" customFormat="1" ht="15">
      <c r="B3" s="13" t="s">
        <v>44</v>
      </c>
      <c r="C3" s="13"/>
      <c r="D3" s="13"/>
      <c r="E3" s="13"/>
      <c r="F3" s="13"/>
      <c r="G3" s="13"/>
      <c r="H3" s="13"/>
    </row>
    <row r="4" spans="2:47" ht="18.75" hidden="1" customHeight="1" outlineLevel="1">
      <c r="B4" s="58"/>
      <c r="C4" s="3"/>
      <c r="D4" s="3"/>
      <c r="E4" s="117" t="s">
        <v>3</v>
      </c>
      <c r="F4" s="118"/>
      <c r="G4" s="118"/>
      <c r="H4" s="119"/>
      <c r="L4" s="117" t="s">
        <v>4</v>
      </c>
      <c r="M4" s="118"/>
      <c r="N4" s="118"/>
      <c r="O4" s="119"/>
      <c r="S4" s="117" t="s">
        <v>5</v>
      </c>
      <c r="T4" s="118"/>
      <c r="U4" s="118"/>
      <c r="V4" s="119"/>
      <c r="Z4" s="117" t="s">
        <v>6</v>
      </c>
      <c r="AA4" s="118"/>
      <c r="AB4" s="118"/>
      <c r="AC4" s="119"/>
      <c r="AG4" s="117" t="s">
        <v>7</v>
      </c>
      <c r="AH4" s="118"/>
      <c r="AI4" s="118"/>
      <c r="AJ4" s="119"/>
      <c r="AN4" s="117" t="s">
        <v>8</v>
      </c>
      <c r="AO4" s="118"/>
      <c r="AP4" s="118"/>
      <c r="AQ4" s="119"/>
    </row>
    <row r="5" spans="2:47" ht="34.5" hidden="1" customHeight="1" outlineLevel="1">
      <c r="B5" s="57" t="s">
        <v>37</v>
      </c>
      <c r="C5" s="14"/>
      <c r="D5" s="57"/>
      <c r="E5" s="4" t="s">
        <v>11</v>
      </c>
      <c r="F5" s="4" t="s">
        <v>12</v>
      </c>
      <c r="G5" s="4" t="s">
        <v>13</v>
      </c>
      <c r="H5" s="9" t="s">
        <v>12</v>
      </c>
      <c r="L5" s="12" t="s">
        <v>11</v>
      </c>
      <c r="M5" s="4" t="s">
        <v>12</v>
      </c>
      <c r="N5" s="4" t="s">
        <v>13</v>
      </c>
      <c r="O5" s="9" t="s">
        <v>12</v>
      </c>
      <c r="S5" s="12" t="s">
        <v>11</v>
      </c>
      <c r="T5" s="4" t="s">
        <v>12</v>
      </c>
      <c r="U5" s="4" t="s">
        <v>13</v>
      </c>
      <c r="V5" s="9" t="s">
        <v>12</v>
      </c>
      <c r="Z5" s="12" t="s">
        <v>11</v>
      </c>
      <c r="AA5" s="4" t="s">
        <v>12</v>
      </c>
      <c r="AB5" s="4" t="s">
        <v>13</v>
      </c>
      <c r="AC5" s="9" t="s">
        <v>12</v>
      </c>
      <c r="AG5" s="12" t="s">
        <v>11</v>
      </c>
      <c r="AH5" s="4" t="s">
        <v>12</v>
      </c>
      <c r="AI5" s="4" t="s">
        <v>13</v>
      </c>
      <c r="AJ5" s="9" t="s">
        <v>12</v>
      </c>
      <c r="AN5" s="12" t="s">
        <v>11</v>
      </c>
      <c r="AO5" s="4" t="s">
        <v>12</v>
      </c>
      <c r="AP5" s="4" t="s">
        <v>13</v>
      </c>
      <c r="AQ5" s="9" t="s">
        <v>12</v>
      </c>
      <c r="AS5" s="44"/>
    </row>
    <row r="6" spans="2:47" ht="21.95" hidden="1" customHeight="1" outlineLevel="1">
      <c r="B6" s="5" t="s">
        <v>16</v>
      </c>
      <c r="C6" s="44">
        <f>E6/(1+F6)</f>
        <v>39991.482842877122</v>
      </c>
      <c r="D6" s="64">
        <f>G6/(1+H6)</f>
        <v>2413</v>
      </c>
      <c r="E6" s="45">
        <v>38270.512762023594</v>
      </c>
      <c r="F6" s="36">
        <v>-4.3033415080282467E-2</v>
      </c>
      <c r="G6" s="30">
        <v>2031.55</v>
      </c>
      <c r="H6" s="61">
        <v>-0.15808122668876923</v>
      </c>
      <c r="J6" s="44">
        <f>L6/(1+M6)</f>
        <v>9869.5377159967848</v>
      </c>
      <c r="K6" s="64">
        <f>N6/(1+O6)</f>
        <v>601.48289999999997</v>
      </c>
      <c r="L6" s="37">
        <v>9446.1642000000011</v>
      </c>
      <c r="M6" s="36">
        <v>-4.2896995601989563E-2</v>
      </c>
      <c r="N6" s="30">
        <v>498.2756</v>
      </c>
      <c r="O6" s="61">
        <v>-0.17158808671036196</v>
      </c>
      <c r="Q6" s="44">
        <f>S6/(1+T6)</f>
        <v>8965.5616210946064</v>
      </c>
      <c r="R6" s="64">
        <f>U6/(1+V6)</f>
        <v>440.97499999999974</v>
      </c>
      <c r="S6" s="37">
        <v>7797.9024975596512</v>
      </c>
      <c r="T6" s="36">
        <v>-0.13023825755517981</v>
      </c>
      <c r="U6" s="30">
        <v>369</v>
      </c>
      <c r="V6" s="61">
        <v>-0.16321786949373501</v>
      </c>
      <c r="X6" s="44">
        <f>Z6/(1+AA6)</f>
        <v>18835.099337091393</v>
      </c>
      <c r="Y6" s="64">
        <f>AB6/(1+AC6)</f>
        <v>1042.4578999999999</v>
      </c>
      <c r="Z6" s="37">
        <v>17244.066697559654</v>
      </c>
      <c r="AA6" s="36">
        <v>-8.4471688259088018E-2</v>
      </c>
      <c r="AB6" s="30">
        <v>867.27559999999994</v>
      </c>
      <c r="AC6" s="61">
        <v>-0.16804736191264891</v>
      </c>
      <c r="AE6" s="44">
        <f>AG6/(1+AH6)</f>
        <v>10197.010360577922</v>
      </c>
      <c r="AF6" s="64">
        <f>AI6/(1+AJ6)</f>
        <v>538.32399999999996</v>
      </c>
      <c r="AG6" s="37">
        <v>6728.6504972313669</v>
      </c>
      <c r="AH6" s="36">
        <v>-0.34013497492906186</v>
      </c>
      <c r="AI6" s="30">
        <v>370</v>
      </c>
      <c r="AJ6" s="61">
        <v>-0.31268158209554087</v>
      </c>
      <c r="AL6" s="44">
        <f>AN6/(1+AO6)</f>
        <v>29031.597108705464</v>
      </c>
      <c r="AM6" s="64">
        <f>AP6/(1+AQ6)</f>
        <v>1600.835</v>
      </c>
      <c r="AN6" s="37">
        <v>23972.717194791021</v>
      </c>
      <c r="AO6" s="36">
        <v>-0.17425427526332948</v>
      </c>
      <c r="AP6" s="30">
        <v>1237.7429999999999</v>
      </c>
      <c r="AQ6" s="61">
        <v>-0.22681413137518858</v>
      </c>
      <c r="AR6" s="44"/>
      <c r="AS6" s="44"/>
      <c r="AT6" s="44"/>
      <c r="AU6" s="44"/>
    </row>
    <row r="7" spans="2:47" ht="21.95" hidden="1" customHeight="1" outlineLevel="1">
      <c r="B7" s="6" t="s">
        <v>17</v>
      </c>
      <c r="C7" s="44">
        <f t="shared" ref="C7:C13" si="0">E7/(1+F7)</f>
        <v>44792.209254714922</v>
      </c>
      <c r="D7" s="64">
        <f t="shared" ref="D7:D13" si="1">G7/(1+H7)</f>
        <v>7036.7197987000009</v>
      </c>
      <c r="E7" s="46">
        <v>46279.117313269919</v>
      </c>
      <c r="F7" s="25">
        <v>3.3195684769633971E-2</v>
      </c>
      <c r="G7" s="28">
        <v>7861.0617850000008</v>
      </c>
      <c r="H7" s="33">
        <v>0.11714861609983296</v>
      </c>
      <c r="J7" s="44">
        <f t="shared" ref="J7:J13" si="2">L7/(1+M7)</f>
        <v>6923.4642517481543</v>
      </c>
      <c r="K7" s="64">
        <f t="shared" ref="K7:K13" si="3">N7/(1+O7)</f>
        <v>1269.0951269999998</v>
      </c>
      <c r="L7" s="20">
        <v>7641.344611409354</v>
      </c>
      <c r="M7" s="25">
        <v>0.1036880286454771</v>
      </c>
      <c r="N7" s="28">
        <v>1463.404501</v>
      </c>
      <c r="O7" s="33">
        <v>0.15310859672066179</v>
      </c>
      <c r="Q7" s="44">
        <f t="shared" ref="Q7:Q13" si="4">S7/(1+T7)</f>
        <v>11275.465479145376</v>
      </c>
      <c r="R7" s="64">
        <f t="shared" ref="R7:R13" si="5">U7/(1+V7)</f>
        <v>1874.5351650000005</v>
      </c>
      <c r="S7" s="20">
        <v>11162.037880467949</v>
      </c>
      <c r="T7" s="11">
        <v>-1.0059682137931847E-2</v>
      </c>
      <c r="U7" s="28">
        <v>1914.5706710000002</v>
      </c>
      <c r="V7" s="33">
        <v>2.1357564663237349E-2</v>
      </c>
      <c r="X7" s="44">
        <f t="shared" ref="X7:X13" si="6">Z7/(1+AA7)</f>
        <v>18198.929730893531</v>
      </c>
      <c r="Y7" s="64">
        <f t="shared" ref="Y7:Y13" si="7">AB7/(1+AC7)</f>
        <v>3143.6302919999998</v>
      </c>
      <c r="Z7" s="20">
        <v>18803.382491877303</v>
      </c>
      <c r="AA7" s="25">
        <v>3.3213643325282094E-2</v>
      </c>
      <c r="AB7" s="28">
        <v>3377.9751719999999</v>
      </c>
      <c r="AC7" s="33">
        <v>7.4545941549287065E-2</v>
      </c>
      <c r="AE7" s="44">
        <f t="shared" ref="AE7:AE10" si="8">AG7/(1+AH7)</f>
        <v>7832.0100741245697</v>
      </c>
      <c r="AF7" s="64">
        <f t="shared" ref="AF7:AF9" si="9">AI7/(1+AJ7)</f>
        <v>1489.967938</v>
      </c>
      <c r="AG7" s="20">
        <v>6347.3797042892129</v>
      </c>
      <c r="AH7" s="11">
        <v>-0.18955930288449008</v>
      </c>
      <c r="AI7" s="28">
        <v>1185.5459999999998</v>
      </c>
      <c r="AJ7" s="61">
        <v>-0.20431442196576999</v>
      </c>
      <c r="AL7" s="44">
        <f t="shared" ref="AL7:AL10" si="10">AN7/(1+AO7)</f>
        <v>26030.960974570291</v>
      </c>
      <c r="AM7" s="64">
        <f t="shared" ref="AM7:AM9" si="11">AP7/(1+AQ7)</f>
        <v>4633.5982300000005</v>
      </c>
      <c r="AN7" s="20">
        <v>25150.053796166518</v>
      </c>
      <c r="AO7" s="11">
        <v>-3.3840747533843807E-2</v>
      </c>
      <c r="AP7" s="28">
        <v>4563.5211720000007</v>
      </c>
      <c r="AQ7" s="61">
        <v>-1.5123680241909909E-2</v>
      </c>
      <c r="AR7" s="44"/>
      <c r="AS7" s="44"/>
      <c r="AT7" s="44"/>
      <c r="AU7" s="44"/>
    </row>
    <row r="8" spans="2:47" ht="21.95" hidden="1" customHeight="1" outlineLevel="1">
      <c r="B8" s="6" t="s">
        <v>18</v>
      </c>
      <c r="C8" s="44">
        <f t="shared" si="0"/>
        <v>10958.21275146086</v>
      </c>
      <c r="D8" s="64">
        <f t="shared" si="1"/>
        <v>1631.8661971830984</v>
      </c>
      <c r="E8" s="46">
        <v>11332.39641061775</v>
      </c>
      <c r="F8" s="25">
        <v>3.4146413073336879E-2</v>
      </c>
      <c r="G8" s="28">
        <v>1853.8</v>
      </c>
      <c r="H8" s="33">
        <v>0.13600000000000001</v>
      </c>
      <c r="J8" s="44">
        <f t="shared" si="2"/>
        <v>2661.6026970823468</v>
      </c>
      <c r="K8" s="64">
        <f t="shared" si="3"/>
        <v>415.32329495128431</v>
      </c>
      <c r="L8" s="20">
        <v>2736.8263999999999</v>
      </c>
      <c r="M8" s="25">
        <v>2.8262558871056775E-2</v>
      </c>
      <c r="N8" s="28">
        <v>468.9</v>
      </c>
      <c r="O8" s="33">
        <v>0.129</v>
      </c>
      <c r="Q8" s="44">
        <f t="shared" si="4"/>
        <v>2635.5725937789339</v>
      </c>
      <c r="R8" s="64">
        <f t="shared" si="5"/>
        <v>450.59642147117296</v>
      </c>
      <c r="S8" s="20">
        <v>2504.9594044699552</v>
      </c>
      <c r="T8" s="11">
        <v>-4.9557803726325345E-2</v>
      </c>
      <c r="U8" s="28">
        <v>453.3</v>
      </c>
      <c r="V8" s="33">
        <v>6.0000000000000001E-3</v>
      </c>
      <c r="X8" s="44">
        <f t="shared" si="6"/>
        <v>5297.1752908612798</v>
      </c>
      <c r="Y8" s="64">
        <f t="shared" si="7"/>
        <v>865.91549295774655</v>
      </c>
      <c r="Z8" s="20">
        <v>5241.7858044699551</v>
      </c>
      <c r="AA8" s="11">
        <v>-1.0456419383908844E-2</v>
      </c>
      <c r="AB8" s="28">
        <v>922.2</v>
      </c>
      <c r="AC8" s="33">
        <v>6.5000000000000002E-2</v>
      </c>
      <c r="AE8" s="44">
        <f t="shared" si="8"/>
        <v>2874.138587614591</v>
      </c>
      <c r="AF8" s="64">
        <f t="shared" si="9"/>
        <v>478.86211938000008</v>
      </c>
      <c r="AG8" s="20">
        <v>2415.8201091836763</v>
      </c>
      <c r="AH8" s="11">
        <v>-0.15946290147800379</v>
      </c>
      <c r="AI8" s="28">
        <v>452.70200205105795</v>
      </c>
      <c r="AJ8" s="61">
        <v>-5.4629748878054052E-2</v>
      </c>
      <c r="AL8" s="44">
        <f t="shared" si="10"/>
        <v>8170.6650699455868</v>
      </c>
      <c r="AM8" s="64">
        <f t="shared" si="11"/>
        <v>1344.6015820876103</v>
      </c>
      <c r="AN8" s="20">
        <v>7657.6059136536314</v>
      </c>
      <c r="AO8" s="11">
        <v>-6.2792826765003085E-2</v>
      </c>
      <c r="AP8" s="28">
        <v>1375.7569663064878</v>
      </c>
      <c r="AQ8" s="33">
        <v>2.3170718102611509E-2</v>
      </c>
      <c r="AR8" s="44"/>
      <c r="AS8" s="44"/>
      <c r="AT8" s="44"/>
      <c r="AU8" s="44"/>
    </row>
    <row r="9" spans="2:47" ht="21.95" hidden="1" customHeight="1" outlineLevel="1">
      <c r="B9" s="6" t="s">
        <v>19</v>
      </c>
      <c r="C9" s="44">
        <f t="shared" si="0"/>
        <v>6387.4132625402135</v>
      </c>
      <c r="D9" s="64">
        <f t="shared" si="1"/>
        <v>458.25532255000036</v>
      </c>
      <c r="E9" s="46">
        <v>6075.0374692996102</v>
      </c>
      <c r="F9" s="11">
        <v>-4.8904897867274477E-2</v>
      </c>
      <c r="G9" s="28">
        <v>474.81560202000026</v>
      </c>
      <c r="H9" s="33">
        <v>3.6137669668185879E-2</v>
      </c>
      <c r="J9" s="44">
        <f t="shared" si="2"/>
        <v>1559.974711854205</v>
      </c>
      <c r="K9" s="64">
        <f t="shared" si="3"/>
        <v>108.78469284999998</v>
      </c>
      <c r="L9" s="20">
        <v>1622.981540652436</v>
      </c>
      <c r="M9" s="25">
        <v>4.0389647549696761E-2</v>
      </c>
      <c r="N9" s="28">
        <v>112.2833344000004</v>
      </c>
      <c r="O9" s="33">
        <v>3.2161156669574753E-2</v>
      </c>
      <c r="Q9" s="44">
        <f t="shared" si="4"/>
        <v>1572.049929627095</v>
      </c>
      <c r="R9" s="64">
        <f t="shared" si="5"/>
        <v>112.86991097000005</v>
      </c>
      <c r="S9" s="20">
        <v>1095.5135686137528</v>
      </c>
      <c r="T9" s="11">
        <v>-0.303130550774797</v>
      </c>
      <c r="U9" s="28">
        <v>93.163906490000102</v>
      </c>
      <c r="V9" s="61">
        <v>-0.1745904139610569</v>
      </c>
      <c r="X9" s="44">
        <f t="shared" si="6"/>
        <v>3132.0246414813</v>
      </c>
      <c r="Y9" s="64">
        <f t="shared" si="7"/>
        <v>221.65460382000003</v>
      </c>
      <c r="Z9" s="20">
        <v>2718.4951092661886</v>
      </c>
      <c r="AA9" s="11">
        <v>-0.13203265604562153</v>
      </c>
      <c r="AB9" s="28">
        <v>205.4472408900005</v>
      </c>
      <c r="AC9" s="61">
        <v>-7.3119902093985445E-2</v>
      </c>
      <c r="AE9" s="44">
        <f t="shared" si="8"/>
        <v>1465.9364357631143</v>
      </c>
      <c r="AF9" s="64">
        <f t="shared" si="9"/>
        <v>111.27970000000001</v>
      </c>
      <c r="AG9" s="20">
        <v>840.90964193482978</v>
      </c>
      <c r="AH9" s="11">
        <v>-0.42636691372154745</v>
      </c>
      <c r="AI9" s="28">
        <v>99.418899999999994</v>
      </c>
      <c r="AJ9" s="61">
        <v>-0.10658547785445149</v>
      </c>
      <c r="AL9" s="44">
        <f t="shared" si="10"/>
        <v>4597.9675361439449</v>
      </c>
      <c r="AM9" s="64">
        <f t="shared" si="11"/>
        <v>332.93444465464603</v>
      </c>
      <c r="AN9" s="20">
        <v>3559.4047512010184</v>
      </c>
      <c r="AO9" s="11">
        <v>-0.22587431876778985</v>
      </c>
      <c r="AP9" s="28">
        <v>304.86614089000051</v>
      </c>
      <c r="AQ9" s="61">
        <v>-8.4305797178062636E-2</v>
      </c>
      <c r="AR9" s="44"/>
      <c r="AS9" s="44"/>
      <c r="AT9" s="44"/>
      <c r="AU9" s="44"/>
    </row>
    <row r="10" spans="2:47" ht="21.95" hidden="1" customHeight="1" outlineLevel="1">
      <c r="B10" s="6" t="s">
        <v>20</v>
      </c>
      <c r="C10" s="44">
        <f t="shared" si="0"/>
        <v>10831.649857188017</v>
      </c>
      <c r="D10" s="64"/>
      <c r="E10" s="46">
        <v>10832.648499387684</v>
      </c>
      <c r="F10" s="25">
        <v>9.2196684054135503E-5</v>
      </c>
      <c r="G10" s="28"/>
      <c r="H10" s="33"/>
      <c r="J10" s="44">
        <f t="shared" si="2"/>
        <v>2636.7354085729357</v>
      </c>
      <c r="K10" s="64"/>
      <c r="L10" s="20">
        <v>2657.7393467708653</v>
      </c>
      <c r="M10" s="25">
        <v>7.9658877146484564E-3</v>
      </c>
      <c r="N10" s="28"/>
      <c r="O10" s="33"/>
      <c r="Q10" s="44">
        <f t="shared" si="4"/>
        <v>2618.1988574280131</v>
      </c>
      <c r="R10" s="64"/>
      <c r="S10" s="20">
        <v>2373.0866400104205</v>
      </c>
      <c r="T10" s="11">
        <v>-9.3618640433744016E-2</v>
      </c>
      <c r="U10" s="28"/>
      <c r="V10" s="33"/>
      <c r="X10" s="44">
        <f t="shared" si="6"/>
        <v>5254.9342660009488</v>
      </c>
      <c r="Y10" s="64"/>
      <c r="Z10" s="20">
        <v>5030.8259867812858</v>
      </c>
      <c r="AA10" s="11">
        <v>-4.2647208866079978E-2</v>
      </c>
      <c r="AB10" s="28"/>
      <c r="AC10" s="33"/>
      <c r="AE10" s="44">
        <f t="shared" si="8"/>
        <v>2687.9908495612203</v>
      </c>
      <c r="AF10" s="64"/>
      <c r="AG10" s="20">
        <v>2217.9444576172791</v>
      </c>
      <c r="AH10" s="11">
        <v>-0.17486904466980246</v>
      </c>
      <c r="AI10" s="28"/>
      <c r="AJ10" s="33"/>
      <c r="AL10" s="44">
        <f t="shared" si="10"/>
        <v>7942.8646847306291</v>
      </c>
      <c r="AM10" s="64"/>
      <c r="AN10" s="20">
        <v>7248.7704443985649</v>
      </c>
      <c r="AO10" s="11">
        <v>-8.7385882535099935E-2</v>
      </c>
      <c r="AP10" s="28"/>
      <c r="AQ10" s="33"/>
      <c r="AR10" s="44"/>
      <c r="AS10" s="44"/>
      <c r="AT10" s="44"/>
      <c r="AU10" s="44"/>
    </row>
    <row r="11" spans="2:47" ht="21.95" hidden="1" customHeight="1" outlineLevel="1">
      <c r="B11" s="10" t="s">
        <v>38</v>
      </c>
      <c r="C11" s="44">
        <f>E11/(1+F11)</f>
        <v>120869</v>
      </c>
      <c r="D11" s="64">
        <f t="shared" si="1"/>
        <v>11539.841318433098</v>
      </c>
      <c r="E11" s="47">
        <v>120355</v>
      </c>
      <c r="F11" s="60">
        <v>-4.2525378715799755E-3</v>
      </c>
      <c r="G11" s="29">
        <v>12221.227387020001</v>
      </c>
      <c r="H11" s="34">
        <v>5.9046398454239979E-2</v>
      </c>
      <c r="J11" s="44">
        <f>L11/(1+M11)</f>
        <v>25421.269924239761</v>
      </c>
      <c r="K11" s="64">
        <f t="shared" si="3"/>
        <v>2394.6860148012843</v>
      </c>
      <c r="L11" s="21">
        <v>25887.60087314358</v>
      </c>
      <c r="M11" s="26">
        <v>1.8344124833006958E-2</v>
      </c>
      <c r="N11" s="29">
        <v>2542.8634354000005</v>
      </c>
      <c r="O11" s="34">
        <v>6.1877598851310056E-2</v>
      </c>
      <c r="Q11" s="44">
        <f>S11/(1+T11)</f>
        <v>28905.571639893442</v>
      </c>
      <c r="R11" s="64">
        <f t="shared" si="5"/>
        <v>2878.9764974411733</v>
      </c>
      <c r="S11" s="21">
        <v>26335.603130426571</v>
      </c>
      <c r="T11" s="60">
        <v>-8.890910518856443E-2</v>
      </c>
      <c r="U11" s="29">
        <v>2830.0345774900006</v>
      </c>
      <c r="V11" s="62">
        <v>-1.6999763629426012E-2</v>
      </c>
      <c r="X11" s="44">
        <f>Z11/(1+AA11)</f>
        <v>54326.841564133203</v>
      </c>
      <c r="Y11" s="64">
        <f t="shared" si="7"/>
        <v>5273.6582887777458</v>
      </c>
      <c r="Z11" s="21">
        <v>52223.20400357015</v>
      </c>
      <c r="AA11" s="60">
        <v>-3.8721882222431336E-2</v>
      </c>
      <c r="AB11" s="29">
        <v>5372.8980128899993</v>
      </c>
      <c r="AC11" s="34">
        <v>1.8818004253979392E-2</v>
      </c>
      <c r="AE11" s="44">
        <f>AG11/(1+AH11)</f>
        <v>27027.252012592271</v>
      </c>
      <c r="AF11" s="64">
        <f t="shared" ref="AF11:AF13" si="12">AI11/(1+AJ11)</f>
        <v>2618.4337573799999</v>
      </c>
      <c r="AG11" s="21">
        <v>19989.831537113369</v>
      </c>
      <c r="AH11" s="60">
        <v>-0.26038239004838881</v>
      </c>
      <c r="AI11" s="29">
        <v>2107.6669020510576</v>
      </c>
      <c r="AJ11" s="62">
        <v>-0.1950657922467417</v>
      </c>
      <c r="AL11" s="44">
        <f>AN11/(1+AO11)</f>
        <v>81353.00776578061</v>
      </c>
      <c r="AM11" s="64">
        <f t="shared" ref="AM11:AM13" si="13">AP11/(1+AQ11)</f>
        <v>7910.5722367507033</v>
      </c>
      <c r="AN11" s="21">
        <v>72212.378290713503</v>
      </c>
      <c r="AO11" s="60">
        <v>-0.11235760946151419</v>
      </c>
      <c r="AP11" s="29">
        <v>7480.5649149410583</v>
      </c>
      <c r="AQ11" s="62">
        <v>-5.4358560789310451E-2</v>
      </c>
      <c r="AR11" s="44"/>
      <c r="AS11" s="44"/>
      <c r="AT11" s="44"/>
      <c r="AU11" s="44"/>
    </row>
    <row r="12" spans="2:47" ht="21.95" hidden="1" customHeight="1" outlineLevel="1">
      <c r="B12" s="16" t="s">
        <v>22</v>
      </c>
      <c r="C12" s="44">
        <f t="shared" si="0"/>
        <v>101108</v>
      </c>
      <c r="D12" s="64">
        <f t="shared" si="1"/>
        <v>10285.667220122024</v>
      </c>
      <c r="E12" s="48">
        <v>97184</v>
      </c>
      <c r="F12" s="24">
        <v>-3.8809985362186938E-2</v>
      </c>
      <c r="G12" s="31">
        <v>10235.65801407558</v>
      </c>
      <c r="H12" s="35">
        <v>-4.8620283911782192E-3</v>
      </c>
      <c r="J12" s="44">
        <f t="shared" si="2"/>
        <v>20206.272089943039</v>
      </c>
      <c r="K12" s="64">
        <f t="shared" si="3"/>
        <v>2025.0891892202787</v>
      </c>
      <c r="L12" s="22">
        <v>19987.041669574934</v>
      </c>
      <c r="M12" s="24">
        <v>-1.0849622305007967E-2</v>
      </c>
      <c r="N12" s="31">
        <v>2060.1602714882188</v>
      </c>
      <c r="O12" s="50">
        <v>1.7318290204019871E-2</v>
      </c>
      <c r="Q12" s="44">
        <f t="shared" si="4"/>
        <v>22899.6418437785</v>
      </c>
      <c r="R12" s="64">
        <f t="shared" si="5"/>
        <v>2357.1846393646797</v>
      </c>
      <c r="S12" s="22">
        <v>18958.698480555238</v>
      </c>
      <c r="T12" s="24">
        <v>-0.17209628823491663</v>
      </c>
      <c r="U12" s="31">
        <v>2086.6528263600003</v>
      </c>
      <c r="V12" s="35">
        <v>-0.11476903781181713</v>
      </c>
      <c r="X12" s="44">
        <f t="shared" si="6"/>
        <v>43105.913933721538</v>
      </c>
      <c r="Y12" s="64">
        <f t="shared" si="7"/>
        <v>4381.9364545763265</v>
      </c>
      <c r="Z12" s="22">
        <v>38945.740150130172</v>
      </c>
      <c r="AA12" s="24">
        <v>-9.6510511063236826E-2</v>
      </c>
      <c r="AB12" s="31">
        <v>4146.8130978482186</v>
      </c>
      <c r="AC12" s="35">
        <v>-5.3657409039456483E-2</v>
      </c>
      <c r="AE12" s="44">
        <f t="shared" ref="AE12:AE13" si="14">AG12/(1+AH12)</f>
        <v>21954.517059413134</v>
      </c>
      <c r="AF12" s="64">
        <f>AI12/(1+AJ12)</f>
        <v>2115.4275373799996</v>
      </c>
      <c r="AG12" s="22">
        <v>13535.753378583506</v>
      </c>
      <c r="AH12" s="24">
        <v>-0.38346385201946542</v>
      </c>
      <c r="AI12" s="31">
        <v>1449.5664130510581</v>
      </c>
      <c r="AJ12" s="35">
        <v>-0.31476432662572984</v>
      </c>
      <c r="AL12" s="44">
        <f t="shared" ref="AL12:AL13" si="15">AN12/(1+AO12)</f>
        <v>65059.41677908069</v>
      </c>
      <c r="AM12" s="64">
        <f>AP12/(1+AQ12)</f>
        <v>6517.9737654730698</v>
      </c>
      <c r="AN12" s="22">
        <v>52481.494528713672</v>
      </c>
      <c r="AO12" s="24">
        <v>-0.1933297725843024</v>
      </c>
      <c r="AP12" s="31">
        <v>5596.3795108992763</v>
      </c>
      <c r="AQ12" s="35">
        <v>-0.1413927529833966</v>
      </c>
      <c r="AR12" s="44"/>
      <c r="AS12" s="44"/>
      <c r="AT12" s="44"/>
      <c r="AU12" s="44"/>
    </row>
    <row r="13" spans="2:47" ht="21.95" hidden="1" customHeight="1" outlineLevel="1">
      <c r="B13" s="17" t="s">
        <v>23</v>
      </c>
      <c r="C13" s="44">
        <f t="shared" si="0"/>
        <v>19761</v>
      </c>
      <c r="D13" s="64">
        <f t="shared" si="1"/>
        <v>1255.0078201139511</v>
      </c>
      <c r="E13" s="49">
        <v>23171</v>
      </c>
      <c r="F13" s="27">
        <v>0.17256211730175597</v>
      </c>
      <c r="G13" s="32">
        <v>1985.5693729444201</v>
      </c>
      <c r="H13" s="38">
        <v>0.58211713195869663</v>
      </c>
      <c r="J13" s="44">
        <f t="shared" si="2"/>
        <v>5214.9978342967224</v>
      </c>
      <c r="K13" s="64">
        <f t="shared" si="3"/>
        <v>369.72609546639029</v>
      </c>
      <c r="L13" s="23">
        <v>5900.559203568645</v>
      </c>
      <c r="M13" s="27">
        <v>0.13145956931435143</v>
      </c>
      <c r="N13" s="32">
        <v>482.70316391178142</v>
      </c>
      <c r="O13" s="38">
        <v>0.30556963609202747</v>
      </c>
      <c r="Q13" s="44">
        <f t="shared" si="4"/>
        <v>6005.9297961149432</v>
      </c>
      <c r="R13" s="64">
        <f t="shared" si="5"/>
        <v>521.7143929887867</v>
      </c>
      <c r="S13" s="23">
        <v>7376.9046498713333</v>
      </c>
      <c r="T13" s="27">
        <v>0.22827020965899947</v>
      </c>
      <c r="U13" s="32">
        <v>744.38175113</v>
      </c>
      <c r="V13" s="38">
        <v>0.42679933912806423</v>
      </c>
      <c r="X13" s="44">
        <f t="shared" si="6"/>
        <v>11220.927630411665</v>
      </c>
      <c r="Y13" s="64">
        <f t="shared" si="7"/>
        <v>891.43821125702857</v>
      </c>
      <c r="Z13" s="23">
        <v>13277.463853439978</v>
      </c>
      <c r="AA13" s="27">
        <v>0.18327684579789638</v>
      </c>
      <c r="AB13" s="32">
        <v>1227.1849150417813</v>
      </c>
      <c r="AC13" s="38">
        <v>0.37663485763226601</v>
      </c>
      <c r="AE13" s="44">
        <f t="shared" si="14"/>
        <v>5072.7349531791351</v>
      </c>
      <c r="AF13" s="64">
        <f t="shared" si="12"/>
        <v>503.00622000000016</v>
      </c>
      <c r="AG13" s="23">
        <v>6454.0781585298628</v>
      </c>
      <c r="AH13" s="27">
        <v>0.27230738804617127</v>
      </c>
      <c r="AI13" s="32">
        <v>658.10048899999992</v>
      </c>
      <c r="AJ13" s="38">
        <v>0.30833469415149528</v>
      </c>
      <c r="AL13" s="44">
        <f t="shared" si="15"/>
        <v>16293.590986699912</v>
      </c>
      <c r="AM13" s="64">
        <f t="shared" si="13"/>
        <v>1393.9315958986117</v>
      </c>
      <c r="AN13" s="23">
        <v>19730.88376199983</v>
      </c>
      <c r="AO13" s="27">
        <v>0.21095980487700361</v>
      </c>
      <c r="AP13" s="32">
        <v>1885.1854040417813</v>
      </c>
      <c r="AQ13" s="38">
        <v>0.35242318173186837</v>
      </c>
      <c r="AR13" s="44"/>
      <c r="AS13" s="44"/>
      <c r="AT13" s="44"/>
      <c r="AU13" s="44"/>
    </row>
    <row r="14" spans="2:47" ht="9" hidden="1" customHeight="1" outlineLevel="1">
      <c r="B14" s="18"/>
      <c r="C14" s="8"/>
      <c r="D14" s="8"/>
      <c r="E14" s="8"/>
      <c r="F14" s="8"/>
      <c r="G14" s="8"/>
      <c r="H14" s="8"/>
      <c r="AT14" s="44"/>
      <c r="AU14" s="44"/>
    </row>
    <row r="15" spans="2:47" collapsed="1">
      <c r="B15" s="53" t="s">
        <v>39</v>
      </c>
      <c r="C15" s="53"/>
      <c r="D15" s="53"/>
      <c r="E15" s="59">
        <v>2.9794492999999998E-2</v>
      </c>
      <c r="F15" s="19"/>
      <c r="G15" s="19"/>
      <c r="H15" s="19"/>
    </row>
    <row r="16" spans="2:47" ht="18.75" customHeight="1">
      <c r="B16" s="3"/>
      <c r="C16" s="3"/>
      <c r="D16" s="3"/>
      <c r="E16" s="3"/>
      <c r="F16" s="3"/>
      <c r="G16" s="3"/>
      <c r="H16" s="3"/>
    </row>
    <row r="17" spans="2:43" ht="18.75" customHeight="1">
      <c r="B17" s="58"/>
      <c r="C17" s="3"/>
      <c r="D17" s="58"/>
      <c r="E17" s="118" t="s">
        <v>3</v>
      </c>
      <c r="F17" s="118"/>
      <c r="G17" s="118"/>
      <c r="H17" s="119"/>
      <c r="L17" s="117" t="s">
        <v>4</v>
      </c>
      <c r="M17" s="118"/>
      <c r="N17" s="118"/>
      <c r="O17" s="119"/>
      <c r="S17" s="117" t="s">
        <v>5</v>
      </c>
      <c r="T17" s="118"/>
      <c r="U17" s="118"/>
      <c r="V17" s="119"/>
      <c r="Z17" s="117" t="s">
        <v>6</v>
      </c>
      <c r="AA17" s="118"/>
      <c r="AB17" s="118"/>
      <c r="AC17" s="119"/>
      <c r="AG17" s="117" t="s">
        <v>7</v>
      </c>
      <c r="AH17" s="118"/>
      <c r="AI17" s="118"/>
      <c r="AJ17" s="119"/>
      <c r="AN17" s="117" t="s">
        <v>8</v>
      </c>
      <c r="AO17" s="118"/>
      <c r="AP17" s="118"/>
      <c r="AQ17" s="119"/>
    </row>
    <row r="18" spans="2:43" ht="34.5" customHeight="1">
      <c r="B18" s="57" t="s">
        <v>10</v>
      </c>
      <c r="C18" s="14"/>
      <c r="D18" s="57"/>
      <c r="E18" s="4" t="s">
        <v>11</v>
      </c>
      <c r="F18" s="4" t="s">
        <v>12</v>
      </c>
      <c r="G18" s="4" t="s">
        <v>13</v>
      </c>
      <c r="H18" s="9" t="s">
        <v>12</v>
      </c>
      <c r="L18" s="12" t="s">
        <v>11</v>
      </c>
      <c r="M18" s="4" t="s">
        <v>12</v>
      </c>
      <c r="N18" s="4" t="s">
        <v>13</v>
      </c>
      <c r="O18" s="9" t="s">
        <v>12</v>
      </c>
      <c r="S18" s="12" t="s">
        <v>11</v>
      </c>
      <c r="T18" s="4" t="s">
        <v>12</v>
      </c>
      <c r="U18" s="4" t="s">
        <v>13</v>
      </c>
      <c r="V18" s="9" t="s">
        <v>12</v>
      </c>
      <c r="Z18" s="12" t="s">
        <v>11</v>
      </c>
      <c r="AA18" s="4" t="s">
        <v>12</v>
      </c>
      <c r="AB18" s="4" t="s">
        <v>13</v>
      </c>
      <c r="AC18" s="9" t="s">
        <v>12</v>
      </c>
      <c r="AG18" s="12" t="s">
        <v>11</v>
      </c>
      <c r="AH18" s="4" t="s">
        <v>12</v>
      </c>
      <c r="AI18" s="4" t="s">
        <v>13</v>
      </c>
      <c r="AJ18" s="9" t="s">
        <v>12</v>
      </c>
      <c r="AN18" s="12" t="s">
        <v>11</v>
      </c>
      <c r="AO18" s="4" t="s">
        <v>12</v>
      </c>
      <c r="AP18" s="4" t="s">
        <v>13</v>
      </c>
      <c r="AQ18" s="9" t="s">
        <v>12</v>
      </c>
    </row>
    <row r="19" spans="2:43" ht="21.95" customHeight="1">
      <c r="B19" s="5" t="s">
        <v>16</v>
      </c>
      <c r="C19" s="44">
        <f>E19/(1+F19)</f>
        <v>1191.5259556217225</v>
      </c>
      <c r="D19" s="64">
        <f>G19/(1+H19)</f>
        <v>71.894111608999992</v>
      </c>
      <c r="E19" s="45">
        <f>E6*$E$15</f>
        <v>1140.2505245945226</v>
      </c>
      <c r="F19" s="36">
        <f>F6</f>
        <v>-4.3033415080282467E-2</v>
      </c>
      <c r="G19" s="30">
        <f t="shared" ref="G19" si="16">G6*$E$15</f>
        <v>60.529002254149994</v>
      </c>
      <c r="H19" s="61">
        <f t="shared" ref="H19:H26" si="17">H6</f>
        <v>-0.15808122668876923</v>
      </c>
      <c r="J19" s="44">
        <f>L19/(1+M19)</f>
        <v>294.05787239250219</v>
      </c>
      <c r="K19" s="64">
        <f>N19/(1+O19)</f>
        <v>17.9208780536697</v>
      </c>
      <c r="L19" s="37">
        <f t="shared" ref="L19:L26" si="18">L6*$E$15</f>
        <v>281.44367313375062</v>
      </c>
      <c r="M19" s="36">
        <f t="shared" ref="M19:M26" si="19">M6</f>
        <v>-4.2896995601989563E-2</v>
      </c>
      <c r="N19" s="30">
        <f t="shared" ref="N19" si="20">N6*$E$15</f>
        <v>14.845868876270799</v>
      </c>
      <c r="O19" s="61">
        <f t="shared" ref="O19:O26" si="21">O6</f>
        <v>-0.17158808671036196</v>
      </c>
      <c r="Q19" s="44">
        <f>S19/(1+T19)</f>
        <v>267.12436296077186</v>
      </c>
      <c r="R19" s="64">
        <f>U19/(1+V19)</f>
        <v>13.13862655067499</v>
      </c>
      <c r="S19" s="37">
        <f t="shared" ref="S19:S26" si="22">S6*$E$15</f>
        <v>232.33455137822352</v>
      </c>
      <c r="T19" s="36">
        <f t="shared" ref="T19:T26" si="23">T6</f>
        <v>-0.13023825755517981</v>
      </c>
      <c r="U19" s="30">
        <f t="shared" ref="U19" si="24">U6*$E$15</f>
        <v>10.994167916999999</v>
      </c>
      <c r="V19" s="61">
        <f t="shared" ref="V19:V26" si="25">V6</f>
        <v>-0.16321786949373501</v>
      </c>
      <c r="X19" s="44">
        <f>Z19/(1+AA19)</f>
        <v>561.18223535327422</v>
      </c>
      <c r="Y19" s="64">
        <f>AB19/(1+AC19)</f>
        <v>31.059504604344696</v>
      </c>
      <c r="Z19" s="37">
        <f t="shared" ref="Z19:AB26" si="26">Z6*$E$15</f>
        <v>513.77822451197426</v>
      </c>
      <c r="AA19" s="36">
        <f t="shared" ref="AA19:AA26" si="27">AA6</f>
        <v>-8.4471688259088018E-2</v>
      </c>
      <c r="AB19" s="30">
        <f t="shared" si="26"/>
        <v>25.840036793270798</v>
      </c>
      <c r="AC19" s="61">
        <f t="shared" ref="AC19:AC26" si="28">AC6</f>
        <v>-0.16804736191264891</v>
      </c>
      <c r="AE19" s="44">
        <f>AG19/(1+AH19)</f>
        <v>303.81475380916635</v>
      </c>
      <c r="AF19" s="64">
        <f>AI19/(1+AJ19)</f>
        <v>16.039090649731996</v>
      </c>
      <c r="AG19" s="37">
        <f t="shared" ref="AG19" si="29">AG6*$E$15</f>
        <v>200.47673013920647</v>
      </c>
      <c r="AH19" s="36">
        <f t="shared" ref="AH19:AH26" si="30">AH6</f>
        <v>-0.34013497492906186</v>
      </c>
      <c r="AI19" s="30">
        <f t="shared" ref="AI19" si="31">AI6*$E$15</f>
        <v>11.023962409999999</v>
      </c>
      <c r="AJ19" s="61">
        <f t="shared" ref="AJ19:AJ26" si="32">AJ6</f>
        <v>-0.31268158209554087</v>
      </c>
      <c r="AL19" s="44">
        <f>AN19/(1+AO19)</f>
        <v>864.98171683414512</v>
      </c>
      <c r="AM19" s="64">
        <f>AP19/(1+AQ19)</f>
        <v>47.696067201654998</v>
      </c>
      <c r="AN19" s="37">
        <f t="shared" ref="AN19" si="33">AN6*$E$15</f>
        <v>714.2549546511807</v>
      </c>
      <c r="AO19" s="36">
        <f t="shared" ref="AO19:AO26" si="34">AO6</f>
        <v>-0.17425427526332948</v>
      </c>
      <c r="AP19" s="30">
        <f t="shared" ref="AP19" si="35">AP6*$E$15</f>
        <v>36.877925149298996</v>
      </c>
      <c r="AQ19" s="61">
        <f t="shared" ref="AQ19:AQ26" si="36">AQ6</f>
        <v>-0.22681413137518858</v>
      </c>
    </row>
    <row r="20" spans="2:43" ht="21.95" customHeight="1">
      <c r="B20" s="6" t="s">
        <v>17</v>
      </c>
      <c r="C20" s="44">
        <f t="shared" ref="C20:C23" si="37">E20/(1+F20)</f>
        <v>1334.5611650941389</v>
      </c>
      <c r="D20" s="64">
        <f t="shared" ref="D20:D22" si="38">G20/(1+H20)</f>
        <v>209.65549878532858</v>
      </c>
      <c r="E20" s="46">
        <f t="shared" ref="E20:E26" si="39">E7*$E$15</f>
        <v>1378.8628368363993</v>
      </c>
      <c r="F20" s="25">
        <f t="shared" ref="F20:F26" si="40">F7</f>
        <v>3.3195684769633971E-2</v>
      </c>
      <c r="G20" s="28">
        <f t="shared" ref="G20" si="41">G7*$E$15</f>
        <v>234.21635032575003</v>
      </c>
      <c r="H20" s="33">
        <f t="shared" si="17"/>
        <v>0.11714861609983296</v>
      </c>
      <c r="J20" s="44">
        <f t="shared" ref="J20:J23" si="42">L20/(1+M20)</f>
        <v>206.28110718446061</v>
      </c>
      <c r="K20" s="64">
        <f t="shared" ref="K20:K22" si="43">N20/(1+O20)</f>
        <v>37.812045877735606</v>
      </c>
      <c r="L20" s="20">
        <f t="shared" si="18"/>
        <v>227.66998853522369</v>
      </c>
      <c r="M20" s="25">
        <f t="shared" si="19"/>
        <v>0.1036880286454771</v>
      </c>
      <c r="N20" s="28">
        <f t="shared" ref="N20" si="44">N7*$E$15</f>
        <v>43.601395161212992</v>
      </c>
      <c r="O20" s="33">
        <f t="shared" si="21"/>
        <v>0.15310859672066179</v>
      </c>
      <c r="Q20" s="44">
        <f t="shared" ref="Q20:Q23" si="45">S20/(1+T20)</f>
        <v>335.94677729013847</v>
      </c>
      <c r="R20" s="64">
        <f t="shared" ref="R20:R22" si="46">U20/(1+V20)</f>
        <v>55.850824851846355</v>
      </c>
      <c r="S20" s="20">
        <f t="shared" si="22"/>
        <v>332.56725949533711</v>
      </c>
      <c r="T20" s="11">
        <f t="shared" si="23"/>
        <v>-1.0059682137931847E-2</v>
      </c>
      <c r="U20" s="28">
        <f t="shared" ref="U20" si="47">U7*$E$15</f>
        <v>57.043662455114806</v>
      </c>
      <c r="V20" s="33">
        <f t="shared" si="25"/>
        <v>2.1357564663237349E-2</v>
      </c>
      <c r="X20" s="44">
        <f t="shared" ref="X20:X23" si="48">Z20/(1+AA20)</f>
        <v>542.22788447459925</v>
      </c>
      <c r="Y20" s="64">
        <f t="shared" ref="Y20:Y22" si="49">AB20/(1+AC20)</f>
        <v>93.66287072958194</v>
      </c>
      <c r="Z20" s="20">
        <f t="shared" si="26"/>
        <v>560.23724803056086</v>
      </c>
      <c r="AA20" s="25">
        <f t="shared" si="27"/>
        <v>3.3213643325282094E-2</v>
      </c>
      <c r="AB20" s="28">
        <f t="shared" si="26"/>
        <v>100.64505761632779</v>
      </c>
      <c r="AC20" s="33">
        <f t="shared" si="28"/>
        <v>7.4545941549287065E-2</v>
      </c>
      <c r="AE20" s="44">
        <f t="shared" ref="AE20:AE23" si="50">AG20/(1+AH20)</f>
        <v>233.35076932943394</v>
      </c>
      <c r="AF20" s="64">
        <f t="shared" ref="AF20:AF22" si="51">AI20/(1+AJ20)</f>
        <v>44.392839298965434</v>
      </c>
      <c r="AG20" s="20">
        <f t="shared" ref="AG20" si="52">AG7*$E$15</f>
        <v>189.116960167787</v>
      </c>
      <c r="AH20" s="11">
        <f t="shared" si="30"/>
        <v>-0.18955930288449008</v>
      </c>
      <c r="AI20" s="28">
        <f t="shared" ref="AI20" si="53">AI7*$E$15</f>
        <v>35.322741998177996</v>
      </c>
      <c r="AJ20" s="61">
        <f t="shared" si="32"/>
        <v>-0.20431442196576999</v>
      </c>
      <c r="AL20" s="44">
        <f t="shared" ref="AL20:AL23" si="54">AN20/(1+AO20)</f>
        <v>775.57928454010766</v>
      </c>
      <c r="AM20" s="64">
        <f t="shared" ref="AM20:AM22" si="55">AP20/(1+AQ20)</f>
        <v>138.0557100285474</v>
      </c>
      <c r="AN20" s="20">
        <f t="shared" ref="AN20" si="56">AN7*$E$15</f>
        <v>749.33310177950671</v>
      </c>
      <c r="AO20" s="11">
        <f t="shared" si="34"/>
        <v>-3.3840747533843807E-2</v>
      </c>
      <c r="AP20" s="28">
        <f t="shared" ref="AP20" si="57">AP7*$E$15</f>
        <v>135.96779961450582</v>
      </c>
      <c r="AQ20" s="61">
        <f t="shared" si="36"/>
        <v>-1.5123680241909909E-2</v>
      </c>
    </row>
    <row r="21" spans="2:43" ht="21.95" customHeight="1">
      <c r="B21" s="6" t="s">
        <v>18</v>
      </c>
      <c r="C21" s="44">
        <f t="shared" si="37"/>
        <v>326.49439311591135</v>
      </c>
      <c r="D21" s="64">
        <f t="shared" si="38"/>
        <v>48.620625988908444</v>
      </c>
      <c r="E21" s="46">
        <f t="shared" si="39"/>
        <v>337.64300552937567</v>
      </c>
      <c r="F21" s="25">
        <f t="shared" si="40"/>
        <v>3.4146413073336879E-2</v>
      </c>
      <c r="G21" s="28">
        <f t="shared" ref="G21" si="58">G8*$E$15</f>
        <v>55.233031123399996</v>
      </c>
      <c r="H21" s="33">
        <f t="shared" si="17"/>
        <v>0.13600000000000001</v>
      </c>
      <c r="J21" s="44">
        <f t="shared" si="42"/>
        <v>79.301102927001097</v>
      </c>
      <c r="K21" s="64">
        <f t="shared" si="43"/>
        <v>12.374347004162974</v>
      </c>
      <c r="L21" s="20">
        <f t="shared" si="18"/>
        <v>81.542355017015197</v>
      </c>
      <c r="M21" s="25">
        <f t="shared" si="19"/>
        <v>2.8262558871056775E-2</v>
      </c>
      <c r="N21" s="28">
        <f t="shared" ref="N21" si="59">N8*$E$15</f>
        <v>13.970637767699998</v>
      </c>
      <c r="O21" s="33">
        <f t="shared" si="21"/>
        <v>0.129</v>
      </c>
      <c r="Q21" s="44">
        <f t="shared" si="45"/>
        <v>78.525549196338275</v>
      </c>
      <c r="R21" s="64">
        <f t="shared" si="46"/>
        <v>13.425291925347912</v>
      </c>
      <c r="S21" s="20">
        <f t="shared" si="22"/>
        <v>74.633995441764242</v>
      </c>
      <c r="T21" s="11">
        <f t="shared" si="23"/>
        <v>-4.9557803726325345E-2</v>
      </c>
      <c r="U21" s="28">
        <f t="shared" ref="U21" si="60">U8*$E$15</f>
        <v>13.5058436769</v>
      </c>
      <c r="V21" s="33">
        <f t="shared" si="25"/>
        <v>6.0000000000000001E-3</v>
      </c>
      <c r="X21" s="44">
        <f t="shared" si="48"/>
        <v>157.82665212333936</v>
      </c>
      <c r="Y21" s="64">
        <f t="shared" si="49"/>
        <v>25.799513093521128</v>
      </c>
      <c r="Z21" s="20">
        <f t="shared" si="26"/>
        <v>156.17635045877944</v>
      </c>
      <c r="AA21" s="11">
        <f t="shared" si="27"/>
        <v>-1.0456419383908844E-2</v>
      </c>
      <c r="AB21" s="28">
        <f t="shared" si="26"/>
        <v>27.476481444600001</v>
      </c>
      <c r="AC21" s="33">
        <f t="shared" si="28"/>
        <v>6.5000000000000002E-2</v>
      </c>
      <c r="AE21" s="44">
        <f t="shared" si="50"/>
        <v>85.633502029712801</v>
      </c>
      <c r="AF21" s="64">
        <f t="shared" si="51"/>
        <v>14.267454063832576</v>
      </c>
      <c r="AG21" s="20">
        <f t="shared" ref="AG21" si="61">AG8*$E$15</f>
        <v>71.978135332332272</v>
      </c>
      <c r="AH21" s="11">
        <f t="shared" si="30"/>
        <v>-0.15946290147800379</v>
      </c>
      <c r="AI21" s="28">
        <f t="shared" ref="AI21" si="62">AI8*$E$15</f>
        <v>13.488026631196231</v>
      </c>
      <c r="AJ21" s="61">
        <f t="shared" si="32"/>
        <v>-5.4629748878054052E-2</v>
      </c>
      <c r="AL21" s="44">
        <f t="shared" si="54"/>
        <v>243.44082323183827</v>
      </c>
      <c r="AM21" s="64">
        <f t="shared" si="55"/>
        <v>40.061722425298228</v>
      </c>
      <c r="AN21" s="20">
        <f t="shared" ref="AN21" si="63">AN8*$E$15</f>
        <v>228.15448579111171</v>
      </c>
      <c r="AO21" s="11">
        <f t="shared" si="34"/>
        <v>-6.2792826765003085E-2</v>
      </c>
      <c r="AP21" s="28">
        <f t="shared" ref="AP21" si="64">AP8*$E$15</f>
        <v>40.989981302319883</v>
      </c>
      <c r="AQ21" s="33">
        <f t="shared" si="36"/>
        <v>2.3170718102611509E-2</v>
      </c>
    </row>
    <row r="22" spans="2:43" ht="21.95" customHeight="1">
      <c r="B22" s="6" t="s">
        <v>19</v>
      </c>
      <c r="C22" s="44">
        <f t="shared" si="37"/>
        <v>190.30973973886154</v>
      </c>
      <c r="D22" s="64">
        <f t="shared" si="38"/>
        <v>13.653484999928727</v>
      </c>
      <c r="E22" s="46">
        <f t="shared" si="39"/>
        <v>181.00266135378493</v>
      </c>
      <c r="F22" s="11">
        <f t="shared" si="40"/>
        <v>-4.8904897867274477E-2</v>
      </c>
      <c r="G22" s="28">
        <f t="shared" ref="G22" si="65">G9*$E$15</f>
        <v>14.146890130675683</v>
      </c>
      <c r="H22" s="33">
        <f t="shared" si="17"/>
        <v>3.6137669668185879E-2</v>
      </c>
      <c r="J22" s="44">
        <f t="shared" si="42"/>
        <v>46.478655632517125</v>
      </c>
      <c r="K22" s="64">
        <f t="shared" si="43"/>
        <v>3.2411847696264742</v>
      </c>
      <c r="L22" s="20">
        <f t="shared" si="18"/>
        <v>48.35591215209822</v>
      </c>
      <c r="M22" s="25">
        <f t="shared" si="19"/>
        <v>4.0389647549696761E-2</v>
      </c>
      <c r="N22" s="28">
        <f t="shared" ref="N22" si="66">N9*$E$15</f>
        <v>3.3454250207974709</v>
      </c>
      <c r="O22" s="33">
        <f t="shared" si="21"/>
        <v>3.2161156669574753E-2</v>
      </c>
      <c r="Q22" s="44">
        <f t="shared" si="45"/>
        <v>46.838430623924971</v>
      </c>
      <c r="R22" s="64">
        <f t="shared" si="46"/>
        <v>3.3629017723062895</v>
      </c>
      <c r="S22" s="20">
        <f t="shared" si="22"/>
        <v>32.640271351467476</v>
      </c>
      <c r="T22" s="11">
        <f t="shared" si="23"/>
        <v>-0.303130550774797</v>
      </c>
      <c r="U22" s="28">
        <f t="shared" ref="U22" si="67">U9*$E$15</f>
        <v>2.7757713597689624</v>
      </c>
      <c r="V22" s="61">
        <f t="shared" si="25"/>
        <v>-0.1745904139610569</v>
      </c>
      <c r="X22" s="44">
        <f t="shared" si="48"/>
        <v>93.31708625644211</v>
      </c>
      <c r="Y22" s="64">
        <f t="shared" si="49"/>
        <v>6.6040865419327632</v>
      </c>
      <c r="Z22" s="20">
        <f t="shared" si="26"/>
        <v>80.996183503565689</v>
      </c>
      <c r="AA22" s="11">
        <f t="shared" si="27"/>
        <v>-0.13203265604562153</v>
      </c>
      <c r="AB22" s="28">
        <f t="shared" si="26"/>
        <v>6.1211963805664329</v>
      </c>
      <c r="AC22" s="61">
        <f t="shared" si="28"/>
        <v>-7.3119902093985445E-2</v>
      </c>
      <c r="AE22" s="44">
        <f t="shared" si="50"/>
        <v>43.67683287378906</v>
      </c>
      <c r="AF22" s="64">
        <f t="shared" si="51"/>
        <v>3.3155222426920998</v>
      </c>
      <c r="AG22" s="20">
        <f t="shared" ref="AG22" si="68">AG9*$E$15</f>
        <v>25.054476440259791</v>
      </c>
      <c r="AH22" s="11">
        <f t="shared" si="30"/>
        <v>-0.42636691372154745</v>
      </c>
      <c r="AI22" s="28">
        <f t="shared" ref="AI22" si="69">AI9*$E$15</f>
        <v>2.9621357201176997</v>
      </c>
      <c r="AJ22" s="61">
        <f t="shared" si="32"/>
        <v>-0.10658547785445149</v>
      </c>
      <c r="AL22" s="44">
        <f t="shared" si="54"/>
        <v>136.99411156986801</v>
      </c>
      <c r="AM22" s="64">
        <f t="shared" si="55"/>
        <v>9.9196129807217375</v>
      </c>
      <c r="AN22" s="20">
        <f t="shared" ref="AN22" si="70">AN9*$E$15</f>
        <v>106.05065994382548</v>
      </c>
      <c r="AO22" s="11">
        <f t="shared" si="34"/>
        <v>-0.22587431876778985</v>
      </c>
      <c r="AP22" s="28">
        <f t="shared" ref="AP22" si="71">AP9*$E$15</f>
        <v>9.0833321006841334</v>
      </c>
      <c r="AQ22" s="61">
        <f t="shared" si="36"/>
        <v>-8.4305797178062636E-2</v>
      </c>
    </row>
    <row r="23" spans="2:43" ht="21.95" hidden="1" customHeight="1">
      <c r="B23" s="6" t="s">
        <v>20</v>
      </c>
      <c r="C23" s="44">
        <f t="shared" si="37"/>
        <v>322.72351584843932</v>
      </c>
      <c r="D23" s="64"/>
      <c r="E23" s="46">
        <f t="shared" si="39"/>
        <v>322.75326988646685</v>
      </c>
      <c r="F23" s="25">
        <f t="shared" si="40"/>
        <v>9.2196684054135503E-5</v>
      </c>
      <c r="G23" s="28"/>
      <c r="H23" s="33"/>
      <c r="J23" s="44">
        <f t="shared" si="42"/>
        <v>78.560194673578465</v>
      </c>
      <c r="K23" s="64"/>
      <c r="L23" s="20">
        <f t="shared" si="18"/>
        <v>79.185996363189119</v>
      </c>
      <c r="M23" s="25">
        <f t="shared" si="19"/>
        <v>7.9658877146484564E-3</v>
      </c>
      <c r="N23" s="28"/>
      <c r="O23" s="33"/>
      <c r="Q23" s="44">
        <f t="shared" si="45"/>
        <v>78.007907530246925</v>
      </c>
      <c r="R23" s="64"/>
      <c r="S23" s="20">
        <f t="shared" si="22"/>
        <v>70.704913284183988</v>
      </c>
      <c r="T23" s="11">
        <f t="shared" si="23"/>
        <v>-9.3618640433744016E-2</v>
      </c>
      <c r="U23" s="28"/>
      <c r="V23" s="33"/>
      <c r="X23" s="44">
        <f t="shared" si="48"/>
        <v>156.56810220382539</v>
      </c>
      <c r="Y23" s="64"/>
      <c r="Z23" s="20">
        <f t="shared" si="26"/>
        <v>149.89090964737309</v>
      </c>
      <c r="AA23" s="11">
        <f t="shared" si="27"/>
        <v>-4.2647208866079978E-2</v>
      </c>
      <c r="AB23" s="28"/>
      <c r="AC23" s="33"/>
      <c r="AE23" s="44">
        <f t="shared" si="50"/>
        <v>80.087324551315831</v>
      </c>
      <c r="AF23" s="64"/>
      <c r="AG23" s="20">
        <f t="shared" ref="AG23" si="72">AG10*$E$15</f>
        <v>66.082530616866819</v>
      </c>
      <c r="AH23" s="11">
        <f t="shared" si="30"/>
        <v>-0.17486904466980246</v>
      </c>
      <c r="AI23" s="28"/>
      <c r="AJ23" s="33"/>
      <c r="AL23" s="44">
        <f t="shared" si="54"/>
        <v>236.65362624915392</v>
      </c>
      <c r="AM23" s="64"/>
      <c r="AN23" s="20">
        <f t="shared" ref="AN23" si="73">AN10*$E$15</f>
        <v>215.97344026423991</v>
      </c>
      <c r="AO23" s="11">
        <f t="shared" si="34"/>
        <v>-8.7385882535099935E-2</v>
      </c>
      <c r="AP23" s="28"/>
      <c r="AQ23" s="33"/>
    </row>
    <row r="24" spans="2:43" ht="21.95" customHeight="1">
      <c r="B24" s="10" t="s">
        <v>38</v>
      </c>
      <c r="C24" s="44">
        <f>E24/(1+F24)</f>
        <v>3601.2305744169998</v>
      </c>
      <c r="D24" s="64">
        <f t="shared" ref="D24:D26" si="74">G24/(1+H24)</f>
        <v>343.82372138316566</v>
      </c>
      <c r="E24" s="47">
        <f t="shared" si="39"/>
        <v>3585.9162050149998</v>
      </c>
      <c r="F24" s="60">
        <f t="shared" si="40"/>
        <v>-4.2525378715799755E-3</v>
      </c>
      <c r="G24" s="29">
        <f t="shared" ref="G24" si="75">G11*$E$15</f>
        <v>364.12527383397565</v>
      </c>
      <c r="H24" s="34">
        <f t="shared" si="17"/>
        <v>5.9046398454239979E-2</v>
      </c>
      <c r="J24" s="44">
        <f>L24/(1+M24)</f>
        <v>757.41384880887199</v>
      </c>
      <c r="K24" s="64">
        <f t="shared" ref="K24:K26" si="76">N24/(1+O24)</f>
        <v>71.348455705194766</v>
      </c>
      <c r="L24" s="21">
        <f t="shared" si="18"/>
        <v>771.3079430016702</v>
      </c>
      <c r="M24" s="26">
        <f t="shared" si="19"/>
        <v>1.8344124833006958E-2</v>
      </c>
      <c r="N24" s="29">
        <f t="shared" ref="N24" si="77">N11*$E$15</f>
        <v>75.763326825981267</v>
      </c>
      <c r="O24" s="34">
        <f t="shared" si="21"/>
        <v>6.1877598851310056E-2</v>
      </c>
      <c r="Q24" s="44">
        <f>S24/(1+T24)</f>
        <v>861.22685188580363</v>
      </c>
      <c r="R24" s="64">
        <f t="shared" ref="R24:R26" si="78">U24/(1+V24)</f>
        <v>85.777645100175562</v>
      </c>
      <c r="S24" s="21">
        <f t="shared" si="22"/>
        <v>784.65594312027247</v>
      </c>
      <c r="T24" s="60">
        <f t="shared" si="23"/>
        <v>-8.890910518856443E-2</v>
      </c>
      <c r="U24" s="29">
        <f t="shared" ref="U24" si="79">U11*$E$15</f>
        <v>84.319445408783778</v>
      </c>
      <c r="V24" s="62">
        <f t="shared" si="25"/>
        <v>-1.6999763629426012E-2</v>
      </c>
      <c r="X24" s="44">
        <f>Z24/(1+AA24)</f>
        <v>1618.6407006946758</v>
      </c>
      <c r="Y24" s="64">
        <f t="shared" ref="Y24:Y26" si="80">AB24/(1+AC24)</f>
        <v>157.12597496938051</v>
      </c>
      <c r="Z24" s="21">
        <f t="shared" si="26"/>
        <v>1555.9638861219428</v>
      </c>
      <c r="AA24" s="60">
        <f t="shared" si="27"/>
        <v>-3.8721882222431336E-2</v>
      </c>
      <c r="AB24" s="29">
        <f t="shared" si="26"/>
        <v>160.08277223476497</v>
      </c>
      <c r="AC24" s="34">
        <f t="shared" si="28"/>
        <v>1.8818004253979392E-2</v>
      </c>
      <c r="AE24" s="44">
        <f>AG24/(1+AH24)</f>
        <v>805.26327089841629</v>
      </c>
      <c r="AF24" s="64">
        <f t="shared" ref="AF24:AF26" si="81">AI24/(1+AJ24)</f>
        <v>78.014906255222101</v>
      </c>
      <c r="AG24" s="21">
        <f t="shared" ref="AG24" si="82">AG11*$E$15</f>
        <v>595.58689580370344</v>
      </c>
      <c r="AH24" s="60">
        <f t="shared" si="30"/>
        <v>-0.26038239004838881</v>
      </c>
      <c r="AI24" s="29">
        <f t="shared" ref="AI24" si="83">AI11*$E$15</f>
        <v>62.79686675949192</v>
      </c>
      <c r="AJ24" s="62">
        <f t="shared" si="32"/>
        <v>-0.1950657922467417</v>
      </c>
      <c r="AL24" s="44">
        <f>AN24/(1+AO24)</f>
        <v>2423.8716204064958</v>
      </c>
      <c r="AM24" s="64">
        <f t="shared" ref="AM24:AM26" si="84">AP24/(1+AQ24)</f>
        <v>235.69148913386314</v>
      </c>
      <c r="AN24" s="21">
        <f t="shared" ref="AN24" si="85">AN11*$E$15</f>
        <v>2151.5311994960152</v>
      </c>
      <c r="AO24" s="60">
        <f t="shared" si="34"/>
        <v>-0.11235760946151419</v>
      </c>
      <c r="AP24" s="29">
        <f t="shared" ref="AP24" si="86">AP11*$E$15</f>
        <v>222.87963899425694</v>
      </c>
      <c r="AQ24" s="62">
        <f t="shared" si="36"/>
        <v>-5.4358560789310451E-2</v>
      </c>
    </row>
    <row r="25" spans="2:43" s="8" customFormat="1" ht="21.95" customHeight="1">
      <c r="B25" s="16" t="s">
        <v>22</v>
      </c>
      <c r="C25" s="44">
        <f t="shared" ref="C25:C26" si="87">E25/(1+F25)</f>
        <v>3012.4615982439996</v>
      </c>
      <c r="D25" s="64">
        <f t="shared" si="74"/>
        <v>306.45623999025509</v>
      </c>
      <c r="E25" s="48">
        <f t="shared" si="39"/>
        <v>2895.5480077119996</v>
      </c>
      <c r="F25" s="24">
        <f t="shared" si="40"/>
        <v>-3.8809985362186938E-2</v>
      </c>
      <c r="G25" s="31">
        <f t="shared" ref="G25" si="88">G12*$E$15</f>
        <v>304.96624105076876</v>
      </c>
      <c r="H25" s="35">
        <f t="shared" si="17"/>
        <v>-4.8620283911782192E-3</v>
      </c>
      <c r="I25" s="1"/>
      <c r="J25" s="44">
        <f t="shared" ref="J25:J26" si="89">L25/(1+M25)</f>
        <v>602.03563233990326</v>
      </c>
      <c r="K25" s="64">
        <f t="shared" si="76"/>
        <v>60.336505672599266</v>
      </c>
      <c r="L25" s="22">
        <f t="shared" si="18"/>
        <v>595.50377311485863</v>
      </c>
      <c r="M25" s="24">
        <f t="shared" si="19"/>
        <v>-1.0849622305007967E-2</v>
      </c>
      <c r="N25" s="31">
        <f t="shared" ref="N25" si="90">N12*$E$15</f>
        <v>61.381430787733834</v>
      </c>
      <c r="O25" s="50">
        <f t="shared" si="21"/>
        <v>1.7318290204019871E-2</v>
      </c>
      <c r="P25" s="1"/>
      <c r="Q25" s="44">
        <f t="shared" ref="Q25:Q26" si="91">S25/(1+T25)</f>
        <v>682.28321861696554</v>
      </c>
      <c r="R25" s="64">
        <f t="shared" si="78"/>
        <v>70.231121237258478</v>
      </c>
      <c r="S25" s="22">
        <f t="shared" si="22"/>
        <v>564.86480916801361</v>
      </c>
      <c r="T25" s="24">
        <f t="shared" si="23"/>
        <v>-0.17209628823491663</v>
      </c>
      <c r="U25" s="31">
        <f t="shared" ref="U25" si="92">U12*$E$15</f>
        <v>62.170763028413241</v>
      </c>
      <c r="V25" s="35">
        <f t="shared" si="25"/>
        <v>-0.11476903781181713</v>
      </c>
      <c r="W25" s="1"/>
      <c r="X25" s="44">
        <f t="shared" ref="X25:X26" si="93">Z25/(1+AA25)</f>
        <v>1284.3188509568688</v>
      </c>
      <c r="Y25" s="64">
        <f t="shared" si="80"/>
        <v>130.55757502231916</v>
      </c>
      <c r="Z25" s="22">
        <f t="shared" si="26"/>
        <v>1160.3685822828722</v>
      </c>
      <c r="AA25" s="24">
        <f t="shared" si="27"/>
        <v>-9.6510511063236826E-2</v>
      </c>
      <c r="AB25" s="31">
        <f t="shared" si="26"/>
        <v>123.55219381614705</v>
      </c>
      <c r="AC25" s="35">
        <f t="shared" si="28"/>
        <v>-5.3657409039456483E-2</v>
      </c>
      <c r="AE25" s="44">
        <f t="shared" ref="AE25:AE26" si="94">AG25/(1+AH25)</f>
        <v>654.12370484506516</v>
      </c>
      <c r="AF25" s="64">
        <f t="shared" si="81"/>
        <v>63.02809095447563</v>
      </c>
      <c r="AG25" s="22">
        <f t="shared" ref="AG25" si="95">AG12*$E$15</f>
        <v>403.29090928793261</v>
      </c>
      <c r="AH25" s="24">
        <f t="shared" si="30"/>
        <v>-0.38346385201946542</v>
      </c>
      <c r="AI25" s="31">
        <f t="shared" ref="AI25" si="96">AI12*$E$15</f>
        <v>43.189096346684856</v>
      </c>
      <c r="AJ25" s="35">
        <f t="shared" si="32"/>
        <v>-0.31476432662572984</v>
      </c>
      <c r="AL25" s="44">
        <f t="shared" ref="AL25:AL26" si="97">AN25/(1+AO25)</f>
        <v>1938.4123378084021</v>
      </c>
      <c r="AM25" s="64">
        <f t="shared" si="84"/>
        <v>194.19972372957099</v>
      </c>
      <c r="AN25" s="22">
        <f t="shared" ref="AN25" si="98">AN12*$E$15</f>
        <v>1563.6595213652977</v>
      </c>
      <c r="AO25" s="24">
        <f t="shared" si="34"/>
        <v>-0.1933297725843024</v>
      </c>
      <c r="AP25" s="31">
        <f t="shared" ref="AP25" si="99">AP12*$E$15</f>
        <v>166.74129016283189</v>
      </c>
      <c r="AQ25" s="35">
        <f t="shared" si="36"/>
        <v>-0.1413927529833966</v>
      </c>
    </row>
    <row r="26" spans="2:43" ht="21.95" customHeight="1">
      <c r="B26" s="17" t="s">
        <v>23</v>
      </c>
      <c r="C26" s="44">
        <f t="shared" si="87"/>
        <v>588.76897617299994</v>
      </c>
      <c r="D26" s="64">
        <f t="shared" si="74"/>
        <v>37.392321711330375</v>
      </c>
      <c r="E26" s="49">
        <f t="shared" si="39"/>
        <v>690.36819730299999</v>
      </c>
      <c r="F26" s="27">
        <f t="shared" si="40"/>
        <v>0.17256211730175597</v>
      </c>
      <c r="G26" s="32">
        <f t="shared" ref="G26" si="100">G13*$E$15</f>
        <v>59.159032783206911</v>
      </c>
      <c r="H26" s="38">
        <f t="shared" si="17"/>
        <v>0.58211713195869663</v>
      </c>
      <c r="J26" s="44">
        <f t="shared" si="89"/>
        <v>155.37821646896884</v>
      </c>
      <c r="K26" s="64">
        <f t="shared" si="76"/>
        <v>11.015801563290697</v>
      </c>
      <c r="L26" s="23">
        <f t="shared" si="18"/>
        <v>175.80416988681156</v>
      </c>
      <c r="M26" s="27">
        <f t="shared" si="19"/>
        <v>0.13145956931435143</v>
      </c>
      <c r="N26" s="32">
        <f t="shared" ref="N26" si="101">N13*$E$15</f>
        <v>14.381896038247422</v>
      </c>
      <c r="O26" s="38">
        <f t="shared" si="21"/>
        <v>0.30556963609202747</v>
      </c>
      <c r="Q26" s="44">
        <f t="shared" si="91"/>
        <v>178.94363326883811</v>
      </c>
      <c r="R26" s="64">
        <f t="shared" si="78"/>
        <v>15.544215829903651</v>
      </c>
      <c r="S26" s="23">
        <f t="shared" si="22"/>
        <v>219.79113395225889</v>
      </c>
      <c r="T26" s="27">
        <f t="shared" si="23"/>
        <v>0.22827020965899947</v>
      </c>
      <c r="U26" s="32">
        <f t="shared" ref="U26" si="102">U13*$E$15</f>
        <v>22.178476873370524</v>
      </c>
      <c r="V26" s="38">
        <f t="shared" si="25"/>
        <v>0.42679933912806423</v>
      </c>
      <c r="X26" s="44">
        <f t="shared" si="93"/>
        <v>334.32184973780693</v>
      </c>
      <c r="Y26" s="64">
        <f t="shared" si="80"/>
        <v>26.559949545230054</v>
      </c>
      <c r="Z26" s="23">
        <f t="shared" si="26"/>
        <v>395.59530383907043</v>
      </c>
      <c r="AA26" s="27">
        <f t="shared" si="27"/>
        <v>0.18327684579789638</v>
      </c>
      <c r="AB26" s="32">
        <f t="shared" si="26"/>
        <v>36.563352360917946</v>
      </c>
      <c r="AC26" s="38">
        <f t="shared" si="28"/>
        <v>0.37663485763226601</v>
      </c>
      <c r="AE26" s="44">
        <f t="shared" si="94"/>
        <v>151.13956605335107</v>
      </c>
      <c r="AF26" s="64">
        <f t="shared" si="81"/>
        <v>14.986815300746464</v>
      </c>
      <c r="AG26" s="23">
        <f t="shared" ref="AG26" si="103">AG13*$E$15</f>
        <v>192.29598651577086</v>
      </c>
      <c r="AH26" s="27">
        <f t="shared" si="30"/>
        <v>0.27230738804617127</v>
      </c>
      <c r="AI26" s="32">
        <f t="shared" ref="AI26" si="104">AI13*$E$15</f>
        <v>19.607770412807074</v>
      </c>
      <c r="AJ26" s="38">
        <f t="shared" si="32"/>
        <v>0.30833469415149528</v>
      </c>
      <c r="AL26" s="44">
        <f t="shared" si="97"/>
        <v>485.45928259809358</v>
      </c>
      <c r="AM26" s="64">
        <f t="shared" si="84"/>
        <v>41.531485176480011</v>
      </c>
      <c r="AN26" s="23">
        <f t="shared" ref="AN26" si="105">AN13*$E$15</f>
        <v>587.87167813071756</v>
      </c>
      <c r="AO26" s="27">
        <f t="shared" si="34"/>
        <v>0.21095980487700361</v>
      </c>
      <c r="AP26" s="32">
        <f t="shared" ref="AP26" si="106">AP13*$E$15</f>
        <v>56.168143324425024</v>
      </c>
      <c r="AQ26" s="38">
        <f t="shared" si="36"/>
        <v>0.35242318173186837</v>
      </c>
    </row>
  </sheetData>
  <mergeCells count="12">
    <mergeCell ref="AG4:AJ4"/>
    <mergeCell ref="AG17:AJ17"/>
    <mergeCell ref="AN4:AQ4"/>
    <mergeCell ref="AN17:AQ17"/>
    <mergeCell ref="E4:H4"/>
    <mergeCell ref="L4:O4"/>
    <mergeCell ref="S4:V4"/>
    <mergeCell ref="Z4:AC4"/>
    <mergeCell ref="E17:H17"/>
    <mergeCell ref="L17:O17"/>
    <mergeCell ref="S17:V17"/>
    <mergeCell ref="Z17:AC17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&amp;C&amp;1#&amp;"arial black"&amp;9&amp;KFFA500C2 - Confidential</oddFooter>
  </headerFooter>
  <ignoredErrors>
    <ignoredError sqref="F19:F26 G19:AC26 AH19:AJ26 AO19:AQ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6176-A177-4F90-8B20-69C9D3916D78}">
  <sheetPr>
    <tabColor rgb="FFFFC000"/>
    <pageSetUpPr fitToPage="1"/>
  </sheetPr>
  <dimension ref="B1:AS26"/>
  <sheetViews>
    <sheetView showGridLines="0" zoomScale="80" zoomScaleNormal="80" zoomScaleSheetLayoutView="90" workbookViewId="0">
      <selection activeCell="E33" sqref="E33"/>
    </sheetView>
  </sheetViews>
  <sheetFormatPr defaultColWidth="9.125" defaultRowHeight="14.25" outlineLevelRow="1" outlineLevelCol="1"/>
  <cols>
    <col min="1" max="1" width="1.625" style="1" customWidth="1"/>
    <col min="2" max="2" width="20.375" style="1" customWidth="1"/>
    <col min="3" max="4" width="8.125" style="1" hidden="1" customWidth="1"/>
    <col min="5" max="5" width="10.125" style="1" customWidth="1"/>
    <col min="6" max="6" width="8.125" style="1" customWidth="1"/>
    <col min="7" max="7" width="9.125" style="1" customWidth="1"/>
    <col min="8" max="8" width="8.75" style="1" customWidth="1"/>
    <col min="9" max="9" width="1.625" style="1" customWidth="1"/>
    <col min="10" max="11" width="8.125" style="1" hidden="1" customWidth="1"/>
    <col min="12" max="12" width="9.125" style="1"/>
    <col min="13" max="13" width="8.125" style="1" customWidth="1"/>
    <col min="14" max="14" width="9.125" style="1"/>
    <col min="15" max="15" width="9.25" style="1" customWidth="1"/>
    <col min="16" max="16" width="1.625" style="1" customWidth="1"/>
    <col min="17" max="18" width="8.125" style="1" hidden="1" customWidth="1"/>
    <col min="19" max="19" width="9.125" style="1"/>
    <col min="20" max="20" width="8.125" style="1" customWidth="1"/>
    <col min="21" max="21" width="9.125" style="1"/>
    <col min="22" max="22" width="8.125" style="1" customWidth="1"/>
    <col min="23" max="23" width="1.625" style="1" hidden="1" customWidth="1" outlineLevel="1"/>
    <col min="24" max="25" width="8.125" style="1" hidden="1" customWidth="1" outlineLevel="1"/>
    <col min="26" max="26" width="9.125" style="1" hidden="1" customWidth="1" outlineLevel="1"/>
    <col min="27" max="27" width="8.125" style="1" hidden="1" customWidth="1" outlineLevel="1"/>
    <col min="28" max="28" width="9.125" style="1" hidden="1" customWidth="1" outlineLevel="1"/>
    <col min="29" max="29" width="8.125" style="1" hidden="1" customWidth="1" outlineLevel="1"/>
    <col min="30" max="30" width="1.625" style="1" customWidth="1" collapsed="1"/>
    <col min="31" max="32" width="8.125" style="1" hidden="1" customWidth="1"/>
    <col min="33" max="36" width="9.125" style="1"/>
    <col min="37" max="37" width="1.625" style="1" customWidth="1"/>
    <col min="38" max="39" width="8.125" style="1" hidden="1" customWidth="1"/>
    <col min="40" max="43" width="9.125" style="1"/>
    <col min="44" max="44" width="10.375" style="1" bestFit="1" customWidth="1"/>
    <col min="45" max="16384" width="9.125" style="1"/>
  </cols>
  <sheetData>
    <row r="1" spans="2:45" ht="5.25" customHeight="1"/>
    <row r="2" spans="2:45" s="8" customFormat="1" ht="34.5" customHeight="1">
      <c r="B2" s="7" t="s">
        <v>35</v>
      </c>
      <c r="C2" s="7"/>
      <c r="D2" s="7"/>
      <c r="E2" s="7"/>
      <c r="F2" s="7"/>
      <c r="G2" s="7"/>
      <c r="H2" s="7"/>
    </row>
    <row r="3" spans="2:45" s="8" customFormat="1" ht="15">
      <c r="B3" s="13" t="s">
        <v>45</v>
      </c>
      <c r="C3" s="13"/>
      <c r="D3" s="13"/>
      <c r="E3" s="13"/>
      <c r="F3" s="13"/>
      <c r="G3" s="13"/>
      <c r="H3" s="13"/>
    </row>
    <row r="4" spans="2:45" ht="18.75" hidden="1" customHeight="1" outlineLevel="1">
      <c r="B4" s="58"/>
      <c r="C4" s="3"/>
      <c r="D4" s="3"/>
      <c r="E4" s="117" t="s">
        <v>3</v>
      </c>
      <c r="F4" s="118"/>
      <c r="G4" s="118"/>
      <c r="H4" s="119"/>
      <c r="L4" s="117" t="s">
        <v>4</v>
      </c>
      <c r="M4" s="118"/>
      <c r="N4" s="118"/>
      <c r="O4" s="119"/>
      <c r="S4" s="117" t="s">
        <v>5</v>
      </c>
      <c r="T4" s="118"/>
      <c r="U4" s="118"/>
      <c r="V4" s="119"/>
      <c r="Z4" s="117" t="s">
        <v>6</v>
      </c>
      <c r="AA4" s="118"/>
      <c r="AB4" s="118"/>
      <c r="AC4" s="119"/>
      <c r="AG4" s="117" t="s">
        <v>7</v>
      </c>
      <c r="AH4" s="118"/>
      <c r="AI4" s="118"/>
      <c r="AJ4" s="119"/>
      <c r="AN4" s="117" t="s">
        <v>8</v>
      </c>
      <c r="AO4" s="118"/>
      <c r="AP4" s="118"/>
      <c r="AQ4" s="119"/>
    </row>
    <row r="5" spans="2:45" ht="34.5" hidden="1" customHeight="1" outlineLevel="1">
      <c r="B5" s="57" t="s">
        <v>37</v>
      </c>
      <c r="C5" s="14"/>
      <c r="D5" s="57"/>
      <c r="E5" s="4" t="s">
        <v>11</v>
      </c>
      <c r="F5" s="4" t="s">
        <v>12</v>
      </c>
      <c r="G5" s="4" t="s">
        <v>13</v>
      </c>
      <c r="H5" s="9" t="s">
        <v>12</v>
      </c>
      <c r="L5" s="12" t="s">
        <v>11</v>
      </c>
      <c r="M5" s="4" t="s">
        <v>12</v>
      </c>
      <c r="N5" s="4" t="s">
        <v>13</v>
      </c>
      <c r="O5" s="9" t="s">
        <v>12</v>
      </c>
      <c r="S5" s="12" t="s">
        <v>11</v>
      </c>
      <c r="T5" s="4" t="s">
        <v>12</v>
      </c>
      <c r="U5" s="4" t="s">
        <v>13</v>
      </c>
      <c r="V5" s="9" t="s">
        <v>12</v>
      </c>
      <c r="Z5" s="12" t="s">
        <v>11</v>
      </c>
      <c r="AA5" s="4" t="s">
        <v>12</v>
      </c>
      <c r="AB5" s="4" t="s">
        <v>13</v>
      </c>
      <c r="AC5" s="9" t="s">
        <v>12</v>
      </c>
      <c r="AG5" s="12" t="s">
        <v>11</v>
      </c>
      <c r="AH5" s="4" t="s">
        <v>12</v>
      </c>
      <c r="AI5" s="4" t="s">
        <v>13</v>
      </c>
      <c r="AJ5" s="9" t="s">
        <v>12</v>
      </c>
      <c r="AN5" s="12" t="s">
        <v>11</v>
      </c>
      <c r="AO5" s="4" t="s">
        <v>12</v>
      </c>
      <c r="AP5" s="4" t="s">
        <v>13</v>
      </c>
      <c r="AQ5" s="9" t="s">
        <v>12</v>
      </c>
    </row>
    <row r="6" spans="2:45" ht="21.95" hidden="1" customHeight="1" outlineLevel="1">
      <c r="B6" s="5" t="s">
        <v>16</v>
      </c>
      <c r="C6" s="44">
        <f>E6/(1+F6)</f>
        <v>7148.4888227907004</v>
      </c>
      <c r="D6" s="64">
        <f>G6/(1+H6)</f>
        <v>810.94422068104222</v>
      </c>
      <c r="E6" s="45">
        <v>3376.0982213635225</v>
      </c>
      <c r="F6" s="36">
        <v>-0.52771861227510086</v>
      </c>
      <c r="G6" s="30">
        <v>365.70383691677318</v>
      </c>
      <c r="H6" s="61">
        <v>-0.5490394683253923</v>
      </c>
      <c r="J6" s="44">
        <f>L6/(1+M6)</f>
        <v>961.57425913790007</v>
      </c>
      <c r="K6" s="64">
        <f>N6/(1+O6)</f>
        <v>106.16456195684395</v>
      </c>
      <c r="L6" s="37">
        <v>835.73887252952613</v>
      </c>
      <c r="M6" s="36">
        <v>-0.13086393007357722</v>
      </c>
      <c r="N6" s="30">
        <v>98.317013173131329</v>
      </c>
      <c r="O6" s="61">
        <v>-7.3918722397240844E-2</v>
      </c>
      <c r="Q6" s="44">
        <f>S6/(1+T6)</f>
        <v>779.98255513924005</v>
      </c>
      <c r="R6" s="64">
        <f>U6/(1+V6)</f>
        <v>78.463399144654062</v>
      </c>
      <c r="S6" s="37">
        <v>893.70652470573623</v>
      </c>
      <c r="T6" s="51">
        <v>0.14580322190179573</v>
      </c>
      <c r="U6" s="30">
        <v>92.190325296069972</v>
      </c>
      <c r="V6" s="33">
        <v>0.17494687078377957</v>
      </c>
      <c r="X6" s="44">
        <f>J6+Q6</f>
        <v>1741.5568142771401</v>
      </c>
      <c r="Y6" s="64">
        <f>K6+R6</f>
        <v>184.62796110149802</v>
      </c>
      <c r="Z6" s="37">
        <f>L6+S6</f>
        <v>1729.4453972352624</v>
      </c>
      <c r="AA6" s="36">
        <f>Z6/X6-1</f>
        <v>-6.9543622938909033E-3</v>
      </c>
      <c r="AB6" s="30">
        <f>N6+U6</f>
        <v>190.5073384692013</v>
      </c>
      <c r="AC6" s="33">
        <f>AB6/Y6-1</f>
        <v>3.1844458080058313E-2</v>
      </c>
      <c r="AE6" s="44">
        <f>AG6/(1+AH6)</f>
        <v>788.32116788321161</v>
      </c>
      <c r="AF6" s="64">
        <f>AI6/(1+AJ6)</f>
        <v>83.041958041958054</v>
      </c>
      <c r="AG6" s="37">
        <v>864</v>
      </c>
      <c r="AH6" s="51">
        <v>9.6000000000000002E-2</v>
      </c>
      <c r="AI6" s="30">
        <v>95</v>
      </c>
      <c r="AJ6" s="33">
        <v>0.14399999999999999</v>
      </c>
      <c r="AL6" s="44">
        <f>X6+AE6</f>
        <v>2529.8779821603516</v>
      </c>
      <c r="AM6" s="64">
        <f t="shared" ref="AM6:AM9" si="0">Y6+AF6</f>
        <v>267.66991914345607</v>
      </c>
      <c r="AN6" s="37">
        <f>AG6+Z6</f>
        <v>2593.4453972352621</v>
      </c>
      <c r="AO6" s="51">
        <f t="shared" ref="AO6:AO9" si="1">AN6/AL6-1</f>
        <v>2.5126672322997923E-2</v>
      </c>
      <c r="AP6" s="30">
        <f>AB6+AI6</f>
        <v>285.50733846920127</v>
      </c>
      <c r="AQ6" s="33">
        <f t="shared" ref="AQ6:AQ9" si="2">AP6/AM6-1</f>
        <v>6.6639611140560495E-2</v>
      </c>
      <c r="AR6" s="89"/>
      <c r="AS6" s="89"/>
    </row>
    <row r="7" spans="2:45" ht="21.95" hidden="1" customHeight="1" outlineLevel="1">
      <c r="B7" s="6" t="s">
        <v>17</v>
      </c>
      <c r="C7" s="44">
        <f t="shared" ref="C7:C9" si="3">E7/(1+F7)</f>
        <v>17167.214</v>
      </c>
      <c r="D7" s="64">
        <f>G7/(1+H7)</f>
        <v>4101.1038273826089</v>
      </c>
      <c r="E7" s="46">
        <v>8442.9003234426273</v>
      </c>
      <c r="F7" s="11">
        <v>-0.50819624410561737</v>
      </c>
      <c r="G7" s="28">
        <v>2016.7306252982746</v>
      </c>
      <c r="H7" s="61">
        <v>-0.50824687445541095</v>
      </c>
      <c r="J7" s="44">
        <f t="shared" ref="J7:J11" si="4">L7/(1+M7)</f>
        <v>1849.3539999999998</v>
      </c>
      <c r="K7" s="64">
        <f t="shared" ref="K7:K13" si="5">N7/(1+O7)</f>
        <v>459.57552879000986</v>
      </c>
      <c r="L7" s="20">
        <v>2321.0281249999989</v>
      </c>
      <c r="M7" s="25">
        <v>0.25504804650705015</v>
      </c>
      <c r="N7" s="28">
        <v>590.02816872172264</v>
      </c>
      <c r="O7" s="33">
        <v>0.28385462619207358</v>
      </c>
      <c r="Q7" s="44">
        <f t="shared" ref="Q7:Q11" si="6">S7/(1+T7)</f>
        <v>1847.7463234426268</v>
      </c>
      <c r="R7" s="64">
        <f t="shared" ref="R7:R13" si="7">U7/(1+V7)</f>
        <v>455.06223048274353</v>
      </c>
      <c r="S7" s="20">
        <v>2593.2101933099998</v>
      </c>
      <c r="T7" s="25">
        <v>0.40344492120458542</v>
      </c>
      <c r="U7" s="28">
        <v>572.29690993100905</v>
      </c>
      <c r="V7" s="33">
        <v>0.25762340092232999</v>
      </c>
      <c r="X7" s="44">
        <f t="shared" ref="X7:X12" si="8">J7+Q7</f>
        <v>3697.1003234426266</v>
      </c>
      <c r="Y7" s="64">
        <f t="shared" ref="Y7:Y13" si="9">K7+R7</f>
        <v>914.63775927275333</v>
      </c>
      <c r="Z7" s="20">
        <f t="shared" ref="Z7:AB13" si="10">L7+S7</f>
        <v>4914.2383183099992</v>
      </c>
      <c r="AA7" s="25">
        <f t="shared" ref="AA7:AA12" si="11">Z7/X7-1</f>
        <v>0.3292142188162237</v>
      </c>
      <c r="AB7" s="28">
        <f t="shared" si="10"/>
        <v>1162.3250786527317</v>
      </c>
      <c r="AC7" s="33">
        <f t="shared" ref="AC7:AC13" si="12">AB7/Y7-1</f>
        <v>0.2708037328099373</v>
      </c>
      <c r="AE7" s="44">
        <f t="shared" ref="AE7:AE9" si="13">AG7/(1+AH7)</f>
        <v>1965.6190972100001</v>
      </c>
      <c r="AF7" s="64">
        <f t="shared" ref="AF7:AF9" si="14">AI7/(1+AJ7)</f>
        <v>454.51633234783503</v>
      </c>
      <c r="AG7" s="20">
        <v>2323.7310000000002</v>
      </c>
      <c r="AH7" s="25">
        <v>0.18218784264881438</v>
      </c>
      <c r="AI7" s="28">
        <v>550.87379480557604</v>
      </c>
      <c r="AJ7" s="33">
        <v>0.21199999999999999</v>
      </c>
      <c r="AL7" s="44">
        <f>X7+AE7</f>
        <v>5662.7194206526265</v>
      </c>
      <c r="AM7" s="64">
        <f t="shared" si="0"/>
        <v>1369.1540916205884</v>
      </c>
      <c r="AN7" s="20">
        <f t="shared" ref="AN7:AN9" si="15">AG7+Z7</f>
        <v>7237.9693183099989</v>
      </c>
      <c r="AO7" s="25">
        <f t="shared" si="1"/>
        <v>0.27817904802280058</v>
      </c>
      <c r="AP7" s="28">
        <f t="shared" ref="AP7:AP9" si="16">AB7+AI7</f>
        <v>1713.1988734583078</v>
      </c>
      <c r="AQ7" s="33">
        <f t="shared" si="2"/>
        <v>0.25128273285185432</v>
      </c>
      <c r="AR7" s="89"/>
      <c r="AS7" s="89"/>
    </row>
    <row r="8" spans="2:45" ht="21.95" hidden="1" customHeight="1" outlineLevel="1">
      <c r="B8" s="6" t="s">
        <v>18</v>
      </c>
      <c r="C8" s="44">
        <f t="shared" si="3"/>
        <v>940.24344018578313</v>
      </c>
      <c r="D8" s="64">
        <f>G8/(1+H8)</f>
        <v>442.6719406596186</v>
      </c>
      <c r="E8" s="46">
        <v>547.69746709436095</v>
      </c>
      <c r="F8" s="11">
        <v>-0.41749397689374879</v>
      </c>
      <c r="G8" s="28">
        <v>257.85907169436086</v>
      </c>
      <c r="H8" s="61">
        <v>-0.41749397689374879</v>
      </c>
      <c r="J8" s="44">
        <f t="shared" si="4"/>
        <v>131.12800000000001</v>
      </c>
      <c r="K8" s="64">
        <f t="shared" si="5"/>
        <v>51.948999999999998</v>
      </c>
      <c r="L8" s="20">
        <v>146.042</v>
      </c>
      <c r="M8" s="25">
        <v>0.11373619669330726</v>
      </c>
      <c r="N8" s="28">
        <v>71.054000000000002</v>
      </c>
      <c r="O8" s="33">
        <v>0.36776453829717615</v>
      </c>
      <c r="Q8" s="44">
        <f t="shared" si="6"/>
        <v>124.01800000000001</v>
      </c>
      <c r="R8" s="64">
        <f t="shared" si="7"/>
        <v>63.911000000000001</v>
      </c>
      <c r="S8" s="20">
        <v>126.376</v>
      </c>
      <c r="T8" s="25">
        <v>1.9013369027076621E-2</v>
      </c>
      <c r="U8" s="28">
        <v>65.927000000000007</v>
      </c>
      <c r="V8" s="33">
        <v>3.1543865688222761E-2</v>
      </c>
      <c r="X8" s="44">
        <f t="shared" si="8"/>
        <v>255.14600000000002</v>
      </c>
      <c r="Y8" s="64">
        <f t="shared" si="9"/>
        <v>115.86</v>
      </c>
      <c r="Z8" s="20">
        <f t="shared" si="10"/>
        <v>272.41800000000001</v>
      </c>
      <c r="AA8" s="25">
        <f t="shared" si="11"/>
        <v>6.7694574870858171E-2</v>
      </c>
      <c r="AB8" s="28">
        <f t="shared" si="10"/>
        <v>136.98099999999999</v>
      </c>
      <c r="AC8" s="33">
        <f t="shared" si="12"/>
        <v>0.18229760055239086</v>
      </c>
      <c r="AE8" s="44">
        <f t="shared" si="13"/>
        <v>139.76432141463647</v>
      </c>
      <c r="AF8" s="64">
        <f t="shared" si="14"/>
        <v>70.913029414636398</v>
      </c>
      <c r="AG8" s="20">
        <v>145.77303057447</v>
      </c>
      <c r="AH8" s="25">
        <v>4.2991724204116455E-2</v>
      </c>
      <c r="AI8" s="28">
        <v>66.285247579516394</v>
      </c>
      <c r="AJ8" s="61">
        <v>-6.5259965246454943E-2</v>
      </c>
      <c r="AL8" s="44">
        <f t="shared" ref="AL8:AL11" si="17">X8+AE8</f>
        <v>394.91032141463648</v>
      </c>
      <c r="AM8" s="64">
        <f t="shared" si="0"/>
        <v>186.7730294146364</v>
      </c>
      <c r="AN8" s="20">
        <f t="shared" si="15"/>
        <v>418.19103057447001</v>
      </c>
      <c r="AO8" s="25">
        <f t="shared" si="1"/>
        <v>5.8951888308307554E-2</v>
      </c>
      <c r="AP8" s="28">
        <f t="shared" si="16"/>
        <v>203.2662475795164</v>
      </c>
      <c r="AQ8" s="33">
        <f t="shared" si="2"/>
        <v>8.8306208966954403E-2</v>
      </c>
      <c r="AR8" s="89"/>
      <c r="AS8" s="89"/>
    </row>
    <row r="9" spans="2:45" ht="21.95" hidden="1" customHeight="1" outlineLevel="1">
      <c r="B9" s="6" t="s">
        <v>19</v>
      </c>
      <c r="C9" s="44">
        <f t="shared" si="3"/>
        <v>524.19326977049411</v>
      </c>
      <c r="D9" s="64">
        <f>G9/(1+H9)</f>
        <v>118.86010802794038</v>
      </c>
      <c r="E9" s="46">
        <v>469.86492007414108</v>
      </c>
      <c r="F9" s="11">
        <v>-0.10364182989251169</v>
      </c>
      <c r="G9" s="28">
        <v>93.703854999999749</v>
      </c>
      <c r="H9" s="61">
        <v>-0.21164588729826128</v>
      </c>
      <c r="J9" s="44">
        <f t="shared" si="4"/>
        <v>97.737444999999994</v>
      </c>
      <c r="K9" s="64">
        <f t="shared" si="5"/>
        <v>16.872013999999993</v>
      </c>
      <c r="L9" s="20">
        <v>103.60662000000001</v>
      </c>
      <c r="M9" s="25">
        <v>6.0050423867740843E-2</v>
      </c>
      <c r="N9" s="28">
        <v>21.836132000000003</v>
      </c>
      <c r="O9" s="33">
        <v>0.29422201759671451</v>
      </c>
      <c r="Q9" s="44">
        <f t="shared" si="6"/>
        <v>105.89238400000038</v>
      </c>
      <c r="R9" s="64">
        <f t="shared" si="7"/>
        <v>19.300131802281292</v>
      </c>
      <c r="S9" s="20">
        <v>113.31075784143199</v>
      </c>
      <c r="T9" s="25">
        <v>7.0055782684348644E-2</v>
      </c>
      <c r="U9" s="28">
        <v>25.379673319999899</v>
      </c>
      <c r="V9" s="33">
        <v>0.315</v>
      </c>
      <c r="X9" s="44">
        <f t="shared" si="8"/>
        <v>203.62982900000037</v>
      </c>
      <c r="Y9" s="64">
        <f t="shared" si="9"/>
        <v>36.172145802281285</v>
      </c>
      <c r="Z9" s="20">
        <f t="shared" si="10"/>
        <v>216.917377841432</v>
      </c>
      <c r="AA9" s="25">
        <f t="shared" si="11"/>
        <v>6.5253449883472703E-2</v>
      </c>
      <c r="AB9" s="28">
        <f t="shared" si="10"/>
        <v>47.215805319999902</v>
      </c>
      <c r="AC9" s="33">
        <f t="shared" si="12"/>
        <v>0.30530838778776892</v>
      </c>
      <c r="AE9" s="44">
        <f t="shared" si="13"/>
        <v>121.62401565480057</v>
      </c>
      <c r="AF9" s="64">
        <f t="shared" si="14"/>
        <v>28.843834999999839</v>
      </c>
      <c r="AG9" s="20">
        <v>131.71880895414901</v>
      </c>
      <c r="AH9" s="25">
        <v>8.3000000000000004E-2</v>
      </c>
      <c r="AI9" s="28">
        <v>21.405979013739401</v>
      </c>
      <c r="AJ9" s="61">
        <v>-0.25786640321096277</v>
      </c>
      <c r="AL9" s="44">
        <f t="shared" si="17"/>
        <v>325.25384465480096</v>
      </c>
      <c r="AM9" s="64">
        <f t="shared" si="0"/>
        <v>65.015980802281121</v>
      </c>
      <c r="AN9" s="20">
        <f t="shared" si="15"/>
        <v>348.63618679558101</v>
      </c>
      <c r="AO9" s="25">
        <f t="shared" si="1"/>
        <v>7.1889518064256031E-2</v>
      </c>
      <c r="AP9" s="28">
        <f t="shared" si="16"/>
        <v>68.621784333739299</v>
      </c>
      <c r="AQ9" s="33">
        <f t="shared" si="2"/>
        <v>5.5460265106570095E-2</v>
      </c>
      <c r="AR9" s="89"/>
      <c r="AS9" s="89"/>
    </row>
    <row r="10" spans="2:45" ht="21.95" hidden="1" customHeight="1" outlineLevel="1">
      <c r="B10" s="6" t="s">
        <v>20</v>
      </c>
      <c r="C10" s="44"/>
      <c r="D10" s="64"/>
      <c r="E10" s="46"/>
      <c r="F10" s="11"/>
      <c r="G10" s="28"/>
      <c r="H10" s="61"/>
      <c r="J10" s="44"/>
      <c r="K10" s="64"/>
      <c r="L10" s="20"/>
      <c r="M10" s="25"/>
      <c r="N10" s="28"/>
      <c r="O10" s="33"/>
      <c r="Q10" s="44"/>
      <c r="R10" s="64"/>
      <c r="S10" s="20"/>
      <c r="T10" s="25"/>
      <c r="U10" s="28"/>
      <c r="V10" s="33"/>
      <c r="X10" s="44"/>
      <c r="Y10" s="64"/>
      <c r="Z10" s="20"/>
      <c r="AA10" s="25"/>
      <c r="AB10" s="28"/>
      <c r="AC10" s="33"/>
      <c r="AE10" s="44"/>
      <c r="AF10" s="64"/>
      <c r="AG10" s="20"/>
      <c r="AH10" s="25"/>
      <c r="AI10" s="28"/>
      <c r="AJ10" s="33"/>
      <c r="AL10" s="44"/>
      <c r="AM10" s="64"/>
      <c r="AN10" s="20"/>
      <c r="AO10" s="25"/>
      <c r="AP10" s="28"/>
      <c r="AQ10" s="33"/>
      <c r="AR10" s="89"/>
      <c r="AS10" s="89"/>
    </row>
    <row r="11" spans="2:45" ht="21.95" hidden="1" customHeight="1" outlineLevel="1">
      <c r="B11" s="10" t="s">
        <v>38</v>
      </c>
      <c r="C11" s="44">
        <f>SUM(C6:C10)</f>
        <v>25780.139532746976</v>
      </c>
      <c r="D11" s="64">
        <f>G11/(1+H11)</f>
        <v>5099.497020691073</v>
      </c>
      <c r="E11" s="47">
        <v>12836.560931974651</v>
      </c>
      <c r="F11" s="60">
        <v>-0.50207558358366788</v>
      </c>
      <c r="G11" s="29">
        <v>2733.9973889094085</v>
      </c>
      <c r="H11" s="62">
        <v>-0.46386920556747324</v>
      </c>
      <c r="J11" s="44">
        <f t="shared" si="4"/>
        <v>3030.1941182691189</v>
      </c>
      <c r="K11" s="64">
        <f t="shared" si="5"/>
        <v>634.56110474685386</v>
      </c>
      <c r="L11" s="21">
        <v>3406.4156175295248</v>
      </c>
      <c r="M11" s="26">
        <v>0.12415755709911669</v>
      </c>
      <c r="N11" s="29">
        <v>781.23531389485402</v>
      </c>
      <c r="O11" s="34">
        <v>0.23114276631643382</v>
      </c>
      <c r="Q11" s="44">
        <f t="shared" si="6"/>
        <v>3003.3056505369013</v>
      </c>
      <c r="R11" s="64">
        <f t="shared" si="7"/>
        <v>616.73676142967895</v>
      </c>
      <c r="S11" s="21">
        <v>3726.6034758571682</v>
      </c>
      <c r="T11" s="26">
        <v>0.24083390419851636</v>
      </c>
      <c r="U11" s="29">
        <v>755.79390854707901</v>
      </c>
      <c r="V11" s="34">
        <v>0.22547244758857388</v>
      </c>
      <c r="X11" s="44">
        <f>J11+Q11</f>
        <v>6033.4997688060203</v>
      </c>
      <c r="Y11" s="64">
        <f t="shared" si="9"/>
        <v>1251.2978661765328</v>
      </c>
      <c r="Z11" s="21">
        <f>L11+S11</f>
        <v>7133.0190933866925</v>
      </c>
      <c r="AA11" s="26">
        <f t="shared" si="11"/>
        <v>0.18223574487651928</v>
      </c>
      <c r="AB11" s="29">
        <f t="shared" si="10"/>
        <v>1537.0292224419331</v>
      </c>
      <c r="AC11" s="34">
        <f t="shared" si="12"/>
        <v>0.22834799290314578</v>
      </c>
      <c r="AE11" s="44">
        <f>SUM(AE6:AE9)</f>
        <v>3015.3286021626486</v>
      </c>
      <c r="AF11" s="64">
        <f>SUM(AF6:AF9)</f>
        <v>637.31515480442931</v>
      </c>
      <c r="AG11" s="21">
        <f>SUM(AG6:AG9)</f>
        <v>3465.2228395286193</v>
      </c>
      <c r="AH11" s="26">
        <f>AG11/AE11-1</f>
        <v>0.14920239109040989</v>
      </c>
      <c r="AI11" s="29">
        <f>SUM(AI6:AI9)</f>
        <v>733.56502139883185</v>
      </c>
      <c r="AJ11" s="34">
        <f>AI11/AF11-1</f>
        <v>0.15102397278460833</v>
      </c>
      <c r="AL11" s="44">
        <f t="shared" si="17"/>
        <v>9048.8283709686693</v>
      </c>
      <c r="AM11" s="64">
        <f t="shared" ref="AM11:AP11" si="18">SUM(AM6:AM9)</f>
        <v>1888.6130209809619</v>
      </c>
      <c r="AN11" s="21">
        <f t="shared" si="18"/>
        <v>10598.241932915311</v>
      </c>
      <c r="AO11" s="26">
        <f>AN11/AL11-1</f>
        <v>0.17122808593846472</v>
      </c>
      <c r="AP11" s="29">
        <f t="shared" si="18"/>
        <v>2270.5942438407651</v>
      </c>
      <c r="AQ11" s="34">
        <f>AP11/AM11-1</f>
        <v>0.20225489214375902</v>
      </c>
      <c r="AR11" s="89"/>
      <c r="AS11" s="89"/>
    </row>
    <row r="12" spans="2:45" ht="21.95" hidden="1" customHeight="1" outlineLevel="1">
      <c r="B12" s="16" t="s">
        <v>22</v>
      </c>
      <c r="C12" s="44">
        <f>C11</f>
        <v>25780.139532746976</v>
      </c>
      <c r="D12" s="64">
        <f t="shared" ref="D12:D13" si="19">G12/(1+H12)</f>
        <v>5086.1126662223287</v>
      </c>
      <c r="E12" s="48">
        <v>12836.560931974651</v>
      </c>
      <c r="F12" s="24">
        <v>-0.50207558358366788</v>
      </c>
      <c r="G12" s="31">
        <v>2645.0827153502942</v>
      </c>
      <c r="H12" s="35">
        <v>-0.47994020405471882</v>
      </c>
      <c r="J12" s="44">
        <f>J11</f>
        <v>3030.1941182691189</v>
      </c>
      <c r="K12" s="64">
        <f t="shared" si="5"/>
        <v>624.35290967539231</v>
      </c>
      <c r="L12" s="22">
        <v>3406.4156175295248</v>
      </c>
      <c r="M12" s="52">
        <v>0.12415755709911669</v>
      </c>
      <c r="N12" s="31">
        <v>756.62184926385396</v>
      </c>
      <c r="O12" s="50">
        <v>0.21184964070597445</v>
      </c>
      <c r="Q12" s="44">
        <f>Q11</f>
        <v>3003.3056505369013</v>
      </c>
      <c r="R12" s="64">
        <f t="shared" si="7"/>
        <v>588.51591750617933</v>
      </c>
      <c r="S12" s="22">
        <v>3726.6034758571682</v>
      </c>
      <c r="T12" s="52">
        <v>0.24083390419851636</v>
      </c>
      <c r="U12" s="31">
        <v>728.27944482173109</v>
      </c>
      <c r="V12" s="50">
        <v>0.23748470204135863</v>
      </c>
      <c r="W12" s="44"/>
      <c r="X12" s="44">
        <f t="shared" si="8"/>
        <v>6033.4997688060203</v>
      </c>
      <c r="Y12" s="64">
        <f t="shared" si="9"/>
        <v>1212.8688271815718</v>
      </c>
      <c r="Z12" s="22">
        <f t="shared" si="10"/>
        <v>7133.0190933866925</v>
      </c>
      <c r="AA12" s="52">
        <f t="shared" si="11"/>
        <v>0.18223574487651928</v>
      </c>
      <c r="AB12" s="31">
        <f t="shared" si="10"/>
        <v>1484.9012940855851</v>
      </c>
      <c r="AC12" s="50">
        <f t="shared" si="12"/>
        <v>0.22428844802298542</v>
      </c>
      <c r="AE12" s="44">
        <f>AE11</f>
        <v>3015.3286021626486</v>
      </c>
      <c r="AF12" s="64">
        <f>AF11-AF13</f>
        <v>616.23238565344752</v>
      </c>
      <c r="AG12" s="22">
        <f>AG11</f>
        <v>3465.2228395286193</v>
      </c>
      <c r="AH12" s="52">
        <f>AG12/AE12-1</f>
        <v>0.14920239109040989</v>
      </c>
      <c r="AI12" s="31">
        <f>AI11-AI13</f>
        <v>703.94516546338241</v>
      </c>
      <c r="AJ12" s="50">
        <f>AI12/AF12-1</f>
        <v>0.14233717969386661</v>
      </c>
      <c r="AL12" s="44">
        <f>AL11</f>
        <v>9048.8283709686693</v>
      </c>
      <c r="AM12" s="64">
        <f t="shared" ref="AM12:AM13" si="20">Y12+AF12</f>
        <v>1829.1012128350194</v>
      </c>
      <c r="AN12" s="22">
        <f>AN11</f>
        <v>10598.241932915311</v>
      </c>
      <c r="AO12" s="52">
        <f>AN12/AL12-1</f>
        <v>0.17122808593846472</v>
      </c>
      <c r="AP12" s="31">
        <f>AB12+AI12</f>
        <v>2188.8464595489677</v>
      </c>
      <c r="AQ12" s="50">
        <f>AP12/AM12-1</f>
        <v>0.1966786989093734</v>
      </c>
      <c r="AR12" s="89"/>
      <c r="AS12" s="89"/>
    </row>
    <row r="13" spans="2:45" ht="21.95" hidden="1" customHeight="1" outlineLevel="1">
      <c r="B13" s="17" t="s">
        <v>23</v>
      </c>
      <c r="C13" s="63"/>
      <c r="D13" s="64">
        <f t="shared" si="19"/>
        <v>13.384354468741757</v>
      </c>
      <c r="E13" s="49"/>
      <c r="F13" s="27"/>
      <c r="G13" s="32">
        <v>88.914673559114433</v>
      </c>
      <c r="H13" s="38">
        <v>5.643179823634271</v>
      </c>
      <c r="K13" s="64">
        <f t="shared" si="5"/>
        <v>10.208804723752898</v>
      </c>
      <c r="L13" s="23"/>
      <c r="M13" s="27"/>
      <c r="N13" s="32">
        <v>24.613464631000003</v>
      </c>
      <c r="O13" s="38">
        <v>1.4110035696668466</v>
      </c>
      <c r="R13" s="64">
        <f t="shared" si="7"/>
        <v>27.858505834855368</v>
      </c>
      <c r="S13" s="23"/>
      <c r="T13" s="27"/>
      <c r="U13" s="32">
        <v>27.514463725347898</v>
      </c>
      <c r="V13" s="65">
        <v>-1.2349625336941727E-2</v>
      </c>
      <c r="Y13" s="64">
        <f t="shared" si="9"/>
        <v>38.06731055860827</v>
      </c>
      <c r="Z13" s="23"/>
      <c r="AA13" s="27"/>
      <c r="AB13" s="32">
        <f t="shared" si="10"/>
        <v>52.127928356347901</v>
      </c>
      <c r="AC13" s="38">
        <f t="shared" si="12"/>
        <v>0.36936199567058892</v>
      </c>
      <c r="AF13" s="64">
        <f t="shared" ref="AF13" si="21">AI13/(1+AJ13)</f>
        <v>21.082769150981793</v>
      </c>
      <c r="AG13" s="23"/>
      <c r="AH13" s="27"/>
      <c r="AI13" s="32">
        <v>29.619855935449479</v>
      </c>
      <c r="AJ13" s="38">
        <v>0.40493194813880162</v>
      </c>
      <c r="AM13" s="64">
        <f t="shared" si="20"/>
        <v>59.150079709590059</v>
      </c>
      <c r="AN13" s="23"/>
      <c r="AO13" s="27"/>
      <c r="AP13" s="32">
        <f t="shared" ref="AP13" si="22">AB13+AI13</f>
        <v>81.747784291797387</v>
      </c>
      <c r="AQ13" s="38">
        <f>AP13/AM13-1</f>
        <v>0.38204013744623144</v>
      </c>
      <c r="AR13" s="89"/>
      <c r="AS13" s="89"/>
    </row>
    <row r="14" spans="2:45" ht="9" hidden="1" customHeight="1" outlineLevel="1">
      <c r="B14" s="18"/>
      <c r="C14" s="8"/>
      <c r="D14" s="8"/>
      <c r="E14" s="8"/>
      <c r="F14" s="8"/>
      <c r="G14" s="8"/>
      <c r="H14" s="8"/>
    </row>
    <row r="15" spans="2:45" collapsed="1">
      <c r="B15" s="53" t="s">
        <v>43</v>
      </c>
      <c r="C15" s="53"/>
      <c r="D15" s="53"/>
      <c r="E15" s="55">
        <v>0.10742215099999999</v>
      </c>
      <c r="F15" s="19"/>
      <c r="G15" s="19"/>
      <c r="H15" s="19"/>
    </row>
    <row r="16" spans="2:45" ht="18.75" customHeight="1">
      <c r="B16" s="3"/>
      <c r="C16" s="3"/>
      <c r="D16" s="3"/>
      <c r="E16" s="3"/>
      <c r="F16" s="3"/>
      <c r="G16" s="3"/>
      <c r="H16" s="3"/>
    </row>
    <row r="17" spans="2:43" ht="18.75" customHeight="1">
      <c r="B17" s="58"/>
      <c r="C17" s="3"/>
      <c r="D17" s="58"/>
      <c r="E17" s="118" t="s">
        <v>3</v>
      </c>
      <c r="F17" s="118"/>
      <c r="G17" s="118"/>
      <c r="H17" s="119"/>
      <c r="L17" s="117" t="s">
        <v>4</v>
      </c>
      <c r="M17" s="118"/>
      <c r="N17" s="118"/>
      <c r="O17" s="119"/>
      <c r="S17" s="117" t="s">
        <v>5</v>
      </c>
      <c r="T17" s="118"/>
      <c r="U17" s="118"/>
      <c r="V17" s="119"/>
      <c r="Z17" s="117" t="s">
        <v>6</v>
      </c>
      <c r="AA17" s="118"/>
      <c r="AB17" s="118"/>
      <c r="AC17" s="119"/>
      <c r="AG17" s="117" t="s">
        <v>7</v>
      </c>
      <c r="AH17" s="118"/>
      <c r="AI17" s="118"/>
      <c r="AJ17" s="119"/>
      <c r="AN17" s="117" t="s">
        <v>8</v>
      </c>
      <c r="AO17" s="118"/>
      <c r="AP17" s="118"/>
      <c r="AQ17" s="119"/>
    </row>
    <row r="18" spans="2:43" ht="34.5" customHeight="1">
      <c r="B18" s="57" t="s">
        <v>10</v>
      </c>
      <c r="C18" s="14"/>
      <c r="D18" s="57"/>
      <c r="E18" s="4" t="s">
        <v>11</v>
      </c>
      <c r="F18" s="4" t="s">
        <v>12</v>
      </c>
      <c r="G18" s="4" t="s">
        <v>13</v>
      </c>
      <c r="H18" s="9" t="s">
        <v>12</v>
      </c>
      <c r="L18" s="12" t="s">
        <v>11</v>
      </c>
      <c r="M18" s="4" t="s">
        <v>12</v>
      </c>
      <c r="N18" s="4" t="s">
        <v>13</v>
      </c>
      <c r="O18" s="9" t="s">
        <v>12</v>
      </c>
      <c r="S18" s="12" t="s">
        <v>11</v>
      </c>
      <c r="T18" s="4" t="s">
        <v>12</v>
      </c>
      <c r="U18" s="4" t="s">
        <v>13</v>
      </c>
      <c r="V18" s="9" t="s">
        <v>12</v>
      </c>
      <c r="Z18" s="12" t="s">
        <v>11</v>
      </c>
      <c r="AA18" s="4" t="s">
        <v>12</v>
      </c>
      <c r="AB18" s="4" t="s">
        <v>13</v>
      </c>
      <c r="AC18" s="9" t="s">
        <v>12</v>
      </c>
      <c r="AG18" s="12" t="s">
        <v>11</v>
      </c>
      <c r="AH18" s="4" t="s">
        <v>12</v>
      </c>
      <c r="AI18" s="4" t="s">
        <v>13</v>
      </c>
      <c r="AJ18" s="9" t="s">
        <v>12</v>
      </c>
      <c r="AN18" s="12" t="s">
        <v>11</v>
      </c>
      <c r="AO18" s="4" t="s">
        <v>12</v>
      </c>
      <c r="AP18" s="4" t="s">
        <v>13</v>
      </c>
      <c r="AQ18" s="9" t="s">
        <v>12</v>
      </c>
    </row>
    <row r="19" spans="2:43" ht="21.95" customHeight="1">
      <c r="B19" s="5" t="s">
        <v>16</v>
      </c>
      <c r="C19" s="44">
        <f>E19/(1+F19)</f>
        <v>767.90604574363488</v>
      </c>
      <c r="D19" s="64">
        <f>G19/(1+H19)</f>
        <v>87.113372526576228</v>
      </c>
      <c r="E19" s="45">
        <f>E6*$E$15</f>
        <v>362.66773292614374</v>
      </c>
      <c r="F19" s="36">
        <f>F6</f>
        <v>-0.52771861227510086</v>
      </c>
      <c r="G19" s="30">
        <f t="shared" ref="G19:G26" si="23">G6*$E$15</f>
        <v>39.284692790552981</v>
      </c>
      <c r="H19" s="61">
        <f t="shared" ref="H19:H26" si="24">H6</f>
        <v>-0.5490394683253923</v>
      </c>
      <c r="J19" s="44">
        <f>L19/(1+M19)</f>
        <v>103.29437526282463</v>
      </c>
      <c r="K19" s="64">
        <f>N19/(1+O19)</f>
        <v>11.404425605376945</v>
      </c>
      <c r="L19" s="37">
        <f t="shared" ref="L19:L25" si="25">L6*$E$15</f>
        <v>89.776867361436501</v>
      </c>
      <c r="M19" s="36">
        <f t="shared" ref="M19:M25" si="26">M6</f>
        <v>-0.13086393007357722</v>
      </c>
      <c r="N19" s="30">
        <f t="shared" ref="N19:N26" si="27">N6*$E$15</f>
        <v>10.561425034953102</v>
      </c>
      <c r="O19" s="61">
        <f t="shared" ref="O19:O26" si="28">O6</f>
        <v>-7.3918722397240844E-2</v>
      </c>
      <c r="Q19" s="44">
        <f>S19/(1+T19)</f>
        <v>83.787403815533267</v>
      </c>
      <c r="R19" s="64">
        <f>U19/(1+V19)</f>
        <v>8.4287071108902989</v>
      </c>
      <c r="S19" s="37">
        <f t="shared" ref="S19:S25" si="29">S6*$E$15</f>
        <v>96.003877246624825</v>
      </c>
      <c r="T19" s="51">
        <f t="shared" ref="T19:T25" si="30">T6</f>
        <v>0.14580322190179573</v>
      </c>
      <c r="U19" s="30">
        <f t="shared" ref="U19:U26" si="31">U6*$E$15</f>
        <v>9.9032830446935485</v>
      </c>
      <c r="V19" s="33">
        <f t="shared" ref="V19:V26" si="32">V6</f>
        <v>0.17494687078377957</v>
      </c>
      <c r="X19" s="44">
        <f>Z19/(1+AA19)</f>
        <v>187.0817790783579</v>
      </c>
      <c r="Y19" s="64">
        <f>AB19/(1+AC19)</f>
        <v>19.833132716267244</v>
      </c>
      <c r="Z19" s="37">
        <f t="shared" ref="Z19:Z25" si="33">Z6*$E$15</f>
        <v>185.78074460806133</v>
      </c>
      <c r="AA19" s="36">
        <f t="shared" ref="AA19:AA25" si="34">AA6</f>
        <v>-6.9543622938909033E-3</v>
      </c>
      <c r="AB19" s="30">
        <f t="shared" ref="AB19:AB26" si="35">AB6*$E$15</f>
        <v>20.464708079646648</v>
      </c>
      <c r="AC19" s="33">
        <f t="shared" ref="AC19:AC26" si="36">AC6</f>
        <v>3.1844458080058313E-2</v>
      </c>
      <c r="AE19" s="44">
        <f>AG19/(1+AH19)</f>
        <v>84.683155532846698</v>
      </c>
      <c r="AF19" s="64">
        <f>AI19/(1+AJ19)</f>
        <v>8.9205457561188801</v>
      </c>
      <c r="AG19" s="37">
        <f t="shared" ref="AG19:AG25" si="37">AG6*$E$15</f>
        <v>92.812738463999992</v>
      </c>
      <c r="AH19" s="51">
        <f t="shared" ref="AH19:AH25" si="38">AH6</f>
        <v>9.6000000000000002E-2</v>
      </c>
      <c r="AI19" s="30">
        <f t="shared" ref="AI19:AI26" si="39">AI6*$E$15</f>
        <v>10.205104344999999</v>
      </c>
      <c r="AJ19" s="33">
        <f t="shared" ref="AJ19:AJ26" si="40">AJ6</f>
        <v>0.14399999999999999</v>
      </c>
      <c r="AL19" s="44">
        <f>AN19/(1+AO19)</f>
        <v>271.76493461120458</v>
      </c>
      <c r="AM19" s="64">
        <f>AP19/(1+AQ19)</f>
        <v>28.753678472386131</v>
      </c>
      <c r="AN19" s="37">
        <f t="shared" ref="AN19:AN25" si="41">AN6*$E$15</f>
        <v>278.5934830720613</v>
      </c>
      <c r="AO19" s="51">
        <f t="shared" ref="AO19:AO25" si="42">AO6</f>
        <v>2.5126672322997923E-2</v>
      </c>
      <c r="AP19" s="30">
        <f t="shared" ref="AP19:AP26" si="43">AP6*$E$15</f>
        <v>30.669812424646647</v>
      </c>
      <c r="AQ19" s="33">
        <f t="shared" ref="AQ19:AQ26" si="44">AQ6</f>
        <v>6.6639611140560495E-2</v>
      </c>
    </row>
    <row r="20" spans="2:43" ht="21.95" customHeight="1">
      <c r="B20" s="6" t="s">
        <v>17</v>
      </c>
      <c r="C20" s="44">
        <f t="shared" ref="C20:C25" si="45">E20/(1+F20)</f>
        <v>1844.1390545573138</v>
      </c>
      <c r="D20" s="64">
        <f t="shared" ref="D20:D26" si="46">G20/(1+H20)</f>
        <v>440.54939461177253</v>
      </c>
      <c r="E20" s="46">
        <f t="shared" ref="E20:E25" si="47">E7*$E$15</f>
        <v>906.95451342280273</v>
      </c>
      <c r="F20" s="11">
        <f t="shared" ref="F20:F25" si="48">F7</f>
        <v>-0.50819624410561737</v>
      </c>
      <c r="G20" s="28">
        <f t="shared" si="23"/>
        <v>216.64154175711568</v>
      </c>
      <c r="H20" s="61">
        <f t="shared" si="24"/>
        <v>-0.50824687445541095</v>
      </c>
      <c r="J20" s="44">
        <f t="shared" ref="J20:J25" si="49">L20/(1+M20)</f>
        <v>198.66158464045398</v>
      </c>
      <c r="K20" s="64">
        <f t="shared" ref="K20:K22" si="50">N20/(1+O20)</f>
        <v>49.368591849585286</v>
      </c>
      <c r="L20" s="20">
        <f t="shared" si="25"/>
        <v>249.32983371899675</v>
      </c>
      <c r="M20" s="25">
        <f t="shared" si="26"/>
        <v>0.25504804650705015</v>
      </c>
      <c r="N20" s="28">
        <f t="shared" si="27"/>
        <v>63.382095034678365</v>
      </c>
      <c r="O20" s="33">
        <f t="shared" si="28"/>
        <v>0.28385462619207358</v>
      </c>
      <c r="Q20" s="44">
        <f t="shared" ref="Q20:Q25" si="51">S20/(1+T20)</f>
        <v>198.48888456654871</v>
      </c>
      <c r="R20" s="64">
        <f t="shared" ref="R20:R22" si="52">U20/(1+V20)</f>
        <v>48.883763637314075</v>
      </c>
      <c r="S20" s="20">
        <f t="shared" si="29"/>
        <v>278.56821696048598</v>
      </c>
      <c r="T20" s="25">
        <f t="shared" si="30"/>
        <v>0.40344492120458542</v>
      </c>
      <c r="U20" s="28">
        <f t="shared" si="31"/>
        <v>61.47736507544225</v>
      </c>
      <c r="V20" s="33">
        <f t="shared" si="32"/>
        <v>0.25762340092232999</v>
      </c>
      <c r="X20" s="44">
        <f t="shared" ref="X20:X25" si="53">Z20/(1+AA20)</f>
        <v>397.15046920700263</v>
      </c>
      <c r="Y20" s="64">
        <f t="shared" ref="Y20:Y22" si="54">AB20/(1+AC20)</f>
        <v>98.252355486899347</v>
      </c>
      <c r="Z20" s="20">
        <f t="shared" si="33"/>
        <v>527.89805067948271</v>
      </c>
      <c r="AA20" s="25">
        <f t="shared" si="34"/>
        <v>0.3292142188162237</v>
      </c>
      <c r="AB20" s="28">
        <f t="shared" si="35"/>
        <v>124.85946011012061</v>
      </c>
      <c r="AC20" s="33">
        <f t="shared" si="36"/>
        <v>0.2708037328099373</v>
      </c>
      <c r="AE20" s="44">
        <f t="shared" ref="AE20:AE25" si="55">AG20/(1+AH20)</f>
        <v>211.1510314689763</v>
      </c>
      <c r="AF20" s="64">
        <f t="shared" ref="AF20:AF22" si="56">AI20/(1+AJ20)</f>
        <v>48.825122085435318</v>
      </c>
      <c r="AG20" s="20">
        <f t="shared" si="37"/>
        <v>249.620182365381</v>
      </c>
      <c r="AH20" s="25">
        <f t="shared" si="38"/>
        <v>0.18218784264881438</v>
      </c>
      <c r="AI20" s="28">
        <f t="shared" si="39"/>
        <v>59.176047967547603</v>
      </c>
      <c r="AJ20" s="33">
        <f t="shared" si="40"/>
        <v>0.21199999999999999</v>
      </c>
      <c r="AL20" s="44">
        <f t="shared" ref="AL20:AL25" si="57">AN20/(1+AO20)</f>
        <v>608.3015006759789</v>
      </c>
      <c r="AM20" s="64">
        <f t="shared" ref="AM20:AM22" si="58">AP20/(1+AQ20)</f>
        <v>147.07747757233466</v>
      </c>
      <c r="AN20" s="20">
        <f t="shared" si="41"/>
        <v>777.51823304486368</v>
      </c>
      <c r="AO20" s="25">
        <f t="shared" si="42"/>
        <v>0.27817904802280058</v>
      </c>
      <c r="AP20" s="28">
        <f t="shared" si="43"/>
        <v>184.03550807766823</v>
      </c>
      <c r="AQ20" s="33">
        <f t="shared" si="44"/>
        <v>0.25128273285185432</v>
      </c>
    </row>
    <row r="21" spans="2:43" ht="21.95" customHeight="1">
      <c r="B21" s="6" t="s">
        <v>18</v>
      </c>
      <c r="C21" s="44">
        <f t="shared" si="45"/>
        <v>101.00297280839666</v>
      </c>
      <c r="D21" s="64">
        <f t="shared" si="46"/>
        <v>47.552772053000588</v>
      </c>
      <c r="E21" s="46">
        <f t="shared" si="47"/>
        <v>58.83484001252797</v>
      </c>
      <c r="F21" s="11">
        <f t="shared" si="48"/>
        <v>-0.41749397689374879</v>
      </c>
      <c r="G21" s="28">
        <f t="shared" si="23"/>
        <v>27.699776136271456</v>
      </c>
      <c r="H21" s="61">
        <f t="shared" si="24"/>
        <v>-0.41749397689374879</v>
      </c>
      <c r="J21" s="44">
        <f t="shared" si="49"/>
        <v>14.086051816328</v>
      </c>
      <c r="K21" s="64">
        <f t="shared" si="50"/>
        <v>5.5804733222989995</v>
      </c>
      <c r="L21" s="20">
        <f t="shared" si="25"/>
        <v>15.688145776341999</v>
      </c>
      <c r="M21" s="25">
        <f t="shared" si="26"/>
        <v>0.11373619669330726</v>
      </c>
      <c r="N21" s="28">
        <f t="shared" si="27"/>
        <v>7.6327735171539999</v>
      </c>
      <c r="O21" s="33">
        <f t="shared" si="28"/>
        <v>0.36776453829717615</v>
      </c>
      <c r="Q21" s="44">
        <f t="shared" si="51"/>
        <v>13.322280322718001</v>
      </c>
      <c r="R21" s="64">
        <f t="shared" si="52"/>
        <v>6.8654570925609999</v>
      </c>
      <c r="S21" s="20">
        <f t="shared" si="29"/>
        <v>13.575581754776</v>
      </c>
      <c r="T21" s="25">
        <f t="shared" si="30"/>
        <v>1.9013369027076621E-2</v>
      </c>
      <c r="U21" s="28">
        <f t="shared" si="31"/>
        <v>7.0820201489770005</v>
      </c>
      <c r="V21" s="33">
        <f t="shared" si="32"/>
        <v>3.1543865688222761E-2</v>
      </c>
      <c r="X21" s="44">
        <f t="shared" si="53"/>
        <v>27.408332139046003</v>
      </c>
      <c r="Y21" s="64">
        <f t="shared" si="54"/>
        <v>12.445930414859998</v>
      </c>
      <c r="Z21" s="20">
        <f t="shared" si="33"/>
        <v>29.263727531118001</v>
      </c>
      <c r="AA21" s="25">
        <f t="shared" si="34"/>
        <v>6.7694574870858171E-2</v>
      </c>
      <c r="AB21" s="28">
        <f t="shared" si="35"/>
        <v>14.714793666130998</v>
      </c>
      <c r="AC21" s="33">
        <f t="shared" si="36"/>
        <v>0.18229760055239086</v>
      </c>
      <c r="AE21" s="44">
        <f t="shared" si="55"/>
        <v>15.01378403941561</v>
      </c>
      <c r="AF21" s="64">
        <f t="shared" si="56"/>
        <v>7.6176301536465125</v>
      </c>
      <c r="AG21" s="20">
        <f t="shared" si="37"/>
        <v>15.659252502098331</v>
      </c>
      <c r="AH21" s="25">
        <f t="shared" si="38"/>
        <v>4.2991724204116455E-2</v>
      </c>
      <c r="AI21" s="28">
        <f t="shared" si="39"/>
        <v>7.1205038745591942</v>
      </c>
      <c r="AJ21" s="61">
        <f t="shared" si="40"/>
        <v>-6.5259965246454943E-2</v>
      </c>
      <c r="AL21" s="44">
        <f t="shared" si="57"/>
        <v>42.422116178461614</v>
      </c>
      <c r="AM21" s="64">
        <f t="shared" si="58"/>
        <v>20.063560568506514</v>
      </c>
      <c r="AN21" s="20">
        <f t="shared" si="41"/>
        <v>44.922980033216334</v>
      </c>
      <c r="AO21" s="25">
        <f t="shared" si="42"/>
        <v>5.8951888308307554E-2</v>
      </c>
      <c r="AP21" s="28">
        <f t="shared" si="43"/>
        <v>21.835297540690195</v>
      </c>
      <c r="AQ21" s="33">
        <f t="shared" si="44"/>
        <v>8.8306208966954403E-2</v>
      </c>
    </row>
    <row r="22" spans="2:43" ht="21.95" customHeight="1">
      <c r="B22" s="6" t="s">
        <v>19</v>
      </c>
      <c r="C22" s="44">
        <f t="shared" si="45"/>
        <v>56.30996857846975</v>
      </c>
      <c r="D22" s="64">
        <f t="shared" si="46"/>
        <v>12.768208472453724</v>
      </c>
      <c r="E22" s="46">
        <f t="shared" si="47"/>
        <v>50.473900393807313</v>
      </c>
      <c r="F22" s="11">
        <f t="shared" si="48"/>
        <v>-0.10364182989251169</v>
      </c>
      <c r="G22" s="28">
        <f t="shared" si="23"/>
        <v>10.065869661092078</v>
      </c>
      <c r="H22" s="61">
        <f t="shared" si="24"/>
        <v>-0.21164588729826128</v>
      </c>
      <c r="J22" s="44">
        <f t="shared" si="49"/>
        <v>10.499166575144194</v>
      </c>
      <c r="K22" s="64">
        <f t="shared" si="50"/>
        <v>1.812428035582113</v>
      </c>
      <c r="L22" s="20">
        <f t="shared" si="25"/>
        <v>11.129645978239621</v>
      </c>
      <c r="M22" s="25">
        <f t="shared" si="26"/>
        <v>6.0050423867740843E-2</v>
      </c>
      <c r="N22" s="28">
        <f t="shared" si="27"/>
        <v>2.345684268959932</v>
      </c>
      <c r="O22" s="33">
        <f t="shared" si="28"/>
        <v>0.29422201759671451</v>
      </c>
      <c r="Q22" s="44">
        <f t="shared" si="51"/>
        <v>11.375187663798021</v>
      </c>
      <c r="R22" s="64">
        <f t="shared" si="52"/>
        <v>2.0732616727845632</v>
      </c>
      <c r="S22" s="20">
        <f t="shared" si="29"/>
        <v>12.17208533876674</v>
      </c>
      <c r="T22" s="25">
        <f t="shared" si="30"/>
        <v>7.0055782684348644E-2</v>
      </c>
      <c r="U22" s="28">
        <f t="shared" si="31"/>
        <v>2.7263390997117005</v>
      </c>
      <c r="V22" s="33">
        <f t="shared" si="32"/>
        <v>0.315</v>
      </c>
      <c r="X22" s="44">
        <f t="shared" si="53"/>
        <v>21.874354238942217</v>
      </c>
      <c r="Y22" s="64">
        <f t="shared" si="54"/>
        <v>3.8856897083666766</v>
      </c>
      <c r="Z22" s="20">
        <f t="shared" si="33"/>
        <v>23.301731317006361</v>
      </c>
      <c r="AA22" s="25">
        <f t="shared" si="34"/>
        <v>6.5253449883472703E-2</v>
      </c>
      <c r="AB22" s="28">
        <f t="shared" si="35"/>
        <v>5.0720233686716325</v>
      </c>
      <c r="AC22" s="33">
        <f t="shared" si="36"/>
        <v>0.30530838778776892</v>
      </c>
      <c r="AE22" s="44">
        <f t="shared" si="55"/>
        <v>13.065113374896349</v>
      </c>
      <c r="AF22" s="64">
        <f t="shared" si="56"/>
        <v>3.0984667987890679</v>
      </c>
      <c r="AG22" s="20">
        <f t="shared" si="37"/>
        <v>14.149517785012746</v>
      </c>
      <c r="AH22" s="25">
        <f t="shared" si="38"/>
        <v>8.3000000000000004E-2</v>
      </c>
      <c r="AI22" s="28">
        <f t="shared" si="39"/>
        <v>2.299476309916745</v>
      </c>
      <c r="AJ22" s="61">
        <f t="shared" si="40"/>
        <v>-0.25786640321096277</v>
      </c>
      <c r="AL22" s="44">
        <f t="shared" si="57"/>
        <v>34.939467613838566</v>
      </c>
      <c r="AM22" s="64">
        <f t="shared" si="58"/>
        <v>6.9841565071557428</v>
      </c>
      <c r="AN22" s="20">
        <f t="shared" si="41"/>
        <v>37.451249102019105</v>
      </c>
      <c r="AO22" s="25">
        <f t="shared" si="42"/>
        <v>7.1889518064256031E-2</v>
      </c>
      <c r="AP22" s="28">
        <f t="shared" si="43"/>
        <v>7.3714996785883766</v>
      </c>
      <c r="AQ22" s="33">
        <f t="shared" si="44"/>
        <v>5.5460265106570095E-2</v>
      </c>
    </row>
    <row r="23" spans="2:43" ht="21.95" hidden="1" customHeight="1">
      <c r="B23" s="6" t="s">
        <v>20</v>
      </c>
      <c r="C23" s="44"/>
      <c r="D23" s="64"/>
      <c r="E23" s="46"/>
      <c r="F23" s="11"/>
      <c r="G23" s="28"/>
      <c r="H23" s="61"/>
      <c r="J23" s="44"/>
      <c r="K23" s="64"/>
      <c r="L23" s="20"/>
      <c r="M23" s="25"/>
      <c r="N23" s="28"/>
      <c r="O23" s="33"/>
      <c r="Q23" s="44"/>
      <c r="R23" s="64"/>
      <c r="S23" s="20"/>
      <c r="T23" s="25"/>
      <c r="U23" s="28"/>
      <c r="V23" s="33"/>
      <c r="X23" s="44"/>
      <c r="Y23" s="64"/>
      <c r="Z23" s="20"/>
      <c r="AA23" s="25"/>
      <c r="AB23" s="28"/>
      <c r="AC23" s="33"/>
      <c r="AE23" s="44"/>
      <c r="AF23" s="64"/>
      <c r="AG23" s="20"/>
      <c r="AH23" s="25"/>
      <c r="AI23" s="28"/>
      <c r="AJ23" s="33"/>
      <c r="AL23" s="44"/>
      <c r="AM23" s="64"/>
      <c r="AN23" s="20"/>
      <c r="AO23" s="25"/>
      <c r="AP23" s="28"/>
      <c r="AQ23" s="33"/>
    </row>
    <row r="24" spans="2:43" ht="21.95" customHeight="1">
      <c r="B24" s="10" t="s">
        <v>38</v>
      </c>
      <c r="C24" s="44">
        <f t="shared" si="45"/>
        <v>2769.3580416878149</v>
      </c>
      <c r="D24" s="64">
        <f t="shared" si="46"/>
        <v>547.79893898072658</v>
      </c>
      <c r="E24" s="47">
        <f t="shared" si="47"/>
        <v>1378.9309867552815</v>
      </c>
      <c r="F24" s="60">
        <f t="shared" si="48"/>
        <v>-0.50207558358366788</v>
      </c>
      <c r="G24" s="29">
        <f t="shared" si="23"/>
        <v>293.69188034503219</v>
      </c>
      <c r="H24" s="62">
        <f t="shared" si="24"/>
        <v>-0.46386920556747324</v>
      </c>
      <c r="J24" s="44">
        <f t="shared" si="49"/>
        <v>325.50997013201714</v>
      </c>
      <c r="K24" s="64">
        <f t="shared" ref="K24:K26" si="59">N24/(1+O24)</f>
        <v>68.165918812843344</v>
      </c>
      <c r="L24" s="21">
        <f t="shared" si="25"/>
        <v>365.92449283501486</v>
      </c>
      <c r="M24" s="26">
        <f t="shared" si="26"/>
        <v>0.12415755709911669</v>
      </c>
      <c r="N24" s="29">
        <f t="shared" si="27"/>
        <v>83.921977855745396</v>
      </c>
      <c r="O24" s="34">
        <f t="shared" si="28"/>
        <v>0.23114276631643382</v>
      </c>
      <c r="Q24" s="44">
        <f t="shared" si="51"/>
        <v>322.62155309112825</v>
      </c>
      <c r="R24" s="64">
        <f t="shared" ref="R24:R26" si="60">U24/(1+V24)</f>
        <v>66.251189513549946</v>
      </c>
      <c r="S24" s="21">
        <f t="shared" si="29"/>
        <v>400.31976130065357</v>
      </c>
      <c r="T24" s="26">
        <f t="shared" si="30"/>
        <v>0.24083390419851636</v>
      </c>
      <c r="U24" s="29">
        <f t="shared" si="31"/>
        <v>81.189007368824505</v>
      </c>
      <c r="V24" s="34">
        <f t="shared" si="32"/>
        <v>0.22547244758857388</v>
      </c>
      <c r="X24" s="44">
        <f t="shared" si="53"/>
        <v>648.13152322314545</v>
      </c>
      <c r="Y24" s="64">
        <f t="shared" ref="Y24:Y26" si="61">AB24/(1+AC24)</f>
        <v>134.4171083263933</v>
      </c>
      <c r="Z24" s="21">
        <f t="shared" si="33"/>
        <v>766.24425413566837</v>
      </c>
      <c r="AA24" s="26">
        <f t="shared" si="34"/>
        <v>0.18223574487651928</v>
      </c>
      <c r="AB24" s="29">
        <f t="shared" si="35"/>
        <v>165.11098522456993</v>
      </c>
      <c r="AC24" s="34">
        <f t="shared" si="36"/>
        <v>0.22834799290314578</v>
      </c>
      <c r="AE24" s="44">
        <f t="shared" si="55"/>
        <v>323.91308441613495</v>
      </c>
      <c r="AF24" s="64">
        <f t="shared" ref="AF24:AF26" si="62">AI24/(1+AJ24)</f>
        <v>68.461764793989772</v>
      </c>
      <c r="AG24" s="21">
        <f t="shared" si="37"/>
        <v>372.24169111649206</v>
      </c>
      <c r="AH24" s="26">
        <f t="shared" si="38"/>
        <v>0.14920239109040989</v>
      </c>
      <c r="AI24" s="29">
        <f t="shared" si="39"/>
        <v>78.801132497023545</v>
      </c>
      <c r="AJ24" s="34">
        <f t="shared" si="40"/>
        <v>0.15102397278460833</v>
      </c>
      <c r="AL24" s="44">
        <f t="shared" si="57"/>
        <v>972.04460763928034</v>
      </c>
      <c r="AM24" s="64">
        <f t="shared" ref="AM24:AM26" si="63">AP24/(1+AQ24)</f>
        <v>202.87887312038302</v>
      </c>
      <c r="AN24" s="21">
        <f t="shared" si="41"/>
        <v>1138.4859452521603</v>
      </c>
      <c r="AO24" s="26">
        <f t="shared" si="42"/>
        <v>0.17122808593846472</v>
      </c>
      <c r="AP24" s="29">
        <f t="shared" si="43"/>
        <v>243.91211772159346</v>
      </c>
      <c r="AQ24" s="34">
        <f t="shared" si="44"/>
        <v>0.20225489214375902</v>
      </c>
    </row>
    <row r="25" spans="2:43" s="8" customFormat="1" ht="21.95" customHeight="1">
      <c r="B25" s="16" t="s">
        <v>22</v>
      </c>
      <c r="C25" s="44">
        <f t="shared" si="45"/>
        <v>2769.3580416878149</v>
      </c>
      <c r="D25" s="64">
        <f t="shared" si="46"/>
        <v>546.36116283394745</v>
      </c>
      <c r="E25" s="48">
        <f t="shared" si="47"/>
        <v>1378.9309867552815</v>
      </c>
      <c r="F25" s="24">
        <f t="shared" si="48"/>
        <v>-0.50207558358366788</v>
      </c>
      <c r="G25" s="31">
        <f t="shared" si="23"/>
        <v>284.14047485584928</v>
      </c>
      <c r="H25" s="35">
        <f t="shared" si="24"/>
        <v>-0.47994020405471882</v>
      </c>
      <c r="I25" s="1"/>
      <c r="J25" s="44">
        <f t="shared" si="49"/>
        <v>325.50997013201714</v>
      </c>
      <c r="K25" s="64">
        <f t="shared" si="59"/>
        <v>67.069332540439348</v>
      </c>
      <c r="L25" s="22">
        <f t="shared" si="25"/>
        <v>365.92449283501486</v>
      </c>
      <c r="M25" s="52">
        <f t="shared" si="26"/>
        <v>0.12415755709911669</v>
      </c>
      <c r="N25" s="31">
        <f t="shared" si="27"/>
        <v>81.277946541520947</v>
      </c>
      <c r="O25" s="50">
        <f t="shared" si="28"/>
        <v>0.21184964070597445</v>
      </c>
      <c r="P25" s="1"/>
      <c r="Q25" s="44">
        <f t="shared" si="51"/>
        <v>322.62155309112825</v>
      </c>
      <c r="R25" s="64">
        <f t="shared" si="60"/>
        <v>63.219645756252334</v>
      </c>
      <c r="S25" s="22">
        <f t="shared" si="29"/>
        <v>400.31976130065357</v>
      </c>
      <c r="T25" s="52">
        <f t="shared" si="30"/>
        <v>0.24083390419851636</v>
      </c>
      <c r="U25" s="31">
        <f t="shared" si="31"/>
        <v>78.233344491836164</v>
      </c>
      <c r="V25" s="50">
        <f t="shared" si="32"/>
        <v>0.23748470204135863</v>
      </c>
      <c r="W25" s="1"/>
      <c r="X25" s="44">
        <f t="shared" si="53"/>
        <v>648.13152322314545</v>
      </c>
      <c r="Y25" s="64">
        <f t="shared" si="61"/>
        <v>130.28897829669171</v>
      </c>
      <c r="Z25" s="22">
        <f t="shared" si="33"/>
        <v>766.24425413566837</v>
      </c>
      <c r="AA25" s="52">
        <f t="shared" si="34"/>
        <v>0.18223574487651928</v>
      </c>
      <c r="AB25" s="31">
        <f t="shared" si="35"/>
        <v>159.51129103335711</v>
      </c>
      <c r="AC25" s="50">
        <f t="shared" si="36"/>
        <v>0.22428844802298542</v>
      </c>
      <c r="AD25" s="1"/>
      <c r="AE25" s="44">
        <f t="shared" si="55"/>
        <v>323.91308441613495</v>
      </c>
      <c r="AF25" s="64">
        <f t="shared" si="62"/>
        <v>66.197008382754873</v>
      </c>
      <c r="AG25" s="22">
        <f t="shared" si="37"/>
        <v>372.24169111649206</v>
      </c>
      <c r="AH25" s="52">
        <f t="shared" si="38"/>
        <v>0.14920239109040989</v>
      </c>
      <c r="AI25" s="31">
        <f t="shared" si="39"/>
        <v>75.619303860127445</v>
      </c>
      <c r="AJ25" s="50">
        <f t="shared" si="40"/>
        <v>0.14233717969386661</v>
      </c>
      <c r="AL25" s="44">
        <f t="shared" si="57"/>
        <v>972.04460763928034</v>
      </c>
      <c r="AM25" s="64">
        <f t="shared" si="63"/>
        <v>196.48598667944657</v>
      </c>
      <c r="AN25" s="22">
        <f t="shared" si="41"/>
        <v>1138.4859452521603</v>
      </c>
      <c r="AO25" s="52">
        <f t="shared" si="42"/>
        <v>0.17122808593846472</v>
      </c>
      <c r="AP25" s="31">
        <f t="shared" si="43"/>
        <v>235.13059489348458</v>
      </c>
      <c r="AQ25" s="50">
        <f t="shared" si="44"/>
        <v>0.1966786989093734</v>
      </c>
    </row>
    <row r="26" spans="2:43" ht="21.95" customHeight="1">
      <c r="B26" s="17" t="s">
        <v>23</v>
      </c>
      <c r="C26" s="44"/>
      <c r="D26" s="64">
        <f t="shared" si="46"/>
        <v>1.4377761467787018</v>
      </c>
      <c r="E26" s="49"/>
      <c r="F26" s="27"/>
      <c r="G26" s="32">
        <f t="shared" si="23"/>
        <v>9.5514054891828977</v>
      </c>
      <c r="H26" s="38">
        <f t="shared" si="24"/>
        <v>5.643179823634271</v>
      </c>
      <c r="J26" s="44"/>
      <c r="K26" s="64">
        <f t="shared" si="59"/>
        <v>1.0966517625644971</v>
      </c>
      <c r="L26" s="23"/>
      <c r="M26" s="27"/>
      <c r="N26" s="32">
        <f t="shared" si="27"/>
        <v>2.6440313142244416</v>
      </c>
      <c r="O26" s="38">
        <f t="shared" si="28"/>
        <v>1.4110035696668466</v>
      </c>
      <c r="Q26" s="44"/>
      <c r="R26" s="64">
        <f t="shared" si="60"/>
        <v>2.9926206204262145</v>
      </c>
      <c r="S26" s="23"/>
      <c r="T26" s="27"/>
      <c r="U26" s="32">
        <f t="shared" si="31"/>
        <v>2.9556628769883444</v>
      </c>
      <c r="V26" s="65">
        <f t="shared" si="32"/>
        <v>-1.2349625336941727E-2</v>
      </c>
      <c r="X26" s="44"/>
      <c r="Y26" s="64">
        <f t="shared" si="61"/>
        <v>4.0892723829907114</v>
      </c>
      <c r="Z26" s="23"/>
      <c r="AA26" s="27"/>
      <c r="AB26" s="32">
        <f t="shared" si="35"/>
        <v>5.5996941912127856</v>
      </c>
      <c r="AC26" s="38">
        <f t="shared" si="36"/>
        <v>0.36936199567058892</v>
      </c>
      <c r="AE26" s="44"/>
      <c r="AF26" s="64">
        <f t="shared" si="62"/>
        <v>2.2647564112349081</v>
      </c>
      <c r="AG26" s="23"/>
      <c r="AH26" s="27"/>
      <c r="AI26" s="32">
        <f t="shared" si="39"/>
        <v>3.1818286368961002</v>
      </c>
      <c r="AJ26" s="65">
        <f t="shared" si="40"/>
        <v>0.40493194813880162</v>
      </c>
      <c r="AL26" s="44"/>
      <c r="AM26" s="64">
        <f t="shared" si="63"/>
        <v>6.3540287942256191</v>
      </c>
      <c r="AN26" s="23"/>
      <c r="AO26" s="27"/>
      <c r="AP26" s="32">
        <f t="shared" si="43"/>
        <v>8.7815228281088871</v>
      </c>
      <c r="AQ26" s="38">
        <f t="shared" si="44"/>
        <v>0.38204013744623144</v>
      </c>
    </row>
  </sheetData>
  <mergeCells count="12">
    <mergeCell ref="AG4:AJ4"/>
    <mergeCell ref="AG17:AJ17"/>
    <mergeCell ref="AN4:AQ4"/>
    <mergeCell ref="AN17:AQ17"/>
    <mergeCell ref="E4:H4"/>
    <mergeCell ref="L4:O4"/>
    <mergeCell ref="S4:V4"/>
    <mergeCell ref="Z4:AC4"/>
    <mergeCell ref="E17:H17"/>
    <mergeCell ref="L17:O17"/>
    <mergeCell ref="S17:V17"/>
    <mergeCell ref="Z17:AC17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&amp;C&amp;1#&amp;"arial black"&amp;9&amp;KFFA500C2 - Confidential</oddFooter>
  </headerFooter>
  <ignoredErrors>
    <ignoredError sqref="F19:F22 M19:M22 N19:N22 G19:G22 T19:T22 U19:U22 AA19:AA22 AB19:AB25 D12 K12 R12 M25:P25 R25:W25 Y25:AA25 W12 AA6:AA12 AH19:AQ22 F24:F25 M24 G24:G26 AA24 N24 T24 U24 AH24:AQ26 AI23:AK23 AP23:AQ23 AM23 AH11:AJ11 AH12 AJ12 AF12 AM12 AO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4362A06C10B847AD9FA8C0F3F62367" ma:contentTypeVersion="2" ma:contentTypeDescription="Create a new document." ma:contentTypeScope="" ma:versionID="12fd0d73ea20f4b206a398bf49d5761c">
  <xsd:schema xmlns:xsd="http://www.w3.org/2001/XMLSchema" xmlns:xs="http://www.w3.org/2001/XMLSchema" xmlns:p="http://schemas.microsoft.com/office/2006/metadata/properties" xmlns:ns2="543b57ab-25a8-460f-874a-8e4a912985af" targetNamespace="http://schemas.microsoft.com/office/2006/metadata/properties" ma:root="true" ma:fieldsID="9c7c6748ef10e53f73fa5e3bd06ca19a" ns2:_="">
    <xsd:import namespace="543b57ab-25a8-460f-874a-8e4a912985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b57ab-25a8-460f-874a-8e4a912985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5F55BC-B9CF-4B0A-8FF4-02B0EB8317B7}"/>
</file>

<file path=customXml/itemProps2.xml><?xml version="1.0" encoding="utf-8"?>
<ds:datastoreItem xmlns:ds="http://schemas.openxmlformats.org/officeDocument/2006/customXml" ds:itemID="{B513D21D-17BF-46E1-8C5A-5300761498AD}"/>
</file>

<file path=customXml/itemProps3.xml><?xml version="1.0" encoding="utf-8"?>
<ds:datastoreItem xmlns:ds="http://schemas.openxmlformats.org/officeDocument/2006/customXml" ds:itemID="{9415A3C2-420A-4A91-8FB3-04BC7F4F9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NA</vt:lpstr>
      <vt:lpstr>China</vt:lpstr>
      <vt:lpstr>Japan</vt:lpstr>
      <vt:lpstr>Korea</vt:lpstr>
      <vt:lpstr>Taiwan</vt:lpstr>
      <vt:lpstr>Hong Kong</vt:lpstr>
      <vt:lpstr>China!Print_Area</vt:lpstr>
      <vt:lpstr>'Hong Kong'!Print_Area</vt:lpstr>
      <vt:lpstr>Japan!Print_Area</vt:lpstr>
      <vt:lpstr>Korea!Print_Area</vt:lpstr>
      <vt:lpstr>NA!Print_Area</vt:lpstr>
      <vt:lpstr>Taiwan!Print_Area</vt:lpstr>
    </vt:vector>
  </TitlesOfParts>
  <Manager/>
  <Company>L'Oréal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 Angela</dc:creator>
  <cp:keywords/>
  <dc:description/>
  <cp:lastModifiedBy>ZHANG Flavie</cp:lastModifiedBy>
  <cp:revision/>
  <dcterms:created xsi:type="dcterms:W3CDTF">2019-04-15T01:46:11Z</dcterms:created>
  <dcterms:modified xsi:type="dcterms:W3CDTF">2021-11-24T03:45:26Z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58e8bc-adf7-4cae-954e-94c3e223547a_Enabled">
    <vt:lpwstr>true</vt:lpwstr>
  </property>
  <property fmtid="{D5CDD505-2E9C-101B-9397-08002B2CF9AE}" pid="3" name="MSIP_Label_1f58e8bc-adf7-4cae-954e-94c3e223547a_SetDate">
    <vt:lpwstr>2021-11-02T08:13:31Z</vt:lpwstr>
  </property>
  <property fmtid="{D5CDD505-2E9C-101B-9397-08002B2CF9AE}" pid="4" name="MSIP_Label_1f58e8bc-adf7-4cae-954e-94c3e223547a_Method">
    <vt:lpwstr>Privileged</vt:lpwstr>
  </property>
  <property fmtid="{D5CDD505-2E9C-101B-9397-08002B2CF9AE}" pid="5" name="MSIP_Label_1f58e8bc-adf7-4cae-954e-94c3e223547a_Name">
    <vt:lpwstr>C2 _ Confidential</vt:lpwstr>
  </property>
  <property fmtid="{D5CDD505-2E9C-101B-9397-08002B2CF9AE}" pid="6" name="MSIP_Label_1f58e8bc-adf7-4cae-954e-94c3e223547a_SiteId">
    <vt:lpwstr>e4e1abd9-eac7-4a71-ab52-da5c998aa7ba</vt:lpwstr>
  </property>
  <property fmtid="{D5CDD505-2E9C-101B-9397-08002B2CF9AE}" pid="7" name="MSIP_Label_1f58e8bc-adf7-4cae-954e-94c3e223547a_ActionId">
    <vt:lpwstr>0c09e897-6685-483a-a3e3-185825407142</vt:lpwstr>
  </property>
  <property fmtid="{D5CDD505-2E9C-101B-9397-08002B2CF9AE}" pid="8" name="MSIP_Label_1f58e8bc-adf7-4cae-954e-94c3e223547a_ContentBits">
    <vt:lpwstr>2</vt:lpwstr>
  </property>
  <property fmtid="{D5CDD505-2E9C-101B-9397-08002B2CF9AE}" pid="9" name="ContentTypeId">
    <vt:lpwstr>0x0101000F4362A06C10B847AD9FA8C0F3F62367</vt:lpwstr>
  </property>
</Properties>
</file>