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</sheets>
  <definedNames/>
  <calcPr/>
</workbook>
</file>

<file path=xl/sharedStrings.xml><?xml version="1.0" encoding="utf-8"?>
<sst xmlns="http://schemas.openxmlformats.org/spreadsheetml/2006/main" count="126" uniqueCount="126">
  <si>
    <t>ID</t>
  </si>
  <si>
    <t>Name</t>
  </si>
  <si>
    <t>Parameter</t>
  </si>
  <si>
    <t>Language</t>
  </si>
  <si>
    <t>Frequency</t>
  </si>
  <si>
    <t>Confidence</t>
  </si>
  <si>
    <t>References</t>
  </si>
  <si>
    <t>132A-abd</t>
  </si>
  <si>
    <t>132A-aga</t>
  </si>
  <si>
    <t>132A-agc</t>
  </si>
  <si>
    <t>132A-agu</t>
  </si>
  <si>
    <t>132A-amk</t>
  </si>
  <si>
    <t>132A-ape</t>
  </si>
  <si>
    <t>132A-amz</t>
  </si>
  <si>
    <t>132A-ant</t>
  </si>
  <si>
    <t>132A-api</t>
  </si>
  <si>
    <t>132A-arb</t>
  </si>
  <si>
    <t>132A-arl</t>
  </si>
  <si>
    <t>132A-bhn</t>
  </si>
  <si>
    <t>132A-bzi</t>
  </si>
  <si>
    <t>132A-brk</t>
  </si>
  <si>
    <t>132A-bet</t>
  </si>
  <si>
    <t>132A-bhi</t>
  </si>
  <si>
    <t>132A-bgl</t>
  </si>
  <si>
    <t>132A-cak</t>
  </si>
  <si>
    <t>132A-cax</t>
  </si>
  <si>
    <t>132A-cam</t>
  </si>
  <si>
    <t>132A-can</t>
  </si>
  <si>
    <t>132A-cav</t>
  </si>
  <si>
    <t>132A-cay</t>
  </si>
  <si>
    <t>132A-cbo</t>
  </si>
  <si>
    <t>132A-cvc</t>
  </si>
  <si>
    <t>132A-chy</t>
  </si>
  <si>
    <t>132A-cle</t>
  </si>
  <si>
    <t>132A-cqt</t>
  </si>
  <si>
    <t>132A-cum</t>
  </si>
  <si>
    <t>132A-cof</t>
  </si>
  <si>
    <t>132A-cea</t>
  </si>
  <si>
    <t>132A-cul</t>
  </si>
  <si>
    <t>132A-dan</t>
  </si>
  <si>
    <t>132A-did</t>
  </si>
  <si>
    <t>132A-dym</t>
  </si>
  <si>
    <t>132A-eja</t>
  </si>
  <si>
    <t>132A-eng</t>
  </si>
  <si>
    <t>132A-ese</t>
  </si>
  <si>
    <t>132A-pdp</t>
  </si>
  <si>
    <t>132A-fre</t>
  </si>
  <si>
    <t>132A-grf</t>
  </si>
  <si>
    <t>132A-ger</t>
  </si>
  <si>
    <t>132A-ghb</t>
  </si>
  <si>
    <t>132A-gmb</t>
  </si>
  <si>
    <t>132A-grj</t>
  </si>
  <si>
    <t>132A-gun</t>
  </si>
  <si>
    <t>132A-hlb</t>
  </si>
  <si>
    <t>132A-htc</t>
  </si>
  <si>
    <t>132A-hve</t>
  </si>
  <si>
    <t>132A-idn</t>
  </si>
  <si>
    <t>132A-ifu</t>
  </si>
  <si>
    <t>132A-iwm</t>
  </si>
  <si>
    <t>132A-jpn</t>
  </si>
  <si>
    <t>132A-klq</t>
  </si>
  <si>
    <t>132A-kak</t>
  </si>
  <si>
    <t>132A-jva</t>
  </si>
  <si>
    <t>132A-kmt</t>
  </si>
  <si>
    <t>132A-kkz</t>
  </si>
  <si>
    <t>132A-kkb</t>
  </si>
  <si>
    <t>132A-kor</t>
  </si>
  <si>
    <t>132A-knq</t>
  </si>
  <si>
    <t>132A-kya</t>
  </si>
  <si>
    <t>132A-kun</t>
  </si>
  <si>
    <t>132A-kwb</t>
  </si>
  <si>
    <t>132A-lel</t>
  </si>
  <si>
    <t>132A-mmp</t>
  </si>
  <si>
    <t>132A-mnd</t>
  </si>
  <si>
    <t>132A-mav</t>
  </si>
  <si>
    <t>132A-mwa</t>
  </si>
  <si>
    <t>132A-myr</t>
  </si>
  <si>
    <t>132A-mwc</t>
  </si>
  <si>
    <t>132A-maz</t>
  </si>
  <si>
    <t>132A-mzc</t>
  </si>
  <si>
    <t>132A-mey</t>
  </si>
  <si>
    <t>132A-mic</t>
  </si>
  <si>
    <t>132A-mki</t>
  </si>
  <si>
    <t>132A-mxp</t>
  </si>
  <si>
    <t>132A-mdu</t>
  </si>
  <si>
    <t>132A-mrl</t>
  </si>
  <si>
    <t>132A-mpa</t>
  </si>
  <si>
    <t>132A-naf</t>
  </si>
  <si>
    <t>132A-nhn</t>
  </si>
  <si>
    <t>132A-ndy</t>
  </si>
  <si>
    <t>132A-nbr</t>
  </si>
  <si>
    <t>132A-oca</t>
  </si>
  <si>
    <t>132A-ood</t>
  </si>
  <si>
    <t>132A-pat</t>
  </si>
  <si>
    <t>132A-pec</t>
  </si>
  <si>
    <t>132A-prh</t>
  </si>
  <si>
    <t>132A-rus</t>
  </si>
  <si>
    <t>132A-srm</t>
  </si>
  <si>
    <t>132A-ser</t>
  </si>
  <si>
    <t>132A-shk</t>
  </si>
  <si>
    <t>132A-srn</t>
  </si>
  <si>
    <t>132A-sla</t>
  </si>
  <si>
    <t>132A-spa</t>
  </si>
  <si>
    <t>132A-sur</t>
  </si>
  <si>
    <t>132A-tbl</t>
  </si>
  <si>
    <t>132A-tac</t>
  </si>
  <si>
    <t>132A-tce</t>
  </si>
  <si>
    <t>132A-twe</t>
  </si>
  <si>
    <t>132A-tbo</t>
  </si>
  <si>
    <t>132A-trb</t>
  </si>
  <si>
    <t>132A-tic</t>
  </si>
  <si>
    <t>132A-tif</t>
  </si>
  <si>
    <t>132A-tlp</t>
  </si>
  <si>
    <t>132A-tol</t>
  </si>
  <si>
    <t>132A-tsf</t>
  </si>
  <si>
    <t>132A-tuc</t>
  </si>
  <si>
    <t>132A-vag</t>
  </si>
  <si>
    <t>132A-vas</t>
  </si>
  <si>
    <t>132A-wao</t>
  </si>
  <si>
    <t>132A-wrl</t>
  </si>
  <si>
    <t>132A-wob</t>
  </si>
  <si>
    <t>132A-ykn</t>
  </si>
  <si>
    <t>132A-yam</t>
  </si>
  <si>
    <t>132A-ycn</t>
  </si>
  <si>
    <t>132A-yus</t>
  </si>
  <si>
    <t>132A-zte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</si>
</sst>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 t="str">
        <f>HYPERLINK("https://wals.info/values/132A-abd","3.5")</f>
        <v>3.5</v>
      </c>
      <c r="C2" s="2" t="str">
        <f t="shared" ref="C2:C120" si="1">HYPERLINK("https://wals.info/feature/132A","Number of Non-Derived Basic Colour Categories")</f>
        <v>Number of Non-Derived Basic Colour Categories</v>
      </c>
      <c r="D2" s="2" t="str">
        <f>HYPERLINK("https://wals.info/languoid/lect/wals_code_abd","Abidji")</f>
        <v>Abidji</v>
      </c>
      <c r="E2" s="1"/>
      <c r="F2" s="1"/>
      <c r="G2" s="1"/>
    </row>
    <row r="3" ht="12.75" customHeight="1">
      <c r="A3" s="1" t="s">
        <v>8</v>
      </c>
      <c r="B3" s="2" t="str">
        <f>HYPERLINK("https://wals.info/values/132A-aga","5")</f>
        <v>5</v>
      </c>
      <c r="C3" s="2" t="str">
        <f t="shared" si="1"/>
        <v>Number of Non-Derived Basic Colour Categories</v>
      </c>
      <c r="D3" s="2" t="str">
        <f>HYPERLINK("https://wals.info/languoid/lect/wals_code_aga","Agarabi")</f>
        <v>Agarabi</v>
      </c>
      <c r="E3" s="1"/>
      <c r="F3" s="1"/>
      <c r="G3" s="1"/>
    </row>
    <row r="4" ht="12.75" customHeight="1">
      <c r="A4" s="1" t="s">
        <v>9</v>
      </c>
      <c r="B4" s="2" t="str">
        <f>HYPERLINK("https://wals.info/values/132A-agc","5")</f>
        <v>5</v>
      </c>
      <c r="C4" s="2" t="str">
        <f t="shared" si="1"/>
        <v>Number of Non-Derived Basic Colour Categories</v>
      </c>
      <c r="D4" s="2" t="str">
        <f>HYPERLINK("https://wals.info/languoid/lect/wals_code_agc","Agta (Central)")</f>
        <v>Agta (Central)</v>
      </c>
      <c r="E4" s="1"/>
      <c r="F4" s="1"/>
      <c r="G4" s="1"/>
    </row>
    <row r="5" ht="12.75" customHeight="1">
      <c r="A5" s="1" t="s">
        <v>10</v>
      </c>
      <c r="B5" s="2" t="str">
        <f>HYPERLINK("https://wals.info/values/132A-agu","5")</f>
        <v>5</v>
      </c>
      <c r="C5" s="2" t="str">
        <f t="shared" si="1"/>
        <v>Number of Non-Derived Basic Colour Categories</v>
      </c>
      <c r="D5" s="2" t="str">
        <f>HYPERLINK("https://wals.info/languoid/lect/wals_code_agu","Aguacatec")</f>
        <v>Aguacatec</v>
      </c>
      <c r="E5" s="1"/>
      <c r="F5" s="1"/>
      <c r="G5" s="1"/>
    </row>
    <row r="6" ht="12.75" customHeight="1">
      <c r="A6" s="1" t="s">
        <v>11</v>
      </c>
      <c r="B6" s="2" t="str">
        <f>HYPERLINK("https://wals.info/values/132A-amk","5.5")</f>
        <v>5.5</v>
      </c>
      <c r="C6" s="2" t="str">
        <f t="shared" si="1"/>
        <v>Number of Non-Derived Basic Colour Categories</v>
      </c>
      <c r="D6" s="2" t="str">
        <f>HYPERLINK("https://wals.info/languoid/lect/wals_code_amk","Amarakaeri")</f>
        <v>Amarakaeri</v>
      </c>
      <c r="E6" s="1"/>
      <c r="F6" s="1"/>
      <c r="G6" s="1"/>
    </row>
    <row r="7" ht="12.75" customHeight="1">
      <c r="A7" s="1" t="s">
        <v>12</v>
      </c>
      <c r="B7" s="2" t="str">
        <f>HYPERLINK("https://wals.info/values/132A-ape","5")</f>
        <v>5</v>
      </c>
      <c r="C7" s="2" t="str">
        <f t="shared" si="1"/>
        <v>Number of Non-Derived Basic Colour Categories</v>
      </c>
      <c r="D7" s="2" t="str">
        <f>HYPERLINK("https://wals.info/languoid/lect/wals_code_ape","Ampeeli")</f>
        <v>Ampeeli</v>
      </c>
      <c r="E7" s="1"/>
      <c r="F7" s="1"/>
      <c r="G7" s="1"/>
    </row>
    <row r="8" ht="12.75" customHeight="1">
      <c r="A8" s="1" t="s">
        <v>13</v>
      </c>
      <c r="B8" s="2" t="str">
        <f>HYPERLINK("https://wals.info/values/132A-amz","6")</f>
        <v>6</v>
      </c>
      <c r="C8" s="2" t="str">
        <f t="shared" si="1"/>
        <v>Number of Non-Derived Basic Colour Categories</v>
      </c>
      <c r="D8" s="2" t="str">
        <f>HYPERLINK("https://wals.info/languoid/lect/wals_code_amz","Amuzgo")</f>
        <v>Amuzgo</v>
      </c>
      <c r="E8" s="1"/>
      <c r="F8" s="1"/>
      <c r="G8" s="1"/>
    </row>
    <row r="9" ht="12.75" customHeight="1">
      <c r="A9" s="1" t="s">
        <v>14</v>
      </c>
      <c r="B9" s="2" t="str">
        <f>HYPERLINK("https://wals.info/values/132A-ant","5")</f>
        <v>5</v>
      </c>
      <c r="C9" s="2" t="str">
        <f t="shared" si="1"/>
        <v>Number of Non-Derived Basic Colour Categories</v>
      </c>
      <c r="D9" s="2" t="str">
        <f>HYPERLINK("https://wals.info/languoid/lect/wals_code_ant","Angaatiha")</f>
        <v>Angaatiha</v>
      </c>
      <c r="E9" s="1"/>
      <c r="F9" s="1"/>
      <c r="G9" s="1"/>
    </row>
    <row r="10" ht="12.75" customHeight="1">
      <c r="A10" s="1" t="s">
        <v>15</v>
      </c>
      <c r="B10" s="2" t="str">
        <f>HYPERLINK("https://wals.info/values/132A-api","5")</f>
        <v>5</v>
      </c>
      <c r="C10" s="2" t="str">
        <f t="shared" si="1"/>
        <v>Number of Non-Derived Basic Colour Categories</v>
      </c>
      <c r="D10" s="2" t="str">
        <f>HYPERLINK("https://wals.info/languoid/lect/wals_code_api","Apinayé")</f>
        <v>Apinayé</v>
      </c>
      <c r="E10" s="1"/>
      <c r="F10" s="1"/>
      <c r="G10" s="1"/>
    </row>
    <row r="11" ht="12.75" customHeight="1">
      <c r="A11" s="1" t="s">
        <v>16</v>
      </c>
      <c r="B11" s="2" t="str">
        <f>HYPERLINK("https://wals.info/values/132A-arb","5")</f>
        <v>5</v>
      </c>
      <c r="C11" s="2" t="str">
        <f t="shared" si="1"/>
        <v>Number of Non-Derived Basic Colour Categories</v>
      </c>
      <c r="D11" s="2" t="str">
        <f>HYPERLINK("https://wals.info/languoid/lect/wals_code_arb","Arabela")</f>
        <v>Arabela</v>
      </c>
      <c r="E11" s="1"/>
      <c r="F11" s="1"/>
      <c r="G11" s="1"/>
    </row>
    <row r="12" ht="12.75" customHeight="1">
      <c r="A12" s="1" t="s">
        <v>17</v>
      </c>
      <c r="B12" s="2" t="str">
        <f>HYPERLINK("https://wals.info/values/132A-arl","6")</f>
        <v>6</v>
      </c>
      <c r="C12" s="2" t="str">
        <f t="shared" si="1"/>
        <v>Number of Non-Derived Basic Colour Categories</v>
      </c>
      <c r="D12" s="2" t="str">
        <f>HYPERLINK("https://wals.info/languoid/lect/wals_code_arl","Arabic (Lebanese)")</f>
        <v>Arabic (Lebanese)</v>
      </c>
      <c r="E12" s="1"/>
      <c r="F12" s="1"/>
      <c r="G12" s="1"/>
    </row>
    <row r="13" ht="12.75" customHeight="1">
      <c r="A13" s="1" t="s">
        <v>18</v>
      </c>
      <c r="B13" s="2" t="str">
        <f>HYPERLINK("https://wals.info/values/132A-bhn","5")</f>
        <v>5</v>
      </c>
      <c r="C13" s="2" t="str">
        <f t="shared" si="1"/>
        <v>Number of Non-Derived Basic Colour Categories</v>
      </c>
      <c r="D13" s="2" t="str">
        <f>HYPERLINK("https://wals.info/languoid/lect/wals_code_bhn","Bahinemo")</f>
        <v>Bahinemo</v>
      </c>
      <c r="E13" s="1"/>
      <c r="F13" s="1"/>
      <c r="G13" s="1"/>
    </row>
    <row r="14" ht="12.75" customHeight="1">
      <c r="A14" s="1" t="s">
        <v>19</v>
      </c>
      <c r="B14" s="2" t="str">
        <f>HYPERLINK("https://wals.info/values/132A-bzi","5")</f>
        <v>5</v>
      </c>
      <c r="C14" s="2" t="str">
        <f t="shared" si="1"/>
        <v>Number of Non-Derived Basic Colour Categories</v>
      </c>
      <c r="D14" s="2" t="str">
        <f>HYPERLINK("https://wals.info/languoid/lect/wals_code_bzi","Bauzi")</f>
        <v>Bauzi</v>
      </c>
      <c r="E14" s="1"/>
      <c r="F14" s="1"/>
      <c r="G14" s="1"/>
    </row>
    <row r="15" ht="12.75" customHeight="1">
      <c r="A15" s="1" t="s">
        <v>20</v>
      </c>
      <c r="B15" s="2" t="str">
        <f>HYPERLINK("https://wals.info/values/132A-brk","5")</f>
        <v>5</v>
      </c>
      <c r="C15" s="2" t="str">
        <f t="shared" si="1"/>
        <v>Number of Non-Derived Basic Colour Categories</v>
      </c>
      <c r="D15" s="2" t="str">
        <f>HYPERLINK("https://wals.info/languoid/lect/wals_code_brk","Berik")</f>
        <v>Berik</v>
      </c>
      <c r="E15" s="1"/>
      <c r="F15" s="1"/>
      <c r="G15" s="1"/>
    </row>
    <row r="16" ht="12.75" customHeight="1">
      <c r="A16" s="1" t="s">
        <v>21</v>
      </c>
      <c r="B16" s="2" t="str">
        <f>HYPERLINK("https://wals.info/values/132A-bet","3")</f>
        <v>3</v>
      </c>
      <c r="C16" s="2" t="str">
        <f t="shared" si="1"/>
        <v>Number of Non-Derived Basic Colour Categories</v>
      </c>
      <c r="D16" s="2" t="str">
        <f>HYPERLINK("https://wals.info/languoid/lect/wals_code_bet","Bété")</f>
        <v>Bété</v>
      </c>
      <c r="E16" s="1"/>
      <c r="F16" s="1"/>
      <c r="G16" s="1"/>
    </row>
    <row r="17" ht="12.75" customHeight="1">
      <c r="A17" s="1" t="s">
        <v>22</v>
      </c>
      <c r="B17" s="2" t="str">
        <f>HYPERLINK("https://wals.info/values/132A-bhi","5")</f>
        <v>5</v>
      </c>
      <c r="C17" s="2" t="str">
        <f t="shared" si="1"/>
        <v>Number of Non-Derived Basic Colour Categories</v>
      </c>
      <c r="D17" s="2" t="str">
        <f>HYPERLINK("https://wals.info/languoid/lect/wals_code_bhi","Bhili")</f>
        <v>Bhili</v>
      </c>
      <c r="E17" s="1"/>
      <c r="F17" s="1"/>
      <c r="G17" s="1"/>
    </row>
    <row r="18" ht="12.75" customHeight="1">
      <c r="A18" s="1" t="s">
        <v>23</v>
      </c>
      <c r="B18" s="2" t="str">
        <f>HYPERLINK("https://wals.info/values/132A-bgl","6")</f>
        <v>6</v>
      </c>
      <c r="C18" s="2" t="str">
        <f t="shared" si="1"/>
        <v>Number of Non-Derived Basic Colour Categories</v>
      </c>
      <c r="D18" s="2" t="str">
        <f>HYPERLINK("https://wals.info/languoid/lect/wals_code_bgl","Buglere")</f>
        <v>Buglere</v>
      </c>
      <c r="E18" s="1"/>
      <c r="F18" s="1"/>
      <c r="G18" s="1"/>
    </row>
    <row r="19" ht="12.75" customHeight="1">
      <c r="A19" s="1" t="s">
        <v>24</v>
      </c>
      <c r="B19" s="2" t="str">
        <f>HYPERLINK("https://wals.info/values/132A-cak","6")</f>
        <v>6</v>
      </c>
      <c r="C19" s="2" t="str">
        <f t="shared" si="1"/>
        <v>Number of Non-Derived Basic Colour Categories</v>
      </c>
      <c r="D19" s="2" t="str">
        <f>HYPERLINK("https://wals.info/languoid/lect/wals_code_cak","Cakchiquel")</f>
        <v>Cakchiquel</v>
      </c>
      <c r="E19" s="1"/>
      <c r="F19" s="1"/>
      <c r="G19" s="1"/>
    </row>
    <row r="20" ht="12.75" customHeight="1">
      <c r="A20" s="1" t="s">
        <v>25</v>
      </c>
      <c r="B20" s="2" t="str">
        <f>HYPERLINK("https://wals.info/values/132A-cax","3")</f>
        <v>3</v>
      </c>
      <c r="C20" s="2" t="str">
        <f t="shared" si="1"/>
        <v>Number of Non-Derived Basic Colour Categories</v>
      </c>
      <c r="D20" s="2" t="str">
        <f>HYPERLINK("https://wals.info/languoid/lect/wals_code_cax","Campa (Axininca)")</f>
        <v>Campa (Axininca)</v>
      </c>
      <c r="E20" s="1"/>
      <c r="F20" s="1"/>
      <c r="G20" s="1"/>
    </row>
    <row r="21" ht="12.75" customHeight="1">
      <c r="A21" s="1" t="s">
        <v>26</v>
      </c>
      <c r="B21" s="2" t="str">
        <f>HYPERLINK("https://wals.info/values/132A-cam","6")</f>
        <v>6</v>
      </c>
      <c r="C21" s="2" t="str">
        <f t="shared" si="1"/>
        <v>Number of Non-Derived Basic Colour Categories</v>
      </c>
      <c r="D21" s="2" t="str">
        <f>HYPERLINK("https://wals.info/languoid/lect/wals_code_cam","Camsá")</f>
        <v>Camsá</v>
      </c>
      <c r="E21" s="1"/>
      <c r="F21" s="1"/>
      <c r="G21" s="1"/>
    </row>
    <row r="22" ht="12.75" customHeight="1">
      <c r="A22" s="1" t="s">
        <v>27</v>
      </c>
      <c r="B22" s="2" t="str">
        <f>HYPERLINK("https://wals.info/values/132A-can","5.5")</f>
        <v>5.5</v>
      </c>
      <c r="C22" s="2" t="str">
        <f t="shared" si="1"/>
        <v>Number of Non-Derived Basic Colour Categories</v>
      </c>
      <c r="D22" s="2" t="str">
        <f>HYPERLINK("https://wals.info/languoid/lect/wals_code_can","Candoshi")</f>
        <v>Candoshi</v>
      </c>
      <c r="E22" s="1"/>
      <c r="F22" s="1"/>
      <c r="G22" s="1"/>
    </row>
    <row r="23" ht="12.75" customHeight="1">
      <c r="A23" s="1" t="s">
        <v>28</v>
      </c>
      <c r="B23" s="2" t="str">
        <f>HYPERLINK("https://wals.info/values/132A-cav","5")</f>
        <v>5</v>
      </c>
      <c r="C23" s="2" t="str">
        <f t="shared" si="1"/>
        <v>Number of Non-Derived Basic Colour Categories</v>
      </c>
      <c r="D23" s="2" t="str">
        <f>HYPERLINK("https://wals.info/languoid/lect/wals_code_cav","Cavineña")</f>
        <v>Cavineña</v>
      </c>
      <c r="E23" s="1"/>
      <c r="F23" s="1"/>
      <c r="G23" s="1"/>
    </row>
    <row r="24" ht="12.75" customHeight="1">
      <c r="A24" s="1" t="s">
        <v>29</v>
      </c>
      <c r="B24" s="2" t="str">
        <f>HYPERLINK("https://wals.info/values/132A-cay","5")</f>
        <v>5</v>
      </c>
      <c r="C24" s="2" t="str">
        <f t="shared" si="1"/>
        <v>Number of Non-Derived Basic Colour Categories</v>
      </c>
      <c r="D24" s="2" t="str">
        <f>HYPERLINK("https://wals.info/languoid/lect/wals_code_cay","Cayapa")</f>
        <v>Cayapa</v>
      </c>
      <c r="E24" s="1"/>
      <c r="F24" s="1"/>
      <c r="G24" s="1"/>
    </row>
    <row r="25" ht="12.75" customHeight="1">
      <c r="A25" s="1" t="s">
        <v>30</v>
      </c>
      <c r="B25" s="2" t="str">
        <f>HYPERLINK("https://wals.info/values/132A-cbo","4")</f>
        <v>4</v>
      </c>
      <c r="C25" s="2" t="str">
        <f t="shared" si="1"/>
        <v>Number of Non-Derived Basic Colour Categories</v>
      </c>
      <c r="D25" s="2" t="str">
        <f>HYPERLINK("https://wals.info/languoid/lect/wals_code_cbo","Chácobo")</f>
        <v>Chácobo</v>
      </c>
      <c r="E25" s="1"/>
      <c r="F25" s="1"/>
      <c r="G25" s="1"/>
    </row>
    <row r="26" ht="12.75" customHeight="1">
      <c r="A26" s="1" t="s">
        <v>31</v>
      </c>
      <c r="B26" s="2" t="str">
        <f>HYPERLINK("https://wals.info/values/132A-cvc","6")</f>
        <v>6</v>
      </c>
      <c r="C26" s="2" t="str">
        <f t="shared" si="1"/>
        <v>Number of Non-Derived Basic Colour Categories</v>
      </c>
      <c r="D26" s="2" t="str">
        <f>HYPERLINK("https://wals.info/languoid/lect/wals_code_cvc","Chavacano")</f>
        <v>Chavacano</v>
      </c>
      <c r="E26" s="1"/>
      <c r="F26" s="1"/>
      <c r="G26" s="1"/>
    </row>
    <row r="27" ht="12.75" customHeight="1">
      <c r="A27" s="1" t="s">
        <v>32</v>
      </c>
      <c r="B27" s="2" t="str">
        <f>HYPERLINK("https://wals.info/values/132A-chy","5")</f>
        <v>5</v>
      </c>
      <c r="C27" s="2" t="str">
        <f t="shared" si="1"/>
        <v>Number of Non-Derived Basic Colour Categories</v>
      </c>
      <c r="D27" s="2" t="str">
        <f>HYPERLINK("https://wals.info/languoid/lect/wals_code_chy","Chayahuita")</f>
        <v>Chayahuita</v>
      </c>
      <c r="E27" s="1"/>
      <c r="F27" s="1"/>
      <c r="G27" s="1"/>
    </row>
    <row r="28" ht="12.75" customHeight="1">
      <c r="A28" s="1" t="s">
        <v>33</v>
      </c>
      <c r="B28" s="2" t="str">
        <f>HYPERLINK("https://wals.info/values/132A-cle","5")</f>
        <v>5</v>
      </c>
      <c r="C28" s="2" t="str">
        <f t="shared" si="1"/>
        <v>Number of Non-Derived Basic Colour Categories</v>
      </c>
      <c r="D28" s="2" t="str">
        <f>HYPERLINK("https://wals.info/languoid/lect/wals_code_cle","Chinantec (Lealao)")</f>
        <v>Chinantec (Lealao)</v>
      </c>
      <c r="E28" s="1"/>
      <c r="F28" s="1"/>
      <c r="G28" s="1"/>
    </row>
    <row r="29" ht="12.75" customHeight="1">
      <c r="A29" s="1" t="s">
        <v>34</v>
      </c>
      <c r="B29" s="2" t="str">
        <f>HYPERLINK("https://wals.info/values/132A-cqt","6")</f>
        <v>6</v>
      </c>
      <c r="C29" s="2" t="str">
        <f t="shared" si="1"/>
        <v>Number of Non-Derived Basic Colour Categories</v>
      </c>
      <c r="D29" s="2" t="str">
        <f>HYPERLINK("https://wals.info/languoid/lect/wals_code_cqt","Chiquitano")</f>
        <v>Chiquitano</v>
      </c>
      <c r="E29" s="1"/>
      <c r="F29" s="1"/>
      <c r="G29" s="1"/>
    </row>
    <row r="30" ht="12.75" customHeight="1">
      <c r="A30" s="1" t="s">
        <v>35</v>
      </c>
      <c r="B30" s="2" t="str">
        <f>HYPERLINK("https://wals.info/values/132A-cum","5.5")</f>
        <v>5.5</v>
      </c>
      <c r="C30" s="2" t="str">
        <f t="shared" si="1"/>
        <v>Number of Non-Derived Basic Colour Categories</v>
      </c>
      <c r="D30" s="2" t="str">
        <f>HYPERLINK("https://wals.info/languoid/lect/wals_code_cum","Chumburung")</f>
        <v>Chumburung</v>
      </c>
      <c r="E30" s="1"/>
      <c r="F30" s="1"/>
      <c r="G30" s="1"/>
    </row>
    <row r="31" ht="12.75" customHeight="1">
      <c r="A31" s="1" t="s">
        <v>36</v>
      </c>
      <c r="B31" s="2" t="str">
        <f>HYPERLINK("https://wals.info/values/132A-cof","5")</f>
        <v>5</v>
      </c>
      <c r="C31" s="2" t="str">
        <f t="shared" si="1"/>
        <v>Number of Non-Derived Basic Colour Categories</v>
      </c>
      <c r="D31" s="2" t="str">
        <f>HYPERLINK("https://wals.info/languoid/lect/wals_code_cof","Cofán")</f>
        <v>Cofán</v>
      </c>
      <c r="E31" s="1"/>
      <c r="F31" s="1"/>
      <c r="G31" s="1"/>
    </row>
    <row r="32" ht="12.75" customHeight="1">
      <c r="A32" s="1" t="s">
        <v>37</v>
      </c>
      <c r="B32" s="2" t="str">
        <f>HYPERLINK("https://wals.info/values/132A-cea","5")</f>
        <v>5</v>
      </c>
      <c r="C32" s="2" t="str">
        <f t="shared" si="1"/>
        <v>Number of Non-Derived Basic Colour Categories</v>
      </c>
      <c r="D32" s="2" t="str">
        <f>HYPERLINK("https://wals.info/languoid/lect/wals_code_cea","Cree (Swampy)")</f>
        <v>Cree (Swampy)</v>
      </c>
      <c r="E32" s="1"/>
      <c r="F32" s="1"/>
      <c r="G32" s="1"/>
    </row>
    <row r="33" ht="12.75" customHeight="1">
      <c r="A33" s="1" t="s">
        <v>38</v>
      </c>
      <c r="B33" s="2" t="str">
        <f>HYPERLINK("https://wals.info/values/132A-cul","4")</f>
        <v>4</v>
      </c>
      <c r="C33" s="2" t="str">
        <f t="shared" si="1"/>
        <v>Number of Non-Derived Basic Colour Categories</v>
      </c>
      <c r="D33" s="2" t="str">
        <f>HYPERLINK("https://wals.info/languoid/lect/wals_code_cul","Culina")</f>
        <v>Culina</v>
      </c>
      <c r="E33" s="1"/>
      <c r="F33" s="1"/>
      <c r="G33" s="1"/>
    </row>
    <row r="34" ht="12.75" customHeight="1">
      <c r="A34" s="1" t="s">
        <v>39</v>
      </c>
      <c r="B34" s="2" t="str">
        <f>HYPERLINK("https://wals.info/values/132A-dan","3")</f>
        <v>3</v>
      </c>
      <c r="C34" s="2" t="str">
        <f t="shared" si="1"/>
        <v>Number of Non-Derived Basic Colour Categories</v>
      </c>
      <c r="D34" s="2" t="str">
        <f>HYPERLINK("https://wals.info/languoid/lect/wals_code_dan","Dan")</f>
        <v>Dan</v>
      </c>
      <c r="E34" s="1"/>
      <c r="F34" s="1"/>
      <c r="G34" s="1"/>
    </row>
    <row r="35" ht="12.75" customHeight="1">
      <c r="A35" s="1" t="s">
        <v>40</v>
      </c>
      <c r="B35" s="2" t="str">
        <f>HYPERLINK("https://wals.info/values/132A-did","5")</f>
        <v>5</v>
      </c>
      <c r="C35" s="2" t="str">
        <f t="shared" si="1"/>
        <v>Number of Non-Derived Basic Colour Categories</v>
      </c>
      <c r="D35" s="2" t="str">
        <f>HYPERLINK("https://wals.info/languoid/lect/wals_code_did","Didinga")</f>
        <v>Didinga</v>
      </c>
      <c r="E35" s="1"/>
      <c r="F35" s="1"/>
      <c r="G35" s="1"/>
    </row>
    <row r="36" ht="12.75" customHeight="1">
      <c r="A36" s="1" t="s">
        <v>41</v>
      </c>
      <c r="B36" s="2" t="str">
        <f>HYPERLINK("https://wals.info/values/132A-dym","6")</f>
        <v>6</v>
      </c>
      <c r="C36" s="2" t="str">
        <f t="shared" si="1"/>
        <v>Number of Non-Derived Basic Colour Categories</v>
      </c>
      <c r="D36" s="2" t="str">
        <f>HYPERLINK("https://wals.info/languoid/lect/wals_code_dym","Dyimini")</f>
        <v>Dyimini</v>
      </c>
      <c r="E36" s="1"/>
      <c r="F36" s="1"/>
      <c r="G36" s="1"/>
    </row>
    <row r="37" ht="12.75" customHeight="1">
      <c r="A37" s="1" t="s">
        <v>42</v>
      </c>
      <c r="B37" s="2" t="str">
        <f>HYPERLINK("https://wals.info/values/132A-eja","3")</f>
        <v>3</v>
      </c>
      <c r="C37" s="2" t="str">
        <f t="shared" si="1"/>
        <v>Number of Non-Derived Basic Colour Categories</v>
      </c>
      <c r="D37" s="2" t="str">
        <f>HYPERLINK("https://wals.info/languoid/lect/wals_code_eja","Ejagham")</f>
        <v>Ejagham</v>
      </c>
      <c r="E37" s="1"/>
      <c r="F37" s="1"/>
      <c r="G37" s="1"/>
    </row>
    <row r="38" ht="12.75" customHeight="1">
      <c r="A38" s="1" t="s">
        <v>43</v>
      </c>
      <c r="B38" s="2" t="str">
        <f>HYPERLINK("https://wals.info/values/132A-eng","6")</f>
        <v>6</v>
      </c>
      <c r="C38" s="2" t="str">
        <f t="shared" si="1"/>
        <v>Number of Non-Derived Basic Colour Categories</v>
      </c>
      <c r="D38" s="2" t="str">
        <f>HYPERLINK("https://wals.info/languoid/lect/wals_code_eng","English")</f>
        <v>English</v>
      </c>
      <c r="E38" s="1"/>
      <c r="F38" s="1"/>
      <c r="G38" s="1"/>
    </row>
    <row r="39" ht="12.75" customHeight="1">
      <c r="A39" s="1" t="s">
        <v>44</v>
      </c>
      <c r="B39" s="2" t="str">
        <f>HYPERLINK("https://wals.info/values/132A-ese","5")</f>
        <v>5</v>
      </c>
      <c r="C39" s="2" t="str">
        <f t="shared" si="1"/>
        <v>Number of Non-Derived Basic Colour Categories</v>
      </c>
      <c r="D39" s="2" t="str">
        <f>HYPERLINK("https://wals.info/languoid/lect/wals_code_ese","Ese Ejja")</f>
        <v>Ese Ejja</v>
      </c>
      <c r="E39" s="1"/>
      <c r="F39" s="1"/>
      <c r="G39" s="1"/>
    </row>
    <row r="40" ht="12.75" customHeight="1">
      <c r="A40" s="1" t="s">
        <v>45</v>
      </c>
      <c r="B40" s="2" t="str">
        <f>HYPERLINK("https://wals.info/values/132A-pdp","4.5")</f>
        <v>4.5</v>
      </c>
      <c r="C40" s="2" t="str">
        <f t="shared" si="1"/>
        <v>Number of Non-Derived Basic Colour Categories</v>
      </c>
      <c r="D40" s="2" t="str">
        <f>HYPERLINK("https://wals.info/languoid/lect/wals_code_pdp","Folopa")</f>
        <v>Folopa</v>
      </c>
      <c r="E40" s="1"/>
      <c r="F40" s="1"/>
      <c r="G40" s="1"/>
    </row>
    <row r="41" ht="12.75" customHeight="1">
      <c r="A41" s="1" t="s">
        <v>46</v>
      </c>
      <c r="B41" s="2" t="str">
        <f>HYPERLINK("https://wals.info/values/132A-fre","6")</f>
        <v>6</v>
      </c>
      <c r="C41" s="2" t="str">
        <f t="shared" si="1"/>
        <v>Number of Non-Derived Basic Colour Categories</v>
      </c>
      <c r="D41" s="2" t="str">
        <f>HYPERLINK("https://wals.info/languoid/lect/wals_code_fre","French")</f>
        <v>French</v>
      </c>
      <c r="E41" s="1"/>
      <c r="F41" s="1"/>
      <c r="G41" s="1"/>
    </row>
    <row r="42" ht="12.75" customHeight="1">
      <c r="A42" s="1" t="s">
        <v>47</v>
      </c>
      <c r="B42" s="2" t="str">
        <f>HYPERLINK("https://wals.info/values/132A-grf","6")</f>
        <v>6</v>
      </c>
      <c r="C42" s="2" t="str">
        <f t="shared" si="1"/>
        <v>Number of Non-Derived Basic Colour Categories</v>
      </c>
      <c r="D42" s="2" t="str">
        <f>HYPERLINK("https://wals.info/languoid/lect/wals_code_grf","Garífuna")</f>
        <v>Garífuna</v>
      </c>
      <c r="E42" s="1"/>
      <c r="F42" s="1"/>
      <c r="G42" s="1"/>
    </row>
    <row r="43" ht="12.75" customHeight="1">
      <c r="A43" s="1" t="s">
        <v>48</v>
      </c>
      <c r="B43" s="2" t="str">
        <f>HYPERLINK("https://wals.info/values/132A-ger","6")</f>
        <v>6</v>
      </c>
      <c r="C43" s="2" t="str">
        <f t="shared" si="1"/>
        <v>Number of Non-Derived Basic Colour Categories</v>
      </c>
      <c r="D43" s="2" t="str">
        <f>HYPERLINK("https://wals.info/languoid/lect/wals_code_ger","German")</f>
        <v>German</v>
      </c>
      <c r="E43" s="1"/>
      <c r="F43" s="1"/>
      <c r="G43" s="1"/>
    </row>
    <row r="44" ht="12.75" customHeight="1">
      <c r="A44" s="1" t="s">
        <v>49</v>
      </c>
      <c r="B44" s="2" t="str">
        <f>HYPERLINK("https://wals.info/values/132A-ghb","5")</f>
        <v>5</v>
      </c>
      <c r="C44" s="2" t="str">
        <f t="shared" si="1"/>
        <v>Number of Non-Derived Basic Colour Categories</v>
      </c>
      <c r="D44" s="2" t="str">
        <f>HYPERLINK("https://wals.info/languoid/lect/wals_code_ghb","Guahibo")</f>
        <v>Guahibo</v>
      </c>
      <c r="E44" s="1"/>
      <c r="F44" s="1"/>
      <c r="G44" s="1"/>
    </row>
    <row r="45" ht="12.75" customHeight="1">
      <c r="A45" s="1" t="s">
        <v>50</v>
      </c>
      <c r="B45" s="2" t="str">
        <f>HYPERLINK("https://wals.info/values/132A-gmb","5.5")</f>
        <v>5.5</v>
      </c>
      <c r="C45" s="2" t="str">
        <f t="shared" si="1"/>
        <v>Number of Non-Derived Basic Colour Categories</v>
      </c>
      <c r="D45" s="2" t="str">
        <f>HYPERLINK("https://wals.info/languoid/lect/wals_code_gmb","Guambiano")</f>
        <v>Guambiano</v>
      </c>
      <c r="E45" s="1"/>
      <c r="F45" s="1"/>
      <c r="G45" s="1"/>
    </row>
    <row r="46" ht="12.75" customHeight="1">
      <c r="A46" s="1" t="s">
        <v>51</v>
      </c>
      <c r="B46" s="2" t="str">
        <f>HYPERLINK("https://wals.info/values/132A-grj","5")</f>
        <v>5</v>
      </c>
      <c r="C46" s="2" t="str">
        <f t="shared" si="1"/>
        <v>Number of Non-Derived Basic Colour Categories</v>
      </c>
      <c r="D46" s="2" t="str">
        <f>HYPERLINK("https://wals.info/languoid/lect/wals_code_grj","Guarijío")</f>
        <v>Guarijío</v>
      </c>
      <c r="E46" s="1"/>
      <c r="F46" s="1"/>
      <c r="G46" s="1"/>
    </row>
    <row r="47" ht="12.75" customHeight="1">
      <c r="A47" s="1" t="s">
        <v>52</v>
      </c>
      <c r="B47" s="2" t="str">
        <f>HYPERLINK("https://wals.info/values/132A-gun","3.5")</f>
        <v>3.5</v>
      </c>
      <c r="C47" s="2" t="str">
        <f t="shared" si="1"/>
        <v>Number of Non-Derived Basic Colour Categories</v>
      </c>
      <c r="D47" s="2" t="str">
        <f>HYPERLINK("https://wals.info/languoid/lect/wals_code_gun","Gunu")</f>
        <v>Gunu</v>
      </c>
      <c r="E47" s="1"/>
      <c r="F47" s="1"/>
      <c r="G47" s="1"/>
    </row>
    <row r="48" ht="12.75" customHeight="1">
      <c r="A48" s="1" t="s">
        <v>53</v>
      </c>
      <c r="B48" s="2" t="str">
        <f>HYPERLINK("https://wals.info/values/132A-hlb","5")</f>
        <v>5</v>
      </c>
      <c r="C48" s="2" t="str">
        <f t="shared" si="1"/>
        <v>Number of Non-Derived Basic Colour Categories</v>
      </c>
      <c r="D48" s="2" t="str">
        <f>HYPERLINK("https://wals.info/languoid/lect/wals_code_hlb","Halbi")</f>
        <v>Halbi</v>
      </c>
      <c r="E48" s="1"/>
      <c r="F48" s="1"/>
      <c r="G48" s="1"/>
    </row>
    <row r="49" ht="12.75" customHeight="1">
      <c r="A49" s="1" t="s">
        <v>54</v>
      </c>
      <c r="B49" s="2" t="str">
        <f>HYPERLINK("https://wals.info/values/132A-htc","5")</f>
        <v>5</v>
      </c>
      <c r="C49" s="2" t="str">
        <f t="shared" si="1"/>
        <v>Number of Non-Derived Basic Colour Categories</v>
      </c>
      <c r="D49" s="2" t="str">
        <f>HYPERLINK("https://wals.info/languoid/lect/wals_code_htc","Huastec")</f>
        <v>Huastec</v>
      </c>
      <c r="E49" s="1"/>
      <c r="F49" s="1"/>
      <c r="G49" s="1"/>
    </row>
    <row r="50" ht="12.75" customHeight="1">
      <c r="A50" s="1" t="s">
        <v>55</v>
      </c>
      <c r="B50" s="2" t="str">
        <f>HYPERLINK("https://wals.info/values/132A-hve","6")</f>
        <v>6</v>
      </c>
      <c r="C50" s="2" t="str">
        <f t="shared" si="1"/>
        <v>Number of Non-Derived Basic Colour Categories</v>
      </c>
      <c r="D50" s="2" t="str">
        <f>HYPERLINK("https://wals.info/languoid/lect/wals_code_hve","Huave (San Mateo del Mar)")</f>
        <v>Huave (San Mateo del Mar)</v>
      </c>
      <c r="E50" s="1"/>
      <c r="F50" s="1"/>
      <c r="G50" s="1"/>
    </row>
    <row r="51" ht="12.75" customHeight="1">
      <c r="A51" s="1" t="s">
        <v>56</v>
      </c>
      <c r="B51" s="2" t="str">
        <f>HYPERLINK("https://wals.info/values/132A-idn","5")</f>
        <v>5</v>
      </c>
      <c r="C51" s="2" t="str">
        <f t="shared" si="1"/>
        <v>Number of Non-Derived Basic Colour Categories</v>
      </c>
      <c r="D51" s="2" t="str">
        <f>HYPERLINK("https://wals.info/languoid/lect/wals_code_idn","Iduna")</f>
        <v>Iduna</v>
      </c>
      <c r="E51" s="1"/>
      <c r="F51" s="1"/>
      <c r="G51" s="1"/>
    </row>
    <row r="52" ht="12.75" customHeight="1">
      <c r="A52" s="1" t="s">
        <v>57</v>
      </c>
      <c r="B52" s="2" t="str">
        <f>HYPERLINK("https://wals.info/values/132A-ifu","5")</f>
        <v>5</v>
      </c>
      <c r="C52" s="2" t="str">
        <f t="shared" si="1"/>
        <v>Number of Non-Derived Basic Colour Categories</v>
      </c>
      <c r="D52" s="2" t="str">
        <f>HYPERLINK("https://wals.info/languoid/lect/wals_code_ifu","Ifugao (Batad)")</f>
        <v>Ifugao (Batad)</v>
      </c>
      <c r="E52" s="1"/>
      <c r="F52" s="1"/>
      <c r="G52" s="1"/>
    </row>
    <row r="53" ht="12.75" customHeight="1">
      <c r="A53" s="1" t="s">
        <v>58</v>
      </c>
      <c r="B53" s="2" t="str">
        <f>HYPERLINK("https://wals.info/values/132A-iwm","5")</f>
        <v>5</v>
      </c>
      <c r="C53" s="2" t="str">
        <f t="shared" si="1"/>
        <v>Number of Non-Derived Basic Colour Categories</v>
      </c>
      <c r="D53" s="2" t="str">
        <f>HYPERLINK("https://wals.info/languoid/lect/wals_code_iwm","Iwam")</f>
        <v>Iwam</v>
      </c>
      <c r="E53" s="1"/>
      <c r="F53" s="1"/>
      <c r="G53" s="1"/>
    </row>
    <row r="54" ht="12.75" customHeight="1">
      <c r="A54" s="1" t="s">
        <v>59</v>
      </c>
      <c r="B54" s="2" t="str">
        <f>HYPERLINK("https://wals.info/values/132A-jpn","6")</f>
        <v>6</v>
      </c>
      <c r="C54" s="2" t="str">
        <f t="shared" si="1"/>
        <v>Number of Non-Derived Basic Colour Categories</v>
      </c>
      <c r="D54" s="2" t="str">
        <f>HYPERLINK("https://wals.info/languoid/lect/wals_code_jpn","Japanese")</f>
        <v>Japanese</v>
      </c>
      <c r="E54" s="1"/>
      <c r="F54" s="1"/>
      <c r="G54" s="1"/>
    </row>
    <row r="55" ht="12.75" customHeight="1">
      <c r="A55" s="1" t="s">
        <v>60</v>
      </c>
      <c r="B55" s="2" t="str">
        <f>HYPERLINK("https://wals.info/values/132A-klq","6")</f>
        <v>6</v>
      </c>
      <c r="C55" s="2" t="str">
        <f t="shared" si="1"/>
        <v>Number of Non-Derived Basic Colour Categories</v>
      </c>
      <c r="D55" s="2" t="str">
        <f>HYPERLINK("https://wals.info/languoid/lect/wals_code_klq","Kalam")</f>
        <v>Kalam</v>
      </c>
      <c r="E55" s="1"/>
      <c r="F55" s="1"/>
      <c r="G55" s="1"/>
    </row>
    <row r="56" ht="12.75" customHeight="1">
      <c r="A56" s="1" t="s">
        <v>61</v>
      </c>
      <c r="B56" s="2" t="str">
        <f>HYPERLINK("https://wals.info/values/132A-kak","6")</f>
        <v>6</v>
      </c>
      <c r="C56" s="2" t="str">
        <f t="shared" si="1"/>
        <v>Number of Non-Derived Basic Colour Categories</v>
      </c>
      <c r="D56" s="2" t="str">
        <f>HYPERLINK("https://wals.info/languoid/lect/wals_code_kak","Kamano-Kafe")</f>
        <v>Kamano-Kafe</v>
      </c>
      <c r="E56" s="1"/>
      <c r="F56" s="1"/>
      <c r="G56" s="1"/>
    </row>
    <row r="57" ht="12.75" customHeight="1">
      <c r="A57" s="1" t="s">
        <v>62</v>
      </c>
      <c r="B57" s="2" t="str">
        <f>HYPERLINK("https://wals.info/values/132A-jva","4")</f>
        <v>4</v>
      </c>
      <c r="C57" s="2" t="str">
        <f t="shared" si="1"/>
        <v>Number of Non-Derived Basic Colour Categories</v>
      </c>
      <c r="D57" s="2" t="str">
        <f>HYPERLINK("https://wals.info/languoid/lect/wals_code_jva","Karajá")</f>
        <v>Karajá</v>
      </c>
      <c r="E57" s="1"/>
      <c r="F57" s="1"/>
      <c r="G57" s="1"/>
    </row>
    <row r="58" ht="12.75" customHeight="1">
      <c r="A58" s="1" t="s">
        <v>63</v>
      </c>
      <c r="B58" s="2" t="str">
        <f>HYPERLINK("https://wals.info/values/132A-kmt","5")</f>
        <v>5</v>
      </c>
      <c r="C58" s="2" t="str">
        <f t="shared" si="1"/>
        <v>Number of Non-Derived Basic Colour Categories</v>
      </c>
      <c r="D58" s="2" t="str">
        <f>HYPERLINK("https://wals.info/languoid/lect/wals_code_kmt","Kemtuik")</f>
        <v>Kemtuik</v>
      </c>
      <c r="E58" s="1"/>
      <c r="F58" s="1"/>
      <c r="G58" s="1"/>
    </row>
    <row r="59" ht="12.75" customHeight="1">
      <c r="A59" s="1" t="s">
        <v>64</v>
      </c>
      <c r="B59" s="2" t="str">
        <f>HYPERLINK("https://wals.info/values/132A-kkz","6")</f>
        <v>6</v>
      </c>
      <c r="C59" s="2" t="str">
        <f t="shared" si="1"/>
        <v>Number of Non-Derived Basic Colour Categories</v>
      </c>
      <c r="D59" s="2" t="str">
        <f>HYPERLINK("https://wals.info/languoid/lect/wals_code_kkz","Kokni")</f>
        <v>Kokni</v>
      </c>
      <c r="E59" s="1"/>
      <c r="F59" s="1"/>
      <c r="G59" s="1"/>
    </row>
    <row r="60" ht="12.75" customHeight="1">
      <c r="A60" s="1" t="s">
        <v>65</v>
      </c>
      <c r="B60" s="2" t="str">
        <f>HYPERLINK("https://wals.info/values/132A-kkb","3.5")</f>
        <v>3.5</v>
      </c>
      <c r="C60" s="2" t="str">
        <f t="shared" si="1"/>
        <v>Number of Non-Derived Basic Colour Categories</v>
      </c>
      <c r="D60" s="2" t="str">
        <f>HYPERLINK("https://wals.info/languoid/lect/wals_code_kkb","Konkomba")</f>
        <v>Konkomba</v>
      </c>
      <c r="E60" s="1"/>
      <c r="F60" s="1"/>
      <c r="G60" s="1"/>
    </row>
    <row r="61" ht="12.75" customHeight="1">
      <c r="A61" s="1" t="s">
        <v>66</v>
      </c>
      <c r="B61" s="2" t="str">
        <f>HYPERLINK("https://wals.info/values/132A-kor","6")</f>
        <v>6</v>
      </c>
      <c r="C61" s="2" t="str">
        <f t="shared" si="1"/>
        <v>Number of Non-Derived Basic Colour Categories</v>
      </c>
      <c r="D61" s="2" t="str">
        <f>HYPERLINK("https://wals.info/languoid/lect/wals_code_kor","Korean")</f>
        <v>Korean</v>
      </c>
      <c r="E61" s="1"/>
      <c r="F61" s="1"/>
      <c r="G61" s="1"/>
    </row>
    <row r="62" ht="12.75" customHeight="1">
      <c r="A62" s="1" t="s">
        <v>67</v>
      </c>
      <c r="B62" s="2" t="str">
        <f>HYPERLINK("https://wals.info/values/132A-knq","6")</f>
        <v>6</v>
      </c>
      <c r="C62" s="2" t="str">
        <f t="shared" si="1"/>
        <v>Number of Non-Derived Basic Colour Categories</v>
      </c>
      <c r="D62" s="2" t="str">
        <f>HYPERLINK("https://wals.info/languoid/lect/wals_code_knq","Kriol (Ngukurr)")</f>
        <v>Kriol (Ngukurr)</v>
      </c>
      <c r="E62" s="1"/>
      <c r="F62" s="1"/>
      <c r="G62" s="1"/>
    </row>
    <row r="63" ht="12.75" customHeight="1">
      <c r="A63" s="1" t="s">
        <v>68</v>
      </c>
      <c r="B63" s="2" t="str">
        <f>HYPERLINK("https://wals.info/values/132A-kya","3")</f>
        <v>3</v>
      </c>
      <c r="C63" s="2" t="str">
        <f t="shared" si="1"/>
        <v>Number of Non-Derived Basic Colour Categories</v>
      </c>
      <c r="D63" s="2" t="str">
        <f>HYPERLINK("https://wals.info/languoid/lect/wals_code_kya","Kuku-Yalanji")</f>
        <v>Kuku-Yalanji</v>
      </c>
      <c r="E63" s="1"/>
      <c r="F63" s="1"/>
      <c r="G63" s="1"/>
    </row>
    <row r="64" ht="12.75" customHeight="1">
      <c r="A64" s="1" t="s">
        <v>69</v>
      </c>
      <c r="B64" s="2" t="str">
        <f>HYPERLINK("https://wals.info/values/132A-kun","5")</f>
        <v>5</v>
      </c>
      <c r="C64" s="2" t="str">
        <f t="shared" si="1"/>
        <v>Number of Non-Derived Basic Colour Categories</v>
      </c>
      <c r="D64" s="2" t="str">
        <f>HYPERLINK("https://wals.info/languoid/lect/wals_code_kun","Kuna")</f>
        <v>Kuna</v>
      </c>
      <c r="E64" s="1"/>
      <c r="F64" s="1"/>
      <c r="G64" s="1"/>
    </row>
    <row r="65" ht="12.75" customHeight="1">
      <c r="A65" s="1" t="s">
        <v>70</v>
      </c>
      <c r="B65" s="2" t="str">
        <f>HYPERLINK("https://wals.info/values/132A-kwb","3")</f>
        <v>3</v>
      </c>
      <c r="C65" s="2" t="str">
        <f t="shared" si="1"/>
        <v>Number of Non-Derived Basic Colour Categories</v>
      </c>
      <c r="D65" s="2" t="str">
        <f>HYPERLINK("https://wals.info/languoid/lect/wals_code_kwb","Kwerba")</f>
        <v>Kwerba</v>
      </c>
      <c r="E65" s="1"/>
      <c r="F65" s="1"/>
      <c r="G65" s="1"/>
    </row>
    <row r="66" ht="12.75" customHeight="1">
      <c r="A66" s="1" t="s">
        <v>71</v>
      </c>
      <c r="B66" s="2" t="str">
        <f>HYPERLINK("https://wals.info/values/132A-lel","4")</f>
        <v>4</v>
      </c>
      <c r="C66" s="2" t="str">
        <f t="shared" si="1"/>
        <v>Number of Non-Derived Basic Colour Categories</v>
      </c>
      <c r="D66" s="2" t="str">
        <f>HYPERLINK("https://wals.info/languoid/lect/wals_code_lel","Lele")</f>
        <v>Lele</v>
      </c>
      <c r="E66" s="1"/>
      <c r="F66" s="1"/>
      <c r="G66" s="1"/>
    </row>
    <row r="67" ht="12.75" customHeight="1">
      <c r="A67" s="1" t="s">
        <v>72</v>
      </c>
      <c r="B67" s="2" t="str">
        <f>HYPERLINK("https://wals.info/values/132A-mmp","5.5")</f>
        <v>5.5</v>
      </c>
      <c r="C67" s="2" t="str">
        <f t="shared" si="1"/>
        <v>Number of Non-Derived Basic Colour Categories</v>
      </c>
      <c r="D67" s="2" t="str">
        <f>HYPERLINK("https://wals.info/languoid/lect/wals_code_mmp","Mampruli")</f>
        <v>Mampruli</v>
      </c>
      <c r="E67" s="1"/>
      <c r="F67" s="1"/>
      <c r="G67" s="1"/>
    </row>
    <row r="68" ht="12.75" customHeight="1">
      <c r="A68" s="1" t="s">
        <v>73</v>
      </c>
      <c r="B68" s="2" t="str">
        <f>HYPERLINK("https://wals.info/values/132A-mnd","6")</f>
        <v>6</v>
      </c>
      <c r="C68" s="2" t="str">
        <f t="shared" si="1"/>
        <v>Number of Non-Derived Basic Colour Categories</v>
      </c>
      <c r="D68" s="2" t="str">
        <f>HYPERLINK("https://wals.info/languoid/lect/wals_code_mnd","Mandarin")</f>
        <v>Mandarin</v>
      </c>
      <c r="E68" s="1"/>
      <c r="F68" s="1"/>
      <c r="G68" s="1"/>
    </row>
    <row r="69" ht="12.75" customHeight="1">
      <c r="A69" s="1" t="s">
        <v>74</v>
      </c>
      <c r="B69" s="2" t="str">
        <f>HYPERLINK("https://wals.info/values/132A-mav","5.5")</f>
        <v>5.5</v>
      </c>
      <c r="C69" s="2" t="str">
        <f t="shared" si="1"/>
        <v>Number of Non-Derived Basic Colour Categories</v>
      </c>
      <c r="D69" s="2" t="str">
        <f>HYPERLINK("https://wals.info/languoid/lect/wals_code_mav","Maring")</f>
        <v>Maring</v>
      </c>
      <c r="E69" s="1"/>
      <c r="F69" s="1"/>
      <c r="G69" s="1"/>
    </row>
    <row r="70" ht="12.75" customHeight="1">
      <c r="A70" s="1" t="s">
        <v>75</v>
      </c>
      <c r="B70" s="2" t="str">
        <f>HYPERLINK("https://wals.info/values/132A-mwa","5")</f>
        <v>5</v>
      </c>
      <c r="C70" s="2" t="str">
        <f t="shared" si="1"/>
        <v>Number of Non-Derived Basic Colour Categories</v>
      </c>
      <c r="D70" s="2" t="str">
        <f>HYPERLINK("https://wals.info/languoid/lect/wals_code_mwa","Martu Wangka")</f>
        <v>Martu Wangka</v>
      </c>
      <c r="E70" s="1"/>
      <c r="F70" s="1"/>
      <c r="G70" s="1"/>
    </row>
    <row r="71" ht="12.75" customHeight="1">
      <c r="A71" s="1" t="s">
        <v>76</v>
      </c>
      <c r="B71" s="2" t="str">
        <f>HYPERLINK("https://wals.info/values/132A-myr","4")</f>
        <v>4</v>
      </c>
      <c r="C71" s="2" t="str">
        <f t="shared" si="1"/>
        <v>Number of Non-Derived Basic Colour Categories</v>
      </c>
      <c r="D71" s="2" t="str">
        <f>HYPERLINK("https://wals.info/languoid/lect/wals_code_myr","Matsés")</f>
        <v>Matsés</v>
      </c>
      <c r="E71" s="1"/>
      <c r="F71" s="1"/>
      <c r="G71" s="1"/>
    </row>
    <row r="72" ht="12.75" customHeight="1">
      <c r="A72" s="1" t="s">
        <v>77</v>
      </c>
      <c r="B72" s="2" t="str">
        <f>HYPERLINK("https://wals.info/values/132A-mwc","5")</f>
        <v>5</v>
      </c>
      <c r="C72" s="2" t="str">
        <f t="shared" si="1"/>
        <v>Number of Non-Derived Basic Colour Categories</v>
      </c>
      <c r="D72" s="2" t="str">
        <f>HYPERLINK("https://wals.info/languoid/lect/wals_code_mwc","Mawchi")</f>
        <v>Mawchi</v>
      </c>
      <c r="E72" s="1"/>
      <c r="F72" s="1"/>
      <c r="G72" s="1"/>
    </row>
    <row r="73" ht="12.75" customHeight="1">
      <c r="A73" s="1" t="s">
        <v>78</v>
      </c>
      <c r="B73" s="2" t="str">
        <f>HYPERLINK("https://wals.info/values/132A-maz","6")</f>
        <v>6</v>
      </c>
      <c r="C73" s="2" t="str">
        <f t="shared" si="1"/>
        <v>Number of Non-Derived Basic Colour Categories</v>
      </c>
      <c r="D73" s="2" t="str">
        <f>HYPERLINK("https://wals.info/languoid/lect/wals_code_maz","Mazahua")</f>
        <v>Mazahua</v>
      </c>
      <c r="E73" s="1"/>
      <c r="F73" s="1"/>
      <c r="G73" s="1"/>
    </row>
    <row r="74" ht="12.75" customHeight="1">
      <c r="A74" s="1" t="s">
        <v>79</v>
      </c>
      <c r="B74" s="2" t="str">
        <f>HYPERLINK("https://wals.info/values/132A-mzc","5.5")</f>
        <v>5.5</v>
      </c>
      <c r="C74" s="2" t="str">
        <f t="shared" si="1"/>
        <v>Number of Non-Derived Basic Colour Categories</v>
      </c>
      <c r="D74" s="2" t="str">
        <f>HYPERLINK("https://wals.info/languoid/lect/wals_code_mzc","Mazatec (Chiquihuitlán)")</f>
        <v>Mazatec (Chiquihuitlán)</v>
      </c>
      <c r="E74" s="1"/>
      <c r="F74" s="1"/>
      <c r="G74" s="1"/>
    </row>
    <row r="75" ht="12.75" customHeight="1">
      <c r="A75" s="1" t="s">
        <v>80</v>
      </c>
      <c r="B75" s="2" t="str">
        <f>HYPERLINK("https://wals.info/values/132A-mey","5")</f>
        <v>5</v>
      </c>
      <c r="C75" s="2" t="str">
        <f t="shared" si="1"/>
        <v>Number of Non-Derived Basic Colour Categories</v>
      </c>
      <c r="D75" s="2" t="str">
        <f>HYPERLINK("https://wals.info/languoid/lect/wals_code_mey","Menya")</f>
        <v>Menya</v>
      </c>
      <c r="E75" s="1"/>
      <c r="F75" s="1"/>
      <c r="G75" s="1"/>
    </row>
    <row r="76" ht="12.75" customHeight="1">
      <c r="A76" s="1" t="s">
        <v>81</v>
      </c>
      <c r="B76" s="2" t="str">
        <f>HYPERLINK("https://wals.info/values/132A-mic","6")</f>
        <v>6</v>
      </c>
      <c r="C76" s="2" t="str">
        <f t="shared" si="1"/>
        <v>Number of Non-Derived Basic Colour Categories</v>
      </c>
      <c r="D76" s="2" t="str">
        <f>HYPERLINK("https://wals.info/languoid/lect/wals_code_mic","Micmac")</f>
        <v>Micmac</v>
      </c>
      <c r="E76" s="1"/>
      <c r="F76" s="1"/>
      <c r="G76" s="1"/>
    </row>
    <row r="77" ht="12.75" customHeight="1">
      <c r="A77" s="1" t="s">
        <v>82</v>
      </c>
      <c r="B77" s="2" t="str">
        <f>HYPERLINK("https://wals.info/values/132A-mki","5")</f>
        <v>5</v>
      </c>
      <c r="C77" s="2" t="str">
        <f t="shared" si="1"/>
        <v>Number of Non-Derived Basic Colour Categories</v>
      </c>
      <c r="D77" s="2" t="str">
        <f>HYPERLINK("https://wals.info/languoid/lect/wals_code_mki","Mikasuki")</f>
        <v>Mikasuki</v>
      </c>
      <c r="E77" s="1"/>
      <c r="F77" s="1"/>
      <c r="G77" s="1"/>
    </row>
    <row r="78" ht="12.75" customHeight="1">
      <c r="A78" s="1" t="s">
        <v>83</v>
      </c>
      <c r="B78" s="2" t="str">
        <f>HYPERLINK("https://wals.info/values/132A-mxp","5")</f>
        <v>5</v>
      </c>
      <c r="C78" s="2" t="str">
        <f t="shared" si="1"/>
        <v>Number of Non-Derived Basic Colour Categories</v>
      </c>
      <c r="D78" s="2" t="str">
        <f>HYPERLINK("https://wals.info/languoid/lect/wals_code_mxp","Mixtec (Peñoles)")</f>
        <v>Mixtec (Peñoles)</v>
      </c>
      <c r="E78" s="1"/>
      <c r="F78" s="1"/>
      <c r="G78" s="1"/>
    </row>
    <row r="79" ht="12.75" customHeight="1">
      <c r="A79" s="1" t="s">
        <v>84</v>
      </c>
      <c r="B79" s="2" t="str">
        <f>HYPERLINK("https://wals.info/values/132A-mdu","3")</f>
        <v>3</v>
      </c>
      <c r="C79" s="2" t="str">
        <f t="shared" si="1"/>
        <v>Number of Non-Derived Basic Colour Categories</v>
      </c>
      <c r="D79" s="2" t="str">
        <f>HYPERLINK("https://wals.info/languoid/lect/wals_code_mdu","Mündü")</f>
        <v>Mündü</v>
      </c>
      <c r="E79" s="1"/>
      <c r="F79" s="1"/>
      <c r="G79" s="1"/>
    </row>
    <row r="80" ht="12.75" customHeight="1">
      <c r="A80" s="1" t="s">
        <v>85</v>
      </c>
      <c r="B80" s="2" t="str">
        <f>HYPERLINK("https://wals.info/values/132A-mrl","5")</f>
        <v>5</v>
      </c>
      <c r="C80" s="2" t="str">
        <f t="shared" si="1"/>
        <v>Number of Non-Derived Basic Colour Categories</v>
      </c>
      <c r="D80" s="2" t="str">
        <f>HYPERLINK("https://wals.info/languoid/lect/wals_code_mrl","Murle")</f>
        <v>Murle</v>
      </c>
      <c r="E80" s="1"/>
      <c r="F80" s="1"/>
      <c r="G80" s="1"/>
    </row>
    <row r="81" ht="12.75" customHeight="1">
      <c r="A81" s="1" t="s">
        <v>86</v>
      </c>
      <c r="B81" s="2" t="str">
        <f>HYPERLINK("https://wals.info/values/132A-mpa","3")</f>
        <v>3</v>
      </c>
      <c r="C81" s="2" t="str">
        <f t="shared" si="1"/>
        <v>Number of Non-Derived Basic Colour Categories</v>
      </c>
      <c r="D81" s="2" t="str">
        <f>HYPERLINK("https://wals.info/languoid/lect/wals_code_mpa","Murrinh-Patha")</f>
        <v>Murrinh-Patha</v>
      </c>
      <c r="E81" s="1"/>
      <c r="F81" s="1"/>
      <c r="G81" s="1"/>
    </row>
    <row r="82" ht="12.75" customHeight="1">
      <c r="A82" s="1" t="s">
        <v>87</v>
      </c>
      <c r="B82" s="2" t="str">
        <f>HYPERLINK("https://wals.info/values/132A-naf","3")</f>
        <v>3</v>
      </c>
      <c r="C82" s="2" t="str">
        <f t="shared" si="1"/>
        <v>Number of Non-Derived Basic Colour Categories</v>
      </c>
      <c r="D82" s="2" t="str">
        <f>HYPERLINK("https://wals.info/languoid/lect/wals_code_naf","Nafaanra")</f>
        <v>Nafaanra</v>
      </c>
      <c r="E82" s="1"/>
      <c r="F82" s="1"/>
      <c r="G82" s="1"/>
    </row>
    <row r="83" ht="12.75" customHeight="1">
      <c r="A83" s="1" t="s">
        <v>88</v>
      </c>
      <c r="B83" s="2" t="str">
        <f>HYPERLINK("https://wals.info/values/132A-nhn","6")</f>
        <v>6</v>
      </c>
      <c r="C83" s="2" t="str">
        <f t="shared" si="1"/>
        <v>Number of Non-Derived Basic Colour Categories</v>
      </c>
      <c r="D83" s="2" t="str">
        <f>HYPERLINK("https://wals.info/languoid/lect/wals_code_nhn","Nahuatl (North Puebla)")</f>
        <v>Nahuatl (North Puebla)</v>
      </c>
      <c r="E83" s="1"/>
      <c r="F83" s="1"/>
      <c r="G83" s="1"/>
    </row>
    <row r="84" ht="12.75" customHeight="1">
      <c r="A84" s="1" t="s">
        <v>89</v>
      </c>
      <c r="B84" s="2" t="str">
        <f>HYPERLINK("https://wals.info/values/132A-ndy","6")</f>
        <v>6</v>
      </c>
      <c r="C84" s="2" t="str">
        <f t="shared" si="1"/>
        <v>Number of Non-Derived Basic Colour Categories</v>
      </c>
      <c r="D84" s="2" t="str">
        <f>HYPERLINK("https://wals.info/languoid/lect/wals_code_ndy","Ndyuka")</f>
        <v>Ndyuka</v>
      </c>
      <c r="E84" s="1"/>
      <c r="F84" s="1"/>
      <c r="G84" s="1"/>
    </row>
    <row r="85" ht="12.75" customHeight="1">
      <c r="A85" s="1" t="s">
        <v>90</v>
      </c>
      <c r="B85" s="2" t="str">
        <f>HYPERLINK("https://wals.info/values/132A-nbr","6")</f>
        <v>6</v>
      </c>
      <c r="C85" s="2" t="str">
        <f t="shared" si="1"/>
        <v>Number of Non-Derived Basic Colour Categories</v>
      </c>
      <c r="D85" s="2" t="str">
        <f>HYPERLINK("https://wals.info/languoid/lect/wals_code_nbr","Ngäbere")</f>
        <v>Ngäbere</v>
      </c>
      <c r="E85" s="1"/>
      <c r="F85" s="1"/>
      <c r="G85" s="1"/>
    </row>
    <row r="86" ht="12.75" customHeight="1">
      <c r="A86" s="1" t="s">
        <v>91</v>
      </c>
      <c r="B86" s="2" t="str">
        <f>HYPERLINK("https://wals.info/values/132A-oca","5")</f>
        <v>5</v>
      </c>
      <c r="C86" s="2" t="str">
        <f t="shared" si="1"/>
        <v>Number of Non-Derived Basic Colour Categories</v>
      </c>
      <c r="D86" s="2" t="str">
        <f>HYPERLINK("https://wals.info/languoid/lect/wals_code_oca","Ocaina")</f>
        <v>Ocaina</v>
      </c>
      <c r="E86" s="1"/>
      <c r="F86" s="1"/>
      <c r="G86" s="1"/>
    </row>
    <row r="87" ht="12.75" customHeight="1">
      <c r="A87" s="1" t="s">
        <v>92</v>
      </c>
      <c r="B87" s="2" t="str">
        <f>HYPERLINK("https://wals.info/values/132A-ood","5")</f>
        <v>5</v>
      </c>
      <c r="C87" s="2" t="str">
        <f t="shared" si="1"/>
        <v>Number of Non-Derived Basic Colour Categories</v>
      </c>
      <c r="D87" s="2" t="str">
        <f>HYPERLINK("https://wals.info/languoid/lect/wals_code_ood","O'odham")</f>
        <v>O'odham</v>
      </c>
      <c r="E87" s="1"/>
      <c r="F87" s="1"/>
      <c r="G87" s="1"/>
    </row>
    <row r="88" ht="12.75" customHeight="1">
      <c r="A88" s="1" t="s">
        <v>93</v>
      </c>
      <c r="B88" s="2" t="str">
        <f>HYPERLINK("https://wals.info/values/132A-pat","5.5")</f>
        <v>5.5</v>
      </c>
      <c r="C88" s="2" t="str">
        <f t="shared" si="1"/>
        <v>Number of Non-Derived Basic Colour Categories</v>
      </c>
      <c r="D88" s="2" t="str">
        <f>HYPERLINK("https://wals.info/languoid/lect/wals_code_pat","Patep")</f>
        <v>Patep</v>
      </c>
      <c r="E88" s="1"/>
      <c r="F88" s="1"/>
      <c r="G88" s="1"/>
    </row>
    <row r="89" ht="12.75" customHeight="1">
      <c r="A89" s="1" t="s">
        <v>94</v>
      </c>
      <c r="B89" s="2" t="str">
        <f>HYPERLINK("https://wals.info/values/132A-pec","5")</f>
        <v>5</v>
      </c>
      <c r="C89" s="2" t="str">
        <f t="shared" si="1"/>
        <v>Number of Non-Derived Basic Colour Categories</v>
      </c>
      <c r="D89" s="2" t="str">
        <f>HYPERLINK("https://wals.info/languoid/lect/wals_code_pec","Pech")</f>
        <v>Pech</v>
      </c>
      <c r="E89" s="1"/>
      <c r="F89" s="1"/>
      <c r="G89" s="1"/>
    </row>
    <row r="90" ht="12.75" customHeight="1">
      <c r="A90" s="1" t="s">
        <v>95</v>
      </c>
      <c r="B90" s="2" t="str">
        <f>HYPERLINK("https://wals.info/values/132A-prh","4")</f>
        <v>4</v>
      </c>
      <c r="C90" s="2" t="str">
        <f t="shared" si="1"/>
        <v>Number of Non-Derived Basic Colour Categories</v>
      </c>
      <c r="D90" s="2" t="str">
        <f>HYPERLINK("https://wals.info/languoid/lect/wals_code_prh","Pirahã")</f>
        <v>Pirahã</v>
      </c>
      <c r="E90" s="1"/>
      <c r="F90" s="1"/>
      <c r="G90" s="1"/>
    </row>
    <row r="91" ht="12.75" customHeight="1">
      <c r="A91" s="1" t="s">
        <v>96</v>
      </c>
      <c r="B91" s="2" t="str">
        <f>HYPERLINK("https://wals.info/values/132A-rus","6")</f>
        <v>6</v>
      </c>
      <c r="C91" s="2" t="str">
        <f t="shared" si="1"/>
        <v>Number of Non-Derived Basic Colour Categories</v>
      </c>
      <c r="D91" s="2" t="str">
        <f>HYPERLINK("https://wals.info/languoid/lect/wals_code_rus","Russian")</f>
        <v>Russian</v>
      </c>
      <c r="E91" s="1"/>
      <c r="F91" s="1"/>
      <c r="G91" s="1"/>
    </row>
    <row r="92" ht="12.75" customHeight="1">
      <c r="A92" s="1" t="s">
        <v>97</v>
      </c>
      <c r="B92" s="2" t="str">
        <f>HYPERLINK("https://wals.info/values/132A-srm","5.5")</f>
        <v>5.5</v>
      </c>
      <c r="C92" s="2" t="str">
        <f t="shared" si="1"/>
        <v>Number of Non-Derived Basic Colour Categories</v>
      </c>
      <c r="D92" s="2" t="str">
        <f>HYPERLINK("https://wals.info/languoid/lect/wals_code_srm","Saramaccan")</f>
        <v>Saramaccan</v>
      </c>
      <c r="E92" s="1"/>
      <c r="F92" s="1"/>
      <c r="G92" s="1"/>
    </row>
    <row r="93" ht="12.75" customHeight="1">
      <c r="A93" s="1" t="s">
        <v>98</v>
      </c>
      <c r="B93" s="2" t="str">
        <f>HYPERLINK("https://wals.info/values/132A-ser","5")</f>
        <v>5</v>
      </c>
      <c r="C93" s="2" t="str">
        <f t="shared" si="1"/>
        <v>Number of Non-Derived Basic Colour Categories</v>
      </c>
      <c r="D93" s="2" t="str">
        <f>HYPERLINK("https://wals.info/languoid/lect/wals_code_ser","Seri")</f>
        <v>Seri</v>
      </c>
      <c r="E93" s="1"/>
      <c r="F93" s="1"/>
      <c r="G93" s="1"/>
    </row>
    <row r="94" ht="12.75" customHeight="1">
      <c r="A94" s="1" t="s">
        <v>99</v>
      </c>
      <c r="B94" s="2" t="str">
        <f>HYPERLINK("https://wals.info/values/132A-shk","5")</f>
        <v>5</v>
      </c>
      <c r="C94" s="2" t="str">
        <f t="shared" si="1"/>
        <v>Number of Non-Derived Basic Colour Categories</v>
      </c>
      <c r="D94" s="2" t="str">
        <f>HYPERLINK("https://wals.info/languoid/lect/wals_code_shk","Shipibo-Konibo")</f>
        <v>Shipibo-Konibo</v>
      </c>
      <c r="E94" s="1"/>
      <c r="F94" s="1"/>
      <c r="G94" s="1"/>
    </row>
    <row r="95" ht="12.75" customHeight="1">
      <c r="A95" s="1" t="s">
        <v>100</v>
      </c>
      <c r="B95" s="2" t="str">
        <f>HYPERLINK("https://wals.info/values/132A-srn","5")</f>
        <v>5</v>
      </c>
      <c r="C95" s="2" t="str">
        <f t="shared" si="1"/>
        <v>Number of Non-Derived Basic Colour Categories</v>
      </c>
      <c r="D95" s="2" t="str">
        <f>HYPERLINK("https://wals.info/languoid/lect/wals_code_srn","Sirionó")</f>
        <v>Sirionó</v>
      </c>
      <c r="E95" s="1"/>
      <c r="F95" s="1"/>
      <c r="G95" s="1"/>
    </row>
    <row r="96" ht="12.75" customHeight="1">
      <c r="A96" s="1" t="s">
        <v>101</v>
      </c>
      <c r="B96" s="2" t="str">
        <f>HYPERLINK("https://wals.info/values/132A-sla","6")</f>
        <v>6</v>
      </c>
      <c r="C96" s="2" t="str">
        <f t="shared" si="1"/>
        <v>Number of Non-Derived Basic Colour Categories</v>
      </c>
      <c r="D96" s="2" t="str">
        <f>HYPERLINK("https://wals.info/languoid/lect/wals_code_sla","Slave")</f>
        <v>Slave</v>
      </c>
      <c r="E96" s="1"/>
      <c r="F96" s="1"/>
      <c r="G96" s="1"/>
    </row>
    <row r="97" ht="12.75" customHeight="1">
      <c r="A97" s="1" t="s">
        <v>102</v>
      </c>
      <c r="B97" s="2" t="str">
        <f>HYPERLINK("https://wals.info/values/132A-spa","6")</f>
        <v>6</v>
      </c>
      <c r="C97" s="2" t="str">
        <f t="shared" si="1"/>
        <v>Number of Non-Derived Basic Colour Categories</v>
      </c>
      <c r="D97" s="2" t="str">
        <f>HYPERLINK("https://wals.info/languoid/lect/wals_code_spa","Spanish")</f>
        <v>Spanish</v>
      </c>
      <c r="E97" s="1"/>
      <c r="F97" s="1"/>
      <c r="G97" s="1"/>
    </row>
    <row r="98" ht="12.75" customHeight="1">
      <c r="A98" s="1" t="s">
        <v>103</v>
      </c>
      <c r="B98" s="2" t="str">
        <f>HYPERLINK("https://wals.info/values/132A-sur","5")</f>
        <v>5</v>
      </c>
      <c r="C98" s="2" t="str">
        <f t="shared" si="1"/>
        <v>Number of Non-Derived Basic Colour Categories</v>
      </c>
      <c r="D98" s="2" t="str">
        <f>HYPERLINK("https://wals.info/languoid/lect/wals_code_sur","Sursurunga")</f>
        <v>Sursurunga</v>
      </c>
      <c r="E98" s="1"/>
      <c r="F98" s="1"/>
      <c r="G98" s="1"/>
    </row>
    <row r="99" ht="12.75" customHeight="1">
      <c r="A99" s="1" t="s">
        <v>104</v>
      </c>
      <c r="B99" s="2" t="str">
        <f>HYPERLINK("https://wals.info/values/132A-tbl","5")</f>
        <v>5</v>
      </c>
      <c r="C99" s="2" t="str">
        <f t="shared" si="1"/>
        <v>Number of Non-Derived Basic Colour Categories</v>
      </c>
      <c r="D99" s="2" t="str">
        <f>HYPERLINK("https://wals.info/languoid/lect/wals_code_tbl","Tabla")</f>
        <v>Tabla</v>
      </c>
      <c r="E99" s="1"/>
      <c r="F99" s="1"/>
      <c r="G99" s="1"/>
    </row>
    <row r="100" ht="12.75" customHeight="1">
      <c r="A100" s="1" t="s">
        <v>105</v>
      </c>
      <c r="B100" s="2" t="str">
        <f>HYPERLINK("https://wals.info/values/132A-tac","5.5")</f>
        <v>5.5</v>
      </c>
      <c r="C100" s="2" t="str">
        <f t="shared" si="1"/>
        <v>Number of Non-Derived Basic Colour Categories</v>
      </c>
      <c r="D100" s="2" t="str">
        <f>HYPERLINK("https://wals.info/languoid/lect/wals_code_tac","Tacana")</f>
        <v>Tacana</v>
      </c>
      <c r="E100" s="1"/>
      <c r="F100" s="1"/>
      <c r="G100" s="1"/>
    </row>
    <row r="101" ht="12.75" customHeight="1">
      <c r="A101" s="1" t="s">
        <v>106</v>
      </c>
      <c r="B101" s="2" t="str">
        <f>HYPERLINK("https://wals.info/values/132A-tce","5")</f>
        <v>5</v>
      </c>
      <c r="C101" s="2" t="str">
        <f t="shared" si="1"/>
        <v>Number of Non-Derived Basic Colour Categories</v>
      </c>
      <c r="D101" s="2" t="str">
        <f>HYPERLINK("https://wals.info/languoid/lect/wals_code_tce","Tarahumara (Central)")</f>
        <v>Tarahumara (Central)</v>
      </c>
      <c r="E101" s="1"/>
      <c r="F101" s="1"/>
      <c r="G101" s="1"/>
    </row>
    <row r="102" ht="12.75" customHeight="1">
      <c r="A102" s="1" t="s">
        <v>107</v>
      </c>
      <c r="B102" s="2" t="str">
        <f>HYPERLINK("https://wals.info/values/132A-twe","5")</f>
        <v>5</v>
      </c>
      <c r="C102" s="2" t="str">
        <f t="shared" si="1"/>
        <v>Number of Non-Derived Basic Colour Categories</v>
      </c>
      <c r="D102" s="2" t="str">
        <f>HYPERLINK("https://wals.info/languoid/lect/wals_code_twe","Tarahumara (Western)")</f>
        <v>Tarahumara (Western)</v>
      </c>
      <c r="E102" s="1"/>
      <c r="F102" s="1"/>
      <c r="G102" s="1"/>
    </row>
    <row r="103" ht="12.75" customHeight="1">
      <c r="A103" s="1" t="s">
        <v>108</v>
      </c>
      <c r="B103" s="2" t="str">
        <f>HYPERLINK("https://wals.info/values/132A-tbo","5")</f>
        <v>5</v>
      </c>
      <c r="C103" s="2" t="str">
        <f t="shared" si="1"/>
        <v>Number of Non-Derived Basic Colour Categories</v>
      </c>
      <c r="D103" s="2" t="str">
        <f>HYPERLINK("https://wals.info/languoid/lect/wals_code_tbo","Tboli")</f>
        <v>Tboli</v>
      </c>
      <c r="E103" s="1"/>
      <c r="F103" s="1"/>
      <c r="G103" s="1"/>
    </row>
    <row r="104" ht="12.75" customHeight="1">
      <c r="A104" s="1" t="s">
        <v>109</v>
      </c>
      <c r="B104" s="2" t="str">
        <f>HYPERLINK("https://wals.info/values/132A-trb","5.5")</f>
        <v>5.5</v>
      </c>
      <c r="C104" s="2" t="str">
        <f t="shared" si="1"/>
        <v>Number of Non-Derived Basic Colour Categories</v>
      </c>
      <c r="D104" s="2" t="str">
        <f>HYPERLINK("https://wals.info/languoid/lect/wals_code_trb","Teribe")</f>
        <v>Teribe</v>
      </c>
      <c r="E104" s="1"/>
      <c r="F104" s="1"/>
      <c r="G104" s="1"/>
    </row>
    <row r="105" ht="12.75" customHeight="1">
      <c r="A105" s="1" t="s">
        <v>110</v>
      </c>
      <c r="B105" s="2" t="str">
        <f>HYPERLINK("https://wals.info/values/132A-tic","5")</f>
        <v>5</v>
      </c>
      <c r="C105" s="2" t="str">
        <f t="shared" si="1"/>
        <v>Number of Non-Derived Basic Colour Categories</v>
      </c>
      <c r="D105" s="2" t="str">
        <f>HYPERLINK("https://wals.info/languoid/lect/wals_code_tic","Ticuna")</f>
        <v>Ticuna</v>
      </c>
      <c r="E105" s="1"/>
      <c r="F105" s="1"/>
      <c r="G105" s="1"/>
    </row>
    <row r="106" ht="12.75" customHeight="1">
      <c r="A106" s="1" t="s">
        <v>111</v>
      </c>
      <c r="B106" s="2" t="str">
        <f>HYPERLINK("https://wals.info/values/132A-tif","4")</f>
        <v>4</v>
      </c>
      <c r="C106" s="2" t="str">
        <f t="shared" si="1"/>
        <v>Number of Non-Derived Basic Colour Categories</v>
      </c>
      <c r="D106" s="2" t="str">
        <f>HYPERLINK("https://wals.info/languoid/lect/wals_code_tif","Tifal")</f>
        <v>Tifal</v>
      </c>
      <c r="E106" s="1"/>
      <c r="F106" s="1"/>
      <c r="G106" s="1"/>
    </row>
    <row r="107" ht="12.75" customHeight="1">
      <c r="A107" s="1" t="s">
        <v>112</v>
      </c>
      <c r="B107" s="2" t="str">
        <f>HYPERLINK("https://wals.info/values/132A-tlp","5")</f>
        <v>5</v>
      </c>
      <c r="C107" s="2" t="str">
        <f t="shared" si="1"/>
        <v>Number of Non-Derived Basic Colour Categories</v>
      </c>
      <c r="D107" s="2" t="str">
        <f>HYPERLINK("https://wals.info/languoid/lect/wals_code_tlp","Tlapanec")</f>
        <v>Tlapanec</v>
      </c>
      <c r="E107" s="1"/>
      <c r="F107" s="1"/>
      <c r="G107" s="1"/>
    </row>
    <row r="108" ht="12.75" customHeight="1">
      <c r="A108" s="1" t="s">
        <v>113</v>
      </c>
      <c r="B108" s="2" t="str">
        <f>HYPERLINK("https://wals.info/values/132A-tol","5")</f>
        <v>5</v>
      </c>
      <c r="C108" s="2" t="str">
        <f t="shared" si="1"/>
        <v>Number of Non-Derived Basic Colour Categories</v>
      </c>
      <c r="D108" s="2" t="str">
        <f>HYPERLINK("https://wals.info/languoid/lect/wals_code_tol","Tol")</f>
        <v>Tol</v>
      </c>
      <c r="E108" s="1"/>
      <c r="F108" s="1"/>
      <c r="G108" s="1"/>
    </row>
    <row r="109" ht="12.75" customHeight="1">
      <c r="A109" s="1" t="s">
        <v>114</v>
      </c>
      <c r="B109" s="2" t="str">
        <f>HYPERLINK("https://wals.info/values/132A-tsf","5")</f>
        <v>5</v>
      </c>
      <c r="C109" s="2" t="str">
        <f t="shared" si="1"/>
        <v>Number of Non-Derived Basic Colour Categories</v>
      </c>
      <c r="D109" s="2" t="str">
        <f>HYPERLINK("https://wals.info/languoid/lect/wals_code_tsf","Tsafiki")</f>
        <v>Tsafiki</v>
      </c>
      <c r="E109" s="1"/>
      <c r="F109" s="1"/>
      <c r="G109" s="1"/>
    </row>
    <row r="110" ht="12.75" customHeight="1">
      <c r="A110" s="1" t="s">
        <v>115</v>
      </c>
      <c r="B110" s="2" t="str">
        <f>HYPERLINK("https://wals.info/values/132A-tuc","5")</f>
        <v>5</v>
      </c>
      <c r="C110" s="2" t="str">
        <f t="shared" si="1"/>
        <v>Number of Non-Derived Basic Colour Categories</v>
      </c>
      <c r="D110" s="2" t="str">
        <f>HYPERLINK("https://wals.info/languoid/lect/wals_code_tuc","Tucano")</f>
        <v>Tucano</v>
      </c>
      <c r="E110" s="1"/>
      <c r="F110" s="1"/>
      <c r="G110" s="1"/>
    </row>
    <row r="111" ht="12.75" customHeight="1">
      <c r="A111" s="1" t="s">
        <v>116</v>
      </c>
      <c r="B111" s="2" t="str">
        <f>HYPERLINK("https://wals.info/values/132A-vag","4")</f>
        <v>4</v>
      </c>
      <c r="C111" s="2" t="str">
        <f t="shared" si="1"/>
        <v>Number of Non-Derived Basic Colour Categories</v>
      </c>
      <c r="D111" s="2" t="str">
        <f>HYPERLINK("https://wals.info/languoid/lect/wals_code_vag","Vagla")</f>
        <v>Vagla</v>
      </c>
      <c r="E111" s="1"/>
      <c r="F111" s="1"/>
      <c r="G111" s="1"/>
    </row>
    <row r="112" ht="12.75" customHeight="1">
      <c r="A112" s="1" t="s">
        <v>117</v>
      </c>
      <c r="B112" s="2" t="str">
        <f>HYPERLINK("https://wals.info/values/132A-vas","5")</f>
        <v>5</v>
      </c>
      <c r="C112" s="2" t="str">
        <f t="shared" si="1"/>
        <v>Number of Non-Derived Basic Colour Categories</v>
      </c>
      <c r="D112" s="2" t="str">
        <f>HYPERLINK("https://wals.info/languoid/lect/wals_code_vas","Vasavi")</f>
        <v>Vasavi</v>
      </c>
      <c r="E112" s="1"/>
      <c r="F112" s="1"/>
      <c r="G112" s="1"/>
    </row>
    <row r="113" ht="12.75" customHeight="1">
      <c r="A113" s="1" t="s">
        <v>118</v>
      </c>
      <c r="B113" s="2" t="str">
        <f>HYPERLINK("https://wals.info/values/132A-wao","4")</f>
        <v>4</v>
      </c>
      <c r="C113" s="2" t="str">
        <f t="shared" si="1"/>
        <v>Number of Non-Derived Basic Colour Categories</v>
      </c>
      <c r="D113" s="2" t="str">
        <f>HYPERLINK("https://wals.info/languoid/lect/wals_code_wao","Waorani")</f>
        <v>Waorani</v>
      </c>
      <c r="E113" s="1"/>
      <c r="F113" s="1"/>
      <c r="G113" s="1"/>
    </row>
    <row r="114" ht="12.75" customHeight="1">
      <c r="A114" s="1" t="s">
        <v>119</v>
      </c>
      <c r="B114" s="2" t="str">
        <f>HYPERLINK("https://wals.info/values/132A-wrl","5")</f>
        <v>5</v>
      </c>
      <c r="C114" s="2" t="str">
        <f t="shared" si="1"/>
        <v>Number of Non-Derived Basic Colour Categories</v>
      </c>
      <c r="D114" s="2" t="str">
        <f>HYPERLINK("https://wals.info/languoid/lect/wals_code_wrl","Warlpiri")</f>
        <v>Warlpiri</v>
      </c>
      <c r="E114" s="1"/>
      <c r="F114" s="1"/>
      <c r="G114" s="1"/>
    </row>
    <row r="115" ht="12.75" customHeight="1">
      <c r="A115" s="1" t="s">
        <v>120</v>
      </c>
      <c r="B115" s="2" t="str">
        <f>HYPERLINK("https://wals.info/values/132A-wob","3")</f>
        <v>3</v>
      </c>
      <c r="C115" s="2" t="str">
        <f t="shared" si="1"/>
        <v>Number of Non-Derived Basic Colour Categories</v>
      </c>
      <c r="D115" s="2" t="str">
        <f>HYPERLINK("https://wals.info/languoid/lect/wals_code_wob","Wobe")</f>
        <v>Wobe</v>
      </c>
      <c r="E115" s="1"/>
      <c r="F115" s="1"/>
      <c r="G115" s="1"/>
    </row>
    <row r="116" ht="12.75" customHeight="1">
      <c r="A116" s="1" t="s">
        <v>121</v>
      </c>
      <c r="B116" s="2" t="str">
        <f>HYPERLINK("https://wals.info/values/132A-ykn","6")</f>
        <v>6</v>
      </c>
      <c r="C116" s="2" t="str">
        <f t="shared" si="1"/>
        <v>Number of Non-Derived Basic Colour Categories</v>
      </c>
      <c r="D116" s="2" t="str">
        <f>HYPERLINK("https://wals.info/languoid/lect/wals_code_ykn","Yakan")</f>
        <v>Yakan</v>
      </c>
      <c r="E116" s="1"/>
      <c r="F116" s="1"/>
      <c r="G116" s="1"/>
    </row>
    <row r="117" ht="12.75" customHeight="1">
      <c r="A117" s="1" t="s">
        <v>122</v>
      </c>
      <c r="B117" s="2" t="str">
        <f>HYPERLINK("https://wals.info/values/132A-yam","5")</f>
        <v>5</v>
      </c>
      <c r="C117" s="2" t="str">
        <f t="shared" si="1"/>
        <v>Number of Non-Derived Basic Colour Categories</v>
      </c>
      <c r="D117" s="2" t="str">
        <f>HYPERLINK("https://wals.info/languoid/lect/wals_code_yam","Yaminahua")</f>
        <v>Yaminahua</v>
      </c>
      <c r="E117" s="1"/>
      <c r="F117" s="1"/>
      <c r="G117" s="1"/>
    </row>
    <row r="118" ht="12.75" customHeight="1">
      <c r="A118" s="1" t="s">
        <v>123</v>
      </c>
      <c r="B118" s="2" t="str">
        <f>HYPERLINK("https://wals.info/values/132A-ycn","5")</f>
        <v>5</v>
      </c>
      <c r="C118" s="2" t="str">
        <f t="shared" si="1"/>
        <v>Number of Non-Derived Basic Colour Categories</v>
      </c>
      <c r="D118" s="2" t="str">
        <f>HYPERLINK("https://wals.info/languoid/lect/wals_code_ycn","Yucuna")</f>
        <v>Yucuna</v>
      </c>
      <c r="E118" s="1"/>
      <c r="F118" s="1"/>
      <c r="G118" s="1"/>
    </row>
    <row r="119" ht="12.75" customHeight="1">
      <c r="A119" s="1" t="s">
        <v>124</v>
      </c>
      <c r="B119" s="2" t="str">
        <f>HYPERLINK("https://wals.info/values/132A-yus","5")</f>
        <v>5</v>
      </c>
      <c r="C119" s="2" t="str">
        <f t="shared" si="1"/>
        <v>Number of Non-Derived Basic Colour Categories</v>
      </c>
      <c r="D119" s="2" t="str">
        <f>HYPERLINK("https://wals.info/languoid/lect/wals_code_yus","Yupik (Siberian)")</f>
        <v>Yupik (Siberian)</v>
      </c>
      <c r="E119" s="1"/>
      <c r="F119" s="1"/>
      <c r="G119" s="1"/>
    </row>
    <row r="120" ht="12.75" customHeight="1">
      <c r="A120" s="1" t="s">
        <v>125</v>
      </c>
      <c r="B120" s="2" t="str">
        <f>HYPERLINK("https://wals.info/values/132A-zte","5")</f>
        <v>5</v>
      </c>
      <c r="C120" s="2" t="str">
        <f t="shared" si="1"/>
        <v>Number of Non-Derived Basic Colour Categories</v>
      </c>
      <c r="D120" s="2" t="str">
        <f>HYPERLINK("https://wals.info/languoid/lect/wals_code_zte","Zapotec (Texmelucan)")</f>
        <v>Zapotec (Texmelucan)</v>
      </c>
      <c r="E120" s="1"/>
      <c r="F120" s="1"/>
      <c r="G120" s="1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