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-15" windowWidth="20505" windowHeight="4065" activeTab="1"/>
  </bookViews>
  <sheets>
    <sheet name="TRANSAKSI" sheetId="1" r:id="rId1"/>
    <sheet name="NAV" sheetId="3" r:id="rId2"/>
  </sheets>
  <calcPr calcId="144525"/>
</workbook>
</file>

<file path=xl/calcChain.xml><?xml version="1.0" encoding="utf-8"?>
<calcChain xmlns="http://schemas.openxmlformats.org/spreadsheetml/2006/main">
  <c r="N96" i="3" l="1"/>
  <c r="D66" i="1"/>
  <c r="D77" i="1"/>
  <c r="N83" i="3"/>
  <c r="N81" i="3"/>
  <c r="N99" i="3" l="1"/>
  <c r="N98" i="3"/>
  <c r="N97" i="3"/>
  <c r="K96" i="3"/>
  <c r="K99" i="3" s="1"/>
  <c r="E98" i="3"/>
  <c r="E96" i="3"/>
  <c r="E95" i="3"/>
  <c r="G115" i="3"/>
  <c r="G114" i="3"/>
  <c r="E115" i="3"/>
  <c r="E114" i="3"/>
  <c r="G111" i="3"/>
  <c r="G110" i="3"/>
  <c r="E111" i="3"/>
  <c r="E110" i="3"/>
  <c r="G104" i="3"/>
  <c r="G105" i="3"/>
  <c r="G106" i="3"/>
  <c r="G107" i="3"/>
  <c r="G103" i="3"/>
  <c r="E104" i="3"/>
  <c r="E105" i="3"/>
  <c r="E106" i="3"/>
  <c r="E107" i="3"/>
  <c r="E103" i="3"/>
  <c r="H98" i="3"/>
  <c r="H96" i="3"/>
  <c r="H95" i="3"/>
  <c r="E99" i="3"/>
  <c r="E97" i="3"/>
  <c r="E100" i="3"/>
  <c r="G72" i="1"/>
  <c r="D83" i="1"/>
  <c r="D82" i="1"/>
  <c r="H72" i="1"/>
  <c r="H70" i="1"/>
  <c r="H69" i="1"/>
  <c r="H68" i="1"/>
  <c r="H67" i="1"/>
  <c r="H65" i="1"/>
  <c r="H64" i="1"/>
  <c r="D80" i="1"/>
  <c r="D79" i="1"/>
  <c r="E75" i="1"/>
  <c r="E74" i="1"/>
  <c r="D74" i="1"/>
  <c r="B70" i="1"/>
  <c r="N100" i="3" l="1"/>
  <c r="H99" i="3" s="1"/>
  <c r="H100" i="3" s="1"/>
  <c r="D75" i="1"/>
  <c r="D76" i="1"/>
  <c r="D73" i="1"/>
  <c r="E67" i="1" l="1"/>
  <c r="D67" i="1"/>
  <c r="E66" i="1"/>
  <c r="M77" i="1"/>
  <c r="M76" i="1"/>
  <c r="M75" i="1"/>
  <c r="L76" i="1"/>
  <c r="L75" i="1"/>
  <c r="K76" i="1"/>
  <c r="K75" i="1"/>
  <c r="O67" i="1"/>
  <c r="O66" i="1"/>
  <c r="O69" i="1"/>
  <c r="P69" i="1"/>
  <c r="M67" i="1"/>
  <c r="P67" i="1" s="1"/>
  <c r="P66" i="1"/>
  <c r="D68" i="1"/>
  <c r="N66" i="1"/>
  <c r="N71" i="1"/>
  <c r="L71" i="1"/>
  <c r="K71" i="1"/>
  <c r="M66" i="1"/>
  <c r="L67" i="1"/>
  <c r="L66" i="1"/>
  <c r="K67" i="1"/>
  <c r="K66" i="1"/>
  <c r="B67" i="1"/>
  <c r="H66" i="1"/>
  <c r="H60" i="1"/>
  <c r="G76" i="3"/>
  <c r="H47" i="1"/>
  <c r="H51" i="1" s="1"/>
  <c r="H45" i="1"/>
  <c r="G51" i="1"/>
  <c r="G32" i="1"/>
  <c r="H32" i="1"/>
  <c r="N67" i="1" l="1"/>
  <c r="O71" i="1" s="1"/>
  <c r="M71" i="1"/>
  <c r="P68" i="1"/>
  <c r="B69" i="1"/>
  <c r="G77" i="3"/>
  <c r="O45" i="1"/>
  <c r="O44" i="1"/>
  <c r="N45" i="1"/>
  <c r="N44" i="1"/>
  <c r="N53" i="1" s="1"/>
  <c r="M45" i="1"/>
  <c r="M44" i="1"/>
  <c r="L45" i="1"/>
  <c r="L44" i="1"/>
  <c r="L53" i="1" s="1"/>
  <c r="K45" i="1"/>
  <c r="K44" i="1"/>
  <c r="K53" i="1" s="1"/>
  <c r="J45" i="1"/>
  <c r="J44" i="1"/>
  <c r="H48" i="1"/>
  <c r="H43" i="1"/>
  <c r="B43" i="1"/>
  <c r="E43" i="1" s="1"/>
  <c r="O54" i="1"/>
  <c r="K54" i="1"/>
  <c r="J53" i="1"/>
  <c r="H46" i="1"/>
  <c r="H55" i="1" s="1"/>
  <c r="N54" i="1"/>
  <c r="M54" i="1"/>
  <c r="L54" i="1"/>
  <c r="J54" i="1"/>
  <c r="O53" i="1"/>
  <c r="M53" i="1"/>
  <c r="H44" i="1"/>
  <c r="H53" i="1" s="1"/>
  <c r="E52" i="1"/>
  <c r="B71" i="1" l="1"/>
  <c r="H49" i="1"/>
  <c r="H56" i="1"/>
  <c r="H58" i="1" s="1"/>
  <c r="H52" i="1"/>
  <c r="H54" i="1" s="1"/>
  <c r="G65" i="3"/>
  <c r="L14" i="1"/>
  <c r="L26" i="1" s="1"/>
  <c r="L35" i="1" s="1"/>
  <c r="L3" i="1"/>
  <c r="L13" i="1" s="1"/>
  <c r="L25" i="1" s="1"/>
  <c r="L34" i="1" s="1"/>
  <c r="H26" i="1" l="1"/>
  <c r="G49" i="3"/>
  <c r="H39" i="1"/>
  <c r="H37" i="1"/>
  <c r="H36" i="1"/>
  <c r="H34" i="1"/>
  <c r="H33" i="1"/>
  <c r="H30" i="1"/>
  <c r="H28" i="1"/>
  <c r="H27" i="1"/>
  <c r="H25" i="1"/>
  <c r="H24" i="1"/>
  <c r="O35" i="1"/>
  <c r="O34" i="1"/>
  <c r="N35" i="1"/>
  <c r="N34" i="1"/>
  <c r="M35" i="1"/>
  <c r="M34" i="1"/>
  <c r="K35" i="1"/>
  <c r="K34" i="1"/>
  <c r="J35" i="1"/>
  <c r="J34" i="1"/>
  <c r="O26" i="1"/>
  <c r="O25" i="1"/>
  <c r="N26" i="1"/>
  <c r="N25" i="1"/>
  <c r="M26" i="1"/>
  <c r="M25" i="1"/>
  <c r="K26" i="1"/>
  <c r="K25" i="1"/>
  <c r="J26" i="1"/>
  <c r="J25" i="1"/>
  <c r="E33" i="1"/>
  <c r="E24" i="1"/>
  <c r="H35" i="1"/>
  <c r="B25" i="1"/>
  <c r="B24" i="1"/>
  <c r="G38" i="3"/>
  <c r="N20" i="3" s="1"/>
  <c r="G37" i="3"/>
  <c r="H21" i="1"/>
  <c r="H20" i="1"/>
  <c r="H10" i="1"/>
  <c r="G34" i="3"/>
  <c r="G30" i="3"/>
  <c r="G29" i="3"/>
  <c r="G28" i="3"/>
  <c r="G27" i="3"/>
  <c r="N22" i="3"/>
  <c r="N44" i="3" s="1"/>
  <c r="N56" i="3" s="1"/>
  <c r="N71" i="3" s="1"/>
  <c r="N21" i="3"/>
  <c r="N43" i="3" s="1"/>
  <c r="N55" i="3" s="1"/>
  <c r="N70" i="3" s="1"/>
  <c r="N82" i="3" s="1"/>
  <c r="K20" i="3"/>
  <c r="K23" i="3" s="1"/>
  <c r="H22" i="3"/>
  <c r="H44" i="3" s="1"/>
  <c r="H56" i="3" s="1"/>
  <c r="H71" i="3" s="1"/>
  <c r="H83" i="3" s="1"/>
  <c r="E22" i="3"/>
  <c r="E44" i="3" s="1"/>
  <c r="E56" i="3" s="1"/>
  <c r="E71" i="3" s="1"/>
  <c r="E83" i="3" s="1"/>
  <c r="E21" i="3"/>
  <c r="E43" i="3" s="1"/>
  <c r="E55" i="3" s="1"/>
  <c r="E70" i="3" s="1"/>
  <c r="E82" i="3" s="1"/>
  <c r="H16" i="1"/>
  <c r="H15" i="1" s="1"/>
  <c r="O14" i="1"/>
  <c r="N14" i="1"/>
  <c r="M14" i="1"/>
  <c r="K14" i="1"/>
  <c r="O13" i="1"/>
  <c r="N13" i="1"/>
  <c r="M13" i="1"/>
  <c r="K13" i="1"/>
  <c r="J13" i="1"/>
  <c r="H14" i="1"/>
  <c r="H12" i="1"/>
  <c r="D15" i="1"/>
  <c r="E14" i="1"/>
  <c r="B15" i="1"/>
  <c r="E15" i="1"/>
  <c r="B17" i="1"/>
  <c r="H13" i="1"/>
  <c r="H29" i="3" l="1"/>
  <c r="K42" i="3"/>
  <c r="N42" i="3"/>
  <c r="N54" i="3" s="1"/>
  <c r="N69" i="3" s="1"/>
  <c r="G50" i="3"/>
  <c r="N23" i="3"/>
  <c r="H28" i="3"/>
  <c r="B18" i="1"/>
  <c r="B19" i="1" s="1"/>
  <c r="H18" i="1"/>
  <c r="N72" i="3" l="1"/>
  <c r="N84" i="3"/>
  <c r="K45" i="3"/>
  <c r="K54" i="3"/>
  <c r="N24" i="3"/>
  <c r="H23" i="3" s="1"/>
  <c r="N45" i="3"/>
  <c r="N57" i="3"/>
  <c r="E5" i="3"/>
  <c r="E23" i="3" s="1"/>
  <c r="E45" i="3" s="1"/>
  <c r="E57" i="3" s="1"/>
  <c r="E72" i="3" s="1"/>
  <c r="E84" i="3" s="1"/>
  <c r="G12" i="3"/>
  <c r="H2" i="3" s="1"/>
  <c r="H20" i="3" s="1"/>
  <c r="H42" i="3" s="1"/>
  <c r="H54" i="3" s="1"/>
  <c r="H69" i="3" s="1"/>
  <c r="H81" i="3" s="1"/>
  <c r="G11" i="3"/>
  <c r="G10" i="3"/>
  <c r="E2" i="3" s="1"/>
  <c r="E20" i="3" s="1"/>
  <c r="E42" i="3" s="1"/>
  <c r="E54" i="3" s="1"/>
  <c r="E69" i="3" s="1"/>
  <c r="E81" i="3" s="1"/>
  <c r="G9" i="3"/>
  <c r="O3" i="1"/>
  <c r="N3" i="1"/>
  <c r="M3" i="1"/>
  <c r="H8" i="1"/>
  <c r="H6" i="1"/>
  <c r="H5" i="1"/>
  <c r="H4" i="1"/>
  <c r="H3" i="1"/>
  <c r="H2" i="1"/>
  <c r="B9" i="1"/>
  <c r="B7" i="1"/>
  <c r="E5" i="1"/>
  <c r="B8" i="1" s="1"/>
  <c r="D5" i="1"/>
  <c r="E4" i="1"/>
  <c r="K3" i="1"/>
  <c r="B5" i="1"/>
  <c r="N5" i="3"/>
  <c r="K5" i="3"/>
  <c r="K57" i="3" l="1"/>
  <c r="N58" i="3" s="1"/>
  <c r="K69" i="3"/>
  <c r="N46" i="3"/>
  <c r="H45" i="3" s="1"/>
  <c r="H57" i="3" s="1"/>
  <c r="N6" i="3"/>
  <c r="H5" i="3" s="1"/>
  <c r="H10" i="3"/>
  <c r="H11" i="3"/>
  <c r="H1" i="3"/>
  <c r="H19" i="3" s="1"/>
  <c r="E1" i="3"/>
  <c r="K72" i="3" l="1"/>
  <c r="N73" i="3" s="1"/>
  <c r="H72" i="3" s="1"/>
  <c r="K81" i="3"/>
  <c r="K84" i="3" s="1"/>
  <c r="N85" i="3" s="1"/>
  <c r="H84" i="3" s="1"/>
  <c r="E6" i="3"/>
  <c r="E19" i="3"/>
  <c r="E41" i="3" s="1"/>
  <c r="H41" i="3"/>
  <c r="H24" i="3"/>
  <c r="H6" i="3"/>
  <c r="H53" i="3" l="1"/>
  <c r="H46" i="3"/>
  <c r="E24" i="3"/>
  <c r="H58" i="3" l="1"/>
  <c r="H68" i="3"/>
  <c r="E46" i="3"/>
  <c r="E53" i="3"/>
  <c r="H80" i="3" l="1"/>
  <c r="H85" i="3" s="1"/>
  <c r="H73" i="3"/>
  <c r="E58" i="3"/>
  <c r="E68" i="3"/>
  <c r="E73" i="3" l="1"/>
  <c r="E80" i="3"/>
  <c r="E85" i="3" s="1"/>
</calcChain>
</file>

<file path=xl/sharedStrings.xml><?xml version="1.0" encoding="utf-8"?>
<sst xmlns="http://schemas.openxmlformats.org/spreadsheetml/2006/main" count="385" uniqueCount="78">
  <si>
    <t>No</t>
  </si>
  <si>
    <t>Date</t>
  </si>
  <si>
    <t>Qty</t>
  </si>
  <si>
    <t>Price</t>
  </si>
  <si>
    <t>Total</t>
  </si>
  <si>
    <t>Payment</t>
  </si>
  <si>
    <t>MTM</t>
  </si>
  <si>
    <t>Next</t>
  </si>
  <si>
    <t>MV</t>
  </si>
  <si>
    <t>Unrlz PL</t>
  </si>
  <si>
    <t>TRANSACTION: BUY</t>
  </si>
  <si>
    <t>CostPrice</t>
  </si>
  <si>
    <t>CostTotal</t>
  </si>
  <si>
    <t>Tanggal</t>
  </si>
  <si>
    <t>Asset Cash</t>
  </si>
  <si>
    <t>AR Trading</t>
  </si>
  <si>
    <t>AP Trading</t>
  </si>
  <si>
    <t>Capital</t>
  </si>
  <si>
    <t>Subs</t>
  </si>
  <si>
    <t>PL</t>
  </si>
  <si>
    <t>Expense</t>
  </si>
  <si>
    <t>AP Fee</t>
  </si>
  <si>
    <t>Income</t>
  </si>
  <si>
    <t>Rlz PL</t>
  </si>
  <si>
    <t>Dr</t>
  </si>
  <si>
    <t>Cr</t>
  </si>
  <si>
    <t>Asset Bond</t>
  </si>
  <si>
    <t>AR Coupon</t>
  </si>
  <si>
    <t>Tax</t>
  </si>
  <si>
    <t>Trade</t>
  </si>
  <si>
    <t>Settle</t>
  </si>
  <si>
    <t>Tax gain</t>
  </si>
  <si>
    <t>Tax Coupon</t>
  </si>
  <si>
    <t>Proceed</t>
  </si>
  <si>
    <t>Accrued</t>
  </si>
  <si>
    <t>Gross</t>
  </si>
  <si>
    <t>Total Value</t>
  </si>
  <si>
    <t>TTM</t>
  </si>
  <si>
    <t>Jurnal Pembelian Obligasi</t>
  </si>
  <si>
    <t>Obligasi</t>
  </si>
  <si>
    <t>AP Fee (Tax)</t>
  </si>
  <si>
    <t>Jurnal Accrual Holding</t>
  </si>
  <si>
    <t>Others Asset</t>
  </si>
  <si>
    <t>Jurnal Accrual Holding Settlement Adjustment</t>
  </si>
  <si>
    <t>Jurnal MTM LastQty</t>
  </si>
  <si>
    <t>Income Unrealized</t>
  </si>
  <si>
    <t>MTM Last Qty</t>
  </si>
  <si>
    <t>LastQty * (TrxPrice * Last Market Price)</t>
  </si>
  <si>
    <t xml:space="preserve">Jurnal MTM </t>
  </si>
  <si>
    <t>Copy</t>
  </si>
  <si>
    <t>None, karena dari detail rows had date settle &lt;= mtm date</t>
  </si>
  <si>
    <t>Jurnal Accrual Allocation</t>
  </si>
  <si>
    <t>Jurnal Accrual  Settlement Adjustment</t>
  </si>
  <si>
    <t>Trx Qty: Accrual(Settle) - Accrual (Trade)</t>
  </si>
  <si>
    <t>Detail Qty: Accrual(Settle) - Accrual (MTM)</t>
  </si>
  <si>
    <t>None, karena MTM Date &gt; Detail Settle</t>
  </si>
  <si>
    <t>Income - Coupon</t>
  </si>
  <si>
    <t>Detail Qty: Accrual(Next)-Accrual(MTM)</t>
  </si>
  <si>
    <t>TRANSACTION: SELL</t>
  </si>
  <si>
    <t>Yang Dijual</t>
  </si>
  <si>
    <t>Yang Sisa</t>
  </si>
  <si>
    <t>Holding</t>
  </si>
  <si>
    <t>Sell</t>
  </si>
  <si>
    <t>Accrual Trade</t>
  </si>
  <si>
    <t>Accrual Settle</t>
  </si>
  <si>
    <t>Accrue 4</t>
  </si>
  <si>
    <t>Accrue 5</t>
  </si>
  <si>
    <t>Tax Jual</t>
  </si>
  <si>
    <t>Gain</t>
  </si>
  <si>
    <t>Bond</t>
  </si>
  <si>
    <t>Realized</t>
  </si>
  <si>
    <t>Exp Tax</t>
  </si>
  <si>
    <t>Income Coupon</t>
  </si>
  <si>
    <t>Accrual coupon yang dijual sampai dengan settle</t>
  </si>
  <si>
    <t>detail qty: accrual (settle jual) - accrual (mtm)</t>
  </si>
  <si>
    <t>Income - Unrlz</t>
  </si>
  <si>
    <t>Jurnal Penjualan Obligasi</t>
  </si>
  <si>
    <t>Jurnal MTM Qty sisa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</si>
</sst>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[$-409]d\-mmm\-yy;@"/>
    <numFmt numFmtId="165" formatCode="0.000%"/>
    <numFmt numFmtId="166" formatCode="_(* #,##0_);_(* \(#,##0\);_(* &quot;-&quot;??_);_(@_)"/>
    <numFmt numFmtId="167" formatCode="_(* #,##0.000_);_(* \(#,##0.000\);_(* &quot;-&quot;???_);_(@_)"/>
    <numFmt numFmtId="168" formatCode="0.0000%"/>
    <numFmt numFmtId="169" formatCode="0.0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/>
    </xf>
    <xf numFmtId="43" fontId="0" fillId="0" borderId="0" xfId="1" applyFont="1"/>
    <xf numFmtId="0" fontId="0" fillId="2" borderId="0" xfId="0" applyFill="1"/>
    <xf numFmtId="0" fontId="0" fillId="0" borderId="10" xfId="0" applyFill="1" applyBorder="1" applyAlignment="1">
      <alignment horizontal="right"/>
    </xf>
    <xf numFmtId="0" fontId="0" fillId="0" borderId="10" xfId="0" applyFill="1" applyBorder="1" applyAlignment="1">
      <alignment horizontal="center"/>
    </xf>
    <xf numFmtId="0" fontId="0" fillId="0" borderId="0" xfId="0" applyFill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/>
    <xf numFmtId="0" fontId="0" fillId="0" borderId="2" xfId="0" applyFill="1" applyBorder="1"/>
    <xf numFmtId="0" fontId="0" fillId="0" borderId="0" xfId="0" applyFill="1" applyAlignment="1">
      <alignment horizontal="center"/>
    </xf>
    <xf numFmtId="0" fontId="0" fillId="0" borderId="5" xfId="0" applyFill="1" applyBorder="1"/>
    <xf numFmtId="43" fontId="0" fillId="0" borderId="0" xfId="1" applyFont="1" applyFill="1" applyBorder="1"/>
    <xf numFmtId="0" fontId="0" fillId="0" borderId="0" xfId="0" applyFill="1" applyBorder="1"/>
    <xf numFmtId="0" fontId="0" fillId="0" borderId="7" xfId="0" applyFill="1" applyBorder="1"/>
    <xf numFmtId="43" fontId="0" fillId="0" borderId="0" xfId="1" applyFont="1" applyFill="1"/>
    <xf numFmtId="43" fontId="0" fillId="0" borderId="0" xfId="0" applyNumberFormat="1" applyFill="1"/>
    <xf numFmtId="0" fontId="2" fillId="0" borderId="0" xfId="0" applyFont="1" applyFill="1" applyBorder="1" applyAlignment="1">
      <alignment horizontal="left"/>
    </xf>
    <xf numFmtId="165" fontId="0" fillId="0" borderId="10" xfId="0" applyNumberFormat="1" applyFill="1" applyBorder="1"/>
    <xf numFmtId="0" fontId="0" fillId="0" borderId="10" xfId="0" applyFill="1" applyBorder="1"/>
    <xf numFmtId="164" fontId="0" fillId="0" borderId="10" xfId="0" applyNumberFormat="1" applyFill="1" applyBorder="1"/>
    <xf numFmtId="164" fontId="0" fillId="0" borderId="10" xfId="0" applyNumberFormat="1" applyFill="1" applyBorder="1" applyAlignment="1">
      <alignment horizontal="center"/>
    </xf>
    <xf numFmtId="165" fontId="0" fillId="0" borderId="0" xfId="0" applyNumberFormat="1" applyFill="1" applyBorder="1"/>
    <xf numFmtId="0" fontId="0" fillId="0" borderId="11" xfId="0" applyFill="1" applyBorder="1" applyAlignment="1">
      <alignment horizontal="right"/>
    </xf>
    <xf numFmtId="9" fontId="0" fillId="0" borderId="10" xfId="1" applyNumberFormat="1" applyFont="1" applyFill="1" applyBorder="1"/>
    <xf numFmtId="166" fontId="0" fillId="0" borderId="10" xfId="1" applyNumberFormat="1" applyFont="1" applyFill="1" applyBorder="1" applyAlignment="1">
      <alignment horizontal="center"/>
    </xf>
    <xf numFmtId="166" fontId="0" fillId="0" borderId="10" xfId="1" applyNumberFormat="1" applyFont="1" applyFill="1" applyBorder="1"/>
    <xf numFmtId="165" fontId="0" fillId="0" borderId="10" xfId="2" applyNumberFormat="1" applyFont="1" applyFill="1" applyBorder="1"/>
    <xf numFmtId="166" fontId="0" fillId="0" borderId="0" xfId="1" applyNumberFormat="1" applyFont="1" applyFill="1"/>
    <xf numFmtId="166" fontId="0" fillId="0" borderId="0" xfId="1" applyNumberFormat="1" applyFont="1"/>
    <xf numFmtId="166" fontId="0" fillId="0" borderId="10" xfId="1" applyNumberFormat="1" applyFont="1" applyBorder="1"/>
    <xf numFmtId="43" fontId="0" fillId="0" borderId="10" xfId="1" applyNumberFormat="1" applyFont="1" applyFill="1" applyBorder="1"/>
    <xf numFmtId="165" fontId="0" fillId="0" borderId="10" xfId="1" applyNumberFormat="1" applyFont="1" applyFill="1" applyBorder="1"/>
    <xf numFmtId="166" fontId="0" fillId="0" borderId="10" xfId="0" applyNumberFormat="1" applyFill="1" applyBorder="1"/>
    <xf numFmtId="166" fontId="0" fillId="0" borderId="3" xfId="1" applyNumberFormat="1" applyFont="1" applyFill="1" applyBorder="1"/>
    <xf numFmtId="166" fontId="0" fillId="0" borderId="4" xfId="1" applyNumberFormat="1" applyFont="1" applyFill="1" applyBorder="1"/>
    <xf numFmtId="166" fontId="0" fillId="0" borderId="2" xfId="1" applyNumberFormat="1" applyFont="1" applyFill="1" applyBorder="1"/>
    <xf numFmtId="166" fontId="0" fillId="0" borderId="0" xfId="1" applyNumberFormat="1" applyFont="1" applyFill="1" applyBorder="1"/>
    <xf numFmtId="166" fontId="0" fillId="0" borderId="6" xfId="1" applyNumberFormat="1" applyFont="1" applyFill="1" applyBorder="1"/>
    <xf numFmtId="166" fontId="0" fillId="0" borderId="5" xfId="1" applyNumberFormat="1" applyFont="1" applyFill="1" applyBorder="1" applyAlignment="1">
      <alignment horizontal="right"/>
    </xf>
    <xf numFmtId="166" fontId="0" fillId="0" borderId="0" xfId="1" applyNumberFormat="1" applyFont="1" applyFill="1" applyBorder="1" applyAlignment="1">
      <alignment horizontal="right"/>
    </xf>
    <xf numFmtId="166" fontId="0" fillId="0" borderId="8" xfId="1" applyNumberFormat="1" applyFont="1" applyFill="1" applyBorder="1"/>
    <xf numFmtId="166" fontId="0" fillId="0" borderId="8" xfId="1" applyNumberFormat="1" applyFont="1" applyFill="1" applyBorder="1" applyAlignment="1">
      <alignment horizontal="right"/>
    </xf>
    <xf numFmtId="166" fontId="0" fillId="0" borderId="9" xfId="1" applyNumberFormat="1" applyFont="1" applyFill="1" applyBorder="1"/>
    <xf numFmtId="166" fontId="0" fillId="0" borderId="7" xfId="1" applyNumberFormat="1" applyFont="1" applyFill="1" applyBorder="1" applyAlignment="1">
      <alignment horizontal="right"/>
    </xf>
    <xf numFmtId="166" fontId="0" fillId="0" borderId="1" xfId="1" applyNumberFormat="1" applyFont="1" applyFill="1" applyBorder="1"/>
    <xf numFmtId="166" fontId="0" fillId="0" borderId="0" xfId="0" applyNumberFormat="1" applyFill="1"/>
    <xf numFmtId="166" fontId="0" fillId="0" borderId="0" xfId="0" applyNumberFormat="1" applyFill="1" applyBorder="1" applyAlignment="1">
      <alignment horizontal="right"/>
    </xf>
    <xf numFmtId="168" fontId="0" fillId="0" borderId="0" xfId="2" applyNumberFormat="1" applyFont="1" applyFill="1"/>
    <xf numFmtId="167" fontId="0" fillId="0" borderId="0" xfId="0" applyNumberFormat="1"/>
    <xf numFmtId="169" fontId="0" fillId="0" borderId="10" xfId="1" applyNumberFormat="1" applyFont="1" applyFill="1" applyBorder="1"/>
    <xf numFmtId="166" fontId="0" fillId="0" borderId="0" xfId="0" applyNumberFormat="1"/>
    <xf numFmtId="0" fontId="3" fillId="2" borderId="0" xfId="0" applyFont="1" applyFill="1"/>
    <xf numFmtId="166" fontId="0" fillId="2" borderId="0" xfId="1" applyNumberFormat="1" applyFont="1" applyFill="1"/>
    <xf numFmtId="164" fontId="0" fillId="0" borderId="0" xfId="0" applyNumberFormat="1"/>
    <xf numFmtId="165" fontId="0" fillId="0" borderId="0" xfId="0" applyNumberFormat="1"/>
    <xf numFmtId="166" fontId="0" fillId="0" borderId="2" xfId="1" applyNumberFormat="1" applyFont="1" applyFill="1" applyBorder="1" applyAlignment="1">
      <alignment horizontal="left"/>
    </xf>
    <xf numFmtId="166" fontId="0" fillId="0" borderId="3" xfId="1" applyNumberFormat="1" applyFont="1" applyFill="1" applyBorder="1" applyAlignment="1">
      <alignment horizontal="left"/>
    </xf>
    <xf numFmtId="0" fontId="4" fillId="2" borderId="0" xfId="0" applyFont="1" applyFill="1"/>
    <xf numFmtId="0" fontId="4" fillId="0" borderId="0" xfId="0" applyFont="1" applyFill="1"/>
    <xf numFmtId="43" fontId="4" fillId="0" borderId="0" xfId="1" applyFont="1"/>
    <xf numFmtId="164" fontId="0" fillId="0" borderId="10" xfId="0" applyNumberFormat="1" applyBorder="1"/>
    <xf numFmtId="0" fontId="0" fillId="3" borderId="0" xfId="0" applyFill="1"/>
    <xf numFmtId="166" fontId="0" fillId="3" borderId="0" xfId="1" applyNumberFormat="1" applyFont="1" applyFill="1"/>
    <xf numFmtId="0" fontId="0" fillId="3" borderId="0" xfId="0" applyFill="1" applyBorder="1" applyAlignment="1">
      <alignment horizontal="right"/>
    </xf>
    <xf numFmtId="0" fontId="3" fillId="3" borderId="0" xfId="0" applyFont="1" applyFill="1"/>
    <xf numFmtId="0" fontId="0" fillId="0" borderId="10" xfId="0" applyBorder="1"/>
    <xf numFmtId="165" fontId="0" fillId="0" borderId="10" xfId="0" applyNumberFormat="1" applyBorder="1"/>
    <xf numFmtId="166" fontId="0" fillId="0" borderId="10" xfId="0" applyNumberFormat="1" applyBorder="1"/>
    <xf numFmtId="166" fontId="0" fillId="3" borderId="10" xfId="1" applyNumberFormat="1" applyFont="1" applyFill="1" applyBorder="1" applyAlignment="1">
      <alignment horizontal="center"/>
    </xf>
    <xf numFmtId="43" fontId="0" fillId="2" borderId="0" xfId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showGridLines="0" topLeftCell="A64" workbookViewId="0">
      <selection activeCell="M75" sqref="M75"/>
    </sheetView>
  </sheetViews>
  <sheetFormatPr defaultRowHeight="15" x14ac:dyDescent="0.25"/>
  <cols>
    <col min="1" max="1" width="13.42578125" customWidth="1"/>
    <col min="2" max="2" width="16" customWidth="1"/>
    <col min="3" max="3" width="11.5703125" bestFit="1" customWidth="1"/>
    <col min="4" max="4" width="14.28515625" bestFit="1" customWidth="1"/>
    <col min="5" max="5" width="14.5703125" customWidth="1"/>
    <col min="6" max="6" width="3.85546875" customWidth="1"/>
    <col min="7" max="8" width="14.28515625" bestFit="1" customWidth="1"/>
    <col min="9" max="9" width="3.28515625" customWidth="1"/>
    <col min="10" max="10" width="4.85546875" customWidth="1"/>
    <col min="11" max="12" width="14.28515625" bestFit="1" customWidth="1"/>
    <col min="13" max="13" width="14.28515625" style="30" bestFit="1" customWidth="1"/>
    <col min="14" max="15" width="14.28515625" bestFit="1" customWidth="1"/>
    <col min="16" max="16" width="13.28515625" bestFit="1" customWidth="1"/>
  </cols>
  <sheetData>
    <row r="1" spans="1:16" s="9" customFormat="1" x14ac:dyDescent="0.25">
      <c r="A1" s="18" t="s">
        <v>10</v>
      </c>
      <c r="B1" s="14"/>
    </row>
    <row r="2" spans="1:16" s="9" customFormat="1" x14ac:dyDescent="0.25">
      <c r="A2" s="24" t="s">
        <v>0</v>
      </c>
      <c r="B2" s="6">
        <v>1</v>
      </c>
      <c r="C2" s="5" t="s">
        <v>29</v>
      </c>
      <c r="D2" s="22">
        <v>42371</v>
      </c>
      <c r="E2" s="25"/>
      <c r="G2" s="5" t="s">
        <v>2</v>
      </c>
      <c r="H2" s="27">
        <f>B3</f>
        <v>1000000000</v>
      </c>
      <c r="J2" s="6" t="s">
        <v>0</v>
      </c>
      <c r="K2" s="6" t="s">
        <v>1</v>
      </c>
      <c r="L2" s="6" t="s">
        <v>30</v>
      </c>
      <c r="M2" s="26" t="s">
        <v>2</v>
      </c>
      <c r="N2" s="6" t="s">
        <v>3</v>
      </c>
      <c r="O2" s="6" t="s">
        <v>4</v>
      </c>
    </row>
    <row r="3" spans="1:16" s="9" customFormat="1" x14ac:dyDescent="0.25">
      <c r="A3" s="24" t="s">
        <v>2</v>
      </c>
      <c r="B3" s="26">
        <v>1000000000</v>
      </c>
      <c r="C3" s="5" t="s">
        <v>30</v>
      </c>
      <c r="D3" s="22">
        <v>42372</v>
      </c>
      <c r="E3" s="25">
        <v>0.15</v>
      </c>
      <c r="G3" s="5" t="s">
        <v>3</v>
      </c>
      <c r="H3" s="33">
        <f>B4</f>
        <v>1.00275</v>
      </c>
      <c r="J3" s="20">
        <v>1</v>
      </c>
      <c r="K3" s="21">
        <f>D2</f>
        <v>42371</v>
      </c>
      <c r="L3" s="21">
        <f>D3</f>
        <v>42372</v>
      </c>
      <c r="M3" s="27">
        <f>B3</f>
        <v>1000000000</v>
      </c>
      <c r="N3" s="19">
        <f>B4</f>
        <v>1.00275</v>
      </c>
      <c r="O3" s="34">
        <f>B5</f>
        <v>1002750000</v>
      </c>
    </row>
    <row r="4" spans="1:16" s="9" customFormat="1" x14ac:dyDescent="0.25">
      <c r="A4" s="7" t="s">
        <v>3</v>
      </c>
      <c r="B4" s="28">
        <v>1.00275</v>
      </c>
      <c r="C4" s="5" t="s">
        <v>31</v>
      </c>
      <c r="D4" s="19">
        <v>1</v>
      </c>
      <c r="E4" s="27">
        <f>(B4-D4)*B3*E3</f>
        <v>412500.00000000454</v>
      </c>
      <c r="G4" s="5" t="s">
        <v>8</v>
      </c>
      <c r="H4" s="27">
        <f>H2*H3</f>
        <v>1002750000</v>
      </c>
      <c r="M4" s="29"/>
    </row>
    <row r="5" spans="1:16" s="9" customFormat="1" x14ac:dyDescent="0.25">
      <c r="A5" s="24" t="s">
        <v>33</v>
      </c>
      <c r="B5" s="27">
        <f>B3*B4</f>
        <v>1002750000</v>
      </c>
      <c r="C5" s="5" t="s">
        <v>32</v>
      </c>
      <c r="D5" s="27">
        <f>B6</f>
        <v>120000000</v>
      </c>
      <c r="E5" s="27">
        <f>E3*D5</f>
        <v>18000000</v>
      </c>
      <c r="G5" s="5" t="s">
        <v>11</v>
      </c>
      <c r="H5" s="33">
        <f>B4</f>
        <v>1.00275</v>
      </c>
      <c r="M5" s="29"/>
    </row>
    <row r="6" spans="1:16" s="9" customFormat="1" x14ac:dyDescent="0.25">
      <c r="A6" s="5" t="s">
        <v>34</v>
      </c>
      <c r="B6" s="27">
        <v>120000000</v>
      </c>
      <c r="C6" s="1"/>
      <c r="D6" s="23"/>
      <c r="E6" s="13"/>
      <c r="G6" s="5" t="s">
        <v>12</v>
      </c>
      <c r="H6" s="27">
        <f>B5</f>
        <v>1002750000</v>
      </c>
      <c r="M6" s="29"/>
    </row>
    <row r="7" spans="1:16" s="9" customFormat="1" x14ac:dyDescent="0.25">
      <c r="A7" s="5" t="s">
        <v>35</v>
      </c>
      <c r="B7" s="27">
        <f>B5+B6</f>
        <v>1122750000</v>
      </c>
      <c r="G7" s="5" t="s">
        <v>34</v>
      </c>
      <c r="H7" s="27">
        <v>100000000</v>
      </c>
      <c r="M7" s="29"/>
    </row>
    <row r="8" spans="1:16" x14ac:dyDescent="0.25">
      <c r="A8" s="24" t="s">
        <v>28</v>
      </c>
      <c r="B8" s="27">
        <f>E4+E5</f>
        <v>18412500.000000004</v>
      </c>
      <c r="G8" s="5" t="s">
        <v>36</v>
      </c>
      <c r="H8" s="31">
        <f>H6+H7</f>
        <v>1102750000</v>
      </c>
    </row>
    <row r="9" spans="1:16" x14ac:dyDescent="0.25">
      <c r="A9" s="24" t="s">
        <v>5</v>
      </c>
      <c r="B9" s="27">
        <f>B7-B8</f>
        <v>1104337500</v>
      </c>
      <c r="G9" s="5" t="s">
        <v>37</v>
      </c>
      <c r="H9" s="31">
        <v>320</v>
      </c>
    </row>
    <row r="10" spans="1:16" x14ac:dyDescent="0.25">
      <c r="H10" s="52">
        <f>H4-H6</f>
        <v>0</v>
      </c>
    </row>
    <row r="11" spans="1:16" x14ac:dyDescent="0.25">
      <c r="A11" s="18" t="s">
        <v>10</v>
      </c>
      <c r="B11" s="14"/>
      <c r="C11" s="9"/>
      <c r="D11" s="9"/>
      <c r="E11" s="9"/>
      <c r="F11" s="9"/>
      <c r="G11" s="9"/>
      <c r="H11" s="9"/>
      <c r="I11" s="9"/>
    </row>
    <row r="12" spans="1:16" x14ac:dyDescent="0.25">
      <c r="A12" s="24" t="s">
        <v>0</v>
      </c>
      <c r="B12" s="6">
        <v>2</v>
      </c>
      <c r="C12" s="5" t="s">
        <v>29</v>
      </c>
      <c r="D12" s="22">
        <v>42371</v>
      </c>
      <c r="E12" s="25"/>
      <c r="F12" s="9"/>
      <c r="G12" s="5" t="s">
        <v>2</v>
      </c>
      <c r="H12" s="27">
        <f>H2+B13</f>
        <v>1750000000</v>
      </c>
      <c r="I12" s="9"/>
      <c r="J12" s="6" t="s">
        <v>0</v>
      </c>
      <c r="K12" s="6" t="s">
        <v>1</v>
      </c>
      <c r="L12" s="6" t="s">
        <v>30</v>
      </c>
      <c r="M12" s="26" t="s">
        <v>2</v>
      </c>
      <c r="N12" s="6" t="s">
        <v>3</v>
      </c>
      <c r="O12" s="6" t="s">
        <v>4</v>
      </c>
      <c r="P12" s="50"/>
    </row>
    <row r="13" spans="1:16" x14ac:dyDescent="0.25">
      <c r="A13" s="24" t="s">
        <v>2</v>
      </c>
      <c r="B13" s="26">
        <v>750000000</v>
      </c>
      <c r="C13" s="5" t="s">
        <v>30</v>
      </c>
      <c r="D13" s="22">
        <v>42372</v>
      </c>
      <c r="E13" s="25">
        <v>0.15</v>
      </c>
      <c r="F13" s="9"/>
      <c r="G13" s="5" t="s">
        <v>3</v>
      </c>
      <c r="H13" s="33">
        <f>B14</f>
        <v>1.0035000000000001</v>
      </c>
      <c r="I13" s="9"/>
      <c r="J13" s="20">
        <f t="shared" ref="J13:O13" si="0">J3</f>
        <v>1</v>
      </c>
      <c r="K13" s="21">
        <f t="shared" si="0"/>
        <v>42371</v>
      </c>
      <c r="L13" s="21">
        <f t="shared" si="0"/>
        <v>42372</v>
      </c>
      <c r="M13" s="27">
        <f t="shared" si="0"/>
        <v>1000000000</v>
      </c>
      <c r="N13" s="28">
        <f t="shared" si="0"/>
        <v>1.00275</v>
      </c>
      <c r="O13" s="27">
        <f t="shared" si="0"/>
        <v>1002750000</v>
      </c>
      <c r="P13" s="50"/>
    </row>
    <row r="14" spans="1:16" x14ac:dyDescent="0.25">
      <c r="A14" s="7" t="s">
        <v>3</v>
      </c>
      <c r="B14" s="28">
        <v>1.0035000000000001</v>
      </c>
      <c r="C14" s="5" t="s">
        <v>31</v>
      </c>
      <c r="D14" s="19">
        <v>1</v>
      </c>
      <c r="E14" s="32">
        <f>(B14-D14)*B13*E13</f>
        <v>393750.00000000658</v>
      </c>
      <c r="F14" s="9"/>
      <c r="G14" s="5" t="s">
        <v>8</v>
      </c>
      <c r="H14" s="27">
        <f>H12*H13</f>
        <v>1756125000</v>
      </c>
      <c r="I14" s="9"/>
      <c r="J14" s="20">
        <v>2</v>
      </c>
      <c r="K14" s="21">
        <f>D12</f>
        <v>42371</v>
      </c>
      <c r="L14" s="21">
        <f>D3</f>
        <v>42372</v>
      </c>
      <c r="M14" s="27">
        <f>B13</f>
        <v>750000000</v>
      </c>
      <c r="N14" s="19">
        <f>B14</f>
        <v>1.0035000000000001</v>
      </c>
      <c r="O14" s="34">
        <f>B15</f>
        <v>752625000</v>
      </c>
      <c r="P14" s="50"/>
    </row>
    <row r="15" spans="1:16" x14ac:dyDescent="0.25">
      <c r="A15" s="24" t="s">
        <v>33</v>
      </c>
      <c r="B15" s="27">
        <f>B13*B14</f>
        <v>752625000</v>
      </c>
      <c r="C15" s="5" t="s">
        <v>32</v>
      </c>
      <c r="D15" s="27">
        <f>B16</f>
        <v>90000000</v>
      </c>
      <c r="E15" s="27">
        <f>E13*D15</f>
        <v>13500000</v>
      </c>
      <c r="F15" s="9"/>
      <c r="G15" s="5" t="s">
        <v>11</v>
      </c>
      <c r="H15" s="51">
        <f>H16/H12</f>
        <v>1.0030714285714286</v>
      </c>
      <c r="I15" s="9"/>
      <c r="J15" s="9"/>
      <c r="K15" s="9"/>
      <c r="L15" s="9"/>
      <c r="M15" s="29"/>
      <c r="N15" s="9"/>
      <c r="O15" s="9"/>
    </row>
    <row r="16" spans="1:16" x14ac:dyDescent="0.25">
      <c r="A16" s="5" t="s">
        <v>34</v>
      </c>
      <c r="B16" s="27">
        <v>90000000</v>
      </c>
      <c r="C16" s="48"/>
      <c r="D16" s="13"/>
      <c r="E16" s="13"/>
      <c r="F16" s="9"/>
      <c r="G16" s="5" t="s">
        <v>12</v>
      </c>
      <c r="H16" s="27">
        <f>H6+O14</f>
        <v>1755375000</v>
      </c>
      <c r="I16" s="49"/>
      <c r="J16" s="9"/>
      <c r="K16" s="9"/>
      <c r="L16" s="9"/>
      <c r="M16" s="29"/>
      <c r="N16" s="9"/>
      <c r="O16" s="9"/>
    </row>
    <row r="17" spans="1:15" x14ac:dyDescent="0.25">
      <c r="A17" s="5" t="s">
        <v>35</v>
      </c>
      <c r="B17" s="27">
        <f>B15+B16</f>
        <v>842625000</v>
      </c>
      <c r="C17" s="9"/>
      <c r="D17" s="9"/>
      <c r="E17" s="9"/>
      <c r="F17" s="9"/>
      <c r="G17" s="5" t="s">
        <v>34</v>
      </c>
      <c r="H17" s="27">
        <v>175000000</v>
      </c>
      <c r="I17" s="9"/>
      <c r="J17" s="9"/>
      <c r="K17" s="9"/>
      <c r="L17" s="9"/>
      <c r="M17" s="29"/>
      <c r="N17" s="9"/>
      <c r="O17" s="9"/>
    </row>
    <row r="18" spans="1:15" x14ac:dyDescent="0.25">
      <c r="A18" s="24" t="s">
        <v>28</v>
      </c>
      <c r="B18" s="27">
        <f>E14+E15</f>
        <v>13893750.000000007</v>
      </c>
      <c r="G18" s="5" t="s">
        <v>36</v>
      </c>
      <c r="H18" s="31">
        <f>H16+H17</f>
        <v>1930375000</v>
      </c>
    </row>
    <row r="19" spans="1:15" x14ac:dyDescent="0.25">
      <c r="A19" s="24" t="s">
        <v>5</v>
      </c>
      <c r="B19" s="27">
        <f>B17-B18</f>
        <v>828731250</v>
      </c>
      <c r="G19" s="5" t="s">
        <v>37</v>
      </c>
      <c r="H19" s="31">
        <v>320</v>
      </c>
    </row>
    <row r="20" spans="1:15" x14ac:dyDescent="0.25">
      <c r="H20" s="52">
        <f>H14-H16</f>
        <v>750000</v>
      </c>
    </row>
    <row r="21" spans="1:15" x14ac:dyDescent="0.25">
      <c r="G21" s="1" t="s">
        <v>46</v>
      </c>
      <c r="H21" s="30">
        <f>H2*(B14-H3)</f>
        <v>750000.00000002841</v>
      </c>
      <c r="I21" s="53" t="s">
        <v>47</v>
      </c>
      <c r="J21" s="4"/>
      <c r="K21" s="4"/>
      <c r="L21" s="4"/>
      <c r="M21" s="54"/>
    </row>
    <row r="23" spans="1:15" x14ac:dyDescent="0.25">
      <c r="A23" s="18" t="s">
        <v>6</v>
      </c>
    </row>
    <row r="24" spans="1:15" x14ac:dyDescent="0.25">
      <c r="A24" s="2" t="s">
        <v>1</v>
      </c>
      <c r="B24" s="55">
        <f>D12</f>
        <v>42371</v>
      </c>
      <c r="E24" s="55">
        <f>B24</f>
        <v>42371</v>
      </c>
      <c r="G24" s="5" t="s">
        <v>2</v>
      </c>
      <c r="H24" s="27">
        <f>H12</f>
        <v>1750000000</v>
      </c>
      <c r="I24" s="9"/>
      <c r="J24" s="6" t="s">
        <v>0</v>
      </c>
      <c r="K24" s="6" t="s">
        <v>1</v>
      </c>
      <c r="L24" s="6" t="s">
        <v>30</v>
      </c>
      <c r="M24" s="26" t="s">
        <v>2</v>
      </c>
      <c r="N24" s="6" t="s">
        <v>3</v>
      </c>
      <c r="O24" s="6" t="s">
        <v>4</v>
      </c>
    </row>
    <row r="25" spans="1:15" x14ac:dyDescent="0.25">
      <c r="A25" s="2" t="s">
        <v>7</v>
      </c>
      <c r="B25" s="55">
        <f>D13</f>
        <v>42372</v>
      </c>
      <c r="G25" s="5" t="s">
        <v>3</v>
      </c>
      <c r="H25" s="33">
        <f>B26</f>
        <v>1.0037499999999999</v>
      </c>
      <c r="I25" s="9"/>
      <c r="J25" s="20">
        <f t="shared" ref="J25:O26" si="1">J13</f>
        <v>1</v>
      </c>
      <c r="K25" s="21">
        <f t="shared" si="1"/>
        <v>42371</v>
      </c>
      <c r="L25" s="21">
        <f t="shared" ref="L25" si="2">L13</f>
        <v>42372</v>
      </c>
      <c r="M25" s="27">
        <f t="shared" si="1"/>
        <v>1000000000</v>
      </c>
      <c r="N25" s="28">
        <f t="shared" si="1"/>
        <v>1.00275</v>
      </c>
      <c r="O25" s="27">
        <f t="shared" si="1"/>
        <v>1002750000</v>
      </c>
    </row>
    <row r="26" spans="1:15" x14ac:dyDescent="0.25">
      <c r="A26" s="2" t="s">
        <v>3</v>
      </c>
      <c r="B26" s="56">
        <v>1.0037499999999999</v>
      </c>
      <c r="G26" s="5" t="s">
        <v>8</v>
      </c>
      <c r="H26" s="27">
        <f>H24*H25</f>
        <v>1756562499.9999998</v>
      </c>
      <c r="I26" s="9"/>
      <c r="J26" s="20">
        <f t="shared" si="1"/>
        <v>2</v>
      </c>
      <c r="K26" s="21">
        <f t="shared" si="1"/>
        <v>42371</v>
      </c>
      <c r="L26" s="21">
        <f t="shared" ref="L26" si="3">L14</f>
        <v>42372</v>
      </c>
      <c r="M26" s="27">
        <f t="shared" si="1"/>
        <v>750000000</v>
      </c>
      <c r="N26" s="19">
        <f t="shared" si="1"/>
        <v>1.0035000000000001</v>
      </c>
      <c r="O26" s="34">
        <f t="shared" si="1"/>
        <v>752625000</v>
      </c>
    </row>
    <row r="27" spans="1:15" x14ac:dyDescent="0.25">
      <c r="G27" s="5" t="s">
        <v>11</v>
      </c>
      <c r="H27" s="51">
        <f>H15</f>
        <v>1.0030714285714286</v>
      </c>
      <c r="I27" s="9"/>
      <c r="J27" s="9"/>
      <c r="K27" s="9"/>
      <c r="L27" s="9"/>
      <c r="M27" s="29"/>
      <c r="N27" s="9"/>
      <c r="O27" s="9"/>
    </row>
    <row r="28" spans="1:15" x14ac:dyDescent="0.25">
      <c r="G28" s="5" t="s">
        <v>12</v>
      </c>
      <c r="H28" s="27">
        <f>H16</f>
        <v>1755375000</v>
      </c>
      <c r="I28" s="49"/>
      <c r="J28" s="9"/>
      <c r="K28" s="9"/>
      <c r="L28" s="9"/>
      <c r="M28" s="29"/>
      <c r="N28" s="9"/>
      <c r="O28" s="9"/>
    </row>
    <row r="29" spans="1:15" x14ac:dyDescent="0.25">
      <c r="G29" s="5" t="s">
        <v>34</v>
      </c>
      <c r="H29" s="27">
        <v>175000000</v>
      </c>
      <c r="I29" s="9"/>
      <c r="J29" s="9"/>
      <c r="K29" s="9"/>
      <c r="L29" s="9"/>
      <c r="M29" s="29"/>
      <c r="N29" s="9"/>
      <c r="O29" s="9"/>
    </row>
    <row r="30" spans="1:15" x14ac:dyDescent="0.25">
      <c r="G30" s="5" t="s">
        <v>36</v>
      </c>
      <c r="H30" s="31">
        <f>H28+H29</f>
        <v>1930375000</v>
      </c>
    </row>
    <row r="31" spans="1:15" x14ac:dyDescent="0.25">
      <c r="G31" s="5" t="s">
        <v>37</v>
      </c>
      <c r="H31" s="31">
        <v>320</v>
      </c>
    </row>
    <row r="32" spans="1:15" x14ac:dyDescent="0.25">
      <c r="G32" s="30">
        <f>H24*(B26-H13)</f>
        <v>437499.99999975751</v>
      </c>
      <c r="H32" s="52">
        <f>H26-H28</f>
        <v>1187499.9999997616</v>
      </c>
    </row>
    <row r="33" spans="1:15" x14ac:dyDescent="0.25">
      <c r="E33" s="55">
        <f>B25</f>
        <v>42372</v>
      </c>
      <c r="G33" s="5" t="s">
        <v>2</v>
      </c>
      <c r="H33" s="27">
        <f>H24</f>
        <v>1750000000</v>
      </c>
      <c r="I33" s="9"/>
      <c r="J33" s="6" t="s">
        <v>0</v>
      </c>
      <c r="K33" s="6" t="s">
        <v>1</v>
      </c>
      <c r="L33" s="6" t="s">
        <v>30</v>
      </c>
      <c r="M33" s="26" t="s">
        <v>2</v>
      </c>
      <c r="N33" s="6" t="s">
        <v>3</v>
      </c>
      <c r="O33" s="6" t="s">
        <v>4</v>
      </c>
    </row>
    <row r="34" spans="1:15" x14ac:dyDescent="0.25">
      <c r="G34" s="5" t="s">
        <v>3</v>
      </c>
      <c r="H34" s="33">
        <f>H25</f>
        <v>1.0037499999999999</v>
      </c>
      <c r="I34" s="9"/>
      <c r="J34" s="20">
        <f t="shared" ref="J34:O35" si="4">J25</f>
        <v>1</v>
      </c>
      <c r="K34" s="21">
        <f t="shared" si="4"/>
        <v>42371</v>
      </c>
      <c r="L34" s="21">
        <f t="shared" ref="L34" si="5">L25</f>
        <v>42372</v>
      </c>
      <c r="M34" s="27">
        <f t="shared" si="4"/>
        <v>1000000000</v>
      </c>
      <c r="N34" s="28">
        <f t="shared" si="4"/>
        <v>1.00275</v>
      </c>
      <c r="O34" s="27">
        <f t="shared" si="4"/>
        <v>1002750000</v>
      </c>
    </row>
    <row r="35" spans="1:15" x14ac:dyDescent="0.25">
      <c r="G35" s="5" t="s">
        <v>8</v>
      </c>
      <c r="H35" s="27">
        <f>H33*H34</f>
        <v>1756562499.9999998</v>
      </c>
      <c r="I35" s="9"/>
      <c r="J35" s="20">
        <f t="shared" si="4"/>
        <v>2</v>
      </c>
      <c r="K35" s="21">
        <f t="shared" si="4"/>
        <v>42371</v>
      </c>
      <c r="L35" s="21">
        <f t="shared" ref="L35" si="6">L26</f>
        <v>42372</v>
      </c>
      <c r="M35" s="27">
        <f t="shared" si="4"/>
        <v>750000000</v>
      </c>
      <c r="N35" s="19">
        <f t="shared" si="4"/>
        <v>1.0035000000000001</v>
      </c>
      <c r="O35" s="34">
        <f t="shared" si="4"/>
        <v>752625000</v>
      </c>
    </row>
    <row r="36" spans="1:15" x14ac:dyDescent="0.25">
      <c r="G36" s="5" t="s">
        <v>11</v>
      </c>
      <c r="H36" s="51">
        <f>H27</f>
        <v>1.0030714285714286</v>
      </c>
      <c r="I36" s="9"/>
      <c r="J36" s="9"/>
      <c r="K36" s="9"/>
      <c r="L36" s="9"/>
      <c r="M36" s="29"/>
      <c r="N36" s="9"/>
      <c r="O36" s="9"/>
    </row>
    <row r="37" spans="1:15" x14ac:dyDescent="0.25">
      <c r="G37" s="5" t="s">
        <v>12</v>
      </c>
      <c r="H37" s="27">
        <f>H28</f>
        <v>1755375000</v>
      </c>
      <c r="I37" s="49"/>
      <c r="J37" s="9"/>
      <c r="K37" s="9"/>
      <c r="L37" s="9"/>
      <c r="M37" s="29"/>
      <c r="N37" s="9"/>
      <c r="O37" s="9"/>
    </row>
    <row r="38" spans="1:15" x14ac:dyDescent="0.25">
      <c r="G38" s="5" t="s">
        <v>34</v>
      </c>
      <c r="H38" s="27">
        <v>210000000</v>
      </c>
      <c r="I38" s="9"/>
      <c r="J38" s="9"/>
      <c r="K38" s="9"/>
      <c r="L38" s="9"/>
      <c r="M38" s="29"/>
      <c r="N38" s="9"/>
      <c r="O38" s="9"/>
    </row>
    <row r="39" spans="1:15" x14ac:dyDescent="0.25">
      <c r="G39" s="5" t="s">
        <v>36</v>
      </c>
      <c r="H39" s="31">
        <f>H37+H38</f>
        <v>1965375000</v>
      </c>
    </row>
    <row r="40" spans="1:15" x14ac:dyDescent="0.25">
      <c r="G40" s="5" t="s">
        <v>37</v>
      </c>
      <c r="H40" s="31">
        <v>320</v>
      </c>
    </row>
    <row r="42" spans="1:15" x14ac:dyDescent="0.25">
      <c r="A42" s="18" t="s">
        <v>6</v>
      </c>
    </row>
    <row r="43" spans="1:15" x14ac:dyDescent="0.25">
      <c r="A43" s="2" t="s">
        <v>1</v>
      </c>
      <c r="B43" s="55">
        <f>B25</f>
        <v>42372</v>
      </c>
      <c r="E43" s="55">
        <f>B43</f>
        <v>42372</v>
      </c>
      <c r="G43" s="5" t="s">
        <v>2</v>
      </c>
      <c r="H43" s="27">
        <f>H33</f>
        <v>1750000000</v>
      </c>
      <c r="I43" s="9"/>
      <c r="J43" s="6" t="s">
        <v>0</v>
      </c>
      <c r="K43" s="6" t="s">
        <v>1</v>
      </c>
      <c r="L43" s="6" t="s">
        <v>1</v>
      </c>
      <c r="M43" s="26" t="s">
        <v>2</v>
      </c>
      <c r="N43" s="6" t="s">
        <v>3</v>
      </c>
      <c r="O43" s="6" t="s">
        <v>4</v>
      </c>
    </row>
    <row r="44" spans="1:15" x14ac:dyDescent="0.25">
      <c r="A44" s="2" t="s">
        <v>7</v>
      </c>
      <c r="B44" s="55">
        <v>42373</v>
      </c>
      <c r="G44" s="5" t="s">
        <v>3</v>
      </c>
      <c r="H44" s="33">
        <f>B45</f>
        <v>1.01</v>
      </c>
      <c r="I44" s="9"/>
      <c r="J44" s="20">
        <f t="shared" ref="J44:O45" si="7">J34</f>
        <v>1</v>
      </c>
      <c r="K44" s="21">
        <f t="shared" si="7"/>
        <v>42371</v>
      </c>
      <c r="L44" s="21">
        <f t="shared" si="7"/>
        <v>42372</v>
      </c>
      <c r="M44" s="27">
        <f t="shared" si="7"/>
        <v>1000000000</v>
      </c>
      <c r="N44" s="28">
        <f t="shared" si="7"/>
        <v>1.00275</v>
      </c>
      <c r="O44" s="27">
        <f t="shared" si="7"/>
        <v>1002750000</v>
      </c>
    </row>
    <row r="45" spans="1:15" x14ac:dyDescent="0.25">
      <c r="A45" s="2" t="s">
        <v>3</v>
      </c>
      <c r="B45" s="56">
        <v>1.01</v>
      </c>
      <c r="G45" s="5" t="s">
        <v>8</v>
      </c>
      <c r="H45" s="27">
        <f>H43*H44</f>
        <v>1767500000</v>
      </c>
      <c r="I45" s="9"/>
      <c r="J45" s="20">
        <f t="shared" si="7"/>
        <v>2</v>
      </c>
      <c r="K45" s="21">
        <f t="shared" si="7"/>
        <v>42371</v>
      </c>
      <c r="L45" s="21">
        <f t="shared" si="7"/>
        <v>42372</v>
      </c>
      <c r="M45" s="27">
        <f t="shared" si="7"/>
        <v>750000000</v>
      </c>
      <c r="N45" s="19">
        <f t="shared" si="7"/>
        <v>1.0035000000000001</v>
      </c>
      <c r="O45" s="34">
        <f t="shared" si="7"/>
        <v>752625000</v>
      </c>
    </row>
    <row r="46" spans="1:15" x14ac:dyDescent="0.25">
      <c r="G46" s="5" t="s">
        <v>11</v>
      </c>
      <c r="H46" s="51">
        <f>H34</f>
        <v>1.0037499999999999</v>
      </c>
      <c r="I46" s="9"/>
      <c r="J46" s="9"/>
      <c r="K46" s="9"/>
      <c r="L46" s="9"/>
      <c r="M46" s="29"/>
      <c r="N46" s="9"/>
      <c r="O46" s="9"/>
    </row>
    <row r="47" spans="1:15" x14ac:dyDescent="0.25">
      <c r="G47" s="5" t="s">
        <v>12</v>
      </c>
      <c r="H47" s="27">
        <f>H37</f>
        <v>1755375000</v>
      </c>
      <c r="I47" s="49"/>
      <c r="J47" s="9"/>
      <c r="K47" s="9"/>
      <c r="L47" s="9"/>
      <c r="M47" s="29"/>
      <c r="N47" s="9"/>
      <c r="O47" s="9"/>
    </row>
    <row r="48" spans="1:15" x14ac:dyDescent="0.25">
      <c r="G48" s="5" t="s">
        <v>34</v>
      </c>
      <c r="H48" s="27">
        <f>H38</f>
        <v>210000000</v>
      </c>
      <c r="I48" s="9"/>
      <c r="J48" s="9"/>
      <c r="K48" s="9"/>
      <c r="L48" s="9"/>
      <c r="M48" s="29"/>
      <c r="N48" s="9"/>
      <c r="O48" s="9"/>
    </row>
    <row r="49" spans="1:15" x14ac:dyDescent="0.25">
      <c r="G49" s="5" t="s">
        <v>36</v>
      </c>
      <c r="H49" s="31">
        <f>H47+H48</f>
        <v>1965375000</v>
      </c>
    </row>
    <row r="50" spans="1:15" x14ac:dyDescent="0.25">
      <c r="G50" s="5" t="s">
        <v>37</v>
      </c>
      <c r="H50" s="31">
        <v>320</v>
      </c>
    </row>
    <row r="51" spans="1:15" x14ac:dyDescent="0.25">
      <c r="G51" s="30">
        <f>H43*(B45-H34)</f>
        <v>10937500.000000155</v>
      </c>
      <c r="H51" s="52">
        <f>H45-H47</f>
        <v>12125000</v>
      </c>
    </row>
    <row r="52" spans="1:15" x14ac:dyDescent="0.25">
      <c r="E52" s="55">
        <f>B44</f>
        <v>42373</v>
      </c>
      <c r="G52" s="5" t="s">
        <v>2</v>
      </c>
      <c r="H52" s="27">
        <f>H43</f>
        <v>1750000000</v>
      </c>
      <c r="I52" s="9"/>
      <c r="J52" s="6" t="s">
        <v>0</v>
      </c>
      <c r="K52" s="6" t="s">
        <v>1</v>
      </c>
      <c r="L52" s="6" t="s">
        <v>1</v>
      </c>
      <c r="M52" s="26" t="s">
        <v>2</v>
      </c>
      <c r="N52" s="6" t="s">
        <v>3</v>
      </c>
      <c r="O52" s="6" t="s">
        <v>4</v>
      </c>
    </row>
    <row r="53" spans="1:15" x14ac:dyDescent="0.25">
      <c r="G53" s="5" t="s">
        <v>3</v>
      </c>
      <c r="H53" s="33">
        <f>H44</f>
        <v>1.01</v>
      </c>
      <c r="I53" s="9"/>
      <c r="J53" s="20">
        <f t="shared" ref="J53:O54" si="8">J44</f>
        <v>1</v>
      </c>
      <c r="K53" s="21">
        <f t="shared" si="8"/>
        <v>42371</v>
      </c>
      <c r="L53" s="21">
        <f t="shared" si="8"/>
        <v>42372</v>
      </c>
      <c r="M53" s="27">
        <f t="shared" si="8"/>
        <v>1000000000</v>
      </c>
      <c r="N53" s="28">
        <f t="shared" si="8"/>
        <v>1.00275</v>
      </c>
      <c r="O53" s="27">
        <f t="shared" si="8"/>
        <v>1002750000</v>
      </c>
    </row>
    <row r="54" spans="1:15" x14ac:dyDescent="0.25">
      <c r="G54" s="5" t="s">
        <v>8</v>
      </c>
      <c r="H54" s="27">
        <f>H52*H53</f>
        <v>1767500000</v>
      </c>
      <c r="I54" s="9"/>
      <c r="J54" s="20">
        <f t="shared" ref="J54:K54" si="9">J45</f>
        <v>2</v>
      </c>
      <c r="K54" s="21">
        <f t="shared" si="9"/>
        <v>42371</v>
      </c>
      <c r="L54" s="21">
        <f t="shared" si="8"/>
        <v>42372</v>
      </c>
      <c r="M54" s="27">
        <f t="shared" si="8"/>
        <v>750000000</v>
      </c>
      <c r="N54" s="19">
        <f t="shared" si="8"/>
        <v>1.0035000000000001</v>
      </c>
      <c r="O54" s="34">
        <f t="shared" si="8"/>
        <v>752625000</v>
      </c>
    </row>
    <row r="55" spans="1:15" x14ac:dyDescent="0.25">
      <c r="G55" s="5" t="s">
        <v>11</v>
      </c>
      <c r="H55" s="51">
        <f>H46</f>
        <v>1.0037499999999999</v>
      </c>
      <c r="I55" s="9"/>
      <c r="J55" s="9"/>
      <c r="K55" s="9"/>
      <c r="L55" s="9"/>
      <c r="M55" s="29"/>
      <c r="N55" s="9"/>
      <c r="O55" s="9"/>
    </row>
    <row r="56" spans="1:15" x14ac:dyDescent="0.25">
      <c r="G56" s="5" t="s">
        <v>12</v>
      </c>
      <c r="H56" s="27">
        <f>H47</f>
        <v>1755375000</v>
      </c>
      <c r="I56" s="49"/>
      <c r="J56" s="9"/>
      <c r="K56" s="9"/>
      <c r="L56" s="9"/>
      <c r="M56" s="29"/>
      <c r="N56" s="9"/>
      <c r="O56" s="9"/>
    </row>
    <row r="57" spans="1:15" x14ac:dyDescent="0.25">
      <c r="G57" s="5" t="s">
        <v>34</v>
      </c>
      <c r="H57" s="27">
        <v>250000000</v>
      </c>
      <c r="I57" s="9"/>
      <c r="J57" s="9"/>
      <c r="K57" s="9"/>
      <c r="L57" s="9"/>
      <c r="M57" s="29"/>
      <c r="N57" s="9"/>
      <c r="O57" s="9"/>
    </row>
    <row r="58" spans="1:15" x14ac:dyDescent="0.25">
      <c r="G58" s="5" t="s">
        <v>36</v>
      </c>
      <c r="H58" s="31">
        <f>H56+H57</f>
        <v>2005375000</v>
      </c>
    </row>
    <row r="59" spans="1:15" x14ac:dyDescent="0.25">
      <c r="G59" s="5" t="s">
        <v>37</v>
      </c>
      <c r="H59" s="31">
        <v>320</v>
      </c>
    </row>
    <row r="60" spans="1:15" x14ac:dyDescent="0.25">
      <c r="H60" s="52">
        <f>H54-H56</f>
        <v>12125000</v>
      </c>
    </row>
    <row r="63" spans="1:15" x14ac:dyDescent="0.25">
      <c r="A63" s="18" t="s">
        <v>58</v>
      </c>
      <c r="B63" s="14"/>
      <c r="C63" s="9"/>
      <c r="D63" s="9"/>
      <c r="E63" s="9"/>
      <c r="F63" s="9"/>
      <c r="G63" s="9"/>
      <c r="H63" s="9"/>
      <c r="I63" s="9"/>
    </row>
    <row r="64" spans="1:15" x14ac:dyDescent="0.25">
      <c r="A64" s="24" t="s">
        <v>0</v>
      </c>
      <c r="B64" s="6">
        <v>3</v>
      </c>
      <c r="C64" s="5" t="s">
        <v>29</v>
      </c>
      <c r="D64" s="62">
        <v>42373</v>
      </c>
      <c r="E64" s="25"/>
      <c r="F64" s="9"/>
      <c r="G64" s="5" t="s">
        <v>2</v>
      </c>
      <c r="H64" s="27">
        <f>H52-B65</f>
        <v>250000000</v>
      </c>
      <c r="I64" s="9"/>
      <c r="J64" t="s">
        <v>59</v>
      </c>
    </row>
    <row r="65" spans="1:16" x14ac:dyDescent="0.25">
      <c r="A65" s="24" t="s">
        <v>2</v>
      </c>
      <c r="B65" s="26">
        <v>1500000000</v>
      </c>
      <c r="C65" s="5" t="s">
        <v>30</v>
      </c>
      <c r="D65" s="62">
        <v>42374</v>
      </c>
      <c r="E65" s="25">
        <v>0.15</v>
      </c>
      <c r="F65" s="9"/>
      <c r="G65" s="5" t="s">
        <v>3</v>
      </c>
      <c r="H65" s="33">
        <f>B66</f>
        <v>1.0137499999999999</v>
      </c>
      <c r="I65" s="9"/>
      <c r="J65" s="6" t="s">
        <v>0</v>
      </c>
      <c r="K65" s="6" t="s">
        <v>61</v>
      </c>
      <c r="L65" s="6" t="s">
        <v>62</v>
      </c>
      <c r="M65" s="26" t="s">
        <v>2</v>
      </c>
      <c r="N65" s="6" t="s">
        <v>12</v>
      </c>
      <c r="O65" s="6" t="s">
        <v>63</v>
      </c>
      <c r="P65" s="6" t="s">
        <v>64</v>
      </c>
    </row>
    <row r="66" spans="1:16" x14ac:dyDescent="0.25">
      <c r="A66" s="7" t="s">
        <v>3</v>
      </c>
      <c r="B66" s="28">
        <v>1.0137499999999999</v>
      </c>
      <c r="C66" s="5" t="s">
        <v>31</v>
      </c>
      <c r="D66" s="27">
        <f>M77</f>
        <v>16124999.999999821</v>
      </c>
      <c r="E66" s="27">
        <f>D66*E65</f>
        <v>2418749.999999973</v>
      </c>
      <c r="F66" s="9"/>
      <c r="G66" s="5" t="s">
        <v>8</v>
      </c>
      <c r="H66" s="27">
        <f>H64*H65</f>
        <v>253437499.99999997</v>
      </c>
      <c r="I66" s="9"/>
      <c r="J66" s="20">
        <v>1</v>
      </c>
      <c r="K66" s="21">
        <f>L53</f>
        <v>42372</v>
      </c>
      <c r="L66" s="21">
        <f>D65</f>
        <v>42374</v>
      </c>
      <c r="M66" s="27">
        <f>M53</f>
        <v>1000000000</v>
      </c>
      <c r="N66" s="27">
        <f>O53</f>
        <v>1002750000</v>
      </c>
      <c r="O66" s="27">
        <f>M66/B65*O68</f>
        <v>140000000</v>
      </c>
      <c r="P66" s="69">
        <f>M66/B65*B68</f>
        <v>160000000</v>
      </c>
    </row>
    <row r="67" spans="1:16" x14ac:dyDescent="0.25">
      <c r="A67" s="24" t="s">
        <v>33</v>
      </c>
      <c r="B67" s="27">
        <f>B65*B66</f>
        <v>1520625000</v>
      </c>
      <c r="C67" s="5" t="s">
        <v>32</v>
      </c>
      <c r="D67" s="27">
        <f>P68</f>
        <v>240000000</v>
      </c>
      <c r="E67" s="27">
        <f>E65*D67</f>
        <v>36000000</v>
      </c>
      <c r="F67" s="9"/>
      <c r="G67" s="5" t="s">
        <v>11</v>
      </c>
      <c r="H67" s="51">
        <f>N71</f>
        <v>1.0035000000000001</v>
      </c>
      <c r="I67" s="9"/>
      <c r="J67" s="20">
        <v>2</v>
      </c>
      <c r="K67" s="21">
        <f>L54</f>
        <v>42372</v>
      </c>
      <c r="L67" s="21">
        <f>D65</f>
        <v>42374</v>
      </c>
      <c r="M67" s="27">
        <f>B65-M66</f>
        <v>500000000</v>
      </c>
      <c r="N67" s="27">
        <f>M67/M54*O54</f>
        <v>501750000</v>
      </c>
      <c r="O67" s="27">
        <f>O68-O66</f>
        <v>70000000</v>
      </c>
      <c r="P67" s="69">
        <f>M67/B65*B68</f>
        <v>80000000</v>
      </c>
    </row>
    <row r="68" spans="1:16" x14ac:dyDescent="0.25">
      <c r="A68" s="5" t="s">
        <v>34</v>
      </c>
      <c r="B68" s="27">
        <v>240000000</v>
      </c>
      <c r="C68" s="48" t="s">
        <v>65</v>
      </c>
      <c r="D68" s="38">
        <f>H57</f>
        <v>250000000</v>
      </c>
      <c r="E68" s="13"/>
      <c r="F68" s="9"/>
      <c r="G68" s="5" t="s">
        <v>12</v>
      </c>
      <c r="H68" s="27">
        <f>O71</f>
        <v>250875000</v>
      </c>
      <c r="I68" s="49"/>
      <c r="J68" s="9"/>
      <c r="K68" s="9"/>
      <c r="L68" s="9"/>
      <c r="M68" s="29"/>
      <c r="N68" s="9"/>
      <c r="O68" s="29">
        <v>210000000</v>
      </c>
      <c r="P68" s="29">
        <f>P66+P67</f>
        <v>240000000</v>
      </c>
    </row>
    <row r="69" spans="1:16" x14ac:dyDescent="0.25">
      <c r="A69" s="5" t="s">
        <v>35</v>
      </c>
      <c r="B69" s="27">
        <f>B67+B68</f>
        <v>1760625000</v>
      </c>
      <c r="C69" s="48" t="s">
        <v>66</v>
      </c>
      <c r="D69" s="38">
        <v>290000000</v>
      </c>
      <c r="E69" s="9"/>
      <c r="F69" s="9"/>
      <c r="G69" s="5" t="s">
        <v>34</v>
      </c>
      <c r="H69" s="27">
        <f>O69</f>
        <v>40000000</v>
      </c>
      <c r="I69" s="9"/>
      <c r="J69" s="9" t="s">
        <v>60</v>
      </c>
      <c r="K69" s="9"/>
      <c r="L69" s="9"/>
      <c r="M69" s="29"/>
      <c r="N69" s="9"/>
      <c r="O69" s="29">
        <f>D68-O68</f>
        <v>40000000</v>
      </c>
      <c r="P69" s="52">
        <f>D69-P68</f>
        <v>50000000</v>
      </c>
    </row>
    <row r="70" spans="1:16" x14ac:dyDescent="0.25">
      <c r="A70" s="24" t="s">
        <v>28</v>
      </c>
      <c r="B70" s="27">
        <f>E66+E67</f>
        <v>38418749.99999997</v>
      </c>
      <c r="G70" s="5" t="s">
        <v>36</v>
      </c>
      <c r="H70" s="31">
        <f>H68+H69</f>
        <v>290875000</v>
      </c>
      <c r="J70" s="6" t="s">
        <v>0</v>
      </c>
      <c r="K70" s="6" t="s">
        <v>1</v>
      </c>
      <c r="L70" s="6" t="s">
        <v>30</v>
      </c>
      <c r="M70" s="26" t="s">
        <v>2</v>
      </c>
      <c r="N70" s="6" t="s">
        <v>3</v>
      </c>
      <c r="O70" s="26" t="s">
        <v>4</v>
      </c>
    </row>
    <row r="71" spans="1:16" x14ac:dyDescent="0.25">
      <c r="A71" s="24" t="s">
        <v>5</v>
      </c>
      <c r="B71" s="27">
        <f>B69-B70</f>
        <v>1722206250</v>
      </c>
      <c r="G71" s="5" t="s">
        <v>37</v>
      </c>
      <c r="H71" s="31">
        <v>320</v>
      </c>
      <c r="J71" s="67">
        <v>2</v>
      </c>
      <c r="K71" s="62">
        <f>K54</f>
        <v>42371</v>
      </c>
      <c r="L71" s="62">
        <f>L54</f>
        <v>42372</v>
      </c>
      <c r="M71" s="31">
        <f>M54-M67</f>
        <v>250000000</v>
      </c>
      <c r="N71" s="68">
        <f>N54</f>
        <v>1.0035000000000001</v>
      </c>
      <c r="O71" s="31">
        <f>O54-N67</f>
        <v>250875000</v>
      </c>
    </row>
    <row r="72" spans="1:16" x14ac:dyDescent="0.25">
      <c r="G72" s="30">
        <f>H64*(B66-H53)</f>
        <v>937499.99999997998</v>
      </c>
      <c r="H72" s="52">
        <f>H66-H68</f>
        <v>2562499.9999999702</v>
      </c>
      <c r="I72" s="63"/>
      <c r="J72" s="63"/>
      <c r="K72" s="63"/>
      <c r="L72" s="63"/>
      <c r="M72" s="64"/>
      <c r="N72" s="63"/>
      <c r="O72" s="30"/>
    </row>
    <row r="73" spans="1:16" x14ac:dyDescent="0.25">
      <c r="B73" s="2" t="s">
        <v>24</v>
      </c>
      <c r="C73" t="s">
        <v>15</v>
      </c>
      <c r="D73" s="30">
        <f>B71</f>
        <v>1722206250</v>
      </c>
      <c r="E73" s="30"/>
      <c r="G73" s="65"/>
      <c r="H73" s="64"/>
      <c r="I73" s="66"/>
      <c r="J73" s="63" t="s">
        <v>67</v>
      </c>
      <c r="K73" s="63"/>
      <c r="L73" s="63"/>
      <c r="M73" s="64"/>
      <c r="N73" s="63"/>
    </row>
    <row r="74" spans="1:16" x14ac:dyDescent="0.25">
      <c r="C74" t="s">
        <v>71</v>
      </c>
      <c r="D74" s="52">
        <f>B70</f>
        <v>38418749.99999997</v>
      </c>
      <c r="E74" s="30">
        <f>D73+D74</f>
        <v>1760625000</v>
      </c>
      <c r="G74" s="63"/>
      <c r="H74" s="63"/>
      <c r="I74" s="63"/>
      <c r="J74" s="6" t="s">
        <v>0</v>
      </c>
      <c r="K74" s="26" t="s">
        <v>2</v>
      </c>
      <c r="L74" s="6" t="s">
        <v>12</v>
      </c>
      <c r="M74" s="70" t="s">
        <v>68</v>
      </c>
      <c r="N74" s="63"/>
    </row>
    <row r="75" spans="1:16" x14ac:dyDescent="0.25">
      <c r="B75" s="2" t="s">
        <v>25</v>
      </c>
      <c r="C75" t="s">
        <v>69</v>
      </c>
      <c r="D75" s="30">
        <f>N66+N67</f>
        <v>1504500000</v>
      </c>
      <c r="E75" s="52">
        <f>SUM(D75:D77)</f>
        <v>1760624999.9999998</v>
      </c>
      <c r="J75" s="20">
        <v>1</v>
      </c>
      <c r="K75" s="27">
        <f>M66</f>
        <v>1000000000</v>
      </c>
      <c r="L75" s="27">
        <f>N66</f>
        <v>1002750000</v>
      </c>
      <c r="M75" s="31">
        <f>K75*B66-L75</f>
        <v>10999999.999999881</v>
      </c>
    </row>
    <row r="76" spans="1:16" x14ac:dyDescent="0.25">
      <c r="C76" t="s">
        <v>27</v>
      </c>
      <c r="D76" s="30">
        <f>B68</f>
        <v>240000000</v>
      </c>
      <c r="J76" s="20">
        <v>2</v>
      </c>
      <c r="K76" s="27">
        <f>M67</f>
        <v>500000000</v>
      </c>
      <c r="L76" s="27">
        <f>N67</f>
        <v>501750000</v>
      </c>
      <c r="M76" s="31">
        <f>K76*B66-L76</f>
        <v>5124999.9999999404</v>
      </c>
    </row>
    <row r="77" spans="1:16" x14ac:dyDescent="0.25">
      <c r="C77" t="s">
        <v>70</v>
      </c>
      <c r="D77" s="30">
        <f>D66</f>
        <v>16124999.999999821</v>
      </c>
      <c r="M77" s="30">
        <f>M75+M76</f>
        <v>16124999.999999821</v>
      </c>
    </row>
    <row r="78" spans="1:16" x14ac:dyDescent="0.25">
      <c r="D78" s="30"/>
    </row>
    <row r="79" spans="1:16" x14ac:dyDescent="0.25">
      <c r="B79" s="2" t="s">
        <v>24</v>
      </c>
      <c r="C79" t="s">
        <v>27</v>
      </c>
      <c r="D79" s="52">
        <f>P68-O68</f>
        <v>30000000</v>
      </c>
      <c r="E79" t="s">
        <v>73</v>
      </c>
    </row>
    <row r="80" spans="1:16" x14ac:dyDescent="0.25">
      <c r="B80" s="2" t="s">
        <v>25</v>
      </c>
      <c r="C80" t="s">
        <v>72</v>
      </c>
      <c r="D80" s="52">
        <f>D79</f>
        <v>30000000</v>
      </c>
      <c r="E80" t="s">
        <v>74</v>
      </c>
    </row>
    <row r="82" spans="2:4" x14ac:dyDescent="0.25">
      <c r="B82" s="2" t="s">
        <v>24</v>
      </c>
      <c r="C82" t="s">
        <v>39</v>
      </c>
      <c r="D82" s="52">
        <f>G72</f>
        <v>937499.99999997998</v>
      </c>
    </row>
    <row r="83" spans="2:4" x14ac:dyDescent="0.25">
      <c r="B83" s="2" t="s">
        <v>25</v>
      </c>
      <c r="C83" t="s">
        <v>75</v>
      </c>
      <c r="D83" s="52">
        <f>D82</f>
        <v>937499.99999997998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"/>
  <sheetViews>
    <sheetView showGridLines="0" tabSelected="1" topLeftCell="A88" zoomScale="85" zoomScaleNormal="85" workbookViewId="0">
      <selection activeCell="K107" sqref="K107"/>
    </sheetView>
  </sheetViews>
  <sheetFormatPr defaultRowHeight="15" x14ac:dyDescent="0.25"/>
  <cols>
    <col min="2" max="2" width="9.42578125" customWidth="1"/>
    <col min="3" max="3" width="2.85546875" customWidth="1"/>
    <col min="4" max="4" width="13.5703125" bestFit="1" customWidth="1"/>
    <col min="5" max="5" width="16.85546875" bestFit="1" customWidth="1"/>
    <col min="6" max="6" width="3.5703125" customWidth="1"/>
    <col min="7" max="8" width="16.85546875" bestFit="1" customWidth="1"/>
    <col min="9" max="9" width="5.85546875" customWidth="1"/>
    <col min="10" max="10" width="10.85546875" customWidth="1"/>
    <col min="11" max="11" width="13.28515625" style="3" bestFit="1" customWidth="1"/>
    <col min="12" max="12" width="2.85546875" customWidth="1"/>
    <col min="13" max="13" width="11.85546875" customWidth="1"/>
    <col min="14" max="14" width="15" style="3" bestFit="1" customWidth="1"/>
  </cols>
  <sheetData>
    <row r="1" spans="1:14" s="9" customFormat="1" x14ac:dyDescent="0.25">
      <c r="A1" s="7" t="s">
        <v>13</v>
      </c>
      <c r="B1" s="8">
        <v>42371</v>
      </c>
      <c r="D1" s="10" t="s">
        <v>26</v>
      </c>
      <c r="E1" s="35">
        <f>G9</f>
        <v>1002750000</v>
      </c>
      <c r="F1" s="35"/>
      <c r="G1" s="35" t="s">
        <v>16</v>
      </c>
      <c r="H1" s="36">
        <f>G11</f>
        <v>1104337500</v>
      </c>
      <c r="I1" s="29"/>
      <c r="J1" s="37" t="s">
        <v>20</v>
      </c>
      <c r="K1" s="35"/>
      <c r="L1" s="35"/>
      <c r="M1" s="35" t="s">
        <v>22</v>
      </c>
      <c r="N1" s="36"/>
    </row>
    <row r="2" spans="1:14" s="9" customFormat="1" x14ac:dyDescent="0.25">
      <c r="A2" s="7" t="s">
        <v>0</v>
      </c>
      <c r="B2" s="11">
        <v>1</v>
      </c>
      <c r="D2" s="12" t="s">
        <v>27</v>
      </c>
      <c r="E2" s="38">
        <f>G10-G16</f>
        <v>100000000</v>
      </c>
      <c r="F2" s="38"/>
      <c r="G2" s="38" t="s">
        <v>21</v>
      </c>
      <c r="H2" s="39">
        <f>G12</f>
        <v>18412500.000000004</v>
      </c>
      <c r="I2" s="29"/>
      <c r="J2" s="40" t="s">
        <v>28</v>
      </c>
      <c r="K2" s="38">
        <v>0</v>
      </c>
      <c r="L2" s="38"/>
      <c r="M2" s="41" t="s">
        <v>9</v>
      </c>
      <c r="N2" s="39">
        <v>0</v>
      </c>
    </row>
    <row r="3" spans="1:14" s="9" customFormat="1" x14ac:dyDescent="0.25">
      <c r="D3" s="12" t="s">
        <v>14</v>
      </c>
      <c r="E3" s="38">
        <v>2000000000</v>
      </c>
      <c r="F3" s="38"/>
      <c r="G3" s="38" t="s">
        <v>17</v>
      </c>
      <c r="H3" s="39"/>
      <c r="I3" s="29"/>
      <c r="J3" s="40"/>
      <c r="K3" s="38"/>
      <c r="L3" s="38"/>
      <c r="M3" s="41" t="s">
        <v>23</v>
      </c>
      <c r="N3" s="39">
        <v>0</v>
      </c>
    </row>
    <row r="4" spans="1:14" s="9" customFormat="1" x14ac:dyDescent="0.25">
      <c r="D4" s="12" t="s">
        <v>15</v>
      </c>
      <c r="E4" s="38">
        <v>0</v>
      </c>
      <c r="F4" s="38"/>
      <c r="G4" s="41" t="s">
        <v>18</v>
      </c>
      <c r="H4" s="39">
        <v>2000000000</v>
      </c>
      <c r="I4" s="29"/>
      <c r="J4" s="40"/>
      <c r="K4" s="38"/>
      <c r="L4" s="38"/>
      <c r="M4" s="41" t="s">
        <v>22</v>
      </c>
      <c r="N4" s="39">
        <v>0</v>
      </c>
    </row>
    <row r="5" spans="1:14" s="9" customFormat="1" ht="15.75" thickBot="1" x14ac:dyDescent="0.3">
      <c r="D5" s="15" t="s">
        <v>42</v>
      </c>
      <c r="E5" s="42">
        <f>G15</f>
        <v>20000000</v>
      </c>
      <c r="F5" s="42"/>
      <c r="G5" s="43" t="s">
        <v>19</v>
      </c>
      <c r="H5" s="44">
        <f>N6</f>
        <v>0</v>
      </c>
      <c r="I5" s="29"/>
      <c r="J5" s="45"/>
      <c r="K5" s="42">
        <f>SUM(K2:K4)</f>
        <v>0</v>
      </c>
      <c r="L5" s="42"/>
      <c r="M5" s="42"/>
      <c r="N5" s="44">
        <f>SUM(N2:N4)</f>
        <v>0</v>
      </c>
    </row>
    <row r="6" spans="1:14" s="9" customFormat="1" ht="15.75" thickBot="1" x14ac:dyDescent="0.3">
      <c r="E6" s="46">
        <f>SUM(E1:E5)</f>
        <v>3122750000</v>
      </c>
      <c r="F6" s="29"/>
      <c r="G6" s="29"/>
      <c r="H6" s="46">
        <f>SUM(H1:H5)</f>
        <v>3122750000</v>
      </c>
      <c r="I6" s="29"/>
      <c r="J6" s="29"/>
      <c r="K6" s="29"/>
      <c r="L6" s="29"/>
      <c r="M6" s="41" t="s">
        <v>19</v>
      </c>
      <c r="N6" s="46">
        <f>N5-K5</f>
        <v>0</v>
      </c>
    </row>
    <row r="7" spans="1:14" s="9" customFormat="1" x14ac:dyDescent="0.25">
      <c r="K7" s="16"/>
      <c r="N7" s="16"/>
    </row>
    <row r="8" spans="1:14" s="9" customFormat="1" x14ac:dyDescent="0.25">
      <c r="D8" s="9" t="s">
        <v>38</v>
      </c>
      <c r="K8" s="16"/>
      <c r="N8" s="16"/>
    </row>
    <row r="9" spans="1:14" s="9" customFormat="1" x14ac:dyDescent="0.25">
      <c r="D9" s="7" t="s">
        <v>24</v>
      </c>
      <c r="E9" s="9" t="s">
        <v>39</v>
      </c>
      <c r="G9" s="29">
        <f>TRANSAKSI!B5</f>
        <v>1002750000</v>
      </c>
      <c r="K9" s="16"/>
      <c r="N9" s="16"/>
    </row>
    <row r="10" spans="1:14" s="9" customFormat="1" x14ac:dyDescent="0.25">
      <c r="E10" s="9" t="s">
        <v>27</v>
      </c>
      <c r="G10" s="29">
        <f>TRANSAKSI!B6</f>
        <v>120000000</v>
      </c>
      <c r="H10" s="47">
        <f>G9+G10</f>
        <v>1122750000</v>
      </c>
      <c r="K10" s="16"/>
      <c r="N10" s="16"/>
    </row>
    <row r="11" spans="1:14" s="9" customFormat="1" x14ac:dyDescent="0.25">
      <c r="D11" s="7" t="s">
        <v>25</v>
      </c>
      <c r="E11" s="9" t="s">
        <v>16</v>
      </c>
      <c r="G11" s="29">
        <f>TRANSAKSI!B9</f>
        <v>1104337500</v>
      </c>
      <c r="H11" s="47">
        <f>G11+G12</f>
        <v>1122750000</v>
      </c>
      <c r="K11" s="16"/>
      <c r="N11" s="16"/>
    </row>
    <row r="12" spans="1:14" s="9" customFormat="1" x14ac:dyDescent="0.25">
      <c r="E12" s="9" t="s">
        <v>40</v>
      </c>
      <c r="G12" s="29">
        <f>TRANSAKSI!B8</f>
        <v>18412500.000000004</v>
      </c>
      <c r="K12" s="16"/>
      <c r="N12" s="16"/>
    </row>
    <row r="13" spans="1:14" s="9" customFormat="1" x14ac:dyDescent="0.25">
      <c r="G13" s="17"/>
      <c r="K13" s="16"/>
      <c r="N13" s="16"/>
    </row>
    <row r="14" spans="1:14" s="9" customFormat="1" x14ac:dyDescent="0.25">
      <c r="D14" s="9" t="s">
        <v>43</v>
      </c>
      <c r="G14" s="17"/>
      <c r="K14" s="16"/>
      <c r="N14" s="16"/>
    </row>
    <row r="15" spans="1:14" s="9" customFormat="1" x14ac:dyDescent="0.25">
      <c r="D15" s="7" t="s">
        <v>24</v>
      </c>
      <c r="E15" s="9" t="s">
        <v>42</v>
      </c>
      <c r="G15" s="29">
        <v>20000000</v>
      </c>
      <c r="H15" s="59" t="s">
        <v>53</v>
      </c>
      <c r="I15" s="4"/>
      <c r="J15" s="4"/>
      <c r="K15" s="16"/>
      <c r="N15" s="16"/>
    </row>
    <row r="16" spans="1:14" s="9" customFormat="1" x14ac:dyDescent="0.25">
      <c r="D16" s="7" t="s">
        <v>25</v>
      </c>
      <c r="E16" s="9" t="s">
        <v>27</v>
      </c>
      <c r="G16" s="29">
        <v>20000000</v>
      </c>
      <c r="K16" s="16"/>
      <c r="N16" s="16"/>
    </row>
    <row r="18" spans="1:14" ht="15.75" thickBot="1" x14ac:dyDescent="0.3"/>
    <row r="19" spans="1:14" x14ac:dyDescent="0.25">
      <c r="A19" s="7" t="s">
        <v>13</v>
      </c>
      <c r="B19" s="8">
        <v>42371</v>
      </c>
      <c r="C19" s="9"/>
      <c r="D19" s="10" t="s">
        <v>26</v>
      </c>
      <c r="E19" s="35">
        <f>E1+G27+G37</f>
        <v>1756125000</v>
      </c>
      <c r="F19" s="35"/>
      <c r="G19" s="35" t="s">
        <v>16</v>
      </c>
      <c r="H19" s="36">
        <f>H1+G29</f>
        <v>1933068750</v>
      </c>
      <c r="I19" s="29"/>
      <c r="J19" s="57" t="s">
        <v>20</v>
      </c>
      <c r="K19" s="35"/>
      <c r="L19" s="35"/>
      <c r="M19" s="58" t="s">
        <v>22</v>
      </c>
      <c r="N19" s="36"/>
    </row>
    <row r="20" spans="1:14" x14ac:dyDescent="0.25">
      <c r="A20" s="7" t="s">
        <v>0</v>
      </c>
      <c r="B20" s="11">
        <v>2</v>
      </c>
      <c r="C20" s="9"/>
      <c r="D20" s="12" t="s">
        <v>27</v>
      </c>
      <c r="E20" s="38">
        <f>E2+G28-G33</f>
        <v>175000000</v>
      </c>
      <c r="F20" s="38"/>
      <c r="G20" s="38" t="s">
        <v>21</v>
      </c>
      <c r="H20" s="39">
        <f>H2+G30</f>
        <v>32306250.000000011</v>
      </c>
      <c r="I20" s="29"/>
      <c r="J20" s="40" t="s">
        <v>28</v>
      </c>
      <c r="K20" s="38">
        <f>K2</f>
        <v>0</v>
      </c>
      <c r="L20" s="38"/>
      <c r="M20" s="41" t="s">
        <v>9</v>
      </c>
      <c r="N20" s="39">
        <f>G38</f>
        <v>750000.00000002841</v>
      </c>
    </row>
    <row r="21" spans="1:14" x14ac:dyDescent="0.25">
      <c r="A21" s="9"/>
      <c r="B21" s="9"/>
      <c r="C21" s="9"/>
      <c r="D21" s="12" t="s">
        <v>14</v>
      </c>
      <c r="E21" s="38">
        <f>E3</f>
        <v>2000000000</v>
      </c>
      <c r="F21" s="38"/>
      <c r="G21" s="38" t="s">
        <v>17</v>
      </c>
      <c r="H21" s="39"/>
      <c r="I21" s="29"/>
      <c r="J21" s="40"/>
      <c r="K21" s="38"/>
      <c r="L21" s="38"/>
      <c r="M21" s="41" t="s">
        <v>23</v>
      </c>
      <c r="N21" s="39">
        <f>N3</f>
        <v>0</v>
      </c>
    </row>
    <row r="22" spans="1:14" x14ac:dyDescent="0.25">
      <c r="A22" s="9"/>
      <c r="B22" s="9"/>
      <c r="C22" s="9"/>
      <c r="D22" s="12" t="s">
        <v>15</v>
      </c>
      <c r="E22" s="38">
        <f>E4</f>
        <v>0</v>
      </c>
      <c r="F22" s="38"/>
      <c r="G22" s="41" t="s">
        <v>18</v>
      </c>
      <c r="H22" s="39">
        <f>H4</f>
        <v>2000000000</v>
      </c>
      <c r="I22" s="29"/>
      <c r="J22" s="40"/>
      <c r="K22" s="38"/>
      <c r="L22" s="38"/>
      <c r="M22" s="41" t="s">
        <v>22</v>
      </c>
      <c r="N22" s="39">
        <f>N4</f>
        <v>0</v>
      </c>
    </row>
    <row r="23" spans="1:14" ht="15.75" thickBot="1" x14ac:dyDescent="0.3">
      <c r="A23" s="9"/>
      <c r="B23" s="9"/>
      <c r="C23" s="9"/>
      <c r="D23" s="15" t="s">
        <v>42</v>
      </c>
      <c r="E23" s="42">
        <f>E5+G34</f>
        <v>35000000</v>
      </c>
      <c r="F23" s="42"/>
      <c r="G23" s="43" t="s">
        <v>19</v>
      </c>
      <c r="H23" s="44">
        <f>N24</f>
        <v>750000.00000002841</v>
      </c>
      <c r="I23" s="29"/>
      <c r="J23" s="45"/>
      <c r="K23" s="42">
        <f>SUM(K20:K22)</f>
        <v>0</v>
      </c>
      <c r="L23" s="42"/>
      <c r="M23" s="42"/>
      <c r="N23" s="44">
        <f>SUM(N20:N22)</f>
        <v>750000.00000002841</v>
      </c>
    </row>
    <row r="24" spans="1:14" ht="15.75" thickBot="1" x14ac:dyDescent="0.3">
      <c r="A24" s="9"/>
      <c r="B24" s="9"/>
      <c r="C24" s="9"/>
      <c r="D24" s="9"/>
      <c r="E24" s="46">
        <f>SUM(E19:E23)</f>
        <v>3966125000</v>
      </c>
      <c r="F24" s="29"/>
      <c r="G24" s="29"/>
      <c r="H24" s="46">
        <f>SUM(H19:H23)</f>
        <v>3966125000</v>
      </c>
      <c r="I24" s="29"/>
      <c r="J24" s="29"/>
      <c r="K24" s="29"/>
      <c r="L24" s="29"/>
      <c r="M24" s="41" t="s">
        <v>19</v>
      </c>
      <c r="N24" s="46">
        <f>N23-K23</f>
        <v>750000.00000002841</v>
      </c>
    </row>
    <row r="25" spans="1:14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6"/>
      <c r="L25" s="9"/>
      <c r="M25" s="9"/>
      <c r="N25" s="16"/>
    </row>
    <row r="26" spans="1:14" x14ac:dyDescent="0.25">
      <c r="A26" s="9"/>
      <c r="B26" s="9"/>
      <c r="C26" s="9"/>
      <c r="D26" s="9" t="s">
        <v>38</v>
      </c>
      <c r="E26" s="9"/>
      <c r="F26" s="9"/>
      <c r="G26" s="9"/>
      <c r="H26" s="9"/>
      <c r="I26" s="9"/>
      <c r="J26" s="9"/>
      <c r="K26" s="16"/>
      <c r="L26" s="9"/>
      <c r="M26" s="9"/>
      <c r="N26" s="16"/>
    </row>
    <row r="27" spans="1:14" x14ac:dyDescent="0.25">
      <c r="A27" s="9"/>
      <c r="B27" s="9"/>
      <c r="C27" s="9"/>
      <c r="D27" s="7" t="s">
        <v>24</v>
      </c>
      <c r="E27" s="9" t="s">
        <v>39</v>
      </c>
      <c r="F27" s="9"/>
      <c r="G27" s="29">
        <f>TRANSAKSI!B15</f>
        <v>752625000</v>
      </c>
      <c r="H27" s="9"/>
      <c r="I27" s="9"/>
      <c r="J27" s="9"/>
      <c r="K27" s="16"/>
      <c r="L27" s="9"/>
      <c r="M27" s="9"/>
      <c r="N27" s="16"/>
    </row>
    <row r="28" spans="1:14" x14ac:dyDescent="0.25">
      <c r="A28" s="9"/>
      <c r="B28" s="9"/>
      <c r="C28" s="9"/>
      <c r="D28" s="9"/>
      <c r="E28" s="9" t="s">
        <v>27</v>
      </c>
      <c r="F28" s="9"/>
      <c r="G28" s="29">
        <f>TRANSAKSI!B16</f>
        <v>90000000</v>
      </c>
      <c r="H28" s="47">
        <f>G27+G28</f>
        <v>842625000</v>
      </c>
      <c r="I28" s="9"/>
      <c r="J28" s="9"/>
      <c r="K28" s="16"/>
      <c r="L28" s="9"/>
      <c r="M28" s="9"/>
      <c r="N28" s="16"/>
    </row>
    <row r="29" spans="1:14" x14ac:dyDescent="0.25">
      <c r="A29" s="9"/>
      <c r="B29" s="9"/>
      <c r="C29" s="9"/>
      <c r="D29" s="7" t="s">
        <v>25</v>
      </c>
      <c r="E29" s="9" t="s">
        <v>16</v>
      </c>
      <c r="F29" s="9"/>
      <c r="G29" s="29">
        <f>TRANSAKSI!B19</f>
        <v>828731250</v>
      </c>
      <c r="H29" s="47">
        <f>G29+G30</f>
        <v>842625000</v>
      </c>
      <c r="I29" s="9"/>
      <c r="J29" s="9"/>
      <c r="K29" s="16"/>
      <c r="L29" s="9"/>
      <c r="M29" s="9"/>
      <c r="N29" s="16"/>
    </row>
    <row r="30" spans="1:14" x14ac:dyDescent="0.25">
      <c r="A30" s="9"/>
      <c r="B30" s="9"/>
      <c r="C30" s="9"/>
      <c r="D30" s="9"/>
      <c r="E30" s="9" t="s">
        <v>40</v>
      </c>
      <c r="F30" s="9"/>
      <c r="G30" s="29">
        <f>TRANSAKSI!B18</f>
        <v>13893750.000000007</v>
      </c>
      <c r="H30" s="9"/>
      <c r="I30" s="9"/>
      <c r="J30" s="9"/>
      <c r="K30" s="16"/>
      <c r="L30" s="9"/>
      <c r="M30" s="9"/>
      <c r="N30" s="16"/>
    </row>
    <row r="31" spans="1:14" x14ac:dyDescent="0.25">
      <c r="A31" s="9"/>
      <c r="B31" s="9"/>
      <c r="C31" s="9"/>
      <c r="D31" s="9"/>
      <c r="E31" s="9"/>
      <c r="F31" s="9"/>
      <c r="G31" s="17"/>
      <c r="H31" s="9"/>
      <c r="I31" s="9"/>
      <c r="J31" s="9"/>
      <c r="K31" s="16"/>
      <c r="L31" s="9"/>
      <c r="M31" s="9"/>
      <c r="N31" s="16"/>
    </row>
    <row r="32" spans="1:14" x14ac:dyDescent="0.25">
      <c r="A32" s="9"/>
      <c r="B32" s="9"/>
      <c r="C32" s="9"/>
      <c r="D32" s="9" t="s">
        <v>52</v>
      </c>
      <c r="E32" s="9"/>
      <c r="F32" s="9"/>
      <c r="G32" s="17"/>
      <c r="H32" s="9"/>
      <c r="I32" s="9"/>
      <c r="J32" s="9"/>
      <c r="K32" s="16"/>
      <c r="L32" s="9"/>
      <c r="M32" s="9"/>
      <c r="N32" s="16"/>
    </row>
    <row r="33" spans="1:14" x14ac:dyDescent="0.25">
      <c r="A33" s="9"/>
      <c r="B33" s="9"/>
      <c r="C33" s="9"/>
      <c r="D33" s="7" t="s">
        <v>24</v>
      </c>
      <c r="E33" s="9" t="s">
        <v>42</v>
      </c>
      <c r="F33" s="9"/>
      <c r="G33" s="29">
        <v>15000000</v>
      </c>
      <c r="H33" s="59" t="s">
        <v>53</v>
      </c>
      <c r="I33" s="4"/>
      <c r="J33" s="4"/>
      <c r="K33" s="16"/>
      <c r="L33" s="9"/>
      <c r="M33" s="9"/>
      <c r="N33" s="16"/>
    </row>
    <row r="34" spans="1:14" x14ac:dyDescent="0.25">
      <c r="A34" s="9"/>
      <c r="B34" s="9"/>
      <c r="C34" s="9"/>
      <c r="D34" s="7" t="s">
        <v>25</v>
      </c>
      <c r="E34" s="9" t="s">
        <v>27</v>
      </c>
      <c r="F34" s="9"/>
      <c r="G34" s="29">
        <f>G33</f>
        <v>15000000</v>
      </c>
      <c r="H34" s="9"/>
      <c r="I34" s="9"/>
      <c r="J34" s="9"/>
      <c r="K34" s="16"/>
      <c r="L34" s="9"/>
      <c r="M34" s="9"/>
      <c r="N34" s="16"/>
    </row>
    <row r="36" spans="1:14" x14ac:dyDescent="0.25">
      <c r="D36" s="9" t="s">
        <v>44</v>
      </c>
    </row>
    <row r="37" spans="1:14" x14ac:dyDescent="0.25">
      <c r="D37" s="7" t="s">
        <v>24</v>
      </c>
      <c r="E37" t="s">
        <v>39</v>
      </c>
      <c r="G37" s="30">
        <f>TRANSAKSI!H21</f>
        <v>750000.00000002841</v>
      </c>
    </row>
    <row r="38" spans="1:14" x14ac:dyDescent="0.25">
      <c r="D38" s="7" t="s">
        <v>25</v>
      </c>
      <c r="E38" t="s">
        <v>45</v>
      </c>
      <c r="G38" s="30">
        <f>TRANSAKSI!H21</f>
        <v>750000.00000002841</v>
      </c>
    </row>
    <row r="40" spans="1:14" ht="15.75" thickBot="1" x14ac:dyDescent="0.3"/>
    <row r="41" spans="1:14" x14ac:dyDescent="0.25">
      <c r="A41" s="7" t="s">
        <v>13</v>
      </c>
      <c r="B41" s="8">
        <v>42371</v>
      </c>
      <c r="C41" s="9"/>
      <c r="D41" s="10" t="s">
        <v>26</v>
      </c>
      <c r="E41" s="35">
        <f>E19+G50</f>
        <v>1756562499.9999998</v>
      </c>
      <c r="F41" s="35"/>
      <c r="G41" s="35" t="s">
        <v>16</v>
      </c>
      <c r="H41" s="36">
        <f>H19</f>
        <v>1933068750</v>
      </c>
      <c r="I41" s="29"/>
      <c r="J41" s="37" t="s">
        <v>20</v>
      </c>
      <c r="K41" s="35"/>
      <c r="L41" s="35"/>
      <c r="M41" s="35" t="s">
        <v>22</v>
      </c>
      <c r="N41" s="36"/>
    </row>
    <row r="42" spans="1:14" x14ac:dyDescent="0.25">
      <c r="A42" s="7" t="s">
        <v>0</v>
      </c>
      <c r="B42" s="11" t="s">
        <v>6</v>
      </c>
      <c r="C42" s="9"/>
      <c r="D42" s="12" t="s">
        <v>27</v>
      </c>
      <c r="E42" s="38">
        <f>E20</f>
        <v>175000000</v>
      </c>
      <c r="F42" s="38"/>
      <c r="G42" s="38" t="s">
        <v>21</v>
      </c>
      <c r="H42" s="39">
        <f>H20</f>
        <v>32306250.000000011</v>
      </c>
      <c r="I42" s="29"/>
      <c r="J42" s="40" t="s">
        <v>28</v>
      </c>
      <c r="K42" s="38">
        <f>K20</f>
        <v>0</v>
      </c>
      <c r="L42" s="38"/>
      <c r="M42" s="41" t="s">
        <v>9</v>
      </c>
      <c r="N42" s="39">
        <f>N20+G49</f>
        <v>1187499.9999997858</v>
      </c>
    </row>
    <row r="43" spans="1:14" x14ac:dyDescent="0.25">
      <c r="A43" s="9"/>
      <c r="B43" s="9"/>
      <c r="C43" s="9"/>
      <c r="D43" s="12" t="s">
        <v>14</v>
      </c>
      <c r="E43" s="38">
        <f>E21</f>
        <v>2000000000</v>
      </c>
      <c r="F43" s="38"/>
      <c r="G43" s="38" t="s">
        <v>17</v>
      </c>
      <c r="H43" s="39"/>
      <c r="I43" s="29"/>
      <c r="J43" s="40"/>
      <c r="K43" s="38"/>
      <c r="L43" s="38"/>
      <c r="M43" s="41" t="s">
        <v>23</v>
      </c>
      <c r="N43" s="39">
        <f>N21</f>
        <v>0</v>
      </c>
    </row>
    <row r="44" spans="1:14" x14ac:dyDescent="0.25">
      <c r="A44" s="9"/>
      <c r="B44" s="9"/>
      <c r="C44" s="9"/>
      <c r="D44" s="12" t="s">
        <v>15</v>
      </c>
      <c r="E44" s="38">
        <f>E22</f>
        <v>0</v>
      </c>
      <c r="F44" s="38"/>
      <c r="G44" s="41" t="s">
        <v>18</v>
      </c>
      <c r="H44" s="39">
        <f>H22</f>
        <v>2000000000</v>
      </c>
      <c r="I44" s="29"/>
      <c r="J44" s="40"/>
      <c r="K44" s="38"/>
      <c r="L44" s="38"/>
      <c r="M44" s="41" t="s">
        <v>22</v>
      </c>
      <c r="N44" s="39">
        <f>N22</f>
        <v>0</v>
      </c>
    </row>
    <row r="45" spans="1:14" ht="15.75" thickBot="1" x14ac:dyDescent="0.3">
      <c r="A45" s="9"/>
      <c r="B45" s="9"/>
      <c r="C45" s="9"/>
      <c r="D45" s="15" t="s">
        <v>42</v>
      </c>
      <c r="E45" s="42">
        <f>E23</f>
        <v>35000000</v>
      </c>
      <c r="F45" s="42"/>
      <c r="G45" s="43" t="s">
        <v>19</v>
      </c>
      <c r="H45" s="44">
        <f>N46</f>
        <v>1187499.9999997858</v>
      </c>
      <c r="I45" s="29"/>
      <c r="J45" s="45"/>
      <c r="K45" s="42">
        <f>SUM(K42:K44)</f>
        <v>0</v>
      </c>
      <c r="L45" s="42"/>
      <c r="M45" s="42"/>
      <c r="N45" s="44">
        <f>SUM(N42:N44)</f>
        <v>1187499.9999997858</v>
      </c>
    </row>
    <row r="46" spans="1:14" ht="15.75" thickBot="1" x14ac:dyDescent="0.3">
      <c r="A46" s="9"/>
      <c r="B46" s="9"/>
      <c r="C46" s="9"/>
      <c r="D46" s="9"/>
      <c r="E46" s="46">
        <f>SUM(E41:E45)</f>
        <v>3966562500</v>
      </c>
      <c r="F46" s="29"/>
      <c r="G46" s="29"/>
      <c r="H46" s="46">
        <f>SUM(H41:H45)</f>
        <v>3966562500</v>
      </c>
      <c r="I46" s="29"/>
      <c r="J46" s="29"/>
      <c r="K46" s="29"/>
      <c r="L46" s="29"/>
      <c r="M46" s="41" t="s">
        <v>19</v>
      </c>
      <c r="N46" s="46">
        <f>N45-K45</f>
        <v>1187499.9999997858</v>
      </c>
    </row>
    <row r="48" spans="1:14" x14ac:dyDescent="0.25">
      <c r="D48" s="9" t="s">
        <v>48</v>
      </c>
    </row>
    <row r="49" spans="1:14" x14ac:dyDescent="0.25">
      <c r="D49" s="7" t="s">
        <v>24</v>
      </c>
      <c r="E49" t="s">
        <v>39</v>
      </c>
      <c r="G49" s="30">
        <f>TRANSAKSI!G32</f>
        <v>437499.99999975751</v>
      </c>
    </row>
    <row r="50" spans="1:14" x14ac:dyDescent="0.25">
      <c r="D50" s="7" t="s">
        <v>25</v>
      </c>
      <c r="E50" t="s">
        <v>45</v>
      </c>
      <c r="G50" s="30">
        <f>G49</f>
        <v>437499.99999975751</v>
      </c>
    </row>
    <row r="52" spans="1:14" ht="15.75" thickBot="1" x14ac:dyDescent="0.3"/>
    <row r="53" spans="1:14" x14ac:dyDescent="0.25">
      <c r="A53" s="7" t="s">
        <v>13</v>
      </c>
      <c r="B53" s="8">
        <v>42372</v>
      </c>
      <c r="C53" s="9"/>
      <c r="D53" s="10" t="s">
        <v>26</v>
      </c>
      <c r="E53" s="35">
        <f>E41</f>
        <v>1756562499.9999998</v>
      </c>
      <c r="F53" s="35"/>
      <c r="G53" s="35" t="s">
        <v>16</v>
      </c>
      <c r="H53" s="36">
        <f>H41</f>
        <v>1933068750</v>
      </c>
      <c r="I53" s="29"/>
      <c r="J53" s="37" t="s">
        <v>20</v>
      </c>
      <c r="K53" s="35"/>
      <c r="L53" s="35"/>
      <c r="M53" s="35" t="s">
        <v>22</v>
      </c>
      <c r="N53" s="36"/>
    </row>
    <row r="54" spans="1:14" x14ac:dyDescent="0.25">
      <c r="A54" s="7" t="s">
        <v>0</v>
      </c>
      <c r="B54" s="11" t="s">
        <v>49</v>
      </c>
      <c r="C54" s="9"/>
      <c r="D54" s="12" t="s">
        <v>27</v>
      </c>
      <c r="E54" s="38">
        <f>E42+G64</f>
        <v>210000000</v>
      </c>
      <c r="F54" s="38"/>
      <c r="G54" s="38" t="s">
        <v>21</v>
      </c>
      <c r="H54" s="39">
        <f>H42</f>
        <v>32306250.000000011</v>
      </c>
      <c r="I54" s="29"/>
      <c r="J54" s="40" t="s">
        <v>28</v>
      </c>
      <c r="K54" s="38">
        <f>K42</f>
        <v>0</v>
      </c>
      <c r="L54" s="38"/>
      <c r="M54" s="41" t="s">
        <v>9</v>
      </c>
      <c r="N54" s="39">
        <f>N42</f>
        <v>1187499.9999997858</v>
      </c>
    </row>
    <row r="55" spans="1:14" x14ac:dyDescent="0.25">
      <c r="A55" s="9"/>
      <c r="B55" s="9"/>
      <c r="C55" s="9"/>
      <c r="D55" s="12" t="s">
        <v>14</v>
      </c>
      <c r="E55" s="38">
        <f>E43</f>
        <v>2000000000</v>
      </c>
      <c r="F55" s="38"/>
      <c r="G55" s="38" t="s">
        <v>17</v>
      </c>
      <c r="H55" s="39"/>
      <c r="I55" s="29"/>
      <c r="J55" s="40"/>
      <c r="K55" s="38"/>
      <c r="L55" s="38"/>
      <c r="M55" s="41" t="s">
        <v>23</v>
      </c>
      <c r="N55" s="39">
        <f>N43</f>
        <v>0</v>
      </c>
    </row>
    <row r="56" spans="1:14" x14ac:dyDescent="0.25">
      <c r="A56" s="9"/>
      <c r="B56" s="9"/>
      <c r="C56" s="9"/>
      <c r="D56" s="12" t="s">
        <v>15</v>
      </c>
      <c r="E56" s="38">
        <f>E44</f>
        <v>0</v>
      </c>
      <c r="F56" s="38"/>
      <c r="G56" s="41" t="s">
        <v>18</v>
      </c>
      <c r="H56" s="39">
        <f>H44</f>
        <v>2000000000</v>
      </c>
      <c r="I56" s="29"/>
      <c r="J56" s="40"/>
      <c r="K56" s="38"/>
      <c r="L56" s="38"/>
      <c r="M56" s="41" t="s">
        <v>22</v>
      </c>
      <c r="N56" s="39">
        <f>N44</f>
        <v>0</v>
      </c>
    </row>
    <row r="57" spans="1:14" ht="15.75" thickBot="1" x14ac:dyDescent="0.3">
      <c r="A57" s="9"/>
      <c r="B57" s="9"/>
      <c r="C57" s="9"/>
      <c r="D57" s="15" t="s">
        <v>42</v>
      </c>
      <c r="E57" s="42">
        <f>E45-G64</f>
        <v>0</v>
      </c>
      <c r="F57" s="42"/>
      <c r="G57" s="43" t="s">
        <v>19</v>
      </c>
      <c r="H57" s="44">
        <f>H45</f>
        <v>1187499.9999997858</v>
      </c>
      <c r="I57" s="29"/>
      <c r="J57" s="45"/>
      <c r="K57" s="42">
        <f>SUM(K54:K56)</f>
        <v>0</v>
      </c>
      <c r="L57" s="42"/>
      <c r="M57" s="42"/>
      <c r="N57" s="44">
        <f>SUM(N54:N56)</f>
        <v>1187499.9999997858</v>
      </c>
    </row>
    <row r="58" spans="1:14" ht="15.75" thickBot="1" x14ac:dyDescent="0.3">
      <c r="A58" s="9"/>
      <c r="B58" s="9"/>
      <c r="C58" s="9"/>
      <c r="D58" s="9"/>
      <c r="E58" s="46">
        <f>SUM(E53:E57)</f>
        <v>3966562500</v>
      </c>
      <c r="F58" s="29"/>
      <c r="G58" s="29"/>
      <c r="H58" s="46">
        <f>SUM(H53:H57)</f>
        <v>3966562500</v>
      </c>
      <c r="I58" s="29"/>
      <c r="J58" s="29"/>
      <c r="K58" s="29"/>
      <c r="L58" s="29"/>
      <c r="M58" s="41" t="s">
        <v>19</v>
      </c>
      <c r="N58" s="46">
        <f>N57-K57</f>
        <v>1187499.9999997858</v>
      </c>
    </row>
    <row r="59" spans="1:14" x14ac:dyDescent="0.25">
      <c r="H59" s="52"/>
    </row>
    <row r="60" spans="1:14" x14ac:dyDescent="0.25">
      <c r="D60" s="9" t="s">
        <v>41</v>
      </c>
    </row>
    <row r="61" spans="1:14" x14ac:dyDescent="0.25">
      <c r="D61" s="7"/>
      <c r="E61" t="s">
        <v>50</v>
      </c>
      <c r="G61" s="30"/>
    </row>
    <row r="63" spans="1:14" x14ac:dyDescent="0.25">
      <c r="D63" t="s">
        <v>51</v>
      </c>
    </row>
    <row r="64" spans="1:14" x14ac:dyDescent="0.25">
      <c r="D64" s="7" t="s">
        <v>24</v>
      </c>
      <c r="E64" s="9" t="s">
        <v>42</v>
      </c>
      <c r="F64" s="9"/>
      <c r="G64" s="29">
        <v>35000000</v>
      </c>
      <c r="H64" s="59" t="s">
        <v>54</v>
      </c>
      <c r="I64" s="4"/>
      <c r="J64" s="4"/>
    </row>
    <row r="65" spans="1:14" x14ac:dyDescent="0.25">
      <c r="D65" s="7" t="s">
        <v>25</v>
      </c>
      <c r="E65" s="9" t="s">
        <v>27</v>
      </c>
      <c r="F65" s="9"/>
      <c r="G65" s="29">
        <f>G64</f>
        <v>35000000</v>
      </c>
    </row>
    <row r="67" spans="1:14" ht="15.75" thickBot="1" x14ac:dyDescent="0.3"/>
    <row r="68" spans="1:14" x14ac:dyDescent="0.25">
      <c r="A68" s="7" t="s">
        <v>13</v>
      </c>
      <c r="B68" s="8">
        <v>42372</v>
      </c>
      <c r="C68" s="9"/>
      <c r="D68" s="10" t="s">
        <v>26</v>
      </c>
      <c r="E68" s="35">
        <f>E53+G76</f>
        <v>1767500000</v>
      </c>
      <c r="F68" s="35"/>
      <c r="G68" s="35" t="s">
        <v>16</v>
      </c>
      <c r="H68" s="36">
        <f>H53</f>
        <v>1933068750</v>
      </c>
      <c r="I68" s="29"/>
      <c r="J68" s="37" t="s">
        <v>20</v>
      </c>
      <c r="K68" s="35"/>
      <c r="L68" s="35"/>
      <c r="M68" s="35" t="s">
        <v>22</v>
      </c>
      <c r="N68" s="36"/>
    </row>
    <row r="69" spans="1:14" x14ac:dyDescent="0.25">
      <c r="A69" s="7" t="s">
        <v>0</v>
      </c>
      <c r="B69" s="11" t="s">
        <v>6</v>
      </c>
      <c r="C69" s="9"/>
      <c r="D69" s="12" t="s">
        <v>27</v>
      </c>
      <c r="E69" s="38">
        <f>E54</f>
        <v>210000000</v>
      </c>
      <c r="F69" s="38"/>
      <c r="G69" s="38" t="s">
        <v>21</v>
      </c>
      <c r="H69" s="39">
        <f>H54</f>
        <v>32306250.000000011</v>
      </c>
      <c r="I69" s="29"/>
      <c r="J69" s="40" t="s">
        <v>28</v>
      </c>
      <c r="K69" s="38">
        <f>K54</f>
        <v>0</v>
      </c>
      <c r="L69" s="38"/>
      <c r="M69" s="41" t="s">
        <v>9</v>
      </c>
      <c r="N69" s="39">
        <f>N54+G77</f>
        <v>12124999.99999994</v>
      </c>
    </row>
    <row r="70" spans="1:14" x14ac:dyDescent="0.25">
      <c r="A70" s="9"/>
      <c r="B70" s="9"/>
      <c r="C70" s="9"/>
      <c r="D70" s="12" t="s">
        <v>14</v>
      </c>
      <c r="E70" s="38">
        <f>E55</f>
        <v>2000000000</v>
      </c>
      <c r="F70" s="38"/>
      <c r="G70" s="38" t="s">
        <v>17</v>
      </c>
      <c r="H70" s="39"/>
      <c r="I70" s="29"/>
      <c r="J70" s="40"/>
      <c r="K70" s="38"/>
      <c r="L70" s="38"/>
      <c r="M70" s="41" t="s">
        <v>23</v>
      </c>
      <c r="N70" s="39">
        <f>N55</f>
        <v>0</v>
      </c>
    </row>
    <row r="71" spans="1:14" x14ac:dyDescent="0.25">
      <c r="A71" s="9"/>
      <c r="B71" s="9"/>
      <c r="C71" s="9"/>
      <c r="D71" s="12" t="s">
        <v>15</v>
      </c>
      <c r="E71" s="38">
        <f>E56</f>
        <v>0</v>
      </c>
      <c r="F71" s="38"/>
      <c r="G71" s="41" t="s">
        <v>18</v>
      </c>
      <c r="H71" s="39">
        <f>H56</f>
        <v>2000000000</v>
      </c>
      <c r="I71" s="29"/>
      <c r="J71" s="40"/>
      <c r="K71" s="38"/>
      <c r="L71" s="38"/>
      <c r="M71" s="41" t="s">
        <v>22</v>
      </c>
      <c r="N71" s="39">
        <f>N56</f>
        <v>0</v>
      </c>
    </row>
    <row r="72" spans="1:14" ht="15.75" thickBot="1" x14ac:dyDescent="0.3">
      <c r="A72" s="9"/>
      <c r="B72" s="9"/>
      <c r="C72" s="9"/>
      <c r="D72" s="15" t="s">
        <v>42</v>
      </c>
      <c r="E72" s="42">
        <f>E57</f>
        <v>0</v>
      </c>
      <c r="F72" s="42"/>
      <c r="G72" s="43" t="s">
        <v>19</v>
      </c>
      <c r="H72" s="44">
        <f>N73</f>
        <v>12124999.99999994</v>
      </c>
      <c r="I72" s="29"/>
      <c r="J72" s="45"/>
      <c r="K72" s="42">
        <f>SUM(K69:K71)</f>
        <v>0</v>
      </c>
      <c r="L72" s="42"/>
      <c r="M72" s="42"/>
      <c r="N72" s="44">
        <f>SUM(N69:N71)</f>
        <v>12124999.99999994</v>
      </c>
    </row>
    <row r="73" spans="1:14" ht="15.75" thickBot="1" x14ac:dyDescent="0.3">
      <c r="A73" s="9"/>
      <c r="B73" s="9"/>
      <c r="C73" s="9"/>
      <c r="D73" s="9"/>
      <c r="E73" s="46">
        <f>SUM(E68:E72)</f>
        <v>3977500000</v>
      </c>
      <c r="F73" s="29"/>
      <c r="G73" s="29"/>
      <c r="H73" s="46">
        <f>SUM(H68:H72)</f>
        <v>3977500000</v>
      </c>
      <c r="I73" s="29"/>
      <c r="J73" s="29"/>
      <c r="K73" s="29"/>
      <c r="L73" s="29"/>
      <c r="M73" s="41" t="s">
        <v>19</v>
      </c>
      <c r="N73" s="46">
        <f>N72-K72</f>
        <v>12124999.99999994</v>
      </c>
    </row>
    <row r="75" spans="1:14" x14ac:dyDescent="0.25">
      <c r="D75" s="9" t="s">
        <v>48</v>
      </c>
    </row>
    <row r="76" spans="1:14" x14ac:dyDescent="0.25">
      <c r="D76" s="7" t="s">
        <v>24</v>
      </c>
      <c r="E76" t="s">
        <v>39</v>
      </c>
      <c r="G76" s="30">
        <f>TRANSAKSI!G51</f>
        <v>10937500.000000155</v>
      </c>
    </row>
    <row r="77" spans="1:14" x14ac:dyDescent="0.25">
      <c r="D77" s="7" t="s">
        <v>25</v>
      </c>
      <c r="E77" t="s">
        <v>45</v>
      </c>
      <c r="G77" s="30">
        <f>G76</f>
        <v>10937500.000000155</v>
      </c>
    </row>
    <row r="79" spans="1:14" ht="15.75" thickBot="1" x14ac:dyDescent="0.3"/>
    <row r="80" spans="1:14" x14ac:dyDescent="0.25">
      <c r="A80" s="7" t="s">
        <v>13</v>
      </c>
      <c r="B80" s="8">
        <v>42373</v>
      </c>
      <c r="C80" s="9"/>
      <c r="D80" s="10" t="s">
        <v>26</v>
      </c>
      <c r="E80" s="35">
        <f>E68</f>
        <v>1767500000</v>
      </c>
      <c r="F80" s="35"/>
      <c r="G80" s="35" t="s">
        <v>16</v>
      </c>
      <c r="H80" s="36">
        <f>H68</f>
        <v>1933068750</v>
      </c>
      <c r="I80" s="29"/>
      <c r="J80" s="37" t="s">
        <v>20</v>
      </c>
      <c r="K80" s="35"/>
      <c r="L80" s="35"/>
      <c r="M80" s="35" t="s">
        <v>22</v>
      </c>
      <c r="N80" s="36"/>
    </row>
    <row r="81" spans="1:14" x14ac:dyDescent="0.25">
      <c r="A81" s="7" t="s">
        <v>0</v>
      </c>
      <c r="B81" s="11" t="s">
        <v>49</v>
      </c>
      <c r="C81" s="9"/>
      <c r="D81" s="12" t="s">
        <v>27</v>
      </c>
      <c r="E81" s="38">
        <f>E69+G88</f>
        <v>250000000</v>
      </c>
      <c r="F81" s="38"/>
      <c r="G81" s="38" t="s">
        <v>21</v>
      </c>
      <c r="H81" s="39">
        <f>H69</f>
        <v>32306250.000000011</v>
      </c>
      <c r="I81" s="29"/>
      <c r="J81" s="40" t="s">
        <v>28</v>
      </c>
      <c r="K81" s="38">
        <f>K69</f>
        <v>0</v>
      </c>
      <c r="L81" s="38"/>
      <c r="M81" s="41" t="s">
        <v>9</v>
      </c>
      <c r="N81" s="39">
        <f>N69</f>
        <v>12124999.99999994</v>
      </c>
    </row>
    <row r="82" spans="1:14" x14ac:dyDescent="0.25">
      <c r="A82" s="9"/>
      <c r="B82" s="9"/>
      <c r="C82" s="9"/>
      <c r="D82" s="12" t="s">
        <v>14</v>
      </c>
      <c r="E82" s="38">
        <f>E70</f>
        <v>2000000000</v>
      </c>
      <c r="F82" s="38"/>
      <c r="G82" s="38" t="s">
        <v>17</v>
      </c>
      <c r="H82" s="39"/>
      <c r="I82" s="29"/>
      <c r="J82" s="40"/>
      <c r="K82" s="38"/>
      <c r="L82" s="38"/>
      <c r="M82" s="41" t="s">
        <v>23</v>
      </c>
      <c r="N82" s="39">
        <f>N70</f>
        <v>0</v>
      </c>
    </row>
    <row r="83" spans="1:14" x14ac:dyDescent="0.25">
      <c r="A83" s="9"/>
      <c r="B83" s="9"/>
      <c r="C83" s="9"/>
      <c r="D83" s="12" t="s">
        <v>15</v>
      </c>
      <c r="E83" s="38">
        <f>E71</f>
        <v>0</v>
      </c>
      <c r="F83" s="38"/>
      <c r="G83" s="41" t="s">
        <v>18</v>
      </c>
      <c r="H83" s="39">
        <f>H71</f>
        <v>2000000000</v>
      </c>
      <c r="I83" s="29"/>
      <c r="J83" s="40"/>
      <c r="K83" s="38"/>
      <c r="L83" s="38"/>
      <c r="M83" s="41" t="s">
        <v>22</v>
      </c>
      <c r="N83" s="39">
        <f>N71+G89</f>
        <v>40000000</v>
      </c>
    </row>
    <row r="84" spans="1:14" ht="15.75" thickBot="1" x14ac:dyDescent="0.3">
      <c r="A84" s="9"/>
      <c r="B84" s="9"/>
      <c r="C84" s="9"/>
      <c r="D84" s="15" t="s">
        <v>42</v>
      </c>
      <c r="E84" s="42">
        <f>E72</f>
        <v>0</v>
      </c>
      <c r="F84" s="42"/>
      <c r="G84" s="43" t="s">
        <v>19</v>
      </c>
      <c r="H84" s="44">
        <f>N85</f>
        <v>52124999.99999994</v>
      </c>
      <c r="I84" s="29"/>
      <c r="J84" s="45"/>
      <c r="K84" s="42">
        <f>SUM(K81:K83)</f>
        <v>0</v>
      </c>
      <c r="L84" s="42"/>
      <c r="M84" s="42"/>
      <c r="N84" s="44">
        <f>SUM(N81:N83)</f>
        <v>52124999.99999994</v>
      </c>
    </row>
    <row r="85" spans="1:14" ht="15.75" thickBot="1" x14ac:dyDescent="0.3">
      <c r="A85" s="9"/>
      <c r="B85" s="9"/>
      <c r="C85" s="9"/>
      <c r="D85" s="9"/>
      <c r="E85" s="46">
        <f>SUM(E80:E84)</f>
        <v>4017500000</v>
      </c>
      <c r="F85" s="29"/>
      <c r="G85" s="29"/>
      <c r="H85" s="46">
        <f>SUM(H80:H84)</f>
        <v>4017500000</v>
      </c>
      <c r="I85" s="29"/>
      <c r="J85" s="29"/>
      <c r="K85" s="29"/>
      <c r="L85" s="29"/>
      <c r="M85" s="41" t="s">
        <v>19</v>
      </c>
      <c r="N85" s="46">
        <f>N84-K84</f>
        <v>52124999.99999994</v>
      </c>
    </row>
    <row r="86" spans="1:14" x14ac:dyDescent="0.25">
      <c r="H86" s="52"/>
    </row>
    <row r="87" spans="1:14" x14ac:dyDescent="0.25">
      <c r="D87" s="9" t="s">
        <v>41</v>
      </c>
    </row>
    <row r="88" spans="1:14" x14ac:dyDescent="0.25">
      <c r="D88" s="7" t="s">
        <v>24</v>
      </c>
      <c r="E88" s="9" t="s">
        <v>27</v>
      </c>
      <c r="G88" s="30">
        <v>40000000</v>
      </c>
      <c r="H88" s="59" t="s">
        <v>57</v>
      </c>
      <c r="I88" s="59"/>
      <c r="J88" s="59"/>
      <c r="K88" s="61"/>
    </row>
    <row r="89" spans="1:14" x14ac:dyDescent="0.25">
      <c r="D89" s="7" t="s">
        <v>25</v>
      </c>
      <c r="E89" s="9" t="s">
        <v>56</v>
      </c>
      <c r="G89" s="30">
        <v>40000000</v>
      </c>
    </row>
    <row r="91" spans="1:14" x14ac:dyDescent="0.25">
      <c r="D91" t="s">
        <v>51</v>
      </c>
    </row>
    <row r="92" spans="1:14" x14ac:dyDescent="0.25">
      <c r="D92" s="7"/>
      <c r="E92" s="9" t="s">
        <v>55</v>
      </c>
      <c r="F92" s="9"/>
      <c r="G92" s="29"/>
      <c r="H92" s="60"/>
      <c r="I92" s="9"/>
      <c r="J92" s="9"/>
    </row>
    <row r="93" spans="1:14" x14ac:dyDescent="0.25">
      <c r="D93" s="7"/>
      <c r="E93" s="9"/>
      <c r="F93" s="9"/>
      <c r="G93" s="29"/>
    </row>
    <row r="94" spans="1:14" ht="15.75" thickBot="1" x14ac:dyDescent="0.3"/>
    <row r="95" spans="1:14" x14ac:dyDescent="0.25">
      <c r="A95" s="7" t="s">
        <v>13</v>
      </c>
      <c r="B95" s="8">
        <v>42373</v>
      </c>
      <c r="C95" s="9"/>
      <c r="D95" s="10" t="s">
        <v>26</v>
      </c>
      <c r="E95" s="35">
        <f>E80-G105+G114</f>
        <v>263937499.99999997</v>
      </c>
      <c r="F95" s="35"/>
      <c r="G95" s="35" t="s">
        <v>16</v>
      </c>
      <c r="H95" s="36">
        <f>H80</f>
        <v>1933068750</v>
      </c>
      <c r="I95" s="29"/>
      <c r="J95" s="37" t="s">
        <v>20</v>
      </c>
      <c r="K95" s="35"/>
      <c r="L95" s="35"/>
      <c r="M95" s="35" t="s">
        <v>22</v>
      </c>
      <c r="N95" s="36"/>
    </row>
    <row r="96" spans="1:14" x14ac:dyDescent="0.25">
      <c r="A96" s="7" t="s">
        <v>0</v>
      </c>
      <c r="B96" s="11">
        <v>3</v>
      </c>
      <c r="C96" s="9"/>
      <c r="D96" s="12" t="s">
        <v>27</v>
      </c>
      <c r="E96" s="38">
        <f>E81-G106+G110</f>
        <v>40000000</v>
      </c>
      <c r="F96" s="38"/>
      <c r="G96" s="38" t="s">
        <v>21</v>
      </c>
      <c r="H96" s="39">
        <f>H81</f>
        <v>32306250.000000011</v>
      </c>
      <c r="I96" s="29"/>
      <c r="J96" s="40" t="s">
        <v>28</v>
      </c>
      <c r="K96" s="38">
        <f>K81+G104</f>
        <v>38418749.99999997</v>
      </c>
      <c r="L96" s="38"/>
      <c r="M96" s="41" t="s">
        <v>9</v>
      </c>
      <c r="N96" s="39">
        <f>N81+G115</f>
        <v>13062499.99999992</v>
      </c>
    </row>
    <row r="97" spans="1:14" x14ac:dyDescent="0.25">
      <c r="A97" s="9"/>
      <c r="B97" s="9"/>
      <c r="C97" s="9"/>
      <c r="D97" s="12" t="s">
        <v>14</v>
      </c>
      <c r="E97" s="38">
        <f>E82</f>
        <v>2000000000</v>
      </c>
      <c r="F97" s="38"/>
      <c r="G97" s="38" t="s">
        <v>17</v>
      </c>
      <c r="H97" s="39"/>
      <c r="I97" s="29"/>
      <c r="J97" s="40"/>
      <c r="K97" s="38"/>
      <c r="L97" s="38"/>
      <c r="M97" s="41" t="s">
        <v>23</v>
      </c>
      <c r="N97" s="39">
        <f>N82+G107</f>
        <v>16124999.999999821</v>
      </c>
    </row>
    <row r="98" spans="1:14" x14ac:dyDescent="0.25">
      <c r="A98" s="9"/>
      <c r="B98" s="9"/>
      <c r="C98" s="9"/>
      <c r="D98" s="12" t="s">
        <v>15</v>
      </c>
      <c r="E98" s="38">
        <f>E83+G103</f>
        <v>1722206250</v>
      </c>
      <c r="F98" s="38"/>
      <c r="G98" s="41" t="s">
        <v>18</v>
      </c>
      <c r="H98" s="39">
        <f>H83</f>
        <v>2000000000</v>
      </c>
      <c r="I98" s="29"/>
      <c r="J98" s="40"/>
      <c r="K98" s="38"/>
      <c r="L98" s="38"/>
      <c r="M98" s="41" t="s">
        <v>22</v>
      </c>
      <c r="N98" s="39">
        <f>N83+G111</f>
        <v>70000000</v>
      </c>
    </row>
    <row r="99" spans="1:14" ht="15.75" thickBot="1" x14ac:dyDescent="0.3">
      <c r="A99" s="9"/>
      <c r="B99" s="9"/>
      <c r="C99" s="9"/>
      <c r="D99" s="15" t="s">
        <v>42</v>
      </c>
      <c r="E99" s="42">
        <f>E84</f>
        <v>0</v>
      </c>
      <c r="F99" s="42"/>
      <c r="G99" s="43" t="s">
        <v>19</v>
      </c>
      <c r="H99" s="44">
        <f>N100</f>
        <v>60768749.999999762</v>
      </c>
      <c r="I99" s="29"/>
      <c r="J99" s="45"/>
      <c r="K99" s="42">
        <f>SUM(K96:K98)</f>
        <v>38418749.99999997</v>
      </c>
      <c r="L99" s="42"/>
      <c r="M99" s="42"/>
      <c r="N99" s="44">
        <f>SUM(N96:N98)</f>
        <v>99187499.999999732</v>
      </c>
    </row>
    <row r="100" spans="1:14" ht="15.75" thickBot="1" x14ac:dyDescent="0.3">
      <c r="A100" s="9"/>
      <c r="B100" s="9"/>
      <c r="C100" s="9"/>
      <c r="D100" s="9"/>
      <c r="E100" s="46">
        <f>SUM(E95:E99)</f>
        <v>4026143750</v>
      </c>
      <c r="F100" s="29"/>
      <c r="G100" s="29"/>
      <c r="H100" s="46">
        <f>SUM(H95:H99)</f>
        <v>4026143750</v>
      </c>
      <c r="I100" s="29"/>
      <c r="J100" s="29"/>
      <c r="K100" s="29"/>
      <c r="L100" s="29"/>
      <c r="M100" s="41" t="s">
        <v>19</v>
      </c>
      <c r="N100" s="46">
        <f>N99-K99</f>
        <v>60768749.999999762</v>
      </c>
    </row>
    <row r="102" spans="1:14" x14ac:dyDescent="0.25">
      <c r="D102" t="s">
        <v>76</v>
      </c>
    </row>
    <row r="103" spans="1:14" x14ac:dyDescent="0.25">
      <c r="D103" s="2" t="s">
        <v>24</v>
      </c>
      <c r="E103" t="str">
        <f>TRANSAKSI!C73</f>
        <v>AR Trading</v>
      </c>
      <c r="G103" s="30">
        <f>TRANSAKSI!D73</f>
        <v>1722206250</v>
      </c>
    </row>
    <row r="104" spans="1:14" x14ac:dyDescent="0.25">
      <c r="E104" t="str">
        <f>TRANSAKSI!C74</f>
        <v>Exp Tax</v>
      </c>
      <c r="G104" s="30">
        <f>TRANSAKSI!D74</f>
        <v>38418749.99999997</v>
      </c>
    </row>
    <row r="105" spans="1:14" x14ac:dyDescent="0.25">
      <c r="D105" s="2" t="s">
        <v>25</v>
      </c>
      <c r="E105" t="str">
        <f>TRANSAKSI!C75</f>
        <v>Bond</v>
      </c>
      <c r="G105" s="30">
        <f>TRANSAKSI!D75</f>
        <v>1504500000</v>
      </c>
    </row>
    <row r="106" spans="1:14" x14ac:dyDescent="0.25">
      <c r="E106" t="str">
        <f>TRANSAKSI!C76</f>
        <v>AR Coupon</v>
      </c>
      <c r="G106" s="30">
        <f>TRANSAKSI!D76</f>
        <v>240000000</v>
      </c>
    </row>
    <row r="107" spans="1:14" x14ac:dyDescent="0.25">
      <c r="E107" t="str">
        <f>TRANSAKSI!C77</f>
        <v>Realized</v>
      </c>
      <c r="G107" s="30">
        <f>TRANSAKSI!D77</f>
        <v>16124999.999999821</v>
      </c>
    </row>
    <row r="109" spans="1:14" x14ac:dyDescent="0.25">
      <c r="D109" s="9" t="s">
        <v>52</v>
      </c>
    </row>
    <row r="110" spans="1:14" x14ac:dyDescent="0.25">
      <c r="D110" s="2" t="s">
        <v>24</v>
      </c>
      <c r="E110" t="str">
        <f>TRANSAKSI!C79</f>
        <v>AR Coupon</v>
      </c>
      <c r="G110" s="30">
        <f>TRANSAKSI!D79</f>
        <v>30000000</v>
      </c>
      <c r="H110" s="59" t="s">
        <v>73</v>
      </c>
      <c r="I110" s="4"/>
      <c r="J110" s="4"/>
      <c r="K110" s="71"/>
    </row>
    <row r="111" spans="1:14" x14ac:dyDescent="0.25">
      <c r="D111" s="2" t="s">
        <v>25</v>
      </c>
      <c r="E111" t="str">
        <f>TRANSAKSI!C80</f>
        <v>Income Coupon</v>
      </c>
      <c r="G111" s="30">
        <f>TRANSAKSI!D80</f>
        <v>30000000</v>
      </c>
      <c r="H111" s="59" t="s">
        <v>74</v>
      </c>
      <c r="I111" s="4"/>
      <c r="J111" s="4"/>
      <c r="K111" s="71"/>
    </row>
    <row r="112" spans="1:14" x14ac:dyDescent="0.25">
      <c r="G112" s="30"/>
    </row>
    <row r="113" spans="4:7" x14ac:dyDescent="0.25">
      <c r="D113" t="s">
        <v>77</v>
      </c>
      <c r="G113" s="30"/>
    </row>
    <row r="114" spans="4:7" x14ac:dyDescent="0.25">
      <c r="D114" s="2" t="s">
        <v>24</v>
      </c>
      <c r="E114" t="str">
        <f>TRANSAKSI!C82</f>
        <v>Obligasi</v>
      </c>
      <c r="G114" s="30">
        <f>TRANSAKSI!D82</f>
        <v>937499.99999997998</v>
      </c>
    </row>
    <row r="115" spans="4:7" x14ac:dyDescent="0.25">
      <c r="D115" s="2" t="s">
        <v>25</v>
      </c>
      <c r="E115" t="str">
        <f>TRANSAKSI!C83</f>
        <v>Income - Unrlz</v>
      </c>
      <c r="G115" s="30">
        <f>TRANSAKSI!D83</f>
        <v>937499.99999997998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TRANSAKSI</vt:lpstr>
      <vt:lpstr>NAV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2016-04-24T13:02:19Z</dcterms:modified>
</cp:coreProperties>
</file>