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heet1" sheetId="1" r:id="rId1"/>
    <sheet name="Sheet2" sheetId="4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4" l="1"/>
  <c r="N4" i="4"/>
  <c r="N6" i="4" s="1"/>
  <c r="E5" i="4"/>
  <c r="N5" i="4"/>
  <c r="E6" i="4"/>
  <c r="E7" i="4"/>
  <c r="N7" i="4"/>
  <c r="E8" i="4"/>
  <c r="B9" i="4"/>
  <c r="B11" i="4" s="1"/>
  <c r="B10" i="4"/>
  <c r="E14" i="4"/>
  <c r="H14" i="4"/>
  <c r="N14" i="4" s="1"/>
  <c r="E15" i="4"/>
  <c r="H15" i="4"/>
  <c r="N15" i="4"/>
  <c r="E16" i="4"/>
  <c r="E17" i="4"/>
  <c r="H17" i="4"/>
  <c r="K17" i="4"/>
  <c r="N17" i="4"/>
  <c r="H27" i="4" s="1"/>
  <c r="N27" i="4" s="1"/>
  <c r="E18" i="4"/>
  <c r="B19" i="4"/>
  <c r="B21" i="4" s="1"/>
  <c r="B20" i="4"/>
  <c r="H25" i="4"/>
  <c r="N25" i="4"/>
  <c r="Q25" i="4"/>
  <c r="K27" i="4"/>
  <c r="H35" i="4"/>
  <c r="N35" i="4"/>
  <c r="H45" i="4" s="1"/>
  <c r="Q35" i="4"/>
  <c r="H37" i="4"/>
  <c r="N37" i="4"/>
  <c r="H47" i="4" s="1"/>
  <c r="E44" i="4"/>
  <c r="E45" i="4"/>
  <c r="K45" i="4"/>
  <c r="N45" i="4"/>
  <c r="H55" i="4" s="1"/>
  <c r="E46" i="4"/>
  <c r="E47" i="4"/>
  <c r="B48" i="4"/>
  <c r="E48" i="4"/>
  <c r="E58" i="4" s="1"/>
  <c r="N57" i="4" s="1"/>
  <c r="B49" i="4"/>
  <c r="B50" i="4" s="1"/>
  <c r="E54" i="4"/>
  <c r="E56" i="4" s="1"/>
  <c r="E55" i="4"/>
  <c r="N55" i="4"/>
  <c r="Q55" i="4"/>
  <c r="B58" i="4"/>
  <c r="B59" i="4"/>
  <c r="B61" i="4" s="1"/>
  <c r="B60" i="4"/>
  <c r="E57" i="4" l="1"/>
  <c r="E19" i="4"/>
  <c r="H16" i="4"/>
  <c r="Q4" i="4"/>
  <c r="K14" i="4" s="1"/>
  <c r="E9" i="4"/>
  <c r="N8" i="4"/>
  <c r="N16" i="4"/>
  <c r="H24" i="4"/>
  <c r="Q45" i="4"/>
  <c r="K55" i="4" s="1"/>
  <c r="B51" i="4"/>
  <c r="E24" i="1"/>
  <c r="C18" i="1"/>
  <c r="E18" i="1" s="1"/>
  <c r="D29" i="1"/>
  <c r="F24" i="1"/>
  <c r="D24" i="1"/>
  <c r="C24" i="1"/>
  <c r="D19" i="1"/>
  <c r="D18" i="1"/>
  <c r="C19" i="1"/>
  <c r="B29" i="1" s="1"/>
  <c r="E29" i="1" s="1"/>
  <c r="H29" i="1" s="1"/>
  <c r="H24" i="1" s="1"/>
  <c r="C17" i="1"/>
  <c r="D11" i="1"/>
  <c r="D12" i="1" s="1"/>
  <c r="F13" i="1"/>
  <c r="D5" i="1" s="1"/>
  <c r="B5" i="1"/>
  <c r="E5" i="1" s="1"/>
  <c r="H12" i="1"/>
  <c r="H13" i="1" s="1"/>
  <c r="H11" i="1"/>
  <c r="H10" i="1"/>
  <c r="G12" i="1"/>
  <c r="G11" i="1"/>
  <c r="F5" i="1" s="1"/>
  <c r="G10" i="1"/>
  <c r="N24" i="4" l="1"/>
  <c r="N26" i="4" s="1"/>
  <c r="H34" i="4"/>
  <c r="E59" i="4"/>
  <c r="N58" i="4" s="1"/>
  <c r="N54" i="4"/>
  <c r="N56" i="4" s="1"/>
  <c r="Q54" i="4" s="1"/>
  <c r="Q14" i="4"/>
  <c r="K24" i="4" s="1"/>
  <c r="Q24" i="4" s="1"/>
  <c r="Q26" i="4" s="1"/>
  <c r="Q27" i="4" s="1"/>
  <c r="H26" i="4"/>
  <c r="H38" i="4" s="1"/>
  <c r="N38" i="4" s="1"/>
  <c r="H48" i="4" s="1"/>
  <c r="N48" i="4"/>
  <c r="H58" i="4" s="1"/>
  <c r="E49" i="4"/>
  <c r="Q5" i="4"/>
  <c r="K15" i="4" s="1"/>
  <c r="Q15" i="4" s="1"/>
  <c r="K25" i="4" s="1"/>
  <c r="H18" i="4"/>
  <c r="N18" i="4" s="1"/>
  <c r="H28" i="4" s="1"/>
  <c r="N28" i="4" s="1"/>
  <c r="E19" i="1"/>
  <c r="G24" i="1" s="1"/>
  <c r="F29" i="1" s="1"/>
  <c r="H5" i="1"/>
  <c r="N34" i="4" l="1"/>
  <c r="H36" i="4"/>
  <c r="K34" i="4" s="1"/>
  <c r="Q34" i="4" l="1"/>
  <c r="K36" i="4"/>
  <c r="K37" i="4" s="1"/>
  <c r="H44" i="4"/>
  <c r="N36" i="4"/>
  <c r="H46" i="4" s="1"/>
  <c r="N44" i="4" l="1"/>
  <c r="Q36" i="4"/>
  <c r="Q37" i="4" s="1"/>
  <c r="K47" i="4" s="1"/>
  <c r="K44" i="4"/>
  <c r="N46" i="4" l="1"/>
  <c r="H54" i="4"/>
  <c r="N47" i="4"/>
  <c r="H57" i="4" s="1"/>
  <c r="Q44" i="4" l="1"/>
  <c r="H56" i="4"/>
  <c r="Q46" i="4" l="1"/>
  <c r="Q47" i="4" s="1"/>
  <c r="K57" i="4" s="1"/>
  <c r="K54" i="4"/>
  <c r="Q56" i="4" s="1"/>
  <c r="Q57" i="4" s="1"/>
</calcChain>
</file>

<file path=xl/sharedStrings.xml><?xml version="1.0" encoding="utf-8"?>
<sst xmlns="http://schemas.openxmlformats.org/spreadsheetml/2006/main" count="293" uniqueCount="48">
  <si>
    <t>Table: ata_balance</t>
  </si>
  <si>
    <t>Key:</t>
  </si>
  <si>
    <t>Portfolio, Client, PositionDate</t>
  </si>
  <si>
    <t>Balance</t>
  </si>
  <si>
    <t>Price</t>
  </si>
  <si>
    <t>Value</t>
  </si>
  <si>
    <t>CostPrice</t>
  </si>
  <si>
    <t>CostTotal</t>
  </si>
  <si>
    <t>Return</t>
  </si>
  <si>
    <t>Fee</t>
  </si>
  <si>
    <t>AcqNo</t>
  </si>
  <si>
    <t>AcqDate</t>
  </si>
  <si>
    <t>AcqUnit</t>
  </si>
  <si>
    <t>Sales</t>
  </si>
  <si>
    <t>Total</t>
  </si>
  <si>
    <t>Table: ata_balance_detail +(ata_balance_dsc)</t>
  </si>
  <si>
    <t>A0001</t>
  </si>
  <si>
    <t>A0002</t>
  </si>
  <si>
    <t>v</t>
  </si>
  <si>
    <t>Redemption</t>
  </si>
  <si>
    <t>TrxUnit</t>
  </si>
  <si>
    <t>Reds</t>
  </si>
  <si>
    <t>Saldo</t>
  </si>
  <si>
    <t>Selling Fee</t>
  </si>
  <si>
    <t>AcqCost</t>
  </si>
  <si>
    <t>Amount</t>
  </si>
  <si>
    <t>AcqPrice</t>
  </si>
  <si>
    <t>gI</t>
  </si>
  <si>
    <t>Units</t>
  </si>
  <si>
    <t>wR</t>
  </si>
  <si>
    <t>Adj</t>
  </si>
  <si>
    <t>d3</t>
  </si>
  <si>
    <t>Date</t>
  </si>
  <si>
    <t>Unit</t>
  </si>
  <si>
    <t>SALE</t>
  </si>
  <si>
    <t>No</t>
  </si>
  <si>
    <t>PERFORMANCE</t>
  </si>
  <si>
    <t>BALANCE</t>
  </si>
  <si>
    <t>DETAIL</t>
  </si>
  <si>
    <t>TRANSACTION</t>
  </si>
  <si>
    <t>B0025</t>
  </si>
  <si>
    <t>Next</t>
  </si>
  <si>
    <t>d2</t>
  </si>
  <si>
    <t>MTM</t>
  </si>
  <si>
    <t>d1</t>
  </si>
  <si>
    <t>DATA SESUDAH TRANSAKSI</t>
  </si>
  <si>
    <t>DATA SEBELUM TRANSAKSI</t>
  </si>
  <si>
    <t>DATA TRANSAKSI &amp;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</si>
</sst>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_(* #,##0.000000000_);_(* \(#,##0.000000000\);_(* &quot;-&quot;??_);_(@_)"/>
    <numFmt numFmtId="167" formatCode="0.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43" fontId="0" fillId="0" borderId="1" xfId="1" applyFont="1" applyBorder="1"/>
    <xf numFmtId="165" fontId="0" fillId="0" borderId="1" xfId="1" applyNumberFormat="1" applyFont="1" applyBorder="1"/>
    <xf numFmtId="43" fontId="0" fillId="0" borderId="1" xfId="0" applyNumberFormat="1" applyBorder="1"/>
    <xf numFmtId="165" fontId="0" fillId="0" borderId="1" xfId="0" applyNumberFormat="1" applyBorder="1"/>
    <xf numFmtId="43" fontId="0" fillId="0" borderId="0" xfId="1" applyFont="1"/>
    <xf numFmtId="165" fontId="0" fillId="0" borderId="0" xfId="1" applyNumberFormat="1" applyFont="1"/>
    <xf numFmtId="164" fontId="0" fillId="0" borderId="1" xfId="0" applyNumberFormat="1" applyBorder="1" applyAlignment="1">
      <alignment horizontal="center"/>
    </xf>
    <xf numFmtId="0" fontId="2" fillId="2" borderId="0" xfId="0" applyFont="1" applyFill="1" applyAlignment="1">
      <alignment horizontal="left"/>
    </xf>
    <xf numFmtId="165" fontId="0" fillId="2" borderId="0" xfId="1" applyNumberFormat="1" applyFont="1" applyFill="1"/>
    <xf numFmtId="0" fontId="0" fillId="2" borderId="0" xfId="0" applyFill="1"/>
    <xf numFmtId="43" fontId="0" fillId="2" borderId="0" xfId="0" applyNumberFormat="1" applyFill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43" fontId="0" fillId="2" borderId="1" xfId="1" applyFont="1" applyFill="1" applyBorder="1"/>
    <xf numFmtId="165" fontId="0" fillId="2" borderId="1" xfId="1" applyNumberFormat="1" applyFont="1" applyFill="1" applyBorder="1"/>
    <xf numFmtId="0" fontId="2" fillId="2" borderId="0" xfId="0" applyFont="1" applyFill="1"/>
    <xf numFmtId="0" fontId="0" fillId="2" borderId="1" xfId="0" applyFill="1" applyBorder="1"/>
    <xf numFmtId="164" fontId="0" fillId="2" borderId="1" xfId="0" applyNumberFormat="1" applyFill="1" applyBorder="1"/>
    <xf numFmtId="43" fontId="0" fillId="2" borderId="1" xfId="0" applyNumberFormat="1" applyFill="1" applyBorder="1"/>
    <xf numFmtId="165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0" fillId="0" borderId="2" xfId="0" applyBorder="1"/>
    <xf numFmtId="0" fontId="0" fillId="0" borderId="3" xfId="0" applyBorder="1"/>
    <xf numFmtId="43" fontId="0" fillId="0" borderId="2" xfId="1" applyFont="1" applyBorder="1"/>
    <xf numFmtId="0" fontId="0" fillId="0" borderId="3" xfId="0" applyBorder="1" applyAlignment="1">
      <alignment horizontal="right"/>
    </xf>
    <xf numFmtId="0" fontId="0" fillId="0" borderId="4" xfId="0" applyBorder="1"/>
    <xf numFmtId="0" fontId="0" fillId="0" borderId="5" xfId="0" applyBorder="1"/>
    <xf numFmtId="43" fontId="0" fillId="0" borderId="4" xfId="0" applyNumberFormat="1" applyBorder="1"/>
    <xf numFmtId="43" fontId="0" fillId="0" borderId="4" xfId="1" applyFont="1" applyBorder="1"/>
    <xf numFmtId="0" fontId="0" fillId="0" borderId="5" xfId="0" applyBorder="1" applyAlignment="1">
      <alignment horizontal="right"/>
    </xf>
    <xf numFmtId="43" fontId="3" fillId="0" borderId="4" xfId="0" applyNumberFormat="1" applyFont="1" applyFill="1" applyBorder="1"/>
    <xf numFmtId="166" fontId="0" fillId="0" borderId="4" xfId="0" applyNumberFormat="1" applyBorder="1"/>
    <xf numFmtId="0" fontId="0" fillId="0" borderId="5" xfId="0" applyFill="1" applyBorder="1" applyAlignment="1">
      <alignment horizontal="right"/>
    </xf>
    <xf numFmtId="166" fontId="0" fillId="0" borderId="4" xfId="1" applyNumberFormat="1" applyFont="1" applyBorder="1"/>
    <xf numFmtId="167" fontId="0" fillId="0" borderId="4" xfId="0" applyNumberFormat="1" applyBorder="1"/>
    <xf numFmtId="43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43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7" xfId="0" applyFill="1" applyBorder="1" applyAlignment="1">
      <alignment horizontal="left"/>
    </xf>
    <xf numFmtId="0" fontId="2" fillId="4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showGridLines="0" workbookViewId="0">
      <selection activeCell="M21" sqref="M21"/>
    </sheetView>
  </sheetViews>
  <sheetFormatPr defaultRowHeight="15" x14ac:dyDescent="0.25"/>
  <cols>
    <col min="1" max="1" width="3.42578125" customWidth="1"/>
    <col min="2" max="3" width="10.5703125" bestFit="1" customWidth="1"/>
    <col min="4" max="4" width="11" bestFit="1" customWidth="1"/>
    <col min="5" max="5" width="14.28515625" bestFit="1" customWidth="1"/>
    <col min="6" max="6" width="11.5703125" bestFit="1" customWidth="1"/>
    <col min="7" max="7" width="14.28515625" bestFit="1" customWidth="1"/>
    <col min="8" max="8" width="9.5703125" bestFit="1" customWidth="1"/>
    <col min="9" max="9" width="4.42578125" customWidth="1"/>
  </cols>
  <sheetData>
    <row r="2" spans="1:8" x14ac:dyDescent="0.25">
      <c r="B2" s="1" t="s">
        <v>0</v>
      </c>
    </row>
    <row r="3" spans="1:8" x14ac:dyDescent="0.25">
      <c r="B3" t="s">
        <v>1</v>
      </c>
      <c r="C3" t="s">
        <v>2</v>
      </c>
    </row>
    <row r="4" spans="1:8" x14ac:dyDescent="0.25">
      <c r="B4" s="2" t="s">
        <v>3</v>
      </c>
      <c r="C4" s="2" t="s">
        <v>4</v>
      </c>
      <c r="D4" s="2" t="s">
        <v>6</v>
      </c>
      <c r="E4" s="2" t="s">
        <v>5</v>
      </c>
      <c r="F4" s="2" t="s">
        <v>7</v>
      </c>
      <c r="G4" s="2" t="s">
        <v>8</v>
      </c>
      <c r="H4" s="2" t="s">
        <v>9</v>
      </c>
    </row>
    <row r="5" spans="1:8" x14ac:dyDescent="0.25">
      <c r="B5" s="8">
        <f>SUM(E10:E12)</f>
        <v>22850</v>
      </c>
      <c r="C5" s="3">
        <v>1275.24</v>
      </c>
      <c r="D5" s="3">
        <f>F13/B5</f>
        <v>1035.8315098468272</v>
      </c>
      <c r="E5" s="8">
        <f>B5*C5</f>
        <v>29139234</v>
      </c>
      <c r="F5" s="9">
        <f>SUM(G10:G12)</f>
        <v>23905437.5</v>
      </c>
      <c r="G5" s="5" t="s">
        <v>18</v>
      </c>
      <c r="H5" s="6">
        <f>(B5*C5)*2%/365</f>
        <v>1596.6703561643837</v>
      </c>
    </row>
    <row r="6" spans="1:8" x14ac:dyDescent="0.25">
      <c r="A6" s="4"/>
      <c r="B6" s="4"/>
      <c r="C6" s="4"/>
      <c r="D6" s="4"/>
      <c r="E6" s="4"/>
      <c r="F6" s="4"/>
      <c r="G6" s="4"/>
      <c r="H6" s="4"/>
    </row>
    <row r="7" spans="1:8" x14ac:dyDescent="0.25">
      <c r="A7" s="4"/>
      <c r="B7" s="1" t="s">
        <v>15</v>
      </c>
    </row>
    <row r="8" spans="1:8" x14ac:dyDescent="0.25">
      <c r="A8" s="4"/>
      <c r="B8" t="s">
        <v>1</v>
      </c>
      <c r="C8" t="s">
        <v>2</v>
      </c>
    </row>
    <row r="9" spans="1:8" x14ac:dyDescent="0.25">
      <c r="B9" s="2" t="s">
        <v>10</v>
      </c>
      <c r="C9" s="2" t="s">
        <v>13</v>
      </c>
      <c r="D9" s="2" t="s">
        <v>11</v>
      </c>
      <c r="E9" s="2" t="s">
        <v>12</v>
      </c>
      <c r="F9" s="2" t="s">
        <v>4</v>
      </c>
      <c r="G9" s="2" t="s">
        <v>14</v>
      </c>
      <c r="H9" s="2" t="s">
        <v>9</v>
      </c>
    </row>
    <row r="10" spans="1:8" x14ac:dyDescent="0.25">
      <c r="B10" s="3">
        <v>1</v>
      </c>
      <c r="C10" s="5" t="s">
        <v>16</v>
      </c>
      <c r="D10" s="12">
        <v>42736</v>
      </c>
      <c r="E10" s="6">
        <v>10000</v>
      </c>
      <c r="F10" s="6">
        <v>1000</v>
      </c>
      <c r="G10" s="7">
        <f>(E10*F10)*(1+1%)</f>
        <v>10100000</v>
      </c>
      <c r="H10" s="6">
        <f>(E10*$C$5)*2%/365</f>
        <v>698.76164383561638</v>
      </c>
    </row>
    <row r="11" spans="1:8" x14ac:dyDescent="0.25">
      <c r="B11" s="3">
        <v>2</v>
      </c>
      <c r="C11" s="5" t="s">
        <v>16</v>
      </c>
      <c r="D11" s="12">
        <f>D10+5</f>
        <v>42741</v>
      </c>
      <c r="E11" s="6">
        <v>7500</v>
      </c>
      <c r="F11" s="6">
        <v>1020</v>
      </c>
      <c r="G11" s="7">
        <f>(E11*F11)*(1+1%)</f>
        <v>7726500</v>
      </c>
      <c r="H11" s="6">
        <f>(E11*$C$5)*2%/365</f>
        <v>524.07123287671232</v>
      </c>
    </row>
    <row r="12" spans="1:8" x14ac:dyDescent="0.25">
      <c r="B12" s="3">
        <v>3</v>
      </c>
      <c r="C12" s="5" t="s">
        <v>17</v>
      </c>
      <c r="D12" s="12">
        <f>D11+3</f>
        <v>42744</v>
      </c>
      <c r="E12" s="6">
        <v>5350</v>
      </c>
      <c r="F12" s="6">
        <v>1125</v>
      </c>
      <c r="G12" s="7">
        <f>(E12*F12)*(1+1%)</f>
        <v>6078937.5</v>
      </c>
      <c r="H12" s="6">
        <f>(E12*$C$5)*2%/365</f>
        <v>373.83747945205477</v>
      </c>
    </row>
    <row r="13" spans="1:8" x14ac:dyDescent="0.25">
      <c r="F13" s="11">
        <f>SUMPRODUCT(E10:E12,F10:F12)</f>
        <v>23668750</v>
      </c>
      <c r="H13" s="10">
        <f>SUM(H10:H12)</f>
        <v>1596.6703561643835</v>
      </c>
    </row>
    <row r="15" spans="1:8" x14ac:dyDescent="0.25">
      <c r="B15" s="27" t="s">
        <v>19</v>
      </c>
      <c r="C15" s="28"/>
      <c r="D15" s="28"/>
      <c r="E15" s="28"/>
      <c r="F15" s="28"/>
      <c r="G15" s="28"/>
      <c r="H15" s="28"/>
    </row>
    <row r="16" spans="1:8" x14ac:dyDescent="0.25">
      <c r="B16" s="13" t="s">
        <v>20</v>
      </c>
      <c r="C16" s="14">
        <v>20000</v>
      </c>
      <c r="D16" s="15"/>
      <c r="E16" s="15"/>
      <c r="F16" s="15"/>
      <c r="G16" s="15"/>
      <c r="H16" s="15"/>
    </row>
    <row r="17" spans="2:8" x14ac:dyDescent="0.25">
      <c r="B17" s="13" t="s">
        <v>12</v>
      </c>
      <c r="C17" s="16">
        <f>E12</f>
        <v>5350</v>
      </c>
      <c r="D17" s="17" t="s">
        <v>4</v>
      </c>
      <c r="E17" s="17" t="s">
        <v>14</v>
      </c>
      <c r="F17" s="17" t="s">
        <v>9</v>
      </c>
      <c r="G17" s="15"/>
      <c r="H17" s="15"/>
    </row>
    <row r="18" spans="2:8" x14ac:dyDescent="0.25">
      <c r="B18" s="18" t="s">
        <v>21</v>
      </c>
      <c r="C18" s="16">
        <f>C16-E10-E11</f>
        <v>2500</v>
      </c>
      <c r="D18" s="19">
        <f>F12</f>
        <v>1125</v>
      </c>
      <c r="E18" s="20">
        <f>C18/C17*G12</f>
        <v>2840625</v>
      </c>
      <c r="F18" s="19">
        <v>0</v>
      </c>
      <c r="G18" s="15"/>
      <c r="H18" s="15"/>
    </row>
    <row r="19" spans="2:8" x14ac:dyDescent="0.25">
      <c r="B19" s="18" t="s">
        <v>22</v>
      </c>
      <c r="C19" s="16">
        <f>C17-C18</f>
        <v>2850</v>
      </c>
      <c r="D19" s="19">
        <f>F12</f>
        <v>1125</v>
      </c>
      <c r="E19" s="20">
        <f>C19/C17*G12</f>
        <v>3238312.4999999995</v>
      </c>
      <c r="F19" s="19">
        <v>0</v>
      </c>
      <c r="G19" s="15"/>
      <c r="H19" s="15"/>
    </row>
    <row r="20" spans="2:8" x14ac:dyDescent="0.25">
      <c r="B20" s="15"/>
      <c r="C20" s="15"/>
      <c r="D20" s="15"/>
      <c r="E20" s="15"/>
      <c r="F20" s="15"/>
      <c r="G20" s="15"/>
      <c r="H20" s="15"/>
    </row>
    <row r="21" spans="2:8" x14ac:dyDescent="0.25">
      <c r="B21" s="21" t="s">
        <v>15</v>
      </c>
      <c r="C21" s="15"/>
      <c r="D21" s="15"/>
      <c r="E21" s="15"/>
      <c r="F21" s="15"/>
      <c r="G21" s="15"/>
      <c r="H21" s="15"/>
    </row>
    <row r="22" spans="2:8" x14ac:dyDescent="0.25">
      <c r="B22" s="15" t="s">
        <v>1</v>
      </c>
      <c r="C22" s="15" t="s">
        <v>2</v>
      </c>
      <c r="D22" s="15"/>
      <c r="E22" s="15"/>
      <c r="F22" s="15"/>
      <c r="G22" s="15"/>
      <c r="H22" s="15"/>
    </row>
    <row r="23" spans="2:8" x14ac:dyDescent="0.25">
      <c r="B23" s="17" t="s">
        <v>10</v>
      </c>
      <c r="C23" s="17" t="s">
        <v>13</v>
      </c>
      <c r="D23" s="17" t="s">
        <v>11</v>
      </c>
      <c r="E23" s="17" t="s">
        <v>12</v>
      </c>
      <c r="F23" s="17" t="s">
        <v>4</v>
      </c>
      <c r="G23" s="17" t="s">
        <v>14</v>
      </c>
      <c r="H23" s="17" t="s">
        <v>9</v>
      </c>
    </row>
    <row r="24" spans="2:8" x14ac:dyDescent="0.25">
      <c r="B24" s="22">
        <v>3</v>
      </c>
      <c r="C24" s="22" t="str">
        <f>C12</f>
        <v>A0002</v>
      </c>
      <c r="D24" s="23">
        <f>D12</f>
        <v>42744</v>
      </c>
      <c r="E24" s="24">
        <f>C19</f>
        <v>2850</v>
      </c>
      <c r="F24" s="24">
        <f>D19</f>
        <v>1125</v>
      </c>
      <c r="G24" s="25">
        <f>E19</f>
        <v>3238312.4999999995</v>
      </c>
      <c r="H24" s="24">
        <f>H29</f>
        <v>207.28479452054793</v>
      </c>
    </row>
    <row r="25" spans="2:8" x14ac:dyDescent="0.25">
      <c r="B25" s="15"/>
      <c r="C25" s="15"/>
      <c r="D25" s="15"/>
      <c r="E25" s="15"/>
      <c r="F25" s="15"/>
      <c r="G25" s="15"/>
      <c r="H25" s="15"/>
    </row>
    <row r="26" spans="2:8" x14ac:dyDescent="0.25">
      <c r="B26" s="21" t="s">
        <v>0</v>
      </c>
      <c r="C26" s="15"/>
      <c r="D26" s="15"/>
      <c r="E26" s="15"/>
      <c r="F26" s="15"/>
      <c r="G26" s="15"/>
      <c r="H26" s="15"/>
    </row>
    <row r="27" spans="2:8" x14ac:dyDescent="0.25">
      <c r="B27" s="15" t="s">
        <v>1</v>
      </c>
      <c r="C27" s="15" t="s">
        <v>2</v>
      </c>
      <c r="D27" s="15"/>
      <c r="E27" s="15"/>
      <c r="F27" s="15"/>
      <c r="G27" s="15"/>
      <c r="H27" s="15"/>
    </row>
    <row r="28" spans="2:8" x14ac:dyDescent="0.25">
      <c r="B28" s="17" t="s">
        <v>3</v>
      </c>
      <c r="C28" s="17" t="s">
        <v>4</v>
      </c>
      <c r="D28" s="17" t="s">
        <v>6</v>
      </c>
      <c r="E28" s="17" t="s">
        <v>5</v>
      </c>
      <c r="F28" s="17" t="s">
        <v>7</v>
      </c>
      <c r="G28" s="17" t="s">
        <v>8</v>
      </c>
      <c r="H28" s="17" t="s">
        <v>9</v>
      </c>
    </row>
    <row r="29" spans="2:8" x14ac:dyDescent="0.25">
      <c r="B29" s="24">
        <f>E24</f>
        <v>2850</v>
      </c>
      <c r="C29" s="22">
        <v>1327.35</v>
      </c>
      <c r="D29" s="24">
        <f>F24</f>
        <v>1125</v>
      </c>
      <c r="E29" s="24">
        <f>B29*C29</f>
        <v>3782947.4999999995</v>
      </c>
      <c r="F29" s="25">
        <f>G24</f>
        <v>3238312.4999999995</v>
      </c>
      <c r="G29" s="26" t="s">
        <v>18</v>
      </c>
      <c r="H29" s="24">
        <f>E29*2%/365</f>
        <v>207.28479452054793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showGridLines="0" tabSelected="1" topLeftCell="C1" zoomScaleNormal="100"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1.42578125" customWidth="1"/>
    <col min="2" max="2" width="14.28515625" bestFit="1" customWidth="1"/>
    <col min="3" max="3" width="2.28515625" customWidth="1"/>
    <col min="5" max="5" width="14.28515625" bestFit="1" customWidth="1"/>
    <col min="6" max="6" width="3.42578125" customWidth="1"/>
    <col min="7" max="7" width="9.28515625" bestFit="1" customWidth="1"/>
    <col min="8" max="8" width="14.28515625" bestFit="1" customWidth="1"/>
    <col min="9" max="9" width="3" customWidth="1"/>
    <col min="10" max="10" width="14.5703125" bestFit="1" customWidth="1"/>
    <col min="11" max="11" width="15" bestFit="1" customWidth="1"/>
    <col min="12" max="12" width="3" customWidth="1"/>
    <col min="14" max="14" width="14.28515625" bestFit="1" customWidth="1"/>
    <col min="15" max="15" width="3.28515625" customWidth="1"/>
    <col min="16" max="16" width="14.5703125" bestFit="1" customWidth="1"/>
    <col min="17" max="17" width="15.28515625" customWidth="1"/>
  </cols>
  <sheetData>
    <row r="1" spans="1:17" x14ac:dyDescent="0.25">
      <c r="A1" s="53" t="s">
        <v>47</v>
      </c>
      <c r="B1" s="53"/>
      <c r="C1" s="53"/>
      <c r="D1" s="53"/>
      <c r="E1" s="53"/>
      <c r="G1" s="53" t="s">
        <v>46</v>
      </c>
      <c r="H1" s="53"/>
      <c r="I1" s="53"/>
      <c r="J1" s="53"/>
      <c r="K1" s="53"/>
      <c r="M1" s="53" t="s">
        <v>45</v>
      </c>
      <c r="N1" s="53"/>
      <c r="O1" s="53"/>
      <c r="P1" s="53"/>
      <c r="Q1" s="53"/>
    </row>
    <row r="3" spans="1:17" x14ac:dyDescent="0.25">
      <c r="A3" s="47" t="s">
        <v>39</v>
      </c>
      <c r="B3" s="48"/>
      <c r="D3" s="47" t="s">
        <v>38</v>
      </c>
      <c r="E3" s="48"/>
      <c r="F3" s="4"/>
      <c r="G3" s="47" t="s">
        <v>37</v>
      </c>
      <c r="H3" s="46" t="s">
        <v>44</v>
      </c>
      <c r="I3" s="4"/>
      <c r="J3" s="47" t="s">
        <v>36</v>
      </c>
      <c r="K3" s="46" t="s">
        <v>44</v>
      </c>
      <c r="M3" s="47" t="s">
        <v>37</v>
      </c>
      <c r="N3" s="46" t="s">
        <v>44</v>
      </c>
      <c r="O3" s="4"/>
      <c r="P3" s="47" t="s">
        <v>36</v>
      </c>
      <c r="Q3" s="46" t="s">
        <v>44</v>
      </c>
    </row>
    <row r="4" spans="1:17" x14ac:dyDescent="0.25">
      <c r="A4" s="37" t="s">
        <v>35</v>
      </c>
      <c r="B4" s="44">
        <v>1</v>
      </c>
      <c r="D4" s="37" t="s">
        <v>10</v>
      </c>
      <c r="E4" s="44">
        <f>B4</f>
        <v>1</v>
      </c>
      <c r="F4" s="4"/>
      <c r="G4" s="37" t="s">
        <v>33</v>
      </c>
      <c r="H4" s="36"/>
      <c r="I4" s="4"/>
      <c r="J4" s="37" t="s">
        <v>5</v>
      </c>
      <c r="K4" s="36"/>
      <c r="M4" s="37" t="s">
        <v>33</v>
      </c>
      <c r="N4" s="36">
        <f>B7</f>
        <v>12500</v>
      </c>
      <c r="O4" s="4"/>
      <c r="P4" s="37" t="s">
        <v>5</v>
      </c>
      <c r="Q4" s="36">
        <f>N6</f>
        <v>12500000</v>
      </c>
    </row>
    <row r="5" spans="1:17" x14ac:dyDescent="0.25">
      <c r="A5" s="37" t="s">
        <v>32</v>
      </c>
      <c r="B5" s="44" t="s">
        <v>44</v>
      </c>
      <c r="D5" s="37" t="s">
        <v>13</v>
      </c>
      <c r="E5" s="44" t="str">
        <f>B6</f>
        <v>A0001</v>
      </c>
      <c r="F5" s="4"/>
      <c r="G5" s="37" t="s">
        <v>4</v>
      </c>
      <c r="H5" s="36"/>
      <c r="I5" s="4"/>
      <c r="J5" s="37" t="s">
        <v>30</v>
      </c>
      <c r="K5" s="36"/>
      <c r="M5" s="37" t="s">
        <v>4</v>
      </c>
      <c r="N5" s="36">
        <f>B8</f>
        <v>1000</v>
      </c>
      <c r="O5" s="4"/>
      <c r="P5" s="37" t="s">
        <v>30</v>
      </c>
      <c r="Q5" s="36">
        <f>N8</f>
        <v>12625000</v>
      </c>
    </row>
    <row r="6" spans="1:17" x14ac:dyDescent="0.25">
      <c r="A6" s="45" t="s">
        <v>13</v>
      </c>
      <c r="B6" s="44" t="s">
        <v>16</v>
      </c>
      <c r="D6" s="37" t="s">
        <v>11</v>
      </c>
      <c r="E6" s="43" t="str">
        <f>B5</f>
        <v>d1</v>
      </c>
      <c r="F6" s="4"/>
      <c r="G6" s="37" t="s">
        <v>5</v>
      </c>
      <c r="H6" s="36"/>
      <c r="I6" s="4"/>
      <c r="J6" s="37" t="s">
        <v>29</v>
      </c>
      <c r="K6" s="42"/>
      <c r="M6" s="37" t="s">
        <v>5</v>
      </c>
      <c r="N6" s="36">
        <f>N4*N5</f>
        <v>12500000</v>
      </c>
      <c r="O6" s="4"/>
      <c r="P6" s="37" t="s">
        <v>29</v>
      </c>
      <c r="Q6" s="42">
        <v>0</v>
      </c>
    </row>
    <row r="7" spans="1:17" x14ac:dyDescent="0.25">
      <c r="A7" s="37" t="s">
        <v>28</v>
      </c>
      <c r="B7" s="36">
        <v>12500</v>
      </c>
      <c r="D7" s="37" t="s">
        <v>12</v>
      </c>
      <c r="E7" s="35">
        <f>B7</f>
        <v>12500</v>
      </c>
      <c r="F7" s="4"/>
      <c r="G7" s="37" t="s">
        <v>6</v>
      </c>
      <c r="H7" s="36"/>
      <c r="I7" s="4"/>
      <c r="J7" s="40" t="s">
        <v>27</v>
      </c>
      <c r="K7" s="42"/>
      <c r="M7" s="37" t="s">
        <v>6</v>
      </c>
      <c r="N7" s="36">
        <f>B8</f>
        <v>1000</v>
      </c>
      <c r="O7" s="4"/>
      <c r="P7" s="40" t="s">
        <v>27</v>
      </c>
      <c r="Q7" s="39">
        <v>1</v>
      </c>
    </row>
    <row r="8" spans="1:17" x14ac:dyDescent="0.25">
      <c r="A8" s="37" t="s">
        <v>4</v>
      </c>
      <c r="B8" s="36">
        <v>1000</v>
      </c>
      <c r="D8" s="37" t="s">
        <v>26</v>
      </c>
      <c r="E8" s="35">
        <f>B8</f>
        <v>1000</v>
      </c>
      <c r="F8" s="4"/>
      <c r="G8" s="37" t="s">
        <v>7</v>
      </c>
      <c r="H8" s="36"/>
      <c r="I8" s="4"/>
      <c r="J8" s="34"/>
      <c r="K8" s="33"/>
      <c r="M8" s="37" t="s">
        <v>7</v>
      </c>
      <c r="N8" s="36">
        <f>B11</f>
        <v>12625000</v>
      </c>
      <c r="O8" s="4"/>
      <c r="P8" s="34"/>
      <c r="Q8" s="33"/>
    </row>
    <row r="9" spans="1:17" x14ac:dyDescent="0.25">
      <c r="A9" s="37" t="s">
        <v>25</v>
      </c>
      <c r="B9" s="36">
        <f>B7*B8</f>
        <v>12500000</v>
      </c>
      <c r="D9" s="37" t="s">
        <v>24</v>
      </c>
      <c r="E9" s="35">
        <f>B11</f>
        <v>12625000</v>
      </c>
      <c r="F9" s="4"/>
      <c r="G9" s="34"/>
      <c r="H9" s="38"/>
      <c r="I9" s="4"/>
      <c r="J9" s="34"/>
      <c r="K9" s="33"/>
      <c r="M9" s="34"/>
      <c r="N9" s="33"/>
      <c r="O9" s="4"/>
      <c r="P9" s="34"/>
      <c r="Q9" s="33"/>
    </row>
    <row r="10" spans="1:17" x14ac:dyDescent="0.25">
      <c r="A10" s="37" t="s">
        <v>23</v>
      </c>
      <c r="B10" s="36">
        <f>1%*B9</f>
        <v>125000</v>
      </c>
      <c r="D10" s="34"/>
      <c r="E10" s="33"/>
      <c r="F10" s="4"/>
      <c r="G10" s="34"/>
      <c r="H10" s="33"/>
      <c r="I10" s="4"/>
      <c r="J10" s="34"/>
      <c r="K10" s="33"/>
      <c r="M10" s="34"/>
      <c r="N10" s="33"/>
      <c r="O10" s="4"/>
      <c r="P10" s="34"/>
      <c r="Q10" s="33"/>
    </row>
    <row r="11" spans="1:17" x14ac:dyDescent="0.25">
      <c r="A11" s="32" t="s">
        <v>14</v>
      </c>
      <c r="B11" s="31">
        <f>B9+B10</f>
        <v>12625000</v>
      </c>
      <c r="D11" s="30"/>
      <c r="E11" s="29"/>
      <c r="F11" s="4"/>
      <c r="G11" s="30"/>
      <c r="H11" s="29"/>
      <c r="I11" s="4"/>
      <c r="J11" s="30"/>
      <c r="K11" s="29"/>
      <c r="M11" s="30"/>
      <c r="N11" s="29"/>
      <c r="O11" s="4"/>
      <c r="P11" s="30"/>
      <c r="Q11" s="29"/>
    </row>
    <row r="13" spans="1:17" x14ac:dyDescent="0.25">
      <c r="A13" s="47" t="s">
        <v>39</v>
      </c>
      <c r="B13" s="48"/>
      <c r="D13" s="47" t="s">
        <v>38</v>
      </c>
      <c r="E13" s="48"/>
      <c r="F13" s="4"/>
      <c r="G13" s="47" t="s">
        <v>37</v>
      </c>
      <c r="H13" s="46" t="s">
        <v>44</v>
      </c>
      <c r="I13" s="4"/>
      <c r="J13" s="47" t="s">
        <v>36</v>
      </c>
      <c r="K13" s="46" t="s">
        <v>44</v>
      </c>
      <c r="M13" s="47" t="s">
        <v>37</v>
      </c>
      <c r="N13" s="46" t="s">
        <v>44</v>
      </c>
      <c r="O13" s="4"/>
      <c r="P13" s="47" t="s">
        <v>36</v>
      </c>
      <c r="Q13" s="46" t="s">
        <v>44</v>
      </c>
    </row>
    <row r="14" spans="1:17" x14ac:dyDescent="0.25">
      <c r="A14" s="37" t="s">
        <v>35</v>
      </c>
      <c r="B14" s="44">
        <v>2</v>
      </c>
      <c r="D14" s="37" t="s">
        <v>10</v>
      </c>
      <c r="E14" s="44">
        <f>B14</f>
        <v>2</v>
      </c>
      <c r="F14" s="4"/>
      <c r="G14" s="37" t="s">
        <v>33</v>
      </c>
      <c r="H14" s="36">
        <f>N4</f>
        <v>12500</v>
      </c>
      <c r="I14" s="4"/>
      <c r="J14" s="37" t="s">
        <v>5</v>
      </c>
      <c r="K14" s="36">
        <f>Q4</f>
        <v>12500000</v>
      </c>
      <c r="M14" s="37" t="s">
        <v>33</v>
      </c>
      <c r="N14" s="36">
        <f>H14+B17</f>
        <v>37500</v>
      </c>
      <c r="O14" s="4"/>
      <c r="P14" s="37" t="s">
        <v>5</v>
      </c>
      <c r="Q14" s="36">
        <f>N16</f>
        <v>37500000</v>
      </c>
    </row>
    <row r="15" spans="1:17" x14ac:dyDescent="0.25">
      <c r="A15" s="37" t="s">
        <v>32</v>
      </c>
      <c r="B15" s="44" t="s">
        <v>44</v>
      </c>
      <c r="D15" s="37" t="s">
        <v>13</v>
      </c>
      <c r="E15" s="44" t="str">
        <f>B16</f>
        <v>A0001</v>
      </c>
      <c r="F15" s="4"/>
      <c r="G15" s="37" t="s">
        <v>4</v>
      </c>
      <c r="H15" s="36">
        <f>N5</f>
        <v>1000</v>
      </c>
      <c r="I15" s="4"/>
      <c r="J15" s="37" t="s">
        <v>30</v>
      </c>
      <c r="K15" s="36">
        <f>Q5</f>
        <v>12625000</v>
      </c>
      <c r="M15" s="37" t="s">
        <v>4</v>
      </c>
      <c r="N15" s="36">
        <f>B18</f>
        <v>1000</v>
      </c>
      <c r="O15" s="4"/>
      <c r="P15" s="37" t="s">
        <v>30</v>
      </c>
      <c r="Q15" s="36">
        <f>K15+B21</f>
        <v>37875000</v>
      </c>
    </row>
    <row r="16" spans="1:17" x14ac:dyDescent="0.25">
      <c r="A16" s="45" t="s">
        <v>13</v>
      </c>
      <c r="B16" s="44" t="s">
        <v>16</v>
      </c>
      <c r="D16" s="37" t="s">
        <v>11</v>
      </c>
      <c r="E16" s="43" t="str">
        <f>B15</f>
        <v>d1</v>
      </c>
      <c r="F16" s="4"/>
      <c r="G16" s="37" t="s">
        <v>5</v>
      </c>
      <c r="H16" s="36">
        <f>N6</f>
        <v>12500000</v>
      </c>
      <c r="I16" s="4"/>
      <c r="J16" s="37" t="s">
        <v>29</v>
      </c>
      <c r="K16" s="42">
        <v>0</v>
      </c>
      <c r="M16" s="37" t="s">
        <v>5</v>
      </c>
      <c r="N16" s="36">
        <f>N14*N15</f>
        <v>37500000</v>
      </c>
      <c r="O16" s="4"/>
      <c r="P16" s="37" t="s">
        <v>29</v>
      </c>
      <c r="Q16" s="42">
        <v>0</v>
      </c>
    </row>
    <row r="17" spans="1:17" x14ac:dyDescent="0.25">
      <c r="A17" s="37" t="s">
        <v>28</v>
      </c>
      <c r="B17" s="36">
        <v>25000</v>
      </c>
      <c r="D17" s="37" t="s">
        <v>12</v>
      </c>
      <c r="E17" s="35">
        <f>B17</f>
        <v>25000</v>
      </c>
      <c r="F17" s="4"/>
      <c r="G17" s="37" t="s">
        <v>6</v>
      </c>
      <c r="H17" s="36">
        <f>N7</f>
        <v>1000</v>
      </c>
      <c r="I17" s="4"/>
      <c r="J17" s="40" t="s">
        <v>27</v>
      </c>
      <c r="K17" s="41">
        <f>Q7</f>
        <v>1</v>
      </c>
      <c r="M17" s="37" t="s">
        <v>6</v>
      </c>
      <c r="N17" s="36">
        <f>B18</f>
        <v>1000</v>
      </c>
      <c r="O17" s="4"/>
      <c r="P17" s="40" t="s">
        <v>27</v>
      </c>
      <c r="Q17" s="39">
        <v>1</v>
      </c>
    </row>
    <row r="18" spans="1:17" x14ac:dyDescent="0.25">
      <c r="A18" s="37" t="s">
        <v>4</v>
      </c>
      <c r="B18" s="36">
        <v>1000</v>
      </c>
      <c r="D18" s="37" t="s">
        <v>26</v>
      </c>
      <c r="E18" s="35">
        <f>B18</f>
        <v>1000</v>
      </c>
      <c r="F18" s="4"/>
      <c r="G18" s="37" t="s">
        <v>7</v>
      </c>
      <c r="H18" s="36">
        <f>N8</f>
        <v>12625000</v>
      </c>
      <c r="I18" s="4"/>
      <c r="J18" s="34"/>
      <c r="K18" s="33"/>
      <c r="M18" s="37" t="s">
        <v>7</v>
      </c>
      <c r="N18" s="36">
        <f>B21+H18</f>
        <v>37875000</v>
      </c>
      <c r="O18" s="4"/>
      <c r="P18" s="34"/>
      <c r="Q18" s="33"/>
    </row>
    <row r="19" spans="1:17" x14ac:dyDescent="0.25">
      <c r="A19" s="37" t="s">
        <v>25</v>
      </c>
      <c r="B19" s="36">
        <f>B17*B18</f>
        <v>25000000</v>
      </c>
      <c r="D19" s="37" t="s">
        <v>24</v>
      </c>
      <c r="E19" s="35">
        <f>B21</f>
        <v>25250000</v>
      </c>
      <c r="F19" s="4"/>
      <c r="G19" s="34"/>
      <c r="H19" s="38"/>
      <c r="I19" s="4"/>
      <c r="J19" s="34"/>
      <c r="K19" s="33"/>
      <c r="M19" s="34"/>
      <c r="N19" s="33"/>
      <c r="O19" s="4"/>
      <c r="P19" s="34"/>
      <c r="Q19" s="33"/>
    </row>
    <row r="20" spans="1:17" x14ac:dyDescent="0.25">
      <c r="A20" s="37" t="s">
        <v>23</v>
      </c>
      <c r="B20" s="36">
        <f>1%*B19</f>
        <v>250000</v>
      </c>
      <c r="D20" s="34"/>
      <c r="E20" s="33"/>
      <c r="F20" s="4"/>
      <c r="G20" s="34"/>
      <c r="H20" s="33"/>
      <c r="I20" s="4"/>
      <c r="J20" s="34"/>
      <c r="K20" s="33"/>
      <c r="M20" s="34"/>
      <c r="N20" s="33"/>
      <c r="O20" s="4"/>
      <c r="P20" s="34"/>
      <c r="Q20" s="33"/>
    </row>
    <row r="21" spans="1:17" x14ac:dyDescent="0.25">
      <c r="A21" s="32" t="s">
        <v>14</v>
      </c>
      <c r="B21" s="31">
        <f>B19+B20</f>
        <v>25250000</v>
      </c>
      <c r="D21" s="30"/>
      <c r="E21" s="29"/>
      <c r="F21" s="4"/>
      <c r="G21" s="30"/>
      <c r="H21" s="29"/>
      <c r="I21" s="4"/>
      <c r="J21" s="30"/>
      <c r="K21" s="29"/>
      <c r="M21" s="30"/>
      <c r="N21" s="29"/>
      <c r="O21" s="4"/>
      <c r="P21" s="30"/>
      <c r="Q21" s="29"/>
    </row>
    <row r="23" spans="1:17" x14ac:dyDescent="0.25">
      <c r="A23" s="52" t="s">
        <v>43</v>
      </c>
      <c r="B23" s="48"/>
      <c r="D23" s="4"/>
      <c r="E23" s="4"/>
      <c r="F23" s="4"/>
      <c r="G23" s="47" t="s">
        <v>37</v>
      </c>
      <c r="H23" s="46" t="s">
        <v>44</v>
      </c>
      <c r="I23" s="4"/>
      <c r="J23" s="47" t="s">
        <v>36</v>
      </c>
      <c r="K23" s="46" t="s">
        <v>44</v>
      </c>
      <c r="M23" s="47" t="s">
        <v>37</v>
      </c>
      <c r="N23" s="46" t="s">
        <v>42</v>
      </c>
      <c r="O23" s="4"/>
      <c r="P23" s="47" t="s">
        <v>36</v>
      </c>
      <c r="Q23" s="46" t="s">
        <v>42</v>
      </c>
    </row>
    <row r="24" spans="1:17" x14ac:dyDescent="0.25">
      <c r="A24" s="40" t="s">
        <v>32</v>
      </c>
      <c r="B24" s="44" t="s">
        <v>44</v>
      </c>
      <c r="D24" s="50"/>
      <c r="E24" s="51"/>
      <c r="F24" s="4"/>
      <c r="G24" s="37" t="s">
        <v>33</v>
      </c>
      <c r="H24" s="36">
        <f>N14</f>
        <v>37500</v>
      </c>
      <c r="I24" s="4"/>
      <c r="J24" s="37" t="s">
        <v>5</v>
      </c>
      <c r="K24" s="36">
        <f>Q14</f>
        <v>37500000</v>
      </c>
      <c r="M24" s="37" t="s">
        <v>33</v>
      </c>
      <c r="N24" s="36">
        <f>H24</f>
        <v>37500</v>
      </c>
      <c r="O24" s="4"/>
      <c r="P24" s="37" t="s">
        <v>5</v>
      </c>
      <c r="Q24" s="36">
        <f>K24</f>
        <v>37500000</v>
      </c>
    </row>
    <row r="25" spans="1:17" x14ac:dyDescent="0.25">
      <c r="A25" s="40" t="s">
        <v>41</v>
      </c>
      <c r="B25" s="44" t="s">
        <v>42</v>
      </c>
      <c r="D25" s="50"/>
      <c r="E25" s="51"/>
      <c r="F25" s="4"/>
      <c r="G25" s="37" t="s">
        <v>4</v>
      </c>
      <c r="H25" s="36">
        <f>N15</f>
        <v>1000</v>
      </c>
      <c r="I25" s="4"/>
      <c r="J25" s="37" t="s">
        <v>30</v>
      </c>
      <c r="K25" s="36">
        <f>Q15</f>
        <v>37875000</v>
      </c>
      <c r="M25" s="37" t="s">
        <v>4</v>
      </c>
      <c r="N25" s="36">
        <f>H25</f>
        <v>1000</v>
      </c>
      <c r="O25" s="4"/>
      <c r="P25" s="37" t="s">
        <v>30</v>
      </c>
      <c r="Q25" s="36">
        <f>0</f>
        <v>0</v>
      </c>
    </row>
    <row r="26" spans="1:17" x14ac:dyDescent="0.25">
      <c r="A26" s="40" t="s">
        <v>4</v>
      </c>
      <c r="B26" s="36">
        <v>1000</v>
      </c>
      <c r="D26" s="50"/>
      <c r="E26" s="49"/>
      <c r="F26" s="4"/>
      <c r="G26" s="37" t="s">
        <v>5</v>
      </c>
      <c r="H26" s="36">
        <f>N16</f>
        <v>37500000</v>
      </c>
      <c r="I26" s="4"/>
      <c r="J26" s="37" t="s">
        <v>29</v>
      </c>
      <c r="K26" s="42">
        <v>0</v>
      </c>
      <c r="M26" s="37" t="s">
        <v>5</v>
      </c>
      <c r="N26" s="36">
        <f>N24*N25</f>
        <v>37500000</v>
      </c>
      <c r="O26" s="4"/>
      <c r="P26" s="37" t="s">
        <v>29</v>
      </c>
      <c r="Q26" s="39">
        <f>(Q24+Q25)/K24</f>
        <v>1</v>
      </c>
    </row>
    <row r="27" spans="1:17" x14ac:dyDescent="0.25">
      <c r="A27" s="34"/>
      <c r="B27" s="33"/>
      <c r="D27" s="50"/>
      <c r="E27" s="49"/>
      <c r="F27" s="4"/>
      <c r="G27" s="37" t="s">
        <v>6</v>
      </c>
      <c r="H27" s="36">
        <f>N17</f>
        <v>1000</v>
      </c>
      <c r="I27" s="4"/>
      <c r="J27" s="40" t="s">
        <v>27</v>
      </c>
      <c r="K27" s="41">
        <f>Q17</f>
        <v>1</v>
      </c>
      <c r="M27" s="37" t="s">
        <v>6</v>
      </c>
      <c r="N27" s="36">
        <f>H27</f>
        <v>1000</v>
      </c>
      <c r="O27" s="4"/>
      <c r="P27" s="40" t="s">
        <v>27</v>
      </c>
      <c r="Q27" s="39">
        <f>Q26*K27</f>
        <v>1</v>
      </c>
    </row>
    <row r="28" spans="1:17" x14ac:dyDescent="0.25">
      <c r="A28" s="34"/>
      <c r="B28" s="33"/>
      <c r="D28" s="50"/>
      <c r="E28" s="49"/>
      <c r="F28" s="4"/>
      <c r="G28" s="37" t="s">
        <v>7</v>
      </c>
      <c r="H28" s="36">
        <f>N18</f>
        <v>37875000</v>
      </c>
      <c r="I28" s="4"/>
      <c r="J28" s="34"/>
      <c r="K28" s="33"/>
      <c r="M28" s="37" t="s">
        <v>7</v>
      </c>
      <c r="N28" s="36">
        <f>H28</f>
        <v>37875000</v>
      </c>
      <c r="O28" s="4"/>
      <c r="P28" s="34"/>
      <c r="Q28" s="33"/>
    </row>
    <row r="29" spans="1:17" x14ac:dyDescent="0.25">
      <c r="A29" s="34"/>
      <c r="B29" s="33"/>
      <c r="D29" s="4"/>
      <c r="E29" s="4"/>
      <c r="F29" s="4"/>
      <c r="G29" s="34"/>
      <c r="H29" s="38"/>
      <c r="I29" s="4"/>
      <c r="J29" s="34"/>
      <c r="K29" s="33"/>
      <c r="M29" s="34"/>
      <c r="N29" s="33"/>
      <c r="O29" s="4"/>
      <c r="P29" s="34"/>
      <c r="Q29" s="33"/>
    </row>
    <row r="30" spans="1:17" x14ac:dyDescent="0.25">
      <c r="A30" s="34"/>
      <c r="B30" s="33"/>
      <c r="D30" s="4"/>
      <c r="E30" s="4"/>
      <c r="F30" s="4"/>
      <c r="G30" s="34"/>
      <c r="H30" s="33"/>
      <c r="I30" s="4"/>
      <c r="J30" s="34"/>
      <c r="K30" s="33"/>
      <c r="M30" s="34"/>
      <c r="N30" s="33"/>
      <c r="O30" s="4"/>
      <c r="P30" s="34"/>
      <c r="Q30" s="33"/>
    </row>
    <row r="31" spans="1:17" x14ac:dyDescent="0.25">
      <c r="A31" s="30"/>
      <c r="B31" s="29"/>
      <c r="D31" s="4"/>
      <c r="E31" s="4"/>
      <c r="F31" s="4"/>
      <c r="G31" s="30"/>
      <c r="H31" s="29"/>
      <c r="I31" s="4"/>
      <c r="J31" s="30"/>
      <c r="K31" s="29"/>
      <c r="M31" s="30"/>
      <c r="N31" s="29"/>
      <c r="O31" s="4"/>
      <c r="P31" s="30"/>
      <c r="Q31" s="29"/>
    </row>
    <row r="33" spans="1:17" x14ac:dyDescent="0.25">
      <c r="A33" s="52" t="s">
        <v>43</v>
      </c>
      <c r="B33" s="48"/>
      <c r="C33" s="4"/>
      <c r="D33" s="4"/>
      <c r="E33" s="4"/>
      <c r="F33" s="4"/>
      <c r="G33" s="47" t="s">
        <v>37</v>
      </c>
      <c r="H33" s="46" t="s">
        <v>42</v>
      </c>
      <c r="I33" s="4"/>
      <c r="J33" s="47" t="s">
        <v>36</v>
      </c>
      <c r="K33" s="46" t="s">
        <v>42</v>
      </c>
      <c r="L33" s="4"/>
      <c r="M33" s="47" t="s">
        <v>37</v>
      </c>
      <c r="N33" s="46" t="s">
        <v>31</v>
      </c>
      <c r="O33" s="4"/>
      <c r="P33" s="47" t="s">
        <v>36</v>
      </c>
      <c r="Q33" s="46" t="s">
        <v>31</v>
      </c>
    </row>
    <row r="34" spans="1:17" x14ac:dyDescent="0.25">
      <c r="A34" s="40" t="s">
        <v>32</v>
      </c>
      <c r="B34" s="44" t="s">
        <v>42</v>
      </c>
      <c r="C34" s="4"/>
      <c r="D34" s="50"/>
      <c r="E34" s="51"/>
      <c r="F34" s="4"/>
      <c r="G34" s="37" t="s">
        <v>33</v>
      </c>
      <c r="H34" s="36">
        <f>H24</f>
        <v>37500</v>
      </c>
      <c r="I34" s="4"/>
      <c r="J34" s="37" t="s">
        <v>5</v>
      </c>
      <c r="K34" s="36">
        <f>H36</f>
        <v>38450250</v>
      </c>
      <c r="L34" s="4"/>
      <c r="M34" s="37" t="s">
        <v>33</v>
      </c>
      <c r="N34" s="36">
        <f>H34</f>
        <v>37500</v>
      </c>
      <c r="O34" s="4"/>
      <c r="P34" s="37" t="s">
        <v>5</v>
      </c>
      <c r="Q34" s="36">
        <f>K34</f>
        <v>38450250</v>
      </c>
    </row>
    <row r="35" spans="1:17" x14ac:dyDescent="0.25">
      <c r="A35" s="40" t="s">
        <v>41</v>
      </c>
      <c r="B35" s="44" t="s">
        <v>31</v>
      </c>
      <c r="C35" s="4"/>
      <c r="D35" s="50"/>
      <c r="E35" s="51"/>
      <c r="F35" s="4"/>
      <c r="G35" s="37" t="s">
        <v>4</v>
      </c>
      <c r="H35" s="36">
        <f>B36</f>
        <v>1025.3399999999999</v>
      </c>
      <c r="I35" s="4"/>
      <c r="J35" s="37" t="s">
        <v>30</v>
      </c>
      <c r="K35" s="36">
        <v>0</v>
      </c>
      <c r="L35" s="4"/>
      <c r="M35" s="37" t="s">
        <v>4</v>
      </c>
      <c r="N35" s="36">
        <f>H35</f>
        <v>1025.3399999999999</v>
      </c>
      <c r="O35" s="4"/>
      <c r="P35" s="37" t="s">
        <v>30</v>
      </c>
      <c r="Q35" s="36">
        <f>0</f>
        <v>0</v>
      </c>
    </row>
    <row r="36" spans="1:17" x14ac:dyDescent="0.25">
      <c r="A36" s="40" t="s">
        <v>4</v>
      </c>
      <c r="B36" s="36">
        <v>1025.3399999999999</v>
      </c>
      <c r="C36" s="4"/>
      <c r="D36" s="50"/>
      <c r="E36" s="49"/>
      <c r="F36" s="4"/>
      <c r="G36" s="37" t="s">
        <v>5</v>
      </c>
      <c r="H36" s="36">
        <f>H34*H35</f>
        <v>38450250</v>
      </c>
      <c r="I36" s="4"/>
      <c r="J36" s="37" t="s">
        <v>29</v>
      </c>
      <c r="K36" s="39">
        <f>(K34+K35)/K24</f>
        <v>1.0253399999999999</v>
      </c>
      <c r="L36" s="4"/>
      <c r="M36" s="37" t="s">
        <v>5</v>
      </c>
      <c r="N36" s="36">
        <f>N34*N35</f>
        <v>38450250</v>
      </c>
      <c r="O36" s="4"/>
      <c r="P36" s="37" t="s">
        <v>29</v>
      </c>
      <c r="Q36" s="39">
        <f>(Q34+Q35)/K34</f>
        <v>1</v>
      </c>
    </row>
    <row r="37" spans="1:17" x14ac:dyDescent="0.25">
      <c r="A37" s="34"/>
      <c r="B37" s="33"/>
      <c r="C37" s="4"/>
      <c r="D37" s="50"/>
      <c r="E37" s="49"/>
      <c r="F37" s="4"/>
      <c r="G37" s="37" t="s">
        <v>6</v>
      </c>
      <c r="H37" s="36">
        <f>H25</f>
        <v>1000</v>
      </c>
      <c r="I37" s="4"/>
      <c r="J37" s="40" t="s">
        <v>27</v>
      </c>
      <c r="K37" s="39">
        <f>K36*K27</f>
        <v>1.0253399999999999</v>
      </c>
      <c r="L37" s="4"/>
      <c r="M37" s="37" t="s">
        <v>6</v>
      </c>
      <c r="N37" s="36">
        <f>H37</f>
        <v>1000</v>
      </c>
      <c r="O37" s="4"/>
      <c r="P37" s="40" t="s">
        <v>27</v>
      </c>
      <c r="Q37" s="39">
        <f>Q36*K37</f>
        <v>1.0253399999999999</v>
      </c>
    </row>
    <row r="38" spans="1:17" x14ac:dyDescent="0.25">
      <c r="A38" s="34"/>
      <c r="B38" s="33"/>
      <c r="C38" s="4"/>
      <c r="D38" s="50"/>
      <c r="E38" s="49"/>
      <c r="F38" s="4"/>
      <c r="G38" s="37" t="s">
        <v>7</v>
      </c>
      <c r="H38" s="36">
        <f>H26</f>
        <v>37500000</v>
      </c>
      <c r="I38" s="4"/>
      <c r="J38" s="34"/>
      <c r="K38" s="33"/>
      <c r="L38" s="4"/>
      <c r="M38" s="37" t="s">
        <v>7</v>
      </c>
      <c r="N38" s="36">
        <f>H38</f>
        <v>37500000</v>
      </c>
      <c r="O38" s="4"/>
      <c r="P38" s="34"/>
      <c r="Q38" s="33"/>
    </row>
    <row r="39" spans="1:17" x14ac:dyDescent="0.25">
      <c r="A39" s="34"/>
      <c r="B39" s="33"/>
      <c r="C39" s="4"/>
      <c r="D39" s="4"/>
      <c r="E39" s="4"/>
      <c r="F39" s="4"/>
      <c r="G39" s="34"/>
      <c r="H39" s="33"/>
      <c r="I39" s="4"/>
      <c r="J39" s="34"/>
      <c r="K39" s="33"/>
      <c r="L39" s="4"/>
      <c r="M39" s="34"/>
      <c r="N39" s="33"/>
      <c r="O39" s="4"/>
      <c r="P39" s="34"/>
      <c r="Q39" s="33"/>
    </row>
    <row r="40" spans="1:17" x14ac:dyDescent="0.25">
      <c r="A40" s="34"/>
      <c r="B40" s="33"/>
      <c r="C40" s="4"/>
      <c r="D40" s="4"/>
      <c r="E40" s="4"/>
      <c r="F40" s="4"/>
      <c r="G40" s="34"/>
      <c r="H40" s="33"/>
      <c r="I40" s="4"/>
      <c r="J40" s="34"/>
      <c r="K40" s="33"/>
      <c r="L40" s="4"/>
      <c r="M40" s="34"/>
      <c r="N40" s="33"/>
      <c r="O40" s="4"/>
      <c r="P40" s="34"/>
      <c r="Q40" s="33"/>
    </row>
    <row r="41" spans="1:17" x14ac:dyDescent="0.25">
      <c r="A41" s="30"/>
      <c r="B41" s="29"/>
      <c r="C41" s="4"/>
      <c r="D41" s="4"/>
      <c r="E41" s="4"/>
      <c r="F41" s="4"/>
      <c r="G41" s="30"/>
      <c r="H41" s="29"/>
      <c r="I41" s="4"/>
      <c r="J41" s="30"/>
      <c r="K41" s="29"/>
      <c r="L41" s="4"/>
      <c r="M41" s="30"/>
      <c r="N41" s="29"/>
      <c r="O41" s="4"/>
      <c r="P41" s="30"/>
      <c r="Q41" s="29"/>
    </row>
    <row r="43" spans="1:17" x14ac:dyDescent="0.25">
      <c r="A43" s="47" t="s">
        <v>39</v>
      </c>
      <c r="B43" s="48"/>
      <c r="D43" s="47" t="s">
        <v>38</v>
      </c>
      <c r="E43" s="48"/>
      <c r="F43" s="4"/>
      <c r="G43" s="47" t="s">
        <v>37</v>
      </c>
      <c r="H43" s="46" t="s">
        <v>31</v>
      </c>
      <c r="I43" s="4"/>
      <c r="J43" s="47" t="s">
        <v>36</v>
      </c>
      <c r="K43" s="46" t="s">
        <v>31</v>
      </c>
      <c r="M43" s="47" t="s">
        <v>37</v>
      </c>
      <c r="N43" s="46" t="s">
        <v>31</v>
      </c>
      <c r="O43" s="4"/>
      <c r="P43" s="47" t="s">
        <v>36</v>
      </c>
      <c r="Q43" s="46" t="s">
        <v>31</v>
      </c>
    </row>
    <row r="44" spans="1:17" x14ac:dyDescent="0.25">
      <c r="A44" s="37" t="s">
        <v>35</v>
      </c>
      <c r="B44" s="44">
        <v>3</v>
      </c>
      <c r="D44" s="37" t="s">
        <v>10</v>
      </c>
      <c r="E44" s="44">
        <f>B44</f>
        <v>3</v>
      </c>
      <c r="F44" s="4"/>
      <c r="G44" s="37" t="s">
        <v>33</v>
      </c>
      <c r="H44" s="36">
        <f>N34</f>
        <v>37500</v>
      </c>
      <c r="I44" s="4"/>
      <c r="J44" s="37" t="s">
        <v>5</v>
      </c>
      <c r="K44" s="36">
        <f>Q34</f>
        <v>38450250</v>
      </c>
      <c r="M44" s="37" t="s">
        <v>33</v>
      </c>
      <c r="N44" s="36">
        <f>H44+B47</f>
        <v>69500</v>
      </c>
      <c r="O44" s="4"/>
      <c r="P44" s="37" t="s">
        <v>5</v>
      </c>
      <c r="Q44" s="36">
        <f>N46</f>
        <v>71261130</v>
      </c>
    </row>
    <row r="45" spans="1:17" x14ac:dyDescent="0.25">
      <c r="A45" s="37" t="s">
        <v>32</v>
      </c>
      <c r="B45" s="44" t="s">
        <v>31</v>
      </c>
      <c r="D45" s="37" t="s">
        <v>13</v>
      </c>
      <c r="E45" s="44" t="str">
        <f>B46</f>
        <v>B0025</v>
      </c>
      <c r="F45" s="4"/>
      <c r="G45" s="37" t="s">
        <v>4</v>
      </c>
      <c r="H45" s="36">
        <f>N35</f>
        <v>1025.3399999999999</v>
      </c>
      <c r="I45" s="4"/>
      <c r="J45" s="37" t="s">
        <v>30</v>
      </c>
      <c r="K45" s="36">
        <f>Q35</f>
        <v>0</v>
      </c>
      <c r="M45" s="37" t="s">
        <v>4</v>
      </c>
      <c r="N45" s="36">
        <f>B48</f>
        <v>1025.3399999999999</v>
      </c>
      <c r="O45" s="4"/>
      <c r="P45" s="37" t="s">
        <v>30</v>
      </c>
      <c r="Q45" s="36">
        <f>K45+B51</f>
        <v>33138988.799999997</v>
      </c>
    </row>
    <row r="46" spans="1:17" x14ac:dyDescent="0.25">
      <c r="A46" s="45" t="s">
        <v>13</v>
      </c>
      <c r="B46" s="44" t="s">
        <v>40</v>
      </c>
      <c r="D46" s="37" t="s">
        <v>11</v>
      </c>
      <c r="E46" s="43" t="str">
        <f>B45</f>
        <v>d3</v>
      </c>
      <c r="F46" s="4"/>
      <c r="G46" s="37" t="s">
        <v>5</v>
      </c>
      <c r="H46" s="36">
        <f>N36</f>
        <v>38450250</v>
      </c>
      <c r="I46" s="4"/>
      <c r="J46" s="37" t="s">
        <v>29</v>
      </c>
      <c r="K46" s="42">
        <v>0</v>
      </c>
      <c r="M46" s="37" t="s">
        <v>5</v>
      </c>
      <c r="N46" s="36">
        <f>N44*N45</f>
        <v>71261130</v>
      </c>
      <c r="O46" s="4"/>
      <c r="P46" s="37" t="s">
        <v>29</v>
      </c>
      <c r="Q46" s="42">
        <f>(Q44-Q45)/K44</f>
        <v>0.99146666666666672</v>
      </c>
    </row>
    <row r="47" spans="1:17" x14ac:dyDescent="0.25">
      <c r="A47" s="37" t="s">
        <v>28</v>
      </c>
      <c r="B47" s="36">
        <v>32000</v>
      </c>
      <c r="D47" s="37" t="s">
        <v>12</v>
      </c>
      <c r="E47" s="35">
        <f>B47</f>
        <v>32000</v>
      </c>
      <c r="F47" s="4"/>
      <c r="G47" s="37" t="s">
        <v>6</v>
      </c>
      <c r="H47" s="36">
        <f>N37</f>
        <v>1000</v>
      </c>
      <c r="I47" s="4"/>
      <c r="J47" s="40" t="s">
        <v>27</v>
      </c>
      <c r="K47" s="41">
        <f>Q37</f>
        <v>1.0253399999999999</v>
      </c>
      <c r="M47" s="37" t="s">
        <v>6</v>
      </c>
      <c r="N47" s="36">
        <f>((H44*H47)+(B47*B48))/N44</f>
        <v>1011.6673381294964</v>
      </c>
      <c r="O47" s="4"/>
      <c r="P47" s="40" t="s">
        <v>27</v>
      </c>
      <c r="Q47" s="39">
        <f>Q46*K47</f>
        <v>1.0165904319999999</v>
      </c>
    </row>
    <row r="48" spans="1:17" x14ac:dyDescent="0.25">
      <c r="A48" s="37" t="s">
        <v>4</v>
      </c>
      <c r="B48" s="36">
        <f>B36</f>
        <v>1025.3399999999999</v>
      </c>
      <c r="D48" s="37" t="s">
        <v>26</v>
      </c>
      <c r="E48" s="35">
        <f>B48</f>
        <v>1025.3399999999999</v>
      </c>
      <c r="F48" s="4"/>
      <c r="G48" s="37" t="s">
        <v>7</v>
      </c>
      <c r="H48" s="36">
        <f>N38</f>
        <v>37500000</v>
      </c>
      <c r="I48" s="4"/>
      <c r="J48" s="34"/>
      <c r="K48" s="33"/>
      <c r="M48" s="37" t="s">
        <v>7</v>
      </c>
      <c r="N48" s="36">
        <f>B51+H48</f>
        <v>70638988.799999997</v>
      </c>
      <c r="O48" s="4"/>
      <c r="P48" s="34"/>
      <c r="Q48" s="33"/>
    </row>
    <row r="49" spans="1:17" x14ac:dyDescent="0.25">
      <c r="A49" s="37" t="s">
        <v>25</v>
      </c>
      <c r="B49" s="36">
        <f>B47*B48</f>
        <v>32810879.999999996</v>
      </c>
      <c r="D49" s="37" t="s">
        <v>24</v>
      </c>
      <c r="E49" s="35">
        <f>B51</f>
        <v>33138988.799999997</v>
      </c>
      <c r="F49" s="4"/>
      <c r="G49" s="34"/>
      <c r="H49" s="38"/>
      <c r="I49" s="4"/>
      <c r="J49" s="34"/>
      <c r="K49" s="33"/>
      <c r="M49" s="34"/>
      <c r="N49" s="33"/>
      <c r="O49" s="4"/>
      <c r="P49" s="34"/>
      <c r="Q49" s="33"/>
    </row>
    <row r="50" spans="1:17" x14ac:dyDescent="0.25">
      <c r="A50" s="37" t="s">
        <v>23</v>
      </c>
      <c r="B50" s="36">
        <f>1%*B49</f>
        <v>328108.79999999999</v>
      </c>
      <c r="D50" s="34"/>
      <c r="E50" s="33"/>
      <c r="F50" s="4"/>
      <c r="G50" s="34"/>
      <c r="H50" s="33"/>
      <c r="I50" s="4"/>
      <c r="J50" s="34"/>
      <c r="K50" s="33"/>
      <c r="M50" s="34"/>
      <c r="N50" s="33"/>
      <c r="O50" s="4"/>
      <c r="P50" s="34"/>
      <c r="Q50" s="33"/>
    </row>
    <row r="51" spans="1:17" x14ac:dyDescent="0.25">
      <c r="A51" s="32" t="s">
        <v>14</v>
      </c>
      <c r="B51" s="31">
        <f>B49+B50</f>
        <v>33138988.799999997</v>
      </c>
      <c r="D51" s="30"/>
      <c r="E51" s="29"/>
      <c r="F51" s="4"/>
      <c r="G51" s="30"/>
      <c r="H51" s="29"/>
      <c r="I51" s="4"/>
      <c r="J51" s="30"/>
      <c r="K51" s="29"/>
      <c r="M51" s="30"/>
      <c r="N51" s="29"/>
      <c r="O51" s="4"/>
      <c r="P51" s="30"/>
      <c r="Q51" s="29"/>
    </row>
    <row r="53" spans="1:17" x14ac:dyDescent="0.25">
      <c r="A53" s="47" t="s">
        <v>39</v>
      </c>
      <c r="B53" s="48"/>
      <c r="D53" s="47" t="s">
        <v>38</v>
      </c>
      <c r="E53" s="48"/>
      <c r="G53" s="47" t="s">
        <v>37</v>
      </c>
      <c r="H53" s="46" t="s">
        <v>31</v>
      </c>
      <c r="I53" s="4"/>
      <c r="J53" s="47" t="s">
        <v>36</v>
      </c>
      <c r="K53" s="46" t="s">
        <v>31</v>
      </c>
      <c r="M53" s="47" t="s">
        <v>37</v>
      </c>
      <c r="N53" s="46" t="s">
        <v>31</v>
      </c>
      <c r="O53" s="4"/>
      <c r="P53" s="47" t="s">
        <v>36</v>
      </c>
      <c r="Q53" s="46" t="s">
        <v>31</v>
      </c>
    </row>
    <row r="54" spans="1:17" x14ac:dyDescent="0.25">
      <c r="A54" s="37" t="s">
        <v>35</v>
      </c>
      <c r="B54" s="44" t="s">
        <v>34</v>
      </c>
      <c r="D54" s="34">
        <v>1</v>
      </c>
      <c r="E54" s="35">
        <f>E7</f>
        <v>12500</v>
      </c>
      <c r="G54" s="37" t="s">
        <v>33</v>
      </c>
      <c r="H54" s="36">
        <f>N44</f>
        <v>69500</v>
      </c>
      <c r="I54" s="4"/>
      <c r="J54" s="37" t="s">
        <v>5</v>
      </c>
      <c r="K54" s="36">
        <f>Q44</f>
        <v>71261130</v>
      </c>
      <c r="M54" s="37" t="s">
        <v>33</v>
      </c>
      <c r="N54" s="36">
        <f>E57</f>
        <v>19500</v>
      </c>
      <c r="O54" s="4"/>
      <c r="P54" s="37" t="s">
        <v>5</v>
      </c>
      <c r="Q54" s="36">
        <f>N56</f>
        <v>19994130</v>
      </c>
    </row>
    <row r="55" spans="1:17" x14ac:dyDescent="0.25">
      <c r="A55" s="37" t="s">
        <v>32</v>
      </c>
      <c r="B55" s="44" t="s">
        <v>31</v>
      </c>
      <c r="D55" s="34">
        <v>2</v>
      </c>
      <c r="E55" s="35">
        <f>E17</f>
        <v>25000</v>
      </c>
      <c r="G55" s="37" t="s">
        <v>4</v>
      </c>
      <c r="H55" s="36">
        <f>N45</f>
        <v>1025.3399999999999</v>
      </c>
      <c r="I55" s="4"/>
      <c r="J55" s="37" t="s">
        <v>30</v>
      </c>
      <c r="K55" s="36">
        <f>Q45</f>
        <v>33138988.799999997</v>
      </c>
      <c r="M55" s="37" t="s">
        <v>4</v>
      </c>
      <c r="N55" s="36">
        <f>B58</f>
        <v>1025.3399999999999</v>
      </c>
      <c r="O55" s="4"/>
      <c r="P55" s="37" t="s">
        <v>30</v>
      </c>
      <c r="Q55" s="36">
        <f>B59</f>
        <v>51266999.999999993</v>
      </c>
    </row>
    <row r="56" spans="1:17" x14ac:dyDescent="0.25">
      <c r="A56" s="45" t="s">
        <v>13</v>
      </c>
      <c r="B56" s="44"/>
      <c r="D56" s="37">
        <v>3</v>
      </c>
      <c r="E56" s="43">
        <f>B57-E54-E55</f>
        <v>12500</v>
      </c>
      <c r="G56" s="37" t="s">
        <v>5</v>
      </c>
      <c r="H56" s="36">
        <f>N46</f>
        <v>71261130</v>
      </c>
      <c r="I56" s="4"/>
      <c r="J56" s="37" t="s">
        <v>29</v>
      </c>
      <c r="K56" s="42">
        <v>0</v>
      </c>
      <c r="M56" s="37" t="s">
        <v>5</v>
      </c>
      <c r="N56" s="36">
        <f>N54*N55</f>
        <v>19994130</v>
      </c>
      <c r="O56" s="4"/>
      <c r="P56" s="37" t="s">
        <v>29</v>
      </c>
      <c r="Q56" s="42">
        <f>(Q54+Q55)/K54</f>
        <v>1</v>
      </c>
    </row>
    <row r="57" spans="1:17" x14ac:dyDescent="0.25">
      <c r="A57" s="37" t="s">
        <v>28</v>
      </c>
      <c r="B57" s="36">
        <v>50000</v>
      </c>
      <c r="D57" s="37" t="s">
        <v>12</v>
      </c>
      <c r="E57" s="35">
        <f>E47-E56</f>
        <v>19500</v>
      </c>
      <c r="G57" s="37" t="s">
        <v>6</v>
      </c>
      <c r="H57" s="36">
        <f>N47</f>
        <v>1011.6673381294964</v>
      </c>
      <c r="I57" s="4"/>
      <c r="J57" s="40" t="s">
        <v>27</v>
      </c>
      <c r="K57" s="41">
        <f>Q47</f>
        <v>1.0165904319999999</v>
      </c>
      <c r="M57" s="37" t="s">
        <v>6</v>
      </c>
      <c r="N57" s="36">
        <f>E58</f>
        <v>1025.3399999999999</v>
      </c>
      <c r="O57" s="4"/>
      <c r="P57" s="40" t="s">
        <v>27</v>
      </c>
      <c r="Q57" s="39">
        <f>Q56*K57</f>
        <v>1.0165904319999999</v>
      </c>
    </row>
    <row r="58" spans="1:17" x14ac:dyDescent="0.25">
      <c r="A58" s="37" t="s">
        <v>4</v>
      </c>
      <c r="B58" s="36">
        <f>B36</f>
        <v>1025.3399999999999</v>
      </c>
      <c r="D58" s="37" t="s">
        <v>26</v>
      </c>
      <c r="E58" s="35">
        <f>E48</f>
        <v>1025.3399999999999</v>
      </c>
      <c r="G58" s="37" t="s">
        <v>7</v>
      </c>
      <c r="H58" s="36">
        <f>N48</f>
        <v>70638988.799999997</v>
      </c>
      <c r="I58" s="4"/>
      <c r="J58" s="34"/>
      <c r="K58" s="33"/>
      <c r="M58" s="37" t="s">
        <v>7</v>
      </c>
      <c r="N58" s="36">
        <f>E59</f>
        <v>20194071.299999997</v>
      </c>
      <c r="O58" s="4"/>
      <c r="P58" s="34"/>
      <c r="Q58" s="33"/>
    </row>
    <row r="59" spans="1:17" x14ac:dyDescent="0.25">
      <c r="A59" s="37" t="s">
        <v>25</v>
      </c>
      <c r="B59" s="36">
        <f>B57*B58</f>
        <v>51266999.999999993</v>
      </c>
      <c r="D59" s="37" t="s">
        <v>24</v>
      </c>
      <c r="E59" s="35">
        <f>E57/E47*E49</f>
        <v>20194071.299999997</v>
      </c>
      <c r="G59" s="34"/>
      <c r="H59" s="38"/>
      <c r="I59" s="4"/>
      <c r="J59" s="34"/>
      <c r="K59" s="33"/>
      <c r="M59" s="34"/>
      <c r="N59" s="33"/>
      <c r="O59" s="4"/>
      <c r="P59" s="34"/>
      <c r="Q59" s="33"/>
    </row>
    <row r="60" spans="1:17" x14ac:dyDescent="0.25">
      <c r="A60" s="37" t="s">
        <v>23</v>
      </c>
      <c r="B60" s="36">
        <f>1%*B59</f>
        <v>512669.99999999994</v>
      </c>
      <c r="D60" s="34"/>
      <c r="E60" s="35"/>
      <c r="G60" s="34"/>
      <c r="H60" s="33"/>
      <c r="I60" s="4"/>
      <c r="J60" s="34"/>
      <c r="K60" s="33"/>
      <c r="M60" s="34"/>
      <c r="N60" s="33"/>
      <c r="O60" s="4"/>
      <c r="P60" s="34"/>
      <c r="Q60" s="33"/>
    </row>
    <row r="61" spans="1:17" x14ac:dyDescent="0.25">
      <c r="A61" s="32" t="s">
        <v>14</v>
      </c>
      <c r="B61" s="31">
        <f>B59-B60</f>
        <v>50754329.999999993</v>
      </c>
      <c r="D61" s="30"/>
      <c r="E61" s="29"/>
      <c r="G61" s="30"/>
      <c r="H61" s="29"/>
      <c r="I61" s="4"/>
      <c r="J61" s="30"/>
      <c r="K61" s="29"/>
      <c r="M61" s="30"/>
      <c r="N61" s="29"/>
      <c r="O61" s="4"/>
      <c r="P61" s="30"/>
      <c r="Q61" s="29"/>
    </row>
  </sheetData>
  <mergeCells count="3">
    <mergeCell ref="A1:E1"/>
    <mergeCell ref="G1:K1"/>
    <mergeCell ref="M1:Q1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juna94</dc:creator>
  <cp:lastModifiedBy>juna94</cp:lastModifiedBy>
  <dcterms:created xsi:type="dcterms:W3CDTF">2017-01-17T03:10:36Z</dcterms:created>
  <dcterms:modified xsi:type="dcterms:W3CDTF">2017-02-05T21:10:27Z</dcterms:modified>
</cp:coreProperties>
</file>