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05" windowHeight="4065"/>
  </bookViews>
  <sheets>
    <sheet name="TRANSAKSI" sheetId="1" r:id="rId1"/>
    <sheet name="NAV" sheetId="3" r:id="rId2"/>
  </sheets>
  <calcPr calcId="144525"/>
</workbook>
</file>

<file path=xl/calcChain.xml><?xml version="1.0" encoding="utf-8"?>
<calcChain xmlns="http://schemas.openxmlformats.org/spreadsheetml/2006/main">
  <c r="H64" i="3" l="1"/>
  <c r="H63" i="3"/>
  <c r="G64" i="3"/>
  <c r="I39" i="1"/>
  <c r="H16" i="1" l="1"/>
  <c r="K82" i="3" l="1"/>
  <c r="N4" i="3"/>
  <c r="N21" i="3"/>
  <c r="K56" i="3"/>
  <c r="K44" i="3"/>
  <c r="K23" i="3"/>
  <c r="K6" i="3"/>
  <c r="I44" i="1"/>
  <c r="K79" i="3" l="1"/>
  <c r="K80" i="3"/>
  <c r="K81" i="3"/>
  <c r="K78" i="3"/>
  <c r="N79" i="3"/>
  <c r="H78" i="3"/>
  <c r="E79" i="3"/>
  <c r="G92" i="3"/>
  <c r="G90" i="3"/>
  <c r="G91" i="3"/>
  <c r="G87" i="3"/>
  <c r="G88" i="3"/>
  <c r="G89" i="3"/>
  <c r="G86" i="3"/>
  <c r="G85" i="3"/>
  <c r="H79" i="3"/>
  <c r="H80" i="3"/>
  <c r="H77" i="3"/>
  <c r="E78" i="3"/>
  <c r="E53" i="3"/>
  <c r="N53" i="3"/>
  <c r="H52" i="3"/>
  <c r="K55" i="3"/>
  <c r="K54" i="3"/>
  <c r="K53" i="3"/>
  <c r="K52" i="3"/>
  <c r="G66" i="3"/>
  <c r="G65" i="3"/>
  <c r="G61" i="3"/>
  <c r="G62" i="3"/>
  <c r="G63" i="3"/>
  <c r="G60" i="3"/>
  <c r="G59" i="3"/>
  <c r="H89" i="3" l="1"/>
  <c r="H90" i="3"/>
  <c r="I55" i="1"/>
  <c r="H52" i="1"/>
  <c r="H48" i="1"/>
  <c r="H49" i="1" s="1"/>
  <c r="H50" i="1"/>
  <c r="H47" i="1"/>
  <c r="F56" i="1"/>
  <c r="H51" i="1" s="1"/>
  <c r="F55" i="1"/>
  <c r="E56" i="1"/>
  <c r="E55" i="1"/>
  <c r="K47" i="1"/>
  <c r="L47" i="1"/>
  <c r="M47" i="1"/>
  <c r="N47" i="1"/>
  <c r="J47" i="1"/>
  <c r="H37" i="1"/>
  <c r="H36" i="1"/>
  <c r="H35" i="1"/>
  <c r="M32" i="1"/>
  <c r="N32" i="1"/>
  <c r="L32" i="1"/>
  <c r="K32" i="1"/>
  <c r="H34" i="1"/>
  <c r="H33" i="1"/>
  <c r="H32" i="1"/>
  <c r="I42" i="1"/>
  <c r="F43" i="1"/>
  <c r="F42" i="1"/>
  <c r="E42" i="1"/>
  <c r="E43" i="1" s="1"/>
  <c r="F40" i="1"/>
  <c r="F39" i="1"/>
  <c r="E40" i="1"/>
  <c r="E39" i="1"/>
  <c r="D40" i="1"/>
  <c r="D39" i="1"/>
  <c r="E32" i="1"/>
  <c r="E35" i="1"/>
  <c r="B36" i="1"/>
  <c r="H54" i="3"/>
  <c r="E52" i="3"/>
  <c r="N41" i="3"/>
  <c r="K43" i="3"/>
  <c r="K41" i="3"/>
  <c r="K42" i="3"/>
  <c r="K40" i="3"/>
  <c r="E41" i="3"/>
  <c r="E40" i="3"/>
  <c r="E33" i="1" l="1"/>
  <c r="E34" i="1" l="1"/>
  <c r="B37" i="1" s="1"/>
  <c r="B38" i="1" s="1"/>
  <c r="B40" i="1" s="1"/>
  <c r="E36" i="1"/>
  <c r="B39" i="1" s="1"/>
  <c r="J25" i="1" l="1"/>
  <c r="K25" i="1"/>
  <c r="L25" i="1"/>
  <c r="M25" i="1"/>
  <c r="N25" i="1"/>
  <c r="K24" i="1"/>
  <c r="L24" i="1"/>
  <c r="M24" i="1"/>
  <c r="N24" i="1"/>
  <c r="J24" i="1"/>
  <c r="H28" i="1"/>
  <c r="H27" i="1"/>
  <c r="H26" i="1"/>
  <c r="H30" i="1" s="1"/>
  <c r="H25" i="1"/>
  <c r="H24" i="1"/>
  <c r="H44" i="1" l="1"/>
  <c r="G39" i="1"/>
  <c r="H43" i="1"/>
  <c r="G73" i="3" s="1"/>
  <c r="G74" i="3" s="1"/>
  <c r="G42" i="1"/>
  <c r="G55" i="1"/>
  <c r="G95" i="3" s="1"/>
  <c r="G96" i="3" s="1"/>
  <c r="H56" i="1"/>
  <c r="G99" i="3" s="1"/>
  <c r="G100" i="3" s="1"/>
  <c r="G47" i="3"/>
  <c r="G48" i="3" s="1"/>
  <c r="H17" i="1"/>
  <c r="B18" i="1"/>
  <c r="G44" i="1" l="1"/>
  <c r="G69" i="3"/>
  <c r="G70" i="3" s="1"/>
  <c r="H57" i="1"/>
  <c r="G35" i="3"/>
  <c r="G36" i="3" s="1"/>
  <c r="G32" i="3"/>
  <c r="G31" i="3"/>
  <c r="G28" i="3"/>
  <c r="H8" i="1"/>
  <c r="G15" i="3"/>
  <c r="G14" i="3"/>
  <c r="N2" i="3" s="1"/>
  <c r="N5" i="3" s="1"/>
  <c r="H5" i="3" s="1"/>
  <c r="G11" i="3"/>
  <c r="H2" i="3" s="1"/>
  <c r="H19" i="3" s="1"/>
  <c r="H40" i="3" s="1"/>
  <c r="G10" i="3"/>
  <c r="H1" i="3" s="1"/>
  <c r="G9" i="3"/>
  <c r="E1" i="3" s="1"/>
  <c r="E6" i="3" s="1"/>
  <c r="H13" i="1"/>
  <c r="H15" i="1"/>
  <c r="H14" i="1"/>
  <c r="M14" i="1"/>
  <c r="L14" i="1"/>
  <c r="K14" i="1"/>
  <c r="N13" i="1"/>
  <c r="M13" i="1"/>
  <c r="L13" i="1"/>
  <c r="K13" i="1"/>
  <c r="J13" i="1"/>
  <c r="N2" i="1"/>
  <c r="M2" i="1"/>
  <c r="L2" i="1"/>
  <c r="K2" i="1"/>
  <c r="H6" i="1"/>
  <c r="H5" i="1"/>
  <c r="H4" i="1"/>
  <c r="H3" i="1"/>
  <c r="H2" i="1"/>
  <c r="B17" i="1"/>
  <c r="E13" i="1" s="1"/>
  <c r="B6" i="1"/>
  <c r="E3" i="1" s="1"/>
  <c r="N19" i="3" l="1"/>
  <c r="H6" i="3"/>
  <c r="E14" i="1"/>
  <c r="E15" i="1"/>
  <c r="E17" i="1"/>
  <c r="B20" i="1" s="1"/>
  <c r="B19" i="1"/>
  <c r="E2" i="1"/>
  <c r="N22" i="3" l="1"/>
  <c r="H22" i="3" s="1"/>
  <c r="N40" i="3"/>
  <c r="B21" i="1"/>
  <c r="G27" i="3" s="1"/>
  <c r="H18" i="3" s="1"/>
  <c r="G26" i="3"/>
  <c r="E18" i="3" s="1"/>
  <c r="H19" i="1"/>
  <c r="N14" i="1"/>
  <c r="E6" i="1"/>
  <c r="B9" i="1" s="1"/>
  <c r="E4" i="1"/>
  <c r="B7" i="1" s="1"/>
  <c r="B8" i="1" s="1"/>
  <c r="N42" i="3" l="1"/>
  <c r="N52" i="3"/>
  <c r="N78" i="3"/>
  <c r="N43" i="3"/>
  <c r="H43" i="3" s="1"/>
  <c r="E23" i="3"/>
  <c r="E39" i="3"/>
  <c r="H23" i="3"/>
  <c r="H39" i="3"/>
  <c r="H51" i="3" s="1"/>
  <c r="B10" i="1"/>
  <c r="E77" i="3" l="1"/>
  <c r="E82" i="3" s="1"/>
  <c r="E51" i="3"/>
  <c r="N80" i="3"/>
  <c r="N81" i="3"/>
  <c r="H81" i="3" s="1"/>
  <c r="H82" i="3" s="1"/>
  <c r="N55" i="3"/>
  <c r="H55" i="3" s="1"/>
  <c r="H56" i="3" s="1"/>
  <c r="N54" i="3"/>
  <c r="E44" i="3"/>
  <c r="E56" i="3"/>
  <c r="H44" i="3"/>
</calcChain>
</file>

<file path=xl/sharedStrings.xml><?xml version="1.0" encoding="utf-8"?>
<sst xmlns="http://schemas.openxmlformats.org/spreadsheetml/2006/main" count="329" uniqueCount="82">
  <si>
    <t>No</t>
  </si>
  <si>
    <t>Date</t>
  </si>
  <si>
    <t>Qty</t>
  </si>
  <si>
    <t>Price</t>
  </si>
  <si>
    <t>Amount</t>
  </si>
  <si>
    <t>Cost</t>
  </si>
  <si>
    <t>Total</t>
  </si>
  <si>
    <t>WHT</t>
  </si>
  <si>
    <t>Payment</t>
  </si>
  <si>
    <t>Comm</t>
  </si>
  <si>
    <t>Levy</t>
  </si>
  <si>
    <t>VAT</t>
  </si>
  <si>
    <t>Sales</t>
  </si>
  <si>
    <t>MTM</t>
  </si>
  <si>
    <t>Next</t>
  </si>
  <si>
    <t>MV</t>
  </si>
  <si>
    <t>Unrlz PL</t>
  </si>
  <si>
    <t>TRANSACTION: BUY</t>
  </si>
  <si>
    <t>CostPrice</t>
  </si>
  <si>
    <t>CostTotal</t>
  </si>
  <si>
    <t>Tanggal</t>
  </si>
  <si>
    <t>Asset Equities</t>
  </si>
  <si>
    <t>Asset Cash</t>
  </si>
  <si>
    <t>AR Trading</t>
  </si>
  <si>
    <t>AP Trading</t>
  </si>
  <si>
    <t>Capital</t>
  </si>
  <si>
    <t>Subs</t>
  </si>
  <si>
    <t>PL</t>
  </si>
  <si>
    <t>Expense</t>
  </si>
  <si>
    <t>AP Fee</t>
  </si>
  <si>
    <t>Income</t>
  </si>
  <si>
    <t>Rlz PL</t>
  </si>
  <si>
    <t>Jurnal Pembelian Saham</t>
  </si>
  <si>
    <t>Dr</t>
  </si>
  <si>
    <t>Saham</t>
  </si>
  <si>
    <t>Cr</t>
  </si>
  <si>
    <t>AP Fee (WHT)</t>
  </si>
  <si>
    <t>Jurnal MTM setelah pembelian saham</t>
  </si>
  <si>
    <t>Income Unrlz PL</t>
  </si>
  <si>
    <t>Jurnal MTM untuk LastQty</t>
  </si>
  <si>
    <t>LastQty+TrxQty</t>
  </si>
  <si>
    <t>new row</t>
  </si>
  <si>
    <t>TrxPrice</t>
  </si>
  <si>
    <t>Qty * Price</t>
  </si>
  <si>
    <t>LastCostTotal + TrxTotal</t>
  </si>
  <si>
    <t>TrxTotal = (TrxQty*TrxPrice)+Comm+Levy+VAT</t>
  </si>
  <si>
    <t>LastNo+1</t>
  </si>
  <si>
    <t>TrxDate</t>
  </si>
  <si>
    <t>TrxQty</t>
  </si>
  <si>
    <t>TrxTotal</t>
  </si>
  <si>
    <t>TrxPayment</t>
  </si>
  <si>
    <t>idem dengan atas</t>
  </si>
  <si>
    <t>LastQty * (TrxPrice - LastPrice)</t>
  </si>
  <si>
    <t>(TrxQty * TrxPrice) - TrxTotal</t>
  </si>
  <si>
    <t>LastQty * (MTMPrice - LastPrice)</t>
  </si>
  <si>
    <t>2a</t>
  </si>
  <si>
    <t>2b</t>
  </si>
  <si>
    <t>rev unrlzd PL</t>
  </si>
  <si>
    <t>unrlzd PL</t>
  </si>
  <si>
    <t>realized PL</t>
  </si>
  <si>
    <t>x</t>
  </si>
  <si>
    <t>TRANSACTION: SELL FIFO</t>
  </si>
  <si>
    <t>Detail SUM(Qty)</t>
  </si>
  <si>
    <t>Detail SUMPRODUCT(Price)</t>
  </si>
  <si>
    <t>Detail SUM(Total)</t>
  </si>
  <si>
    <t>(LastQty*LastPrice)+(TrxQty*TrxPrice)/(LastQty+TrxQty)</t>
  </si>
  <si>
    <t>TRANSACTION: SELL AVERAGE</t>
  </si>
  <si>
    <t>sell</t>
  </si>
  <si>
    <t>sisa</t>
  </si>
  <si>
    <t>(Qty * Last Price) - Last CostTotal</t>
  </si>
  <si>
    <t>Qty * (TrxPrice - Last Price)</t>
  </si>
  <si>
    <t>(Qty * TrxPrice) - Last CostTotal</t>
  </si>
  <si>
    <t>FIFO</t>
  </si>
  <si>
    <t>Jurnal Penjualan Saham</t>
  </si>
  <si>
    <t>Expense Comm</t>
  </si>
  <si>
    <t>Expense Levy</t>
  </si>
  <si>
    <t>Expense VAT</t>
  </si>
  <si>
    <t>Expense Sales</t>
  </si>
  <si>
    <t>Realized PL</t>
  </si>
  <si>
    <t xml:space="preserve">Jurnal reversal </t>
  </si>
  <si>
    <t>Jurnal MTM sisa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</si>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</sst>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1" applyFont="1" applyFill="1"/>
    <xf numFmtId="0" fontId="0" fillId="2" borderId="0" xfId="0" applyFill="1"/>
    <xf numFmtId="164" fontId="0" fillId="2" borderId="0" xfId="0" applyNumberFormat="1" applyFill="1" applyBorder="1" applyAlignment="1">
      <alignment horizontal="center"/>
    </xf>
    <xf numFmtId="43" fontId="0" fillId="2" borderId="0" xfId="1" applyFont="1" applyFill="1" applyBorder="1"/>
    <xf numFmtId="43" fontId="0" fillId="2" borderId="0" xfId="0" applyNumberForma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43" fontId="0" fillId="2" borderId="0" xfId="0" applyNumberFormat="1" applyFill="1"/>
    <xf numFmtId="0" fontId="0" fillId="2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43" fontId="0" fillId="2" borderId="3" xfId="0" applyNumberFormat="1" applyFill="1" applyBorder="1"/>
    <xf numFmtId="0" fontId="0" fillId="2" borderId="3" xfId="0" applyFill="1" applyBorder="1"/>
    <xf numFmtId="43" fontId="0" fillId="2" borderId="4" xfId="0" applyNumberFormat="1" applyFill="1" applyBorder="1"/>
    <xf numFmtId="0" fontId="0" fillId="2" borderId="5" xfId="0" applyFill="1" applyBorder="1"/>
    <xf numFmtId="43" fontId="0" fillId="2" borderId="6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43" fontId="0" fillId="2" borderId="9" xfId="0" applyNumberFormat="1" applyFill="1" applyBorder="1"/>
    <xf numFmtId="43" fontId="0" fillId="2" borderId="1" xfId="0" applyNumberFormat="1" applyFill="1" applyBorder="1"/>
    <xf numFmtId="43" fontId="0" fillId="2" borderId="3" xfId="1" applyFont="1" applyFill="1" applyBorder="1"/>
    <xf numFmtId="43" fontId="0" fillId="2" borderId="4" xfId="1" applyFont="1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43" fontId="0" fillId="2" borderId="8" xfId="1" applyFont="1" applyFill="1" applyBorder="1"/>
    <xf numFmtId="43" fontId="0" fillId="2" borderId="1" xfId="1" applyFont="1" applyFill="1" applyBorder="1"/>
    <xf numFmtId="0" fontId="0" fillId="0" borderId="2" xfId="0" applyBorder="1"/>
    <xf numFmtId="43" fontId="0" fillId="0" borderId="3" xfId="0" applyNumberFormat="1" applyBorder="1"/>
    <xf numFmtId="0" fontId="0" fillId="0" borderId="3" xfId="0" applyBorder="1"/>
    <xf numFmtId="43" fontId="0" fillId="0" borderId="4" xfId="0" applyNumberFormat="1" applyBorder="1"/>
    <xf numFmtId="0" fontId="0" fillId="0" borderId="5" xfId="0" applyBorder="1"/>
    <xf numFmtId="43" fontId="0" fillId="0" borderId="6" xfId="0" applyNumberFormat="1" applyBorder="1"/>
    <xf numFmtId="0" fontId="0" fillId="0" borderId="6" xfId="0" applyBorder="1"/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43" fontId="0" fillId="0" borderId="9" xfId="0" applyNumberFormat="1" applyBorder="1"/>
    <xf numFmtId="43" fontId="0" fillId="0" borderId="1" xfId="0" applyNumberFormat="1" applyBorder="1"/>
    <xf numFmtId="43" fontId="0" fillId="0" borderId="3" xfId="1" applyFont="1" applyBorder="1"/>
    <xf numFmtId="43" fontId="0" fillId="0" borderId="4" xfId="1" applyFon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43" fontId="0" fillId="0" borderId="8" xfId="1" applyFont="1" applyBorder="1"/>
    <xf numFmtId="43" fontId="0" fillId="0" borderId="1" xfId="1" applyFont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3" borderId="10" xfId="0" applyFill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43" fontId="0" fillId="0" borderId="10" xfId="1" applyFont="1" applyBorder="1"/>
    <xf numFmtId="43" fontId="0" fillId="0" borderId="10" xfId="0" applyNumberFormat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164" fontId="0" fillId="2" borderId="10" xfId="0" applyNumberFormat="1" applyFill="1" applyBorder="1"/>
    <xf numFmtId="43" fontId="0" fillId="2" borderId="10" xfId="1" applyFont="1" applyFill="1" applyBorder="1"/>
    <xf numFmtId="43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165" fontId="0" fillId="0" borderId="10" xfId="0" applyNumberFormat="1" applyBorder="1"/>
    <xf numFmtId="164" fontId="0" fillId="2" borderId="10" xfId="0" applyNumberFormat="1" applyFill="1" applyBorder="1" applyAlignment="1">
      <alignment horizontal="center"/>
    </xf>
    <xf numFmtId="165" fontId="0" fillId="2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43" fontId="0" fillId="0" borderId="14" xfId="0" applyNumberFormat="1" applyBorder="1"/>
    <xf numFmtId="43" fontId="0" fillId="4" borderId="0" xfId="0" applyNumberFormat="1" applyFill="1" applyBorder="1"/>
    <xf numFmtId="0" fontId="0" fillId="0" borderId="13" xfId="0" applyFill="1" applyBorder="1" applyAlignment="1">
      <alignment horizontal="right"/>
    </xf>
    <xf numFmtId="0" fontId="0" fillId="0" borderId="9" xfId="0" applyBorder="1"/>
    <xf numFmtId="43" fontId="0" fillId="0" borderId="14" xfId="1" applyFont="1" applyBorder="1"/>
    <xf numFmtId="0" fontId="3" fillId="4" borderId="0" xfId="0" applyFont="1" applyFill="1" applyBorder="1"/>
    <xf numFmtId="0" fontId="3" fillId="4" borderId="6" xfId="0" applyFont="1" applyFill="1" applyBorder="1"/>
    <xf numFmtId="0" fontId="0" fillId="3" borderId="0" xfId="0" applyFill="1"/>
    <xf numFmtId="4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tabSelected="1" workbookViewId="0">
      <selection activeCell="B27" sqref="B27"/>
    </sheetView>
  </sheetViews>
  <sheetFormatPr defaultRowHeight="15" x14ac:dyDescent="0.25"/>
  <cols>
    <col min="1" max="1" width="13.42578125" customWidth="1"/>
    <col min="2" max="2" width="14.85546875" customWidth="1"/>
    <col min="5" max="5" width="13.28515625" bestFit="1" customWidth="1"/>
    <col min="6" max="6" width="15.28515625" bestFit="1" customWidth="1"/>
    <col min="7" max="7" width="14.28515625" bestFit="1" customWidth="1"/>
    <col min="8" max="8" width="15.28515625" bestFit="1" customWidth="1"/>
    <col min="9" max="9" width="19.28515625" customWidth="1"/>
    <col min="12" max="12" width="11.5703125" bestFit="1" customWidth="1"/>
    <col min="13" max="13" width="9.5703125" bestFit="1" customWidth="1"/>
    <col min="14" max="14" width="15.28515625" bestFit="1" customWidth="1"/>
  </cols>
  <sheetData>
    <row r="1" spans="1:15" s="10" customFormat="1" x14ac:dyDescent="0.25">
      <c r="A1" s="15" t="s">
        <v>17</v>
      </c>
      <c r="B1" s="14"/>
      <c r="J1" s="68" t="s">
        <v>0</v>
      </c>
      <c r="K1" s="68" t="s">
        <v>1</v>
      </c>
      <c r="L1" s="68" t="s">
        <v>2</v>
      </c>
      <c r="M1" s="68" t="s">
        <v>3</v>
      </c>
      <c r="N1" s="68" t="s">
        <v>6</v>
      </c>
    </row>
    <row r="2" spans="1:15" s="10" customFormat="1" x14ac:dyDescent="0.25">
      <c r="A2" s="73" t="s">
        <v>0</v>
      </c>
      <c r="B2" s="68">
        <v>1</v>
      </c>
      <c r="C2" s="73" t="s">
        <v>9</v>
      </c>
      <c r="D2" s="81">
        <v>2.5000000000000001E-3</v>
      </c>
      <c r="E2" s="71">
        <f>D2*B6</f>
        <v>300000</v>
      </c>
      <c r="G2" s="73" t="s">
        <v>2</v>
      </c>
      <c r="H2" s="71">
        <f>B4</f>
        <v>100000</v>
      </c>
      <c r="J2" s="69">
        <v>1</v>
      </c>
      <c r="K2" s="70">
        <f>B3</f>
        <v>42371</v>
      </c>
      <c r="L2" s="72">
        <f>B4</f>
        <v>100000</v>
      </c>
      <c r="M2" s="72">
        <f>B5</f>
        <v>1200</v>
      </c>
      <c r="N2" s="72">
        <f>B8</f>
        <v>120369600</v>
      </c>
    </row>
    <row r="3" spans="1:15" s="10" customFormat="1" x14ac:dyDescent="0.25">
      <c r="A3" s="73" t="s">
        <v>1</v>
      </c>
      <c r="B3" s="80">
        <v>42371</v>
      </c>
      <c r="C3" s="73" t="s">
        <v>10</v>
      </c>
      <c r="D3" s="81">
        <v>3.3E-4</v>
      </c>
      <c r="E3" s="71">
        <f>D3*B6</f>
        <v>39600</v>
      </c>
      <c r="G3" s="73" t="s">
        <v>3</v>
      </c>
      <c r="H3" s="71">
        <f>B5</f>
        <v>1200</v>
      </c>
    </row>
    <row r="4" spans="1:15" s="10" customFormat="1" x14ac:dyDescent="0.25">
      <c r="A4" s="73" t="s">
        <v>2</v>
      </c>
      <c r="B4" s="71">
        <v>100000</v>
      </c>
      <c r="C4" s="73" t="s">
        <v>11</v>
      </c>
      <c r="D4" s="81">
        <v>0.1</v>
      </c>
      <c r="E4" s="71">
        <f>E2*D4</f>
        <v>30000</v>
      </c>
      <c r="G4" s="73" t="s">
        <v>15</v>
      </c>
      <c r="H4" s="71">
        <f>H2*H3</f>
        <v>120000000</v>
      </c>
    </row>
    <row r="5" spans="1:15" s="10" customFormat="1" x14ac:dyDescent="0.25">
      <c r="A5" s="73" t="s">
        <v>3</v>
      </c>
      <c r="B5" s="71">
        <v>1200</v>
      </c>
      <c r="C5" s="73" t="s">
        <v>12</v>
      </c>
      <c r="D5" s="81">
        <v>0</v>
      </c>
      <c r="E5" s="71">
        <v>0</v>
      </c>
      <c r="G5" s="73" t="s">
        <v>18</v>
      </c>
      <c r="H5" s="71">
        <f>B5</f>
        <v>1200</v>
      </c>
    </row>
    <row r="6" spans="1:15" s="10" customFormat="1" x14ac:dyDescent="0.25">
      <c r="A6" s="73" t="s">
        <v>4</v>
      </c>
      <c r="B6" s="71">
        <f>B4*B5</f>
        <v>120000000</v>
      </c>
      <c r="C6" s="73" t="s">
        <v>7</v>
      </c>
      <c r="D6" s="81">
        <v>0.02</v>
      </c>
      <c r="E6" s="71">
        <f>D6*E2</f>
        <v>6000</v>
      </c>
      <c r="G6" s="73" t="s">
        <v>19</v>
      </c>
      <c r="H6" s="71">
        <f>B8</f>
        <v>120369600</v>
      </c>
    </row>
    <row r="7" spans="1:15" s="10" customFormat="1" x14ac:dyDescent="0.25">
      <c r="A7" s="73" t="s">
        <v>5</v>
      </c>
      <c r="B7" s="71">
        <f>SUM(E2:E5)</f>
        <v>369600</v>
      </c>
    </row>
    <row r="8" spans="1:15" s="10" customFormat="1" x14ac:dyDescent="0.25">
      <c r="A8" s="73" t="s">
        <v>6</v>
      </c>
      <c r="B8" s="71">
        <f>B6+B7</f>
        <v>120369600</v>
      </c>
      <c r="H8" s="17">
        <f>H4-H6</f>
        <v>-369600</v>
      </c>
    </row>
    <row r="9" spans="1:15" s="10" customFormat="1" x14ac:dyDescent="0.25">
      <c r="A9" s="73" t="s">
        <v>7</v>
      </c>
      <c r="B9" s="72">
        <f>E6</f>
        <v>6000</v>
      </c>
    </row>
    <row r="10" spans="1:15" s="10" customFormat="1" x14ac:dyDescent="0.25">
      <c r="A10" s="73" t="s">
        <v>8</v>
      </c>
      <c r="B10" s="72">
        <f>B8-B9</f>
        <v>120363600</v>
      </c>
    </row>
    <row r="11" spans="1:15" s="10" customFormat="1" x14ac:dyDescent="0.25"/>
    <row r="12" spans="1:15" x14ac:dyDescent="0.25">
      <c r="A12" s="16" t="s">
        <v>17</v>
      </c>
      <c r="J12" s="63" t="s">
        <v>0</v>
      </c>
      <c r="K12" s="63" t="s">
        <v>1</v>
      </c>
      <c r="L12" s="63" t="s">
        <v>2</v>
      </c>
      <c r="M12" s="63" t="s">
        <v>3</v>
      </c>
      <c r="N12" s="63" t="s">
        <v>6</v>
      </c>
    </row>
    <row r="13" spans="1:15" x14ac:dyDescent="0.25">
      <c r="A13" s="75" t="s">
        <v>0</v>
      </c>
      <c r="B13" s="76">
        <v>2</v>
      </c>
      <c r="C13" s="75" t="s">
        <v>9</v>
      </c>
      <c r="D13" s="79">
        <v>2.5000000000000001E-3</v>
      </c>
      <c r="E13" s="66">
        <f>D13*B17</f>
        <v>550000</v>
      </c>
      <c r="G13" s="74" t="s">
        <v>2</v>
      </c>
      <c r="H13" s="67">
        <f>H2+B15</f>
        <v>300000</v>
      </c>
      <c r="I13" s="60" t="s">
        <v>40</v>
      </c>
      <c r="J13" s="64">
        <f>J2</f>
        <v>1</v>
      </c>
      <c r="K13" s="65">
        <f>K2</f>
        <v>42371</v>
      </c>
      <c r="L13" s="66">
        <f>L2</f>
        <v>100000</v>
      </c>
      <c r="M13" s="66">
        <f>M2</f>
        <v>1200</v>
      </c>
      <c r="N13" s="66">
        <f>N2</f>
        <v>120369600</v>
      </c>
    </row>
    <row r="14" spans="1:15" x14ac:dyDescent="0.25">
      <c r="A14" s="75" t="s">
        <v>1</v>
      </c>
      <c r="B14" s="77">
        <v>42371</v>
      </c>
      <c r="C14" s="75" t="s">
        <v>10</v>
      </c>
      <c r="D14" s="79">
        <v>3.3E-4</v>
      </c>
      <c r="E14" s="66">
        <f>D14*B17</f>
        <v>72600</v>
      </c>
      <c r="G14" s="74" t="s">
        <v>3</v>
      </c>
      <c r="H14" s="67">
        <f>B16</f>
        <v>1100</v>
      </c>
      <c r="I14" s="60" t="s">
        <v>42</v>
      </c>
      <c r="J14" s="64">
        <v>2</v>
      </c>
      <c r="K14" s="65">
        <f>B14</f>
        <v>42371</v>
      </c>
      <c r="L14" s="67">
        <f>B15</f>
        <v>200000</v>
      </c>
      <c r="M14" s="67">
        <f>B16</f>
        <v>1100</v>
      </c>
      <c r="N14" s="67">
        <f>B19</f>
        <v>220677600</v>
      </c>
      <c r="O14" s="60" t="s">
        <v>41</v>
      </c>
    </row>
    <row r="15" spans="1:15" x14ac:dyDescent="0.25">
      <c r="A15" s="75" t="s">
        <v>2</v>
      </c>
      <c r="B15" s="66">
        <v>200000</v>
      </c>
      <c r="C15" s="75" t="s">
        <v>11</v>
      </c>
      <c r="D15" s="79">
        <v>0.1</v>
      </c>
      <c r="E15" s="66">
        <f>E13*D15</f>
        <v>55000</v>
      </c>
      <c r="G15" s="74" t="s">
        <v>15</v>
      </c>
      <c r="H15" s="67">
        <f>H13*H14</f>
        <v>330000000</v>
      </c>
      <c r="I15" s="60" t="s">
        <v>43</v>
      </c>
      <c r="J15" s="60" t="s">
        <v>46</v>
      </c>
      <c r="K15" s="60" t="s">
        <v>47</v>
      </c>
      <c r="L15" s="60" t="s">
        <v>48</v>
      </c>
      <c r="M15" s="60" t="s">
        <v>42</v>
      </c>
      <c r="N15" s="60" t="s">
        <v>49</v>
      </c>
    </row>
    <row r="16" spans="1:15" x14ac:dyDescent="0.25">
      <c r="A16" s="75" t="s">
        <v>3</v>
      </c>
      <c r="B16" s="66">
        <v>1100</v>
      </c>
      <c r="C16" s="75" t="s">
        <v>12</v>
      </c>
      <c r="D16" s="79">
        <v>0</v>
      </c>
      <c r="E16" s="66">
        <v>0</v>
      </c>
      <c r="G16" s="74" t="s">
        <v>18</v>
      </c>
      <c r="H16" s="67">
        <f>((B15*B16)+(H2*H3))/H13</f>
        <v>1133.3333333333333</v>
      </c>
      <c r="I16" s="61" t="s">
        <v>65</v>
      </c>
      <c r="J16" s="62"/>
      <c r="K16" s="62"/>
    </row>
    <row r="17" spans="1:14" x14ac:dyDescent="0.25">
      <c r="A17" s="75" t="s">
        <v>4</v>
      </c>
      <c r="B17" s="66">
        <f>B15*B16</f>
        <v>220000000</v>
      </c>
      <c r="C17" s="75" t="s">
        <v>7</v>
      </c>
      <c r="D17" s="79">
        <v>0.02</v>
      </c>
      <c r="E17" s="66">
        <f>D17*E13</f>
        <v>11000</v>
      </c>
      <c r="G17" s="74" t="s">
        <v>19</v>
      </c>
      <c r="H17" s="67">
        <f>H6+B19</f>
        <v>341047200</v>
      </c>
      <c r="I17" s="60" t="s">
        <v>44</v>
      </c>
    </row>
    <row r="18" spans="1:14" x14ac:dyDescent="0.25">
      <c r="A18" s="75" t="s">
        <v>5</v>
      </c>
      <c r="B18" s="66">
        <f>SUM(E13:E16)</f>
        <v>677600</v>
      </c>
      <c r="I18" s="61" t="s">
        <v>45</v>
      </c>
      <c r="J18" s="62"/>
      <c r="K18" s="62"/>
    </row>
    <row r="19" spans="1:14" x14ac:dyDescent="0.25">
      <c r="A19" s="75" t="s">
        <v>6</v>
      </c>
      <c r="B19" s="66">
        <f>B17+B18</f>
        <v>220677600</v>
      </c>
      <c r="H19" s="20">
        <f>H15-H17</f>
        <v>-11047200</v>
      </c>
    </row>
    <row r="20" spans="1:14" x14ac:dyDescent="0.25">
      <c r="A20" s="78" t="s">
        <v>7</v>
      </c>
      <c r="B20" s="67">
        <f>E17</f>
        <v>11000</v>
      </c>
    </row>
    <row r="21" spans="1:14" x14ac:dyDescent="0.25">
      <c r="A21" s="78" t="s">
        <v>8</v>
      </c>
      <c r="B21" s="67">
        <f>B19-B20</f>
        <v>220666600</v>
      </c>
    </row>
    <row r="23" spans="1:14" s="10" customFormat="1" x14ac:dyDescent="0.25">
      <c r="A23" s="15" t="s">
        <v>13</v>
      </c>
      <c r="B23" s="14"/>
      <c r="J23" s="68" t="s">
        <v>0</v>
      </c>
      <c r="K23" s="68" t="s">
        <v>1</v>
      </c>
      <c r="L23" s="68" t="s">
        <v>2</v>
      </c>
      <c r="M23" s="68" t="s">
        <v>3</v>
      </c>
      <c r="N23" s="68" t="s">
        <v>6</v>
      </c>
    </row>
    <row r="24" spans="1:14" s="10" customFormat="1" x14ac:dyDescent="0.25">
      <c r="A24" s="7" t="s">
        <v>1</v>
      </c>
      <c r="B24" s="11">
        <v>42371</v>
      </c>
      <c r="C24" s="8"/>
      <c r="G24" s="73" t="s">
        <v>2</v>
      </c>
      <c r="H24" s="72">
        <f>H13</f>
        <v>300000</v>
      </c>
      <c r="J24" s="69">
        <f>J13</f>
        <v>1</v>
      </c>
      <c r="K24" s="70">
        <f t="shared" ref="K24:N25" si="0">K13</f>
        <v>42371</v>
      </c>
      <c r="L24" s="71">
        <f t="shared" si="0"/>
        <v>100000</v>
      </c>
      <c r="M24" s="71">
        <f t="shared" si="0"/>
        <v>1200</v>
      </c>
      <c r="N24" s="71">
        <f t="shared" si="0"/>
        <v>120369600</v>
      </c>
    </row>
    <row r="25" spans="1:14" s="10" customFormat="1" x14ac:dyDescent="0.25">
      <c r="A25" s="7" t="s">
        <v>14</v>
      </c>
      <c r="B25" s="11">
        <v>42372</v>
      </c>
      <c r="C25" s="8"/>
      <c r="G25" s="73" t="s">
        <v>3</v>
      </c>
      <c r="H25" s="72">
        <f>B26</f>
        <v>1325</v>
      </c>
      <c r="J25" s="69">
        <f>J14</f>
        <v>2</v>
      </c>
      <c r="K25" s="70">
        <f t="shared" si="0"/>
        <v>42371</v>
      </c>
      <c r="L25" s="71">
        <f t="shared" si="0"/>
        <v>200000</v>
      </c>
      <c r="M25" s="71">
        <f t="shared" si="0"/>
        <v>1100</v>
      </c>
      <c r="N25" s="71">
        <f t="shared" si="0"/>
        <v>220677600</v>
      </c>
    </row>
    <row r="26" spans="1:14" s="10" customFormat="1" x14ac:dyDescent="0.25">
      <c r="A26" s="7" t="s">
        <v>3</v>
      </c>
      <c r="B26" s="12">
        <v>1325</v>
      </c>
      <c r="C26" s="8"/>
      <c r="G26" s="73" t="s">
        <v>15</v>
      </c>
      <c r="H26" s="71">
        <f>H24*H25</f>
        <v>397500000</v>
      </c>
    </row>
    <row r="27" spans="1:14" s="10" customFormat="1" x14ac:dyDescent="0.25">
      <c r="A27" s="7"/>
      <c r="B27" s="12"/>
      <c r="G27" s="73" t="s">
        <v>18</v>
      </c>
      <c r="H27" s="72">
        <f>H16</f>
        <v>1133.3333333333333</v>
      </c>
    </row>
    <row r="28" spans="1:14" s="10" customFormat="1" x14ac:dyDescent="0.25">
      <c r="A28" s="7"/>
      <c r="B28" s="12"/>
      <c r="G28" s="73" t="s">
        <v>19</v>
      </c>
      <c r="H28" s="72">
        <f>H17</f>
        <v>341047200</v>
      </c>
    </row>
    <row r="29" spans="1:14" s="10" customFormat="1" x14ac:dyDescent="0.25">
      <c r="A29" s="7"/>
      <c r="B29" s="13"/>
    </row>
    <row r="30" spans="1:14" s="10" customFormat="1" ht="15.75" thickBot="1" x14ac:dyDescent="0.3">
      <c r="H30" s="17">
        <f>H26-H28</f>
        <v>56452800</v>
      </c>
    </row>
    <row r="31" spans="1:14" x14ac:dyDescent="0.25">
      <c r="A31" s="84" t="s">
        <v>61</v>
      </c>
      <c r="B31" s="43"/>
      <c r="C31" s="43"/>
      <c r="D31" s="43"/>
      <c r="E31" s="43"/>
      <c r="F31" s="43"/>
      <c r="G31" s="43"/>
      <c r="H31" s="43"/>
      <c r="I31" s="43"/>
      <c r="J31" s="85" t="s">
        <v>0</v>
      </c>
      <c r="K31" s="85" t="s">
        <v>1</v>
      </c>
      <c r="L31" s="85" t="s">
        <v>2</v>
      </c>
      <c r="M31" s="85" t="s">
        <v>3</v>
      </c>
      <c r="N31" s="86" t="s">
        <v>6</v>
      </c>
    </row>
    <row r="32" spans="1:14" x14ac:dyDescent="0.25">
      <c r="A32" s="87" t="s">
        <v>0</v>
      </c>
      <c r="B32" s="76">
        <v>3</v>
      </c>
      <c r="C32" s="75" t="s">
        <v>9</v>
      </c>
      <c r="D32" s="79">
        <v>2.5000000000000001E-3</v>
      </c>
      <c r="E32" s="66">
        <f>D32*B36</f>
        <v>612500</v>
      </c>
      <c r="F32" s="1"/>
      <c r="G32" s="74" t="s">
        <v>2</v>
      </c>
      <c r="H32" s="66">
        <f>H24-B34</f>
        <v>125000</v>
      </c>
      <c r="I32" s="88" t="s">
        <v>62</v>
      </c>
      <c r="J32" s="64">
        <v>2</v>
      </c>
      <c r="K32" s="65">
        <f>K25</f>
        <v>42371</v>
      </c>
      <c r="L32" s="67">
        <f>E43</f>
        <v>125000</v>
      </c>
      <c r="M32" s="67">
        <f>M25</f>
        <v>1100</v>
      </c>
      <c r="N32" s="89">
        <f>F43</f>
        <v>137923500</v>
      </c>
    </row>
    <row r="33" spans="1:14" x14ac:dyDescent="0.25">
      <c r="A33" s="87" t="s">
        <v>1</v>
      </c>
      <c r="B33" s="77">
        <v>42372</v>
      </c>
      <c r="C33" s="75" t="s">
        <v>10</v>
      </c>
      <c r="D33" s="79">
        <v>3.3E-4</v>
      </c>
      <c r="E33" s="66">
        <f>D33*B36</f>
        <v>80850</v>
      </c>
      <c r="F33" s="1"/>
      <c r="G33" s="74" t="s">
        <v>3</v>
      </c>
      <c r="H33" s="66">
        <f>B35</f>
        <v>1400</v>
      </c>
      <c r="I33" s="88" t="s">
        <v>42</v>
      </c>
      <c r="J33" s="1"/>
      <c r="K33" s="1"/>
      <c r="L33" s="1"/>
      <c r="M33" s="1"/>
      <c r="N33" s="47"/>
    </row>
    <row r="34" spans="1:14" x14ac:dyDescent="0.25">
      <c r="A34" s="87" t="s">
        <v>2</v>
      </c>
      <c r="B34" s="66">
        <v>175000</v>
      </c>
      <c r="C34" s="75" t="s">
        <v>11</v>
      </c>
      <c r="D34" s="79">
        <v>0.1</v>
      </c>
      <c r="E34" s="66">
        <f>E32*D34</f>
        <v>61250</v>
      </c>
      <c r="F34" s="1"/>
      <c r="G34" s="74" t="s">
        <v>15</v>
      </c>
      <c r="H34" s="66">
        <f>H32*H33</f>
        <v>175000000</v>
      </c>
      <c r="I34" s="88" t="s">
        <v>43</v>
      </c>
      <c r="J34" s="1"/>
      <c r="K34" s="1"/>
      <c r="L34" s="1"/>
      <c r="M34" s="1"/>
      <c r="N34" s="47"/>
    </row>
    <row r="35" spans="1:14" x14ac:dyDescent="0.25">
      <c r="A35" s="87" t="s">
        <v>3</v>
      </c>
      <c r="B35" s="66">
        <v>1400</v>
      </c>
      <c r="C35" s="75" t="s">
        <v>12</v>
      </c>
      <c r="D35" s="79">
        <v>0.01</v>
      </c>
      <c r="E35" s="66">
        <f>D35*B36</f>
        <v>2450000</v>
      </c>
      <c r="F35" s="1"/>
      <c r="G35" s="74" t="s">
        <v>18</v>
      </c>
      <c r="H35" s="66">
        <f>M32</f>
        <v>1100</v>
      </c>
      <c r="I35" s="88" t="s">
        <v>63</v>
      </c>
      <c r="J35" s="1"/>
      <c r="K35" s="1"/>
      <c r="L35" s="1"/>
      <c r="M35" s="1"/>
      <c r="N35" s="47"/>
    </row>
    <row r="36" spans="1:14" x14ac:dyDescent="0.25">
      <c r="A36" s="87" t="s">
        <v>4</v>
      </c>
      <c r="B36" s="66">
        <f>B34*B35</f>
        <v>245000000</v>
      </c>
      <c r="C36" s="75" t="s">
        <v>7</v>
      </c>
      <c r="D36" s="79">
        <v>0.02</v>
      </c>
      <c r="E36" s="66">
        <f>D36*E32</f>
        <v>12250</v>
      </c>
      <c r="F36" s="1"/>
      <c r="G36" s="74" t="s">
        <v>19</v>
      </c>
      <c r="H36" s="66">
        <f>N32</f>
        <v>137923500</v>
      </c>
      <c r="I36" s="88" t="s">
        <v>64</v>
      </c>
      <c r="J36" s="1"/>
      <c r="K36" s="1"/>
      <c r="L36" s="1"/>
      <c r="M36" s="1"/>
      <c r="N36" s="47"/>
    </row>
    <row r="37" spans="1:14" x14ac:dyDescent="0.25">
      <c r="A37" s="87" t="s">
        <v>5</v>
      </c>
      <c r="B37" s="66">
        <f>SUM(E32:E35)</f>
        <v>3204600</v>
      </c>
      <c r="C37" s="1"/>
      <c r="D37" s="1"/>
      <c r="E37" s="1"/>
      <c r="F37" s="1"/>
      <c r="G37" s="1"/>
      <c r="H37" s="90">
        <f>H34-H36</f>
        <v>37076500</v>
      </c>
      <c r="I37" s="1"/>
      <c r="J37" s="1"/>
      <c r="K37" s="1"/>
      <c r="L37" s="1"/>
      <c r="M37" s="1"/>
      <c r="N37" s="47"/>
    </row>
    <row r="38" spans="1:14" x14ac:dyDescent="0.25">
      <c r="A38" s="87" t="s">
        <v>6</v>
      </c>
      <c r="B38" s="66">
        <f>B36-B37</f>
        <v>241795400</v>
      </c>
      <c r="C38" s="1"/>
      <c r="D38" s="76" t="s">
        <v>0</v>
      </c>
      <c r="E38" s="76" t="s">
        <v>2</v>
      </c>
      <c r="F38" s="76" t="s">
        <v>5</v>
      </c>
      <c r="G38" s="76" t="s">
        <v>57</v>
      </c>
      <c r="H38" s="82" t="s">
        <v>58</v>
      </c>
      <c r="I38" s="82" t="s">
        <v>59</v>
      </c>
      <c r="J38" s="1"/>
      <c r="K38" s="2" t="s">
        <v>57</v>
      </c>
      <c r="L38" s="94" t="s">
        <v>69</v>
      </c>
      <c r="M38" s="94"/>
      <c r="N38" s="95"/>
    </row>
    <row r="39" spans="1:14" x14ac:dyDescent="0.25">
      <c r="A39" s="91" t="s">
        <v>7</v>
      </c>
      <c r="B39" s="67">
        <f>E36</f>
        <v>12250</v>
      </c>
      <c r="C39" s="1"/>
      <c r="D39" s="64">
        <f>J24</f>
        <v>1</v>
      </c>
      <c r="E39" s="67">
        <f>L24</f>
        <v>100000</v>
      </c>
      <c r="F39" s="67">
        <f>N24</f>
        <v>120369600</v>
      </c>
      <c r="G39" s="67">
        <f>(E39*H25)-F39</f>
        <v>12130400</v>
      </c>
      <c r="H39" s="83" t="s">
        <v>60</v>
      </c>
      <c r="I39" s="67">
        <f>(E39*B35)-F39</f>
        <v>19630400</v>
      </c>
      <c r="J39" s="1"/>
      <c r="K39" s="4" t="s">
        <v>58</v>
      </c>
      <c r="L39" s="94" t="s">
        <v>70</v>
      </c>
      <c r="M39" s="94"/>
      <c r="N39" s="95"/>
    </row>
    <row r="40" spans="1:14" x14ac:dyDescent="0.25">
      <c r="A40" s="91" t="s">
        <v>8</v>
      </c>
      <c r="B40" s="67">
        <f>B38+B39</f>
        <v>241807650</v>
      </c>
      <c r="C40" s="1"/>
      <c r="D40" s="64">
        <f>J25</f>
        <v>2</v>
      </c>
      <c r="E40" s="67">
        <f>L25</f>
        <v>200000</v>
      </c>
      <c r="F40" s="67">
        <f>N25</f>
        <v>220677600</v>
      </c>
      <c r="G40" s="83" t="s">
        <v>60</v>
      </c>
      <c r="H40" s="83" t="s">
        <v>60</v>
      </c>
      <c r="I40" s="83" t="s">
        <v>60</v>
      </c>
      <c r="J40" s="1"/>
      <c r="K40" s="4" t="s">
        <v>59</v>
      </c>
      <c r="L40" s="94" t="s">
        <v>71</v>
      </c>
      <c r="M40" s="94"/>
      <c r="N40" s="95"/>
    </row>
    <row r="41" spans="1:14" x14ac:dyDescent="0.25">
      <c r="A41" s="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7"/>
    </row>
    <row r="42" spans="1:14" x14ac:dyDescent="0.25">
      <c r="A42" s="45"/>
      <c r="B42" s="1"/>
      <c r="C42" s="1"/>
      <c r="D42" s="75" t="s">
        <v>55</v>
      </c>
      <c r="E42" s="67">
        <f>B34-E39</f>
        <v>75000</v>
      </c>
      <c r="F42" s="67">
        <f>E42/E40*F40</f>
        <v>82754100</v>
      </c>
      <c r="G42" s="67">
        <f>(E42*H25)-F42</f>
        <v>16620900</v>
      </c>
      <c r="H42" s="83" t="s">
        <v>60</v>
      </c>
      <c r="I42" s="67">
        <f>(E42*B35)-F42</f>
        <v>22245900</v>
      </c>
      <c r="J42" s="1"/>
      <c r="K42" s="1"/>
      <c r="L42" s="1"/>
      <c r="M42" s="1"/>
      <c r="N42" s="47"/>
    </row>
    <row r="43" spans="1:14" x14ac:dyDescent="0.25">
      <c r="A43" s="45"/>
      <c r="B43" s="1"/>
      <c r="C43" s="1"/>
      <c r="D43" s="75" t="s">
        <v>56</v>
      </c>
      <c r="E43" s="67">
        <f>E40-E42</f>
        <v>125000</v>
      </c>
      <c r="F43" s="67">
        <f>E43/E40*F40</f>
        <v>137923500</v>
      </c>
      <c r="G43" s="83" t="s">
        <v>60</v>
      </c>
      <c r="H43" s="67">
        <f>E43*(B35-H25)</f>
        <v>9375000</v>
      </c>
      <c r="I43" s="83" t="s">
        <v>60</v>
      </c>
      <c r="J43" s="1"/>
      <c r="K43" s="1"/>
      <c r="L43" s="1"/>
      <c r="M43" s="1"/>
      <c r="N43" s="47"/>
    </row>
    <row r="44" spans="1:14" x14ac:dyDescent="0.25">
      <c r="A44" s="45"/>
      <c r="B44" s="1"/>
      <c r="C44" s="1"/>
      <c r="D44" s="1"/>
      <c r="E44" s="1"/>
      <c r="F44" s="1"/>
      <c r="G44" s="97">
        <f>G39+G42</f>
        <v>28751300</v>
      </c>
      <c r="H44" s="90">
        <f>H30-G39-G42+H43</f>
        <v>37076500</v>
      </c>
      <c r="I44" s="97">
        <f>I39+I42</f>
        <v>41876300</v>
      </c>
      <c r="J44" s="1"/>
      <c r="K44" s="1"/>
      <c r="L44" s="1"/>
      <c r="M44" s="1"/>
      <c r="N44" s="47"/>
    </row>
    <row r="45" spans="1:14" ht="15.75" thickBot="1" x14ac:dyDescent="0.3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2"/>
    </row>
    <row r="46" spans="1:14" x14ac:dyDescent="0.25">
      <c r="A46" s="84" t="s">
        <v>66</v>
      </c>
      <c r="B46" s="43"/>
      <c r="C46" s="43"/>
      <c r="D46" s="43"/>
      <c r="E46" s="43"/>
      <c r="F46" s="43"/>
      <c r="G46" s="43"/>
      <c r="H46" s="43"/>
      <c r="I46" s="43"/>
      <c r="J46" s="85" t="s">
        <v>0</v>
      </c>
      <c r="K46" s="85" t="s">
        <v>1</v>
      </c>
      <c r="L46" s="85" t="s">
        <v>2</v>
      </c>
      <c r="M46" s="85" t="s">
        <v>3</v>
      </c>
      <c r="N46" s="86" t="s">
        <v>6</v>
      </c>
    </row>
    <row r="47" spans="1:14" x14ac:dyDescent="0.25">
      <c r="A47" s="45"/>
      <c r="B47" s="1"/>
      <c r="C47" s="1"/>
      <c r="D47" s="1"/>
      <c r="E47" s="1"/>
      <c r="F47" s="1"/>
      <c r="G47" s="74" t="s">
        <v>2</v>
      </c>
      <c r="H47" s="66">
        <f>E56</f>
        <v>125000</v>
      </c>
      <c r="I47" s="1"/>
      <c r="J47" s="64">
        <f>J32</f>
        <v>2</v>
      </c>
      <c r="K47" s="65">
        <f t="shared" ref="K47:N47" si="1">K32</f>
        <v>42371</v>
      </c>
      <c r="L47" s="66">
        <f t="shared" si="1"/>
        <v>125000</v>
      </c>
      <c r="M47" s="66">
        <f t="shared" si="1"/>
        <v>1100</v>
      </c>
      <c r="N47" s="93">
        <f t="shared" si="1"/>
        <v>137923500</v>
      </c>
    </row>
    <row r="48" spans="1:14" x14ac:dyDescent="0.25">
      <c r="A48" s="45"/>
      <c r="B48" s="1"/>
      <c r="C48" s="1"/>
      <c r="D48" s="1"/>
      <c r="E48" s="1"/>
      <c r="F48" s="1"/>
      <c r="G48" s="74" t="s">
        <v>3</v>
      </c>
      <c r="H48" s="66">
        <f>B35</f>
        <v>1400</v>
      </c>
      <c r="I48" s="1"/>
      <c r="J48" s="1"/>
      <c r="K48" s="1"/>
      <c r="L48" s="1"/>
      <c r="M48" s="1"/>
      <c r="N48" s="47"/>
    </row>
    <row r="49" spans="1:14" x14ac:dyDescent="0.25">
      <c r="A49" s="45"/>
      <c r="B49" s="1"/>
      <c r="C49" s="1"/>
      <c r="D49" s="1"/>
      <c r="E49" s="1"/>
      <c r="F49" s="1"/>
      <c r="G49" s="74" t="s">
        <v>15</v>
      </c>
      <c r="H49" s="66">
        <f>H47*H48</f>
        <v>175000000</v>
      </c>
      <c r="I49" s="1"/>
      <c r="J49" s="1"/>
      <c r="K49" s="1"/>
      <c r="L49" s="1"/>
      <c r="M49" s="1"/>
      <c r="N49" s="47"/>
    </row>
    <row r="50" spans="1:14" x14ac:dyDescent="0.25">
      <c r="A50" s="45"/>
      <c r="B50" s="1"/>
      <c r="C50" s="1"/>
      <c r="D50" s="1"/>
      <c r="E50" s="1"/>
      <c r="F50" s="1"/>
      <c r="G50" s="74" t="s">
        <v>18</v>
      </c>
      <c r="H50" s="66">
        <f>H35</f>
        <v>1100</v>
      </c>
      <c r="I50" s="1"/>
      <c r="J50" s="1"/>
      <c r="K50" s="1"/>
      <c r="L50" s="1"/>
      <c r="M50" s="1"/>
      <c r="N50" s="47"/>
    </row>
    <row r="51" spans="1:14" x14ac:dyDescent="0.25">
      <c r="A51" s="45"/>
      <c r="B51" s="1"/>
      <c r="C51" s="1"/>
      <c r="D51" s="1"/>
      <c r="E51" s="1"/>
      <c r="F51" s="1"/>
      <c r="G51" s="74" t="s">
        <v>19</v>
      </c>
      <c r="H51" s="66">
        <f>F56</f>
        <v>142103000</v>
      </c>
      <c r="I51" s="1"/>
      <c r="J51" s="1"/>
      <c r="K51" s="1"/>
      <c r="L51" s="1"/>
      <c r="M51" s="1"/>
      <c r="N51" s="47"/>
    </row>
    <row r="52" spans="1:14" x14ac:dyDescent="0.25">
      <c r="A52" s="45"/>
      <c r="B52" s="1"/>
      <c r="C52" s="1"/>
      <c r="D52" s="1"/>
      <c r="E52" s="1"/>
      <c r="F52" s="1"/>
      <c r="G52" s="1"/>
      <c r="H52" s="90">
        <f>H49-H51</f>
        <v>32897000</v>
      </c>
      <c r="I52" s="1"/>
      <c r="J52" s="1"/>
      <c r="K52" s="1"/>
      <c r="L52" s="1"/>
      <c r="M52" s="1"/>
      <c r="N52" s="47"/>
    </row>
    <row r="53" spans="1:14" x14ac:dyDescent="0.25">
      <c r="A53" s="4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7"/>
    </row>
    <row r="54" spans="1:14" x14ac:dyDescent="0.25">
      <c r="A54" s="45"/>
      <c r="B54" s="1"/>
      <c r="C54" s="1"/>
      <c r="D54" s="76" t="s">
        <v>0</v>
      </c>
      <c r="E54" s="76" t="s">
        <v>2</v>
      </c>
      <c r="F54" s="76" t="s">
        <v>5</v>
      </c>
      <c r="G54" s="76" t="s">
        <v>57</v>
      </c>
      <c r="H54" s="82" t="s">
        <v>58</v>
      </c>
      <c r="I54" s="82" t="s">
        <v>59</v>
      </c>
      <c r="J54" s="1"/>
      <c r="K54" s="1"/>
      <c r="L54" s="1"/>
      <c r="M54" s="1"/>
      <c r="N54" s="47"/>
    </row>
    <row r="55" spans="1:14" x14ac:dyDescent="0.25">
      <c r="A55" s="45"/>
      <c r="B55" s="1"/>
      <c r="C55" s="1"/>
      <c r="D55" s="76" t="s">
        <v>67</v>
      </c>
      <c r="E55" s="67">
        <f>B34</f>
        <v>175000</v>
      </c>
      <c r="F55" s="67">
        <f>E55/H24*H28</f>
        <v>198944200</v>
      </c>
      <c r="G55" s="67">
        <f>(E55*H25)-F55</f>
        <v>32930800</v>
      </c>
      <c r="H55" s="83" t="s">
        <v>60</v>
      </c>
      <c r="I55" s="67">
        <f>(E55*B35)-F55</f>
        <v>46055800</v>
      </c>
      <c r="J55" s="1"/>
      <c r="K55" s="1"/>
      <c r="L55" s="1"/>
      <c r="M55" s="1"/>
      <c r="N55" s="47"/>
    </row>
    <row r="56" spans="1:14" x14ac:dyDescent="0.25">
      <c r="A56" s="45"/>
      <c r="B56" s="1"/>
      <c r="C56" s="1"/>
      <c r="D56" s="76" t="s">
        <v>68</v>
      </c>
      <c r="E56" s="67">
        <f>E43</f>
        <v>125000</v>
      </c>
      <c r="F56" s="67">
        <f>E56/H24*H28</f>
        <v>142103000</v>
      </c>
      <c r="G56" s="83" t="s">
        <v>60</v>
      </c>
      <c r="H56" s="67">
        <f>E56*(B35-H25)</f>
        <v>9375000</v>
      </c>
      <c r="I56" s="83" t="s">
        <v>60</v>
      </c>
      <c r="J56" s="1"/>
      <c r="K56" s="1"/>
      <c r="L56" s="1"/>
      <c r="M56" s="1"/>
      <c r="N56" s="47"/>
    </row>
    <row r="57" spans="1:14" x14ac:dyDescent="0.25">
      <c r="A57" s="45"/>
      <c r="B57" s="1"/>
      <c r="C57" s="1"/>
      <c r="D57" s="1"/>
      <c r="E57" s="1"/>
      <c r="F57" s="1"/>
      <c r="G57" s="1"/>
      <c r="H57" s="90">
        <f>H30-G55+H56</f>
        <v>32897000</v>
      </c>
      <c r="I57" s="1"/>
      <c r="J57" s="1"/>
      <c r="K57" s="1"/>
      <c r="L57" s="1"/>
      <c r="M57" s="1"/>
      <c r="N57" s="47"/>
    </row>
    <row r="58" spans="1:14" ht="15.75" thickBot="1" x14ac:dyDescent="0.3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zoomScale="85" zoomScaleNormal="85" workbookViewId="0">
      <selection activeCell="N68" sqref="N68"/>
    </sheetView>
  </sheetViews>
  <sheetFormatPr defaultRowHeight="15" x14ac:dyDescent="0.25"/>
  <cols>
    <col min="2" max="2" width="9.42578125" customWidth="1"/>
    <col min="3" max="3" width="2.85546875" customWidth="1"/>
    <col min="4" max="4" width="13.5703125" bestFit="1" customWidth="1"/>
    <col min="5" max="5" width="16.85546875" bestFit="1" customWidth="1"/>
    <col min="6" max="6" width="3.5703125" customWidth="1"/>
    <col min="7" max="7" width="15.28515625" bestFit="1" customWidth="1"/>
    <col min="8" max="8" width="16.85546875" bestFit="1" customWidth="1"/>
    <col min="9" max="9" width="5.85546875" customWidth="1"/>
    <col min="11" max="11" width="13.28515625" style="6" bestFit="1" customWidth="1"/>
    <col min="12" max="12" width="2.85546875" customWidth="1"/>
    <col min="13" max="13" width="9.140625" customWidth="1"/>
    <col min="14" max="14" width="15" style="6" bestFit="1" customWidth="1"/>
  </cols>
  <sheetData>
    <row r="1" spans="1:14" s="10" customFormat="1" x14ac:dyDescent="0.25">
      <c r="A1" s="8" t="s">
        <v>20</v>
      </c>
      <c r="B1" s="11">
        <v>42371</v>
      </c>
      <c r="D1" s="22" t="s">
        <v>21</v>
      </c>
      <c r="E1" s="23">
        <f>G9-G15</f>
        <v>120000000</v>
      </c>
      <c r="F1" s="24"/>
      <c r="G1" s="24" t="s">
        <v>24</v>
      </c>
      <c r="H1" s="25">
        <f>G10</f>
        <v>120363600</v>
      </c>
      <c r="J1" s="22" t="s">
        <v>28</v>
      </c>
      <c r="K1" s="35"/>
      <c r="L1" s="24"/>
      <c r="M1" s="24" t="s">
        <v>30</v>
      </c>
      <c r="N1" s="36"/>
    </row>
    <row r="2" spans="1:14" s="10" customFormat="1" x14ac:dyDescent="0.25">
      <c r="A2" s="8" t="s">
        <v>0</v>
      </c>
      <c r="B2" s="18">
        <v>1</v>
      </c>
      <c r="D2" s="26" t="s">
        <v>22</v>
      </c>
      <c r="E2" s="12">
        <v>750000000</v>
      </c>
      <c r="F2" s="14"/>
      <c r="G2" s="14" t="s">
        <v>29</v>
      </c>
      <c r="H2" s="27">
        <f>G11</f>
        <v>6000</v>
      </c>
      <c r="J2" s="37" t="s">
        <v>9</v>
      </c>
      <c r="K2" s="12">
        <v>0</v>
      </c>
      <c r="L2" s="14"/>
      <c r="M2" s="7" t="s">
        <v>16</v>
      </c>
      <c r="N2" s="29">
        <f>-G14</f>
        <v>-369600</v>
      </c>
    </row>
    <row r="3" spans="1:14" s="10" customFormat="1" x14ac:dyDescent="0.25">
      <c r="D3" s="26" t="s">
        <v>23</v>
      </c>
      <c r="E3" s="12">
        <v>0</v>
      </c>
      <c r="F3" s="14"/>
      <c r="G3" s="14" t="s">
        <v>25</v>
      </c>
      <c r="H3" s="28"/>
      <c r="J3" s="37" t="s">
        <v>10</v>
      </c>
      <c r="K3" s="12">
        <v>0</v>
      </c>
      <c r="L3" s="14"/>
      <c r="M3" s="7" t="s">
        <v>31</v>
      </c>
      <c r="N3" s="29">
        <v>0</v>
      </c>
    </row>
    <row r="4" spans="1:14" s="10" customFormat="1" ht="15.75" thickBot="1" x14ac:dyDescent="0.3">
      <c r="D4" s="26"/>
      <c r="E4" s="14"/>
      <c r="F4" s="14"/>
      <c r="G4" s="7" t="s">
        <v>26</v>
      </c>
      <c r="H4" s="29">
        <v>750000000</v>
      </c>
      <c r="J4" s="37" t="s">
        <v>11</v>
      </c>
      <c r="K4" s="12">
        <v>0</v>
      </c>
      <c r="L4" s="14"/>
      <c r="M4" s="14"/>
      <c r="N4" s="48">
        <f>N2+N3</f>
        <v>-369600</v>
      </c>
    </row>
    <row r="5" spans="1:14" s="10" customFormat="1" ht="15.75" thickBot="1" x14ac:dyDescent="0.3">
      <c r="D5" s="30"/>
      <c r="E5" s="31"/>
      <c r="F5" s="31"/>
      <c r="G5" s="32" t="s">
        <v>27</v>
      </c>
      <c r="H5" s="33">
        <f>N5</f>
        <v>-369600</v>
      </c>
      <c r="J5" s="38" t="s">
        <v>12</v>
      </c>
      <c r="K5" s="39">
        <v>0</v>
      </c>
      <c r="L5" s="31"/>
      <c r="M5" s="31" t="s">
        <v>27</v>
      </c>
      <c r="N5" s="40">
        <f>SUM(N2:N3)-SUM(K2:K5)</f>
        <v>-369600</v>
      </c>
    </row>
    <row r="6" spans="1:14" s="10" customFormat="1" ht="15.75" thickBot="1" x14ac:dyDescent="0.3">
      <c r="E6" s="34">
        <f>SUM(E1:E3)</f>
        <v>870000000</v>
      </c>
      <c r="H6" s="34">
        <f>SUM(H1:H5)</f>
        <v>870000000</v>
      </c>
      <c r="K6" s="9">
        <f>SUM(K2:K5)</f>
        <v>0</v>
      </c>
      <c r="N6" s="9"/>
    </row>
    <row r="7" spans="1:14" s="10" customFormat="1" x14ac:dyDescent="0.25">
      <c r="K7" s="9"/>
      <c r="N7" s="9"/>
    </row>
    <row r="8" spans="1:14" s="10" customFormat="1" x14ac:dyDescent="0.25">
      <c r="D8" s="10" t="s">
        <v>32</v>
      </c>
      <c r="K8" s="9"/>
      <c r="N8" s="9"/>
    </row>
    <row r="9" spans="1:14" s="10" customFormat="1" x14ac:dyDescent="0.25">
      <c r="D9" s="8" t="s">
        <v>33</v>
      </c>
      <c r="E9" s="10" t="s">
        <v>34</v>
      </c>
      <c r="G9" s="17">
        <f>TRANSAKSI!B8</f>
        <v>120369600</v>
      </c>
      <c r="K9" s="9"/>
      <c r="N9" s="9"/>
    </row>
    <row r="10" spans="1:14" s="10" customFormat="1" x14ac:dyDescent="0.25">
      <c r="D10" s="8" t="s">
        <v>35</v>
      </c>
      <c r="E10" s="10" t="s">
        <v>24</v>
      </c>
      <c r="G10" s="17">
        <f>TRANSAKSI!B10</f>
        <v>120363600</v>
      </c>
      <c r="K10" s="9"/>
      <c r="N10" s="9"/>
    </row>
    <row r="11" spans="1:14" s="10" customFormat="1" x14ac:dyDescent="0.25">
      <c r="E11" s="10" t="s">
        <v>36</v>
      </c>
      <c r="G11" s="17">
        <f>TRANSAKSI!B9</f>
        <v>6000</v>
      </c>
      <c r="K11" s="9"/>
      <c r="N11" s="9"/>
    </row>
    <row r="12" spans="1:14" s="10" customFormat="1" x14ac:dyDescent="0.25">
      <c r="K12" s="9"/>
      <c r="N12" s="9"/>
    </row>
    <row r="13" spans="1:14" s="10" customFormat="1" x14ac:dyDescent="0.25">
      <c r="D13" s="10" t="s">
        <v>37</v>
      </c>
      <c r="K13" s="9"/>
      <c r="N13" s="9"/>
    </row>
    <row r="14" spans="1:14" s="10" customFormat="1" x14ac:dyDescent="0.25">
      <c r="D14" s="8" t="s">
        <v>33</v>
      </c>
      <c r="E14" s="10" t="s">
        <v>38</v>
      </c>
      <c r="G14" s="17">
        <f>TRANSAKSI!B7</f>
        <v>369600</v>
      </c>
      <c r="K14" s="9"/>
      <c r="N14" s="9"/>
    </row>
    <row r="15" spans="1:14" s="10" customFormat="1" x14ac:dyDescent="0.25">
      <c r="D15" s="8" t="s">
        <v>35</v>
      </c>
      <c r="E15" s="10" t="s">
        <v>34</v>
      </c>
      <c r="G15" s="17">
        <f>TRANSAKSI!B7</f>
        <v>369600</v>
      </c>
      <c r="K15" s="9"/>
      <c r="N15" s="9"/>
    </row>
    <row r="16" spans="1:14" s="10" customFormat="1" x14ac:dyDescent="0.25">
      <c r="K16" s="9"/>
      <c r="N16" s="9"/>
    </row>
    <row r="17" spans="1:14" s="10" customFormat="1" ht="15.75" thickBot="1" x14ac:dyDescent="0.3">
      <c r="K17" s="9"/>
      <c r="N17" s="9"/>
    </row>
    <row r="18" spans="1:14" x14ac:dyDescent="0.25">
      <c r="A18" s="5" t="s">
        <v>20</v>
      </c>
      <c r="B18" s="19">
        <v>42371</v>
      </c>
      <c r="D18" s="41" t="s">
        <v>21</v>
      </c>
      <c r="E18" s="42">
        <f>E1+G26-G31+G36</f>
        <v>330000000</v>
      </c>
      <c r="F18" s="43"/>
      <c r="G18" s="43" t="s">
        <v>24</v>
      </c>
      <c r="H18" s="44">
        <f>H1+G27</f>
        <v>341030200</v>
      </c>
      <c r="J18" s="41" t="s">
        <v>28</v>
      </c>
      <c r="K18" s="54"/>
      <c r="L18" s="43"/>
      <c r="M18" s="43" t="s">
        <v>30</v>
      </c>
      <c r="N18" s="55"/>
    </row>
    <row r="19" spans="1:14" x14ac:dyDescent="0.25">
      <c r="A19" s="5" t="s">
        <v>0</v>
      </c>
      <c r="B19" s="21">
        <v>2</v>
      </c>
      <c r="D19" s="45" t="s">
        <v>22</v>
      </c>
      <c r="E19" s="3">
        <v>750000000</v>
      </c>
      <c r="F19" s="1"/>
      <c r="G19" s="1" t="s">
        <v>29</v>
      </c>
      <c r="H19" s="46">
        <f>H2+G28</f>
        <v>17000</v>
      </c>
      <c r="J19" s="56" t="s">
        <v>9</v>
      </c>
      <c r="K19" s="3">
        <v>0</v>
      </c>
      <c r="L19" s="1"/>
      <c r="M19" s="2" t="s">
        <v>16</v>
      </c>
      <c r="N19" s="48">
        <f>N2-G31+G35</f>
        <v>-11047200</v>
      </c>
    </row>
    <row r="20" spans="1:14" x14ac:dyDescent="0.25">
      <c r="D20" s="45" t="s">
        <v>23</v>
      </c>
      <c r="E20" s="3">
        <v>0</v>
      </c>
      <c r="F20" s="1"/>
      <c r="G20" s="1" t="s">
        <v>25</v>
      </c>
      <c r="H20" s="47"/>
      <c r="J20" s="56" t="s">
        <v>10</v>
      </c>
      <c r="K20" s="3">
        <v>0</v>
      </c>
      <c r="L20" s="1"/>
      <c r="M20" s="2" t="s">
        <v>31</v>
      </c>
      <c r="N20" s="48">
        <v>0</v>
      </c>
    </row>
    <row r="21" spans="1:14" ht="15.75" thickBot="1" x14ac:dyDescent="0.3">
      <c r="D21" s="45"/>
      <c r="E21" s="1"/>
      <c r="F21" s="1"/>
      <c r="G21" s="2" t="s">
        <v>26</v>
      </c>
      <c r="H21" s="48">
        <v>750000000</v>
      </c>
      <c r="J21" s="56" t="s">
        <v>11</v>
      </c>
      <c r="K21" s="3">
        <v>0</v>
      </c>
      <c r="L21" s="1"/>
      <c r="M21" s="1"/>
      <c r="N21" s="48">
        <f>N19+N20</f>
        <v>-11047200</v>
      </c>
    </row>
    <row r="22" spans="1:14" ht="15.75" thickBot="1" x14ac:dyDescent="0.3">
      <c r="D22" s="49"/>
      <c r="E22" s="50"/>
      <c r="F22" s="50"/>
      <c r="G22" s="51" t="s">
        <v>27</v>
      </c>
      <c r="H22" s="52">
        <f>N22</f>
        <v>-11047200</v>
      </c>
      <c r="J22" s="57" t="s">
        <v>12</v>
      </c>
      <c r="K22" s="58">
        <v>0</v>
      </c>
      <c r="L22" s="50"/>
      <c r="M22" s="50" t="s">
        <v>27</v>
      </c>
      <c r="N22" s="59">
        <f>SUM(N19:N20)-SUM(K19:K22)</f>
        <v>-11047200</v>
      </c>
    </row>
    <row r="23" spans="1:14" ht="15.75" thickBot="1" x14ac:dyDescent="0.3">
      <c r="E23" s="53">
        <f>SUM(E18:E20)</f>
        <v>1080000000</v>
      </c>
      <c r="H23" s="53">
        <f>SUM(H18:H22)</f>
        <v>1080000000</v>
      </c>
      <c r="K23" s="9">
        <f>SUM(K19:K22)</f>
        <v>0</v>
      </c>
    </row>
    <row r="25" spans="1:14" x14ac:dyDescent="0.25">
      <c r="D25" t="s">
        <v>32</v>
      </c>
    </row>
    <row r="26" spans="1:14" x14ac:dyDescent="0.25">
      <c r="D26" s="5" t="s">
        <v>33</v>
      </c>
      <c r="E26" t="s">
        <v>34</v>
      </c>
      <c r="G26" s="20">
        <f>TRANSAKSI!B19</f>
        <v>220677600</v>
      </c>
      <c r="H26" s="61" t="s">
        <v>45</v>
      </c>
      <c r="I26" s="62"/>
      <c r="J26" s="62"/>
    </row>
    <row r="27" spans="1:14" x14ac:dyDescent="0.25">
      <c r="D27" s="5" t="s">
        <v>35</v>
      </c>
      <c r="E27" t="s">
        <v>24</v>
      </c>
      <c r="G27" s="20">
        <f>TRANSAKSI!B21</f>
        <v>220666600</v>
      </c>
      <c r="H27" s="61" t="s">
        <v>50</v>
      </c>
    </row>
    <row r="28" spans="1:14" x14ac:dyDescent="0.25">
      <c r="E28" t="s">
        <v>36</v>
      </c>
      <c r="G28" s="20">
        <f>TRANSAKSI!B20</f>
        <v>11000</v>
      </c>
      <c r="H28" s="61" t="s">
        <v>7</v>
      </c>
    </row>
    <row r="30" spans="1:14" x14ac:dyDescent="0.25">
      <c r="D30" t="s">
        <v>37</v>
      </c>
    </row>
    <row r="31" spans="1:14" x14ac:dyDescent="0.25">
      <c r="D31" s="5" t="s">
        <v>33</v>
      </c>
      <c r="E31" t="s">
        <v>38</v>
      </c>
      <c r="G31" s="20">
        <f>TRANSAKSI!B18</f>
        <v>677600</v>
      </c>
      <c r="H31" s="61" t="s">
        <v>53</v>
      </c>
      <c r="I31" s="62"/>
    </row>
    <row r="32" spans="1:14" x14ac:dyDescent="0.25">
      <c r="D32" s="5" t="s">
        <v>35</v>
      </c>
      <c r="E32" t="s">
        <v>34</v>
      </c>
      <c r="G32" s="20">
        <f>TRANSAKSI!B18</f>
        <v>677600</v>
      </c>
      <c r="H32" s="61" t="s">
        <v>51</v>
      </c>
    </row>
    <row r="34" spans="1:14" x14ac:dyDescent="0.25">
      <c r="D34" t="s">
        <v>39</v>
      </c>
    </row>
    <row r="35" spans="1:14" x14ac:dyDescent="0.25">
      <c r="D35" s="5" t="s">
        <v>33</v>
      </c>
      <c r="E35" t="s">
        <v>38</v>
      </c>
      <c r="G35" s="20">
        <f>TRANSAKSI!H2*(TRANSAKSI!B16-TRANSAKSI!H3)</f>
        <v>-10000000</v>
      </c>
      <c r="H35" s="61" t="s">
        <v>52</v>
      </c>
      <c r="I35" s="62"/>
    </row>
    <row r="36" spans="1:14" x14ac:dyDescent="0.25">
      <c r="D36" s="5" t="s">
        <v>35</v>
      </c>
      <c r="E36" t="s">
        <v>34</v>
      </c>
      <c r="G36" s="20">
        <f>G35</f>
        <v>-10000000</v>
      </c>
      <c r="H36" s="61" t="s">
        <v>51</v>
      </c>
    </row>
    <row r="38" spans="1:14" ht="15.75" thickBot="1" x14ac:dyDescent="0.3"/>
    <row r="39" spans="1:14" s="10" customFormat="1" x14ac:dyDescent="0.25">
      <c r="A39" s="8" t="s">
        <v>20</v>
      </c>
      <c r="B39" s="11">
        <v>42372</v>
      </c>
      <c r="D39" s="22" t="s">
        <v>21</v>
      </c>
      <c r="E39" s="23">
        <f>E18+G48</f>
        <v>397500000</v>
      </c>
      <c r="F39" s="24"/>
      <c r="G39" s="24" t="s">
        <v>24</v>
      </c>
      <c r="H39" s="25">
        <f>H18</f>
        <v>341030200</v>
      </c>
      <c r="J39" s="22" t="s">
        <v>28</v>
      </c>
      <c r="K39" s="35"/>
      <c r="L39" s="24"/>
      <c r="M39" s="24" t="s">
        <v>30</v>
      </c>
      <c r="N39" s="36"/>
    </row>
    <row r="40" spans="1:14" s="10" customFormat="1" x14ac:dyDescent="0.25">
      <c r="A40" s="8" t="s">
        <v>0</v>
      </c>
      <c r="B40" s="18"/>
      <c r="D40" s="26" t="s">
        <v>22</v>
      </c>
      <c r="E40" s="12">
        <f>E19</f>
        <v>750000000</v>
      </c>
      <c r="F40" s="14"/>
      <c r="G40" s="14" t="s">
        <v>29</v>
      </c>
      <c r="H40" s="27">
        <f>H19</f>
        <v>17000</v>
      </c>
      <c r="J40" s="37" t="s">
        <v>9</v>
      </c>
      <c r="K40" s="12">
        <f>K19</f>
        <v>0</v>
      </c>
      <c r="L40" s="14"/>
      <c r="M40" s="7" t="s">
        <v>16</v>
      </c>
      <c r="N40" s="29">
        <f>N19+G47</f>
        <v>56452800</v>
      </c>
    </row>
    <row r="41" spans="1:14" s="10" customFormat="1" x14ac:dyDescent="0.25">
      <c r="D41" s="26" t="s">
        <v>23</v>
      </c>
      <c r="E41" s="12">
        <f>E20</f>
        <v>0</v>
      </c>
      <c r="F41" s="14"/>
      <c r="G41" s="14" t="s">
        <v>25</v>
      </c>
      <c r="H41" s="28"/>
      <c r="J41" s="37" t="s">
        <v>10</v>
      </c>
      <c r="K41" s="12">
        <f t="shared" ref="K41:K42" si="0">K20</f>
        <v>0</v>
      </c>
      <c r="L41" s="14"/>
      <c r="M41" s="7" t="s">
        <v>31</v>
      </c>
      <c r="N41" s="29">
        <f>N20</f>
        <v>0</v>
      </c>
    </row>
    <row r="42" spans="1:14" s="10" customFormat="1" ht="15.75" thickBot="1" x14ac:dyDescent="0.3">
      <c r="D42" s="26"/>
      <c r="E42" s="14"/>
      <c r="F42" s="14"/>
      <c r="G42" s="7" t="s">
        <v>26</v>
      </c>
      <c r="H42" s="29">
        <v>750000000</v>
      </c>
      <c r="J42" s="37" t="s">
        <v>11</v>
      </c>
      <c r="K42" s="12">
        <f t="shared" si="0"/>
        <v>0</v>
      </c>
      <c r="L42" s="14"/>
      <c r="M42" s="14"/>
      <c r="N42" s="48">
        <f>N40+N41</f>
        <v>56452800</v>
      </c>
    </row>
    <row r="43" spans="1:14" s="10" customFormat="1" ht="15.75" thickBot="1" x14ac:dyDescent="0.3">
      <c r="D43" s="30"/>
      <c r="E43" s="31"/>
      <c r="F43" s="31"/>
      <c r="G43" s="32" t="s">
        <v>27</v>
      </c>
      <c r="H43" s="33">
        <f>N43</f>
        <v>56452800</v>
      </c>
      <c r="J43" s="38" t="s">
        <v>12</v>
      </c>
      <c r="K43" s="39">
        <f>K22</f>
        <v>0</v>
      </c>
      <c r="L43" s="31"/>
      <c r="M43" s="31" t="s">
        <v>27</v>
      </c>
      <c r="N43" s="40">
        <f>SUM(N40:N41)-SUM(K40:K43)</f>
        <v>56452800</v>
      </c>
    </row>
    <row r="44" spans="1:14" s="10" customFormat="1" ht="15.75" thickBot="1" x14ac:dyDescent="0.3">
      <c r="E44" s="34">
        <f>SUM(E39:E41)</f>
        <v>1147500000</v>
      </c>
      <c r="H44" s="34">
        <f>SUM(H39:H43)</f>
        <v>1147500000</v>
      </c>
      <c r="K44" s="9">
        <f>SUM(K40:K43)</f>
        <v>0</v>
      </c>
      <c r="N44" s="9"/>
    </row>
    <row r="45" spans="1:14" s="10" customFormat="1" x14ac:dyDescent="0.25">
      <c r="K45" s="9"/>
      <c r="N45" s="9"/>
    </row>
    <row r="46" spans="1:14" s="10" customFormat="1" x14ac:dyDescent="0.25">
      <c r="D46" s="10" t="s">
        <v>39</v>
      </c>
      <c r="K46" s="9"/>
      <c r="N46" s="9"/>
    </row>
    <row r="47" spans="1:14" s="10" customFormat="1" x14ac:dyDescent="0.25">
      <c r="D47" s="8" t="s">
        <v>33</v>
      </c>
      <c r="E47" s="10" t="s">
        <v>38</v>
      </c>
      <c r="G47" s="17">
        <f>TRANSAKSI!H24*(TRANSAKSI!H25-TRANSAKSI!H14)</f>
        <v>67500000</v>
      </c>
      <c r="H47" s="61" t="s">
        <v>54</v>
      </c>
      <c r="K47" s="9"/>
      <c r="N47" s="9"/>
    </row>
    <row r="48" spans="1:14" s="10" customFormat="1" x14ac:dyDescent="0.25">
      <c r="D48" s="8" t="s">
        <v>35</v>
      </c>
      <c r="E48" s="10" t="s">
        <v>34</v>
      </c>
      <c r="G48" s="17">
        <f>G47</f>
        <v>67500000</v>
      </c>
      <c r="H48" s="61" t="s">
        <v>51</v>
      </c>
      <c r="K48" s="9"/>
      <c r="N48" s="9"/>
    </row>
    <row r="49" spans="1:14" s="10" customFormat="1" x14ac:dyDescent="0.25">
      <c r="K49" s="9"/>
      <c r="N49" s="9"/>
    </row>
    <row r="50" spans="1:14" s="10" customFormat="1" ht="15.75" thickBot="1" x14ac:dyDescent="0.3">
      <c r="K50" s="9"/>
      <c r="N50" s="9"/>
    </row>
    <row r="51" spans="1:14" x14ac:dyDescent="0.25">
      <c r="A51" s="5" t="s">
        <v>20</v>
      </c>
      <c r="B51" s="19">
        <v>42372</v>
      </c>
      <c r="D51" s="41" t="s">
        <v>21</v>
      </c>
      <c r="E51" s="42">
        <f>E39-G64-G69+G73</f>
        <v>175000000</v>
      </c>
      <c r="F51" s="43"/>
      <c r="G51" s="43" t="s">
        <v>24</v>
      </c>
      <c r="H51" s="44">
        <f>H39</f>
        <v>341030200</v>
      </c>
      <c r="J51" s="41" t="s">
        <v>28</v>
      </c>
      <c r="K51" s="54"/>
      <c r="L51" s="43"/>
      <c r="M51" s="43" t="s">
        <v>30</v>
      </c>
      <c r="N51" s="55"/>
    </row>
    <row r="52" spans="1:14" x14ac:dyDescent="0.25">
      <c r="A52" s="5" t="s">
        <v>0</v>
      </c>
      <c r="B52" s="21">
        <v>3</v>
      </c>
      <c r="D52" s="45" t="s">
        <v>22</v>
      </c>
      <c r="E52" s="3">
        <f>E40</f>
        <v>750000000</v>
      </c>
      <c r="F52" s="1"/>
      <c r="G52" s="1" t="s">
        <v>29</v>
      </c>
      <c r="H52" s="46">
        <f>H40+G65</f>
        <v>29250</v>
      </c>
      <c r="J52" s="56" t="s">
        <v>9</v>
      </c>
      <c r="K52" s="3">
        <f>G60</f>
        <v>612500</v>
      </c>
      <c r="L52" s="1"/>
      <c r="M52" s="2" t="s">
        <v>16</v>
      </c>
      <c r="N52" s="48">
        <f>N40-G70+G73</f>
        <v>37076500</v>
      </c>
    </row>
    <row r="53" spans="1:14" x14ac:dyDescent="0.25">
      <c r="B53" s="21" t="s">
        <v>72</v>
      </c>
      <c r="D53" s="45" t="s">
        <v>23</v>
      </c>
      <c r="E53" s="3">
        <f>G59</f>
        <v>241807650</v>
      </c>
      <c r="F53" s="1"/>
      <c r="G53" s="1" t="s">
        <v>25</v>
      </c>
      <c r="H53" s="47"/>
      <c r="J53" s="56" t="s">
        <v>10</v>
      </c>
      <c r="K53" s="3">
        <f>G61</f>
        <v>80850</v>
      </c>
      <c r="L53" s="1"/>
      <c r="M53" s="2" t="s">
        <v>31</v>
      </c>
      <c r="N53" s="48">
        <f>G66</f>
        <v>41876300</v>
      </c>
    </row>
    <row r="54" spans="1:14" ht="15.75" thickBot="1" x14ac:dyDescent="0.3">
      <c r="D54" s="45"/>
      <c r="E54" s="1"/>
      <c r="F54" s="1"/>
      <c r="G54" s="2" t="s">
        <v>26</v>
      </c>
      <c r="H54" s="48">
        <f>H42</f>
        <v>750000000</v>
      </c>
      <c r="J54" s="56" t="s">
        <v>11</v>
      </c>
      <c r="K54" s="3">
        <f>G62</f>
        <v>61250</v>
      </c>
      <c r="L54" s="1"/>
      <c r="M54" s="1"/>
      <c r="N54" s="48">
        <f>N52+N53</f>
        <v>78952800</v>
      </c>
    </row>
    <row r="55" spans="1:14" ht="15.75" thickBot="1" x14ac:dyDescent="0.3">
      <c r="D55" s="49"/>
      <c r="E55" s="50"/>
      <c r="F55" s="50"/>
      <c r="G55" s="51" t="s">
        <v>27</v>
      </c>
      <c r="H55" s="52">
        <f>N55</f>
        <v>75748200</v>
      </c>
      <c r="J55" s="57" t="s">
        <v>12</v>
      </c>
      <c r="K55" s="58">
        <f>G63</f>
        <v>2450000</v>
      </c>
      <c r="L55" s="50"/>
      <c r="M55" s="50" t="s">
        <v>27</v>
      </c>
      <c r="N55" s="59">
        <f>SUM(N52:N53)-SUM(K52:K55)</f>
        <v>75748200</v>
      </c>
    </row>
    <row r="56" spans="1:14" ht="15.75" thickBot="1" x14ac:dyDescent="0.3">
      <c r="E56" s="53">
        <f>SUM(E51:E53)</f>
        <v>1166807650</v>
      </c>
      <c r="H56" s="53">
        <f>SUM(H51:H55)</f>
        <v>1166807650</v>
      </c>
      <c r="K56" s="9">
        <f>SUM(K52:K55)</f>
        <v>3204600</v>
      </c>
    </row>
    <row r="58" spans="1:14" x14ac:dyDescent="0.25">
      <c r="D58" t="s">
        <v>73</v>
      </c>
    </row>
    <row r="59" spans="1:14" x14ac:dyDescent="0.25">
      <c r="D59" s="5" t="s">
        <v>33</v>
      </c>
      <c r="E59" t="s">
        <v>23</v>
      </c>
      <c r="G59" s="20">
        <f>TRANSAKSI!B40</f>
        <v>241807650</v>
      </c>
    </row>
    <row r="60" spans="1:14" x14ac:dyDescent="0.25">
      <c r="D60" s="5"/>
      <c r="E60" s="96" t="s">
        <v>74</v>
      </c>
      <c r="G60" s="20">
        <f>TRANSAKSI!E32</f>
        <v>612500</v>
      </c>
    </row>
    <row r="61" spans="1:14" x14ac:dyDescent="0.25">
      <c r="E61" s="96" t="s">
        <v>75</v>
      </c>
      <c r="G61" s="20">
        <f>TRANSAKSI!E33</f>
        <v>80850</v>
      </c>
    </row>
    <row r="62" spans="1:14" x14ac:dyDescent="0.25">
      <c r="E62" s="96" t="s">
        <v>76</v>
      </c>
      <c r="G62" s="20">
        <f>TRANSAKSI!E34</f>
        <v>61250</v>
      </c>
    </row>
    <row r="63" spans="1:14" x14ac:dyDescent="0.25">
      <c r="E63" s="96" t="s">
        <v>77</v>
      </c>
      <c r="G63" s="20">
        <f>TRANSAKSI!E35</f>
        <v>2450000</v>
      </c>
      <c r="H63" s="20">
        <f>SUM(G59:G63)</f>
        <v>245012250</v>
      </c>
    </row>
    <row r="64" spans="1:14" x14ac:dyDescent="0.25">
      <c r="D64" s="5" t="s">
        <v>35</v>
      </c>
      <c r="E64" s="96" t="s">
        <v>34</v>
      </c>
      <c r="G64" s="20">
        <f>TRANSAKSI!F39+TRANSAKSI!F42</f>
        <v>203123700</v>
      </c>
      <c r="H64" s="20">
        <f>SUM(G64:G66)</f>
        <v>245012250</v>
      </c>
    </row>
    <row r="65" spans="1:14" x14ac:dyDescent="0.25">
      <c r="E65" t="s">
        <v>36</v>
      </c>
      <c r="G65" s="20">
        <f>TRANSAKSI!E36</f>
        <v>12250</v>
      </c>
    </row>
    <row r="66" spans="1:14" x14ac:dyDescent="0.25">
      <c r="E66" s="96" t="s">
        <v>78</v>
      </c>
      <c r="G66" s="20">
        <f>TRANSAKSI!I39+TRANSAKSI!I42</f>
        <v>41876300</v>
      </c>
    </row>
    <row r="68" spans="1:14" x14ac:dyDescent="0.25">
      <c r="D68" t="s">
        <v>79</v>
      </c>
    </row>
    <row r="69" spans="1:14" x14ac:dyDescent="0.25">
      <c r="D69" s="5" t="s">
        <v>33</v>
      </c>
      <c r="E69" t="s">
        <v>34</v>
      </c>
      <c r="G69" s="20">
        <f>TRANSAKSI!G39+TRANSAKSI!G42</f>
        <v>28751300</v>
      </c>
    </row>
    <row r="70" spans="1:14" x14ac:dyDescent="0.25">
      <c r="D70" s="5" t="s">
        <v>35</v>
      </c>
      <c r="E70" t="s">
        <v>38</v>
      </c>
      <c r="G70" s="20">
        <f>G69</f>
        <v>28751300</v>
      </c>
    </row>
    <row r="72" spans="1:14" x14ac:dyDescent="0.25">
      <c r="D72" t="s">
        <v>80</v>
      </c>
    </row>
    <row r="73" spans="1:14" x14ac:dyDescent="0.25">
      <c r="D73" s="5" t="s">
        <v>33</v>
      </c>
      <c r="E73" t="s">
        <v>38</v>
      </c>
      <c r="G73" s="20">
        <f>TRANSAKSI!H43</f>
        <v>9375000</v>
      </c>
    </row>
    <row r="74" spans="1:14" x14ac:dyDescent="0.25">
      <c r="D74" s="5" t="s">
        <v>35</v>
      </c>
      <c r="E74" t="s">
        <v>34</v>
      </c>
      <c r="G74" s="20">
        <f>G73</f>
        <v>9375000</v>
      </c>
    </row>
    <row r="76" spans="1:14" ht="15.75" thickBot="1" x14ac:dyDescent="0.3"/>
    <row r="77" spans="1:14" x14ac:dyDescent="0.25">
      <c r="A77" s="5" t="s">
        <v>20</v>
      </c>
      <c r="B77" s="19">
        <v>42372</v>
      </c>
      <c r="D77" s="41" t="s">
        <v>21</v>
      </c>
      <c r="E77" s="42">
        <f>E39-G90-G95+G100</f>
        <v>175000000</v>
      </c>
      <c r="F77" s="43"/>
      <c r="G77" s="43" t="s">
        <v>24</v>
      </c>
      <c r="H77" s="44">
        <f>H39</f>
        <v>341030200</v>
      </c>
      <c r="J77" s="41" t="s">
        <v>28</v>
      </c>
      <c r="K77" s="54"/>
      <c r="L77" s="43"/>
      <c r="M77" s="43" t="s">
        <v>30</v>
      </c>
      <c r="N77" s="55"/>
    </row>
    <row r="78" spans="1:14" x14ac:dyDescent="0.25">
      <c r="A78" s="5" t="s">
        <v>0</v>
      </c>
      <c r="B78" s="21">
        <v>3</v>
      </c>
      <c r="D78" s="45" t="s">
        <v>22</v>
      </c>
      <c r="E78" s="3">
        <f>E40</f>
        <v>750000000</v>
      </c>
      <c r="F78" s="1"/>
      <c r="G78" s="1" t="s">
        <v>29</v>
      </c>
      <c r="H78" s="46">
        <f>H40+G91</f>
        <v>29250</v>
      </c>
      <c r="J78" s="56" t="s">
        <v>9</v>
      </c>
      <c r="K78" s="3">
        <f>K40+G86</f>
        <v>612500</v>
      </c>
      <c r="L78" s="1"/>
      <c r="M78" s="2" t="s">
        <v>16</v>
      </c>
      <c r="N78" s="48">
        <f>N40-G96+G99</f>
        <v>32897000</v>
      </c>
    </row>
    <row r="79" spans="1:14" x14ac:dyDescent="0.25">
      <c r="B79" s="21" t="s">
        <v>81</v>
      </c>
      <c r="D79" s="45" t="s">
        <v>23</v>
      </c>
      <c r="E79" s="3">
        <f>G85</f>
        <v>241807650</v>
      </c>
      <c r="F79" s="1"/>
      <c r="G79" s="1" t="s">
        <v>25</v>
      </c>
      <c r="H79" s="46">
        <f t="shared" ref="H79:H80" si="1">H41</f>
        <v>0</v>
      </c>
      <c r="J79" s="56" t="s">
        <v>10</v>
      </c>
      <c r="K79" s="3">
        <f t="shared" ref="K79:K81" si="2">K41+G87</f>
        <v>80850</v>
      </c>
      <c r="L79" s="1"/>
      <c r="M79" s="2" t="s">
        <v>31</v>
      </c>
      <c r="N79" s="48">
        <f>N41+G92</f>
        <v>46055800</v>
      </c>
    </row>
    <row r="80" spans="1:14" ht="15.75" thickBot="1" x14ac:dyDescent="0.3">
      <c r="D80" s="45"/>
      <c r="E80" s="1"/>
      <c r="F80" s="1"/>
      <c r="G80" s="2" t="s">
        <v>26</v>
      </c>
      <c r="H80" s="46">
        <f t="shared" si="1"/>
        <v>750000000</v>
      </c>
      <c r="J80" s="56" t="s">
        <v>11</v>
      </c>
      <c r="K80" s="3">
        <f t="shared" si="2"/>
        <v>61250</v>
      </c>
      <c r="L80" s="1"/>
      <c r="M80" s="1"/>
      <c r="N80" s="48">
        <f>N78+N79</f>
        <v>78952800</v>
      </c>
    </row>
    <row r="81" spans="4:14" ht="15.75" thickBot="1" x14ac:dyDescent="0.3">
      <c r="D81" s="49"/>
      <c r="E81" s="50"/>
      <c r="F81" s="50"/>
      <c r="G81" s="51" t="s">
        <v>27</v>
      </c>
      <c r="H81" s="52">
        <f>N81</f>
        <v>75748200</v>
      </c>
      <c r="J81" s="57" t="s">
        <v>12</v>
      </c>
      <c r="K81" s="58">
        <f t="shared" si="2"/>
        <v>2450000</v>
      </c>
      <c r="L81" s="50"/>
      <c r="M81" s="50" t="s">
        <v>27</v>
      </c>
      <c r="N81" s="59">
        <f>SUM(N78:N79)-SUM(K78:K81)</f>
        <v>75748200</v>
      </c>
    </row>
    <row r="82" spans="4:14" ht="15.75" thickBot="1" x14ac:dyDescent="0.3">
      <c r="E82" s="53">
        <f>SUM(E77:E79)</f>
        <v>1166807650</v>
      </c>
      <c r="H82" s="53">
        <f>SUM(H77:H81)</f>
        <v>1166807650</v>
      </c>
      <c r="K82" s="9">
        <f>SUM(K78:K81)</f>
        <v>3204600</v>
      </c>
    </row>
    <row r="84" spans="4:14" x14ac:dyDescent="0.25">
      <c r="D84" t="s">
        <v>73</v>
      </c>
    </row>
    <row r="85" spans="4:14" x14ac:dyDescent="0.25">
      <c r="D85" s="5" t="s">
        <v>33</v>
      </c>
      <c r="E85" t="s">
        <v>23</v>
      </c>
      <c r="G85" s="20">
        <f>TRANSAKSI!B40</f>
        <v>241807650</v>
      </c>
    </row>
    <row r="86" spans="4:14" x14ac:dyDescent="0.25">
      <c r="D86" s="5"/>
      <c r="E86" s="96" t="s">
        <v>74</v>
      </c>
      <c r="G86" s="20">
        <f>TRANSAKSI!E32</f>
        <v>612500</v>
      </c>
    </row>
    <row r="87" spans="4:14" x14ac:dyDescent="0.25">
      <c r="E87" s="96" t="s">
        <v>75</v>
      </c>
      <c r="G87" s="20">
        <f>TRANSAKSI!E33</f>
        <v>80850</v>
      </c>
    </row>
    <row r="88" spans="4:14" x14ac:dyDescent="0.25">
      <c r="E88" s="96" t="s">
        <v>76</v>
      </c>
      <c r="G88" s="20">
        <f>TRANSAKSI!E34</f>
        <v>61250</v>
      </c>
    </row>
    <row r="89" spans="4:14" x14ac:dyDescent="0.25">
      <c r="E89" s="96" t="s">
        <v>77</v>
      </c>
      <c r="G89" s="20">
        <f>TRANSAKSI!E35</f>
        <v>2450000</v>
      </c>
      <c r="H89" s="20">
        <f>SUM(G85:G89)</f>
        <v>245012250</v>
      </c>
    </row>
    <row r="90" spans="4:14" x14ac:dyDescent="0.25">
      <c r="D90" s="5" t="s">
        <v>35</v>
      </c>
      <c r="E90" s="96" t="s">
        <v>34</v>
      </c>
      <c r="G90" s="20">
        <f>TRANSAKSI!F55</f>
        <v>198944200</v>
      </c>
      <c r="H90" s="20">
        <f>SUM(G90:G92)</f>
        <v>245012250</v>
      </c>
    </row>
    <row r="91" spans="4:14" x14ac:dyDescent="0.25">
      <c r="E91" t="s">
        <v>36</v>
      </c>
      <c r="G91" s="20">
        <f>TRANSAKSI!E36</f>
        <v>12250</v>
      </c>
    </row>
    <row r="92" spans="4:14" x14ac:dyDescent="0.25">
      <c r="E92" s="96" t="s">
        <v>78</v>
      </c>
      <c r="G92" s="20">
        <f>TRANSAKSI!I55</f>
        <v>46055800</v>
      </c>
    </row>
    <row r="94" spans="4:14" x14ac:dyDescent="0.25">
      <c r="D94" t="s">
        <v>79</v>
      </c>
    </row>
    <row r="95" spans="4:14" x14ac:dyDescent="0.25">
      <c r="D95" s="5" t="s">
        <v>33</v>
      </c>
      <c r="E95" t="s">
        <v>34</v>
      </c>
      <c r="G95" s="20">
        <f>TRANSAKSI!G55</f>
        <v>32930800</v>
      </c>
    </row>
    <row r="96" spans="4:14" x14ac:dyDescent="0.25">
      <c r="D96" s="5" t="s">
        <v>35</v>
      </c>
      <c r="E96" t="s">
        <v>38</v>
      </c>
      <c r="G96" s="20">
        <f>G95</f>
        <v>32930800</v>
      </c>
    </row>
    <row r="98" spans="4:7" x14ac:dyDescent="0.25">
      <c r="D98" t="s">
        <v>80</v>
      </c>
    </row>
    <row r="99" spans="4:7" x14ac:dyDescent="0.25">
      <c r="D99" s="5" t="s">
        <v>33</v>
      </c>
      <c r="E99" t="s">
        <v>38</v>
      </c>
      <c r="G99" s="20">
        <f>TRANSAKSI!H56</f>
        <v>9375000</v>
      </c>
    </row>
    <row r="100" spans="4:7" x14ac:dyDescent="0.25">
      <c r="D100" s="5" t="s">
        <v>35</v>
      </c>
      <c r="E100" t="s">
        <v>34</v>
      </c>
      <c r="G100" s="20">
        <f>G99</f>
        <v>9375000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TRANSAKSI</vt:lpstr>
      <vt:lpstr>NAV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2017-12-31T22:39:19Z</dcterms:modified>
</cp:coreProperties>
</file>