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050" windowWidth="20520" windowHeight="4110"/>
  </bookViews>
  <sheets>
    <sheet name="TRANSAKSI" sheetId="1" r:id="rId1"/>
    <sheet name="NAV" sheetId="3" r:id="rId2"/>
  </sheets>
  <calcPr calcId="144525"/>
</workbook>
</file>

<file path=xl/calcChain.xml><?xml version="1.0" encoding="utf-8"?>
<calcChain xmlns="http://schemas.openxmlformats.org/spreadsheetml/2006/main">
  <c r="H50" i="3" l="1"/>
  <c r="H44" i="1"/>
  <c r="I40" i="1"/>
  <c r="N51" i="1"/>
  <c r="J52" i="1"/>
  <c r="K52" i="1"/>
  <c r="L52" i="1" s="1"/>
  <c r="M51" i="1"/>
  <c r="L51" i="1"/>
  <c r="M52" i="1" l="1"/>
  <c r="N24" i="3"/>
  <c r="N4" i="3"/>
  <c r="K6" i="3"/>
  <c r="K26" i="3"/>
  <c r="K50" i="3"/>
  <c r="K62" i="3"/>
  <c r="K88" i="3"/>
  <c r="K58" i="3"/>
  <c r="N85" i="3"/>
  <c r="K87" i="3"/>
  <c r="K86" i="3"/>
  <c r="K85" i="3"/>
  <c r="K84" i="3"/>
  <c r="H84" i="3"/>
  <c r="E85" i="3"/>
  <c r="G98" i="3"/>
  <c r="G97" i="3"/>
  <c r="G96" i="3"/>
  <c r="G93" i="3"/>
  <c r="G94" i="3"/>
  <c r="G95" i="3"/>
  <c r="G92" i="3"/>
  <c r="G91" i="3"/>
  <c r="H86" i="3"/>
  <c r="H83" i="3"/>
  <c r="E84" i="3"/>
  <c r="H36" i="1"/>
  <c r="H53" i="1"/>
  <c r="H52" i="1"/>
  <c r="I55" i="1"/>
  <c r="I45" i="1"/>
  <c r="H51" i="1"/>
  <c r="N48" i="1"/>
  <c r="M48" i="1"/>
  <c r="L48" i="1"/>
  <c r="F56" i="1"/>
  <c r="F55" i="1"/>
  <c r="E56" i="1"/>
  <c r="E55" i="1"/>
  <c r="H50" i="1"/>
  <c r="H49" i="1"/>
  <c r="H48" i="1"/>
  <c r="K48" i="1"/>
  <c r="N59" i="3"/>
  <c r="K61" i="3"/>
  <c r="K60" i="3"/>
  <c r="K59" i="3"/>
  <c r="H58" i="3"/>
  <c r="E59" i="3"/>
  <c r="H70" i="3"/>
  <c r="H69" i="3"/>
  <c r="G72" i="3"/>
  <c r="G71" i="3"/>
  <c r="G70" i="3"/>
  <c r="G67" i="3"/>
  <c r="G68" i="3"/>
  <c r="G66" i="3"/>
  <c r="G65" i="3"/>
  <c r="H60" i="3"/>
  <c r="H57" i="3"/>
  <c r="E58" i="3"/>
  <c r="H33" i="1"/>
  <c r="H37" i="1"/>
  <c r="E44" i="1"/>
  <c r="F44" i="1" s="1"/>
  <c r="N33" i="1" s="1"/>
  <c r="M33" i="1"/>
  <c r="K33" i="1"/>
  <c r="G79" i="3"/>
  <c r="I43" i="1"/>
  <c r="F43" i="1"/>
  <c r="E43" i="1"/>
  <c r="K24" i="1"/>
  <c r="L24" i="1"/>
  <c r="M24" i="1"/>
  <c r="N24" i="1"/>
  <c r="K25" i="1"/>
  <c r="L25" i="1"/>
  <c r="M25" i="1"/>
  <c r="N25" i="1"/>
  <c r="F41" i="1" s="1"/>
  <c r="J25" i="1"/>
  <c r="D41" i="1" s="1"/>
  <c r="J24" i="1"/>
  <c r="D40" i="1" s="1"/>
  <c r="F40" i="1"/>
  <c r="E41" i="1"/>
  <c r="E40" i="1"/>
  <c r="B41" i="1"/>
  <c r="B39" i="1"/>
  <c r="E36" i="1"/>
  <c r="B37" i="1"/>
  <c r="E34" i="1" s="1"/>
  <c r="H34" i="1"/>
  <c r="E33" i="1"/>
  <c r="G53" i="3"/>
  <c r="N46" i="3" s="1"/>
  <c r="N47" i="3"/>
  <c r="K49" i="3"/>
  <c r="K48" i="3"/>
  <c r="K47" i="3"/>
  <c r="K46" i="3"/>
  <c r="H48" i="3"/>
  <c r="H46" i="3"/>
  <c r="H45" i="3"/>
  <c r="E47" i="3"/>
  <c r="E46" i="3"/>
  <c r="H28" i="1"/>
  <c r="H27" i="1"/>
  <c r="H25" i="1"/>
  <c r="H56" i="1" s="1"/>
  <c r="G105" i="3" s="1"/>
  <c r="H24" i="1"/>
  <c r="N48" i="3" l="1"/>
  <c r="G43" i="1"/>
  <c r="G40" i="1"/>
  <c r="H26" i="1"/>
  <c r="H30" i="1" s="1"/>
  <c r="H45" i="1" s="1"/>
  <c r="G54" i="3"/>
  <c r="E45" i="3" s="1"/>
  <c r="G55" i="1"/>
  <c r="G101" i="3" s="1"/>
  <c r="G102" i="3" s="1"/>
  <c r="N84" i="3" s="1"/>
  <c r="H96" i="3"/>
  <c r="H95" i="3"/>
  <c r="L33" i="1"/>
  <c r="E35" i="1"/>
  <c r="B38" i="1" s="1"/>
  <c r="E37" i="1"/>
  <c r="B40" i="1" s="1"/>
  <c r="H35" i="1"/>
  <c r="H38" i="1" s="1"/>
  <c r="E50" i="3"/>
  <c r="N49" i="3"/>
  <c r="H49" i="3" s="1"/>
  <c r="N2" i="3"/>
  <c r="H14" i="1"/>
  <c r="M14" i="1"/>
  <c r="L14" i="1"/>
  <c r="K14" i="1"/>
  <c r="J13" i="1"/>
  <c r="M2" i="1"/>
  <c r="M13" i="1" s="1"/>
  <c r="L2" i="1"/>
  <c r="L13" i="1" s="1"/>
  <c r="K2" i="1"/>
  <c r="K13" i="1" s="1"/>
  <c r="H5" i="1"/>
  <c r="H3" i="1"/>
  <c r="H2" i="1"/>
  <c r="G41" i="3" s="1"/>
  <c r="G42" i="3" s="1"/>
  <c r="B17" i="1"/>
  <c r="B6" i="1"/>
  <c r="N86" i="3" l="1"/>
  <c r="N87" i="3"/>
  <c r="H87" i="3" s="1"/>
  <c r="H88" i="3" s="1"/>
  <c r="E83" i="3"/>
  <c r="E88" i="3" s="1"/>
  <c r="E57" i="3"/>
  <c r="E62" i="3" s="1"/>
  <c r="G45" i="1"/>
  <c r="G75" i="3"/>
  <c r="G76" i="3" s="1"/>
  <c r="N58" i="3" s="1"/>
  <c r="H13" i="1"/>
  <c r="H15" i="1" s="1"/>
  <c r="H19" i="1" s="1"/>
  <c r="E3" i="1"/>
  <c r="G11" i="3" s="1"/>
  <c r="K3" i="3" s="1"/>
  <c r="G9" i="3"/>
  <c r="E1" i="3" s="1"/>
  <c r="E6" i="3" s="1"/>
  <c r="H6" i="1"/>
  <c r="H17" i="1" s="1"/>
  <c r="N2" i="1"/>
  <c r="N13" i="1" s="1"/>
  <c r="H4" i="1"/>
  <c r="H8" i="1" s="1"/>
  <c r="E13" i="1"/>
  <c r="G29" i="3"/>
  <c r="E21" i="3" s="1"/>
  <c r="E26" i="3" s="1"/>
  <c r="N14" i="1"/>
  <c r="N22" i="3"/>
  <c r="E14" i="1"/>
  <c r="G31" i="3" s="1"/>
  <c r="E15" i="1"/>
  <c r="G32" i="3" s="1"/>
  <c r="E2" i="1"/>
  <c r="G10" i="3" s="1"/>
  <c r="K2" i="3" s="1"/>
  <c r="N60" i="3" l="1"/>
  <c r="N61" i="3"/>
  <c r="H61" i="3" s="1"/>
  <c r="H62" i="3" s="1"/>
  <c r="K23" i="3"/>
  <c r="B18" i="1"/>
  <c r="B19" i="1" s="1"/>
  <c r="B21" i="1" s="1"/>
  <c r="G33" i="3" s="1"/>
  <c r="G30" i="3"/>
  <c r="K22" i="3" s="1"/>
  <c r="E17" i="1"/>
  <c r="B20" i="1" s="1"/>
  <c r="G34" i="3" s="1"/>
  <c r="H16" i="1"/>
  <c r="E6" i="1"/>
  <c r="B9" i="1" s="1"/>
  <c r="G14" i="3" s="1"/>
  <c r="H2" i="3" s="1"/>
  <c r="E4" i="1"/>
  <c r="H22" i="3" l="1"/>
  <c r="G35" i="3"/>
  <c r="B7" i="1"/>
  <c r="B8" i="1" s="1"/>
  <c r="B10" i="1" s="1"/>
  <c r="G13" i="3" s="1"/>
  <c r="H1" i="3" s="1"/>
  <c r="G12" i="3"/>
  <c r="K4" i="3" s="1"/>
  <c r="H21" i="3" l="1"/>
  <c r="K24" i="3"/>
  <c r="N25" i="3" s="1"/>
  <c r="H25" i="3" s="1"/>
  <c r="N5" i="3"/>
  <c r="H5" i="3" s="1"/>
  <c r="H6" i="3" s="1"/>
  <c r="H26" i="3" l="1"/>
</calcChain>
</file>

<file path=xl/sharedStrings.xml><?xml version="1.0" encoding="utf-8"?>
<sst xmlns="http://schemas.openxmlformats.org/spreadsheetml/2006/main" count="339" uniqueCount="85">
  <si>
    <t>No</t>
  </si>
  <si>
    <t>Date</t>
  </si>
  <si>
    <t>Qty</t>
  </si>
  <si>
    <t>Price</t>
  </si>
  <si>
    <t>Amount</t>
  </si>
  <si>
    <t>Cost</t>
  </si>
  <si>
    <t>Total</t>
  </si>
  <si>
    <t>WHT</t>
  </si>
  <si>
    <t>Payment</t>
  </si>
  <si>
    <t>Comm</t>
  </si>
  <si>
    <t>Levy</t>
  </si>
  <si>
    <t>VAT</t>
  </si>
  <si>
    <t>Sales</t>
  </si>
  <si>
    <t>MTM</t>
  </si>
  <si>
    <t>Next</t>
  </si>
  <si>
    <t>MV</t>
  </si>
  <si>
    <t>Unrlz PL</t>
  </si>
  <si>
    <t>TRANSACTION: BUY</t>
  </si>
  <si>
    <t>CostPrice</t>
  </si>
  <si>
    <t>CostTotal</t>
  </si>
  <si>
    <t>Tanggal</t>
  </si>
  <si>
    <t>Asset Equities</t>
  </si>
  <si>
    <t>Asset Cash</t>
  </si>
  <si>
    <t>AR Trading</t>
  </si>
  <si>
    <t>AP Trading</t>
  </si>
  <si>
    <t>Capital</t>
  </si>
  <si>
    <t>Subs</t>
  </si>
  <si>
    <t>PL</t>
  </si>
  <si>
    <t>Expense</t>
  </si>
  <si>
    <t>AP Fee</t>
  </si>
  <si>
    <t>Income</t>
  </si>
  <si>
    <t>Rlz PL</t>
  </si>
  <si>
    <t>Jurnal Pembelian Saham</t>
  </si>
  <si>
    <t>Dr</t>
  </si>
  <si>
    <t>Saham</t>
  </si>
  <si>
    <t>Cr</t>
  </si>
  <si>
    <t>AP Fee (WHT)</t>
  </si>
  <si>
    <t>Jurnal MTM setelah pembelian saham</t>
  </si>
  <si>
    <t>Income Unrlz PL</t>
  </si>
  <si>
    <t>Jurnal MTM untuk LastQty</t>
  </si>
  <si>
    <t>LastQty+TrxQty</t>
  </si>
  <si>
    <t>new row</t>
  </si>
  <si>
    <t>TrxPrice</t>
  </si>
  <si>
    <t>Qty * Price</t>
  </si>
  <si>
    <t>LastCostTotal + TrxTotal</t>
  </si>
  <si>
    <t>LastNo+1</t>
  </si>
  <si>
    <t>TrxDate</t>
  </si>
  <si>
    <t>TrxQty</t>
  </si>
  <si>
    <t>TrxTotal</t>
  </si>
  <si>
    <t>TrxPayment</t>
  </si>
  <si>
    <t>idem dengan atas</t>
  </si>
  <si>
    <t>LastQty * (TrxPrice - LastPrice)</t>
  </si>
  <si>
    <t>TrxTotal = (TrxQty*TrxPrice)</t>
  </si>
  <si>
    <t>Expense Comm</t>
  </si>
  <si>
    <t>Expense Levy</t>
  </si>
  <si>
    <t>Expense VAT</t>
  </si>
  <si>
    <t>Comm Amount</t>
  </si>
  <si>
    <t>Levy Amount</t>
  </si>
  <si>
    <t>VAT Amount</t>
  </si>
  <si>
    <t>NO JOURNAL</t>
  </si>
  <si>
    <t>(LastQty*LastPrice)+(TrxQty*TrxPrice)/(LastQty+TrxQty)</t>
  </si>
  <si>
    <t>TRANSACTION: SELL FIFO</t>
  </si>
  <si>
    <t>rev unrlzd PL</t>
  </si>
  <si>
    <t>unrlzd PL</t>
  </si>
  <si>
    <t>realized PL</t>
  </si>
  <si>
    <t>(Qty * Last Price) - Last CostTotal</t>
  </si>
  <si>
    <t>x</t>
  </si>
  <si>
    <t>Qty * (TrxPrice - Last Price)</t>
  </si>
  <si>
    <t>(Qty * TrxPrice) - Last CostTotal</t>
  </si>
  <si>
    <t>2a</t>
  </si>
  <si>
    <t>2b</t>
  </si>
  <si>
    <t>FIFO</t>
  </si>
  <si>
    <t>Jurnal Penjualan Saham</t>
  </si>
  <si>
    <t>Expense Sales</t>
  </si>
  <si>
    <t>Realized PL</t>
  </si>
  <si>
    <t xml:space="preserve">Jurnal reversal </t>
  </si>
  <si>
    <t>Jurnal MTM sisa</t>
  </si>
  <si>
    <t>Detail SUM(Qty)</t>
  </si>
  <si>
    <t>Detail SUMPRODUCT(Price)</t>
  </si>
  <si>
    <t>Detail SUM(Total)</t>
  </si>
  <si>
    <t>TRANSACTION: SELL AVERAGE</t>
  </si>
  <si>
    <t>sell</t>
  </si>
  <si>
    <t>sisa</t>
  </si>
  <si>
    <t>AVERAGE</t>
  </si>
  <si>
    <t>SMRA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</si>
</sst>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0.000%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Alignment="1">
      <alignment horizontal="right"/>
    </xf>
    <xf numFmtId="165" fontId="0" fillId="0" borderId="0" xfId="0" applyNumberFormat="1"/>
    <xf numFmtId="43" fontId="0" fillId="0" borderId="0" xfId="1" applyFont="1"/>
    <xf numFmtId="43" fontId="0" fillId="0" borderId="0" xfId="0" applyNumberFormat="1" applyBorder="1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43" fontId="0" fillId="2" borderId="0" xfId="1" applyFont="1" applyFill="1"/>
    <xf numFmtId="0" fontId="0" fillId="2" borderId="0" xfId="0" applyFill="1"/>
    <xf numFmtId="164" fontId="0" fillId="2" borderId="0" xfId="0" applyNumberFormat="1" applyFill="1" applyBorder="1" applyAlignment="1">
      <alignment horizontal="center"/>
    </xf>
    <xf numFmtId="43" fontId="0" fillId="2" borderId="0" xfId="1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43" fontId="0" fillId="2" borderId="0" xfId="0" applyNumberFormat="1" applyFill="1"/>
    <xf numFmtId="0" fontId="0" fillId="2" borderId="0" xfId="0" applyFill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0" fontId="0" fillId="2" borderId="2" xfId="0" applyFill="1" applyBorder="1"/>
    <xf numFmtId="43" fontId="0" fillId="2" borderId="3" xfId="0" applyNumberFormat="1" applyFill="1" applyBorder="1"/>
    <xf numFmtId="0" fontId="0" fillId="2" borderId="3" xfId="0" applyFill="1" applyBorder="1"/>
    <xf numFmtId="43" fontId="0" fillId="2" borderId="4" xfId="0" applyNumberFormat="1" applyFill="1" applyBorder="1"/>
    <xf numFmtId="0" fontId="0" fillId="2" borderId="5" xfId="0" applyFill="1" applyBorder="1"/>
    <xf numFmtId="43" fontId="0" fillId="2" borderId="6" xfId="0" applyNumberFormat="1" applyFill="1" applyBorder="1"/>
    <xf numFmtId="0" fontId="0" fillId="2" borderId="6" xfId="0" applyFill="1" applyBorder="1"/>
    <xf numFmtId="43" fontId="0" fillId="2" borderId="6" xfId="1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right"/>
    </xf>
    <xf numFmtId="43" fontId="0" fillId="2" borderId="9" xfId="0" applyNumberFormat="1" applyFill="1" applyBorder="1"/>
    <xf numFmtId="43" fontId="0" fillId="2" borderId="1" xfId="0" applyNumberFormat="1" applyFill="1" applyBorder="1"/>
    <xf numFmtId="43" fontId="0" fillId="2" borderId="3" xfId="1" applyFont="1" applyFill="1" applyBorder="1"/>
    <xf numFmtId="43" fontId="0" fillId="2" borderId="4" xfId="1" applyFont="1" applyFill="1" applyBorder="1"/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43" fontId="0" fillId="2" borderId="8" xfId="1" applyFont="1" applyFill="1" applyBorder="1"/>
    <xf numFmtId="43" fontId="0" fillId="2" borderId="1" xfId="1" applyFont="1" applyFill="1" applyBorder="1"/>
    <xf numFmtId="0" fontId="0" fillId="0" borderId="2" xfId="0" applyBorder="1"/>
    <xf numFmtId="43" fontId="0" fillId="0" borderId="3" xfId="0" applyNumberFormat="1" applyBorder="1"/>
    <xf numFmtId="0" fontId="0" fillId="0" borderId="3" xfId="0" applyBorder="1"/>
    <xf numFmtId="43" fontId="0" fillId="0" borderId="4" xfId="0" applyNumberFormat="1" applyBorder="1"/>
    <xf numFmtId="0" fontId="0" fillId="0" borderId="5" xfId="0" applyBorder="1"/>
    <xf numFmtId="43" fontId="0" fillId="0" borderId="6" xfId="0" applyNumberFormat="1" applyBorder="1"/>
    <xf numFmtId="0" fontId="0" fillId="0" borderId="6" xfId="0" applyBorder="1"/>
    <xf numFmtId="43" fontId="0" fillId="0" borderId="6" xfId="1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43" fontId="0" fillId="0" borderId="9" xfId="0" applyNumberFormat="1" applyBorder="1"/>
    <xf numFmtId="43" fontId="0" fillId="0" borderId="1" xfId="0" applyNumberFormat="1" applyBorder="1"/>
    <xf numFmtId="43" fontId="0" fillId="0" borderId="3" xfId="1" applyFont="1" applyBorder="1"/>
    <xf numFmtId="43" fontId="0" fillId="0" borderId="4" xfId="1" applyFont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43" fontId="0" fillId="0" borderId="8" xfId="1" applyFont="1" applyBorder="1"/>
    <xf numFmtId="43" fontId="0" fillId="0" borderId="1" xfId="1" applyFont="1" applyBorder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4" borderId="0" xfId="0" applyFill="1"/>
    <xf numFmtId="0" fontId="0" fillId="3" borderId="0" xfId="0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5" xfId="0" applyBorder="1" applyAlignment="1">
      <alignment horizontal="right"/>
    </xf>
    <xf numFmtId="0" fontId="0" fillId="2" borderId="15" xfId="0" applyFill="1" applyBorder="1" applyAlignment="1">
      <alignment horizontal="right"/>
    </xf>
    <xf numFmtId="0" fontId="3" fillId="4" borderId="0" xfId="0" applyFont="1" applyFill="1" applyAlignment="1">
      <alignment horizontal="left"/>
    </xf>
    <xf numFmtId="0" fontId="0" fillId="4" borderId="0" xfId="0" applyFill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Alignment="1">
      <alignment horizontal="right"/>
    </xf>
    <xf numFmtId="43" fontId="0" fillId="0" borderId="0" xfId="1" applyFont="1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0" applyNumberFormat="1" applyFill="1" applyBorder="1" applyAlignment="1">
      <alignment horizontal="center"/>
    </xf>
    <xf numFmtId="43" fontId="0" fillId="2" borderId="0" xfId="1" applyFont="1" applyFill="1" applyBorder="1"/>
    <xf numFmtId="43" fontId="0" fillId="2" borderId="0" xfId="0" applyNumberForma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43" fontId="0" fillId="2" borderId="0" xfId="0" applyNumberFormat="1" applyFill="1"/>
    <xf numFmtId="164" fontId="0" fillId="3" borderId="0" xfId="0" applyNumberFormat="1" applyFill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43" fontId="0" fillId="0" borderId="3" xfId="0" applyNumberFormat="1" applyBorder="1"/>
    <xf numFmtId="0" fontId="0" fillId="0" borderId="3" xfId="0" applyBorder="1"/>
    <xf numFmtId="43" fontId="0" fillId="0" borderId="4" xfId="0" applyNumberFormat="1" applyBorder="1"/>
    <xf numFmtId="0" fontId="0" fillId="0" borderId="5" xfId="0" applyBorder="1"/>
    <xf numFmtId="43" fontId="0" fillId="0" borderId="6" xfId="0" applyNumberFormat="1" applyBorder="1"/>
    <xf numFmtId="0" fontId="0" fillId="0" borderId="6" xfId="0" applyBorder="1"/>
    <xf numFmtId="43" fontId="0" fillId="0" borderId="6" xfId="1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43" fontId="0" fillId="0" borderId="9" xfId="0" applyNumberFormat="1" applyBorder="1"/>
    <xf numFmtId="43" fontId="0" fillId="0" borderId="1" xfId="0" applyNumberFormat="1" applyBorder="1"/>
    <xf numFmtId="43" fontId="0" fillId="0" borderId="3" xfId="1" applyFont="1" applyBorder="1"/>
    <xf numFmtId="43" fontId="0" fillId="0" borderId="4" xfId="1" applyFont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43" fontId="0" fillId="0" borderId="8" xfId="1" applyFont="1" applyBorder="1"/>
    <xf numFmtId="43" fontId="0" fillId="0" borderId="1" xfId="1" applyFont="1" applyBorder="1"/>
    <xf numFmtId="0" fontId="3" fillId="4" borderId="0" xfId="0" applyFont="1" applyFill="1" applyAlignment="1">
      <alignment horizontal="left"/>
    </xf>
    <xf numFmtId="0" fontId="0" fillId="4" borderId="0" xfId="0" applyFill="1"/>
    <xf numFmtId="0" fontId="0" fillId="3" borderId="10" xfId="0" applyFill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43" fontId="0" fillId="0" borderId="10" xfId="1" applyFont="1" applyBorder="1"/>
    <xf numFmtId="43" fontId="0" fillId="0" borderId="10" xfId="0" applyNumberFormat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164" fontId="0" fillId="2" borderId="10" xfId="0" applyNumberFormat="1" applyFill="1" applyBorder="1"/>
    <xf numFmtId="43" fontId="0" fillId="2" borderId="10" xfId="1" applyFont="1" applyFill="1" applyBorder="1"/>
    <xf numFmtId="43" fontId="0" fillId="2" borderId="10" xfId="0" applyNumberFormat="1" applyFill="1" applyBorder="1"/>
    <xf numFmtId="0" fontId="0" fillId="2" borderId="10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right"/>
    </xf>
    <xf numFmtId="165" fontId="0" fillId="0" borderId="10" xfId="0" applyNumberFormat="1" applyBorder="1"/>
    <xf numFmtId="164" fontId="0" fillId="2" borderId="10" xfId="0" applyNumberFormat="1" applyFill="1" applyBorder="1" applyAlignment="1">
      <alignment horizontal="center"/>
    </xf>
    <xf numFmtId="165" fontId="0" fillId="2" borderId="10" xfId="0" applyNumberFormat="1" applyFill="1" applyBorder="1"/>
    <xf numFmtId="0" fontId="0" fillId="2" borderId="10" xfId="0" applyFill="1" applyBorder="1"/>
    <xf numFmtId="164" fontId="0" fillId="2" borderId="10" xfId="0" applyNumberFormat="1" applyFill="1" applyBorder="1"/>
    <xf numFmtId="43" fontId="0" fillId="2" borderId="10" xfId="1" applyFont="1" applyFill="1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Alignment="1">
      <alignment horizontal="right"/>
    </xf>
    <xf numFmtId="164" fontId="0" fillId="3" borderId="0" xfId="0" applyNumberFormat="1" applyFill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43" fontId="0" fillId="0" borderId="3" xfId="0" applyNumberFormat="1" applyBorder="1"/>
    <xf numFmtId="0" fontId="0" fillId="0" borderId="3" xfId="0" applyBorder="1"/>
    <xf numFmtId="43" fontId="0" fillId="0" borderId="4" xfId="0" applyNumberFormat="1" applyBorder="1"/>
    <xf numFmtId="0" fontId="0" fillId="0" borderId="5" xfId="0" applyBorder="1"/>
    <xf numFmtId="43" fontId="0" fillId="0" borderId="6" xfId="0" applyNumberFormat="1" applyBorder="1"/>
    <xf numFmtId="0" fontId="0" fillId="0" borderId="6" xfId="0" applyBorder="1"/>
    <xf numFmtId="43" fontId="0" fillId="0" borderId="6" xfId="1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43" fontId="0" fillId="0" borderId="9" xfId="0" applyNumberFormat="1" applyBorder="1"/>
    <xf numFmtId="43" fontId="0" fillId="0" borderId="1" xfId="0" applyNumberFormat="1" applyBorder="1"/>
    <xf numFmtId="43" fontId="0" fillId="0" borderId="3" xfId="1" applyFont="1" applyBorder="1"/>
    <xf numFmtId="43" fontId="0" fillId="0" borderId="4" xfId="1" applyFont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43" fontId="0" fillId="0" borderId="8" xfId="1" applyFont="1" applyBorder="1"/>
    <xf numFmtId="0" fontId="0" fillId="3" borderId="0" xfId="0" applyFill="1"/>
    <xf numFmtId="164" fontId="0" fillId="0" borderId="0" xfId="0" applyNumberFormat="1" applyBorder="1"/>
    <xf numFmtId="0" fontId="3" fillId="4" borderId="6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43" fontId="0" fillId="0" borderId="0" xfId="0" applyNumberFormat="1"/>
    <xf numFmtId="0" fontId="0" fillId="0" borderId="3" xfId="0" applyBorder="1"/>
    <xf numFmtId="0" fontId="0" fillId="0" borderId="5" xfId="0" applyBorder="1"/>
    <xf numFmtId="43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3" fontId="0" fillId="0" borderId="1" xfId="1" applyFont="1" applyBorder="1"/>
    <xf numFmtId="0" fontId="0" fillId="0" borderId="10" xfId="0" applyBorder="1"/>
    <xf numFmtId="164" fontId="0" fillId="0" borderId="10" xfId="0" applyNumberFormat="1" applyBorder="1"/>
    <xf numFmtId="43" fontId="0" fillId="0" borderId="10" xfId="1" applyFont="1" applyBorder="1"/>
    <xf numFmtId="43" fontId="0" fillId="0" borderId="10" xfId="0" applyNumberFormat="1" applyBorder="1"/>
    <xf numFmtId="0" fontId="0" fillId="3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5" fontId="0" fillId="0" borderId="10" xfId="0" applyNumberFormat="1" applyBorder="1"/>
    <xf numFmtId="0" fontId="0" fillId="0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43" fontId="0" fillId="4" borderId="0" xfId="0" applyNumberFormat="1" applyFill="1" applyBorder="1"/>
    <xf numFmtId="0" fontId="0" fillId="0" borderId="13" xfId="0" applyFill="1" applyBorder="1" applyAlignment="1">
      <alignment horizontal="right"/>
    </xf>
    <xf numFmtId="0" fontId="0" fillId="0" borderId="9" xfId="0" applyBorder="1"/>
    <xf numFmtId="43" fontId="0" fillId="0" borderId="14" xfId="1" applyFont="1" applyBorder="1"/>
    <xf numFmtId="0" fontId="3" fillId="4" borderId="0" xfId="0" applyFont="1" applyFill="1" applyBorder="1"/>
    <xf numFmtId="0" fontId="3" fillId="4" borderId="6" xfId="0" applyFont="1" applyFill="1" applyBorder="1"/>
    <xf numFmtId="0" fontId="0" fillId="0" borderId="3" xfId="0" applyBorder="1"/>
    <xf numFmtId="0" fontId="0" fillId="0" borderId="10" xfId="0" applyBorder="1"/>
    <xf numFmtId="164" fontId="0" fillId="0" borderId="10" xfId="0" applyNumberFormat="1" applyBorder="1"/>
    <xf numFmtId="43" fontId="0" fillId="0" borderId="10" xfId="1" applyFont="1" applyBorder="1"/>
    <xf numFmtId="43" fontId="0" fillId="0" borderId="10" xfId="0" applyNumberFormat="1" applyBorder="1"/>
    <xf numFmtId="0" fontId="0" fillId="3" borderId="10" xfId="0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3" fontId="0" fillId="0" borderId="14" xfId="1" applyFont="1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Alignment="1">
      <alignment horizontal="right"/>
    </xf>
    <xf numFmtId="43" fontId="0" fillId="0" borderId="0" xfId="1" applyFont="1"/>
    <xf numFmtId="164" fontId="0" fillId="3" borderId="0" xfId="0" applyNumberFormat="1" applyFill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43" fontId="0" fillId="2" borderId="6" xfId="1" applyFont="1" applyFill="1" applyBorder="1"/>
    <xf numFmtId="0" fontId="0" fillId="0" borderId="2" xfId="0" applyBorder="1"/>
    <xf numFmtId="43" fontId="0" fillId="0" borderId="3" xfId="0" applyNumberFormat="1" applyBorder="1"/>
    <xf numFmtId="0" fontId="0" fillId="0" borderId="3" xfId="0" applyBorder="1"/>
    <xf numFmtId="43" fontId="0" fillId="0" borderId="4" xfId="0" applyNumberFormat="1" applyBorder="1"/>
    <xf numFmtId="0" fontId="0" fillId="0" borderId="5" xfId="0" applyBorder="1"/>
    <xf numFmtId="43" fontId="0" fillId="0" borderId="6" xfId="0" applyNumberFormat="1" applyBorder="1"/>
    <xf numFmtId="0" fontId="0" fillId="0" borderId="6" xfId="0" applyBorder="1"/>
    <xf numFmtId="43" fontId="0" fillId="0" borderId="6" xfId="1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43" fontId="0" fillId="0" borderId="9" xfId="0" applyNumberFormat="1" applyBorder="1"/>
    <xf numFmtId="43" fontId="0" fillId="0" borderId="1" xfId="0" applyNumberFormat="1" applyBorder="1"/>
    <xf numFmtId="43" fontId="0" fillId="0" borderId="3" xfId="1" applyFont="1" applyBorder="1"/>
    <xf numFmtId="43" fontId="0" fillId="0" borderId="4" xfId="1" applyFont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43" fontId="0" fillId="0" borderId="8" xfId="1" applyFont="1" applyBorder="1"/>
    <xf numFmtId="43" fontId="0" fillId="0" borderId="1" xfId="1" applyFont="1" applyBorder="1"/>
    <xf numFmtId="0" fontId="0" fillId="0" borderId="10" xfId="0" applyBorder="1" applyAlignment="1">
      <alignment horizontal="center"/>
    </xf>
    <xf numFmtId="0" fontId="0" fillId="3" borderId="0" xfId="0" applyFill="1"/>
    <xf numFmtId="10" fontId="0" fillId="0" borderId="0" xfId="2" applyNumberFormat="1" applyFont="1"/>
    <xf numFmtId="43" fontId="0" fillId="3" borderId="10" xfId="0" applyNumberFormat="1" applyFill="1" applyBorder="1" applyAlignment="1">
      <alignment horizontal="center"/>
    </xf>
    <xf numFmtId="167" fontId="0" fillId="0" borderId="0" xfId="1" applyNumberFormat="1" applyFont="1"/>
    <xf numFmtId="167" fontId="0" fillId="0" borderId="0" xfId="0" applyNumberFormat="1"/>
    <xf numFmtId="164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showGridLines="0" tabSelected="1" workbookViewId="0">
      <selection activeCell="K57" sqref="K57"/>
    </sheetView>
  </sheetViews>
  <sheetFormatPr defaultRowHeight="15" x14ac:dyDescent="0.25"/>
  <cols>
    <col min="1" max="1" width="13.42578125" customWidth="1"/>
    <col min="2" max="2" width="14.85546875" customWidth="1"/>
    <col min="5" max="5" width="13.28515625" bestFit="1" customWidth="1"/>
    <col min="6" max="6" width="15.28515625" bestFit="1" customWidth="1"/>
    <col min="7" max="7" width="14.28515625" bestFit="1" customWidth="1"/>
    <col min="8" max="8" width="15.28515625" bestFit="1" customWidth="1"/>
    <col min="9" max="9" width="20.5703125" customWidth="1"/>
    <col min="10" max="10" width="11.5703125" bestFit="1" customWidth="1"/>
    <col min="11" max="11" width="9.5703125" bestFit="1" customWidth="1"/>
    <col min="12" max="13" width="16.85546875" bestFit="1" customWidth="1"/>
    <col min="14" max="14" width="15.28515625" bestFit="1" customWidth="1"/>
  </cols>
  <sheetData>
    <row r="1" spans="1:15" s="11" customFormat="1" x14ac:dyDescent="0.25">
      <c r="A1" s="15" t="s">
        <v>17</v>
      </c>
      <c r="B1" s="14"/>
      <c r="J1" s="115" t="s">
        <v>0</v>
      </c>
      <c r="K1" s="115" t="s">
        <v>1</v>
      </c>
      <c r="L1" s="115" t="s">
        <v>2</v>
      </c>
      <c r="M1" s="115" t="s">
        <v>3</v>
      </c>
      <c r="N1" s="115" t="s">
        <v>6</v>
      </c>
    </row>
    <row r="2" spans="1:15" s="11" customFormat="1" x14ac:dyDescent="0.25">
      <c r="A2" s="120" t="s">
        <v>0</v>
      </c>
      <c r="B2" s="115">
        <v>1</v>
      </c>
      <c r="C2" s="68" t="s">
        <v>9</v>
      </c>
      <c r="D2" s="128">
        <v>2.5000000000000001E-3</v>
      </c>
      <c r="E2" s="118">
        <f>D2*B6</f>
        <v>300000</v>
      </c>
      <c r="G2" s="120" t="s">
        <v>2</v>
      </c>
      <c r="H2" s="118">
        <f>B4</f>
        <v>100000</v>
      </c>
      <c r="J2" s="116">
        <v>1</v>
      </c>
      <c r="K2" s="117">
        <f>B3</f>
        <v>42371</v>
      </c>
      <c r="L2" s="119">
        <f>B4</f>
        <v>100000</v>
      </c>
      <c r="M2" s="119">
        <f>B5</f>
        <v>1200</v>
      </c>
      <c r="N2" s="119">
        <f>B6</f>
        <v>120000000</v>
      </c>
    </row>
    <row r="3" spans="1:15" s="11" customFormat="1" x14ac:dyDescent="0.25">
      <c r="A3" s="120" t="s">
        <v>1</v>
      </c>
      <c r="B3" s="127">
        <v>42371</v>
      </c>
      <c r="C3" s="68" t="s">
        <v>10</v>
      </c>
      <c r="D3" s="128">
        <v>3.3E-4</v>
      </c>
      <c r="E3" s="118">
        <f>D3*B6</f>
        <v>39600</v>
      </c>
      <c r="G3" s="120" t="s">
        <v>3</v>
      </c>
      <c r="H3" s="118">
        <f>B5</f>
        <v>1200</v>
      </c>
    </row>
    <row r="4" spans="1:15" s="11" customFormat="1" x14ac:dyDescent="0.25">
      <c r="A4" s="120" t="s">
        <v>2</v>
      </c>
      <c r="B4" s="118">
        <v>100000</v>
      </c>
      <c r="C4" s="68" t="s">
        <v>11</v>
      </c>
      <c r="D4" s="128">
        <v>0.1</v>
      </c>
      <c r="E4" s="118">
        <f>E2*D4</f>
        <v>30000</v>
      </c>
      <c r="G4" s="120" t="s">
        <v>15</v>
      </c>
      <c r="H4" s="118">
        <f>H2*H3</f>
        <v>120000000</v>
      </c>
    </row>
    <row r="5" spans="1:15" s="11" customFormat="1" x14ac:dyDescent="0.25">
      <c r="A5" s="120" t="s">
        <v>3</v>
      </c>
      <c r="B5" s="118">
        <v>1200</v>
      </c>
      <c r="C5" s="68" t="s">
        <v>12</v>
      </c>
      <c r="D5" s="128">
        <v>0</v>
      </c>
      <c r="E5" s="118">
        <v>0</v>
      </c>
      <c r="G5" s="120" t="s">
        <v>18</v>
      </c>
      <c r="H5" s="118">
        <f>B5</f>
        <v>1200</v>
      </c>
    </row>
    <row r="6" spans="1:15" s="11" customFormat="1" x14ac:dyDescent="0.25">
      <c r="A6" s="120" t="s">
        <v>4</v>
      </c>
      <c r="B6" s="118">
        <f>B4*B5</f>
        <v>120000000</v>
      </c>
      <c r="C6" s="68" t="s">
        <v>7</v>
      </c>
      <c r="D6" s="128">
        <v>0.02</v>
      </c>
      <c r="E6" s="118">
        <f>D6*E2</f>
        <v>6000</v>
      </c>
      <c r="G6" s="120" t="s">
        <v>19</v>
      </c>
      <c r="H6" s="118">
        <f>B6</f>
        <v>120000000</v>
      </c>
    </row>
    <row r="7" spans="1:15" s="11" customFormat="1" x14ac:dyDescent="0.25">
      <c r="A7" s="120" t="s">
        <v>5</v>
      </c>
      <c r="B7" s="118">
        <f>SUM(E2:E5)</f>
        <v>369600</v>
      </c>
    </row>
    <row r="8" spans="1:15" s="11" customFormat="1" x14ac:dyDescent="0.25">
      <c r="A8" s="120" t="s">
        <v>6</v>
      </c>
      <c r="B8" s="118">
        <f>B6+B7</f>
        <v>120369600</v>
      </c>
      <c r="H8" s="17">
        <f>H4-H6</f>
        <v>0</v>
      </c>
    </row>
    <row r="9" spans="1:15" s="11" customFormat="1" x14ac:dyDescent="0.25">
      <c r="A9" s="120" t="s">
        <v>7</v>
      </c>
      <c r="B9" s="119">
        <f>E6</f>
        <v>6000</v>
      </c>
      <c r="F9" s="244" t="s">
        <v>84</v>
      </c>
    </row>
    <row r="10" spans="1:15" s="11" customFormat="1" x14ac:dyDescent="0.25">
      <c r="A10" s="120" t="s">
        <v>8</v>
      </c>
      <c r="B10" s="119">
        <f>B8-B9</f>
        <v>120363600</v>
      </c>
      <c r="F10" s="243">
        <v>42737</v>
      </c>
    </row>
    <row r="11" spans="1:15" s="11" customFormat="1" x14ac:dyDescent="0.25"/>
    <row r="12" spans="1:15" x14ac:dyDescent="0.25">
      <c r="A12" s="16" t="s">
        <v>17</v>
      </c>
      <c r="J12" s="110" t="s">
        <v>0</v>
      </c>
      <c r="K12" s="110" t="s">
        <v>1</v>
      </c>
      <c r="L12" s="110" t="s">
        <v>2</v>
      </c>
      <c r="M12" s="110" t="s">
        <v>3</v>
      </c>
      <c r="N12" s="110" t="s">
        <v>6</v>
      </c>
    </row>
    <row r="13" spans="1:15" x14ac:dyDescent="0.25">
      <c r="A13" s="122" t="s">
        <v>0</v>
      </c>
      <c r="B13" s="123">
        <v>2</v>
      </c>
      <c r="C13" s="67" t="s">
        <v>9</v>
      </c>
      <c r="D13" s="126">
        <v>2.5000000000000001E-3</v>
      </c>
      <c r="E13" s="113">
        <f>D13*B17</f>
        <v>550000</v>
      </c>
      <c r="G13" s="121" t="s">
        <v>2</v>
      </c>
      <c r="H13" s="114">
        <f>H2+B15</f>
        <v>300000</v>
      </c>
      <c r="I13" s="60" t="s">
        <v>40</v>
      </c>
      <c r="J13" s="111">
        <f>J2</f>
        <v>1</v>
      </c>
      <c r="K13" s="112">
        <f>K2</f>
        <v>42371</v>
      </c>
      <c r="L13" s="113">
        <f>L2</f>
        <v>100000</v>
      </c>
      <c r="M13" s="113">
        <f>M2</f>
        <v>1200</v>
      </c>
      <c r="N13" s="113">
        <f>N2</f>
        <v>120000000</v>
      </c>
    </row>
    <row r="14" spans="1:15" x14ac:dyDescent="0.25">
      <c r="A14" s="122" t="s">
        <v>1</v>
      </c>
      <c r="B14" s="124">
        <v>42371</v>
      </c>
      <c r="C14" s="67" t="s">
        <v>10</v>
      </c>
      <c r="D14" s="126">
        <v>3.3E-4</v>
      </c>
      <c r="E14" s="113">
        <f>D14*B17</f>
        <v>72600</v>
      </c>
      <c r="G14" s="121" t="s">
        <v>3</v>
      </c>
      <c r="H14" s="114">
        <f>B16</f>
        <v>1100</v>
      </c>
      <c r="I14" s="60" t="s">
        <v>42</v>
      </c>
      <c r="J14" s="111">
        <v>2</v>
      </c>
      <c r="K14" s="112">
        <f>B14</f>
        <v>42371</v>
      </c>
      <c r="L14" s="114">
        <f>B15</f>
        <v>200000</v>
      </c>
      <c r="M14" s="114">
        <f>B16</f>
        <v>1100</v>
      </c>
      <c r="N14" s="114">
        <f>B17</f>
        <v>220000000</v>
      </c>
      <c r="O14" s="60" t="s">
        <v>41</v>
      </c>
    </row>
    <row r="15" spans="1:15" x14ac:dyDescent="0.25">
      <c r="A15" s="122" t="s">
        <v>2</v>
      </c>
      <c r="B15" s="113">
        <v>200000</v>
      </c>
      <c r="C15" s="67" t="s">
        <v>11</v>
      </c>
      <c r="D15" s="126">
        <v>0.1</v>
      </c>
      <c r="E15" s="113">
        <f>E13*D15</f>
        <v>55000</v>
      </c>
      <c r="G15" s="121" t="s">
        <v>15</v>
      </c>
      <c r="H15" s="114">
        <f>H13*H14</f>
        <v>330000000</v>
      </c>
      <c r="I15" s="60" t="s">
        <v>43</v>
      </c>
      <c r="J15" s="60" t="s">
        <v>45</v>
      </c>
      <c r="K15" s="60" t="s">
        <v>46</v>
      </c>
      <c r="L15" s="60" t="s">
        <v>47</v>
      </c>
      <c r="M15" s="60" t="s">
        <v>42</v>
      </c>
      <c r="N15" s="60" t="s">
        <v>48</v>
      </c>
    </row>
    <row r="16" spans="1:15" x14ac:dyDescent="0.25">
      <c r="A16" s="122" t="s">
        <v>3</v>
      </c>
      <c r="B16" s="113">
        <v>1100</v>
      </c>
      <c r="C16" s="67" t="s">
        <v>12</v>
      </c>
      <c r="D16" s="126">
        <v>0</v>
      </c>
      <c r="E16" s="113">
        <v>0</v>
      </c>
      <c r="G16" s="121" t="s">
        <v>18</v>
      </c>
      <c r="H16" s="114">
        <f>((B15*B16)+(H2*H3))/H13</f>
        <v>1133.3333333333333</v>
      </c>
      <c r="I16" s="69" t="s">
        <v>60</v>
      </c>
      <c r="J16" s="70"/>
      <c r="K16" s="70"/>
    </row>
    <row r="17" spans="1:14" x14ac:dyDescent="0.25">
      <c r="A17" s="122" t="s">
        <v>4</v>
      </c>
      <c r="B17" s="113">
        <f>B15*B16</f>
        <v>220000000</v>
      </c>
      <c r="C17" s="4" t="s">
        <v>7</v>
      </c>
      <c r="D17" s="5">
        <v>0.02</v>
      </c>
      <c r="E17" s="6">
        <f>D17*E13</f>
        <v>11000</v>
      </c>
      <c r="G17" s="121" t="s">
        <v>19</v>
      </c>
      <c r="H17" s="114">
        <f>H6+B17</f>
        <v>340000000</v>
      </c>
      <c r="I17" s="60" t="s">
        <v>44</v>
      </c>
    </row>
    <row r="18" spans="1:14" x14ac:dyDescent="0.25">
      <c r="A18" s="122" t="s">
        <v>5</v>
      </c>
      <c r="B18" s="113">
        <f>SUM(E13:E16)</f>
        <v>677600</v>
      </c>
      <c r="I18" s="61" t="s">
        <v>52</v>
      </c>
      <c r="J18" s="62"/>
      <c r="K18" s="62"/>
    </row>
    <row r="19" spans="1:14" x14ac:dyDescent="0.25">
      <c r="A19" s="122" t="s">
        <v>6</v>
      </c>
      <c r="B19" s="113">
        <f>B17+B18</f>
        <v>220677600</v>
      </c>
      <c r="H19" s="20">
        <f>H15-H17</f>
        <v>-10000000</v>
      </c>
    </row>
    <row r="20" spans="1:14" x14ac:dyDescent="0.25">
      <c r="A20" s="125" t="s">
        <v>7</v>
      </c>
      <c r="B20" s="114">
        <f>E17</f>
        <v>11000</v>
      </c>
    </row>
    <row r="21" spans="1:14" x14ac:dyDescent="0.25">
      <c r="A21" s="125" t="s">
        <v>8</v>
      </c>
      <c r="B21" s="114">
        <f>B19-B20</f>
        <v>220666600</v>
      </c>
    </row>
    <row r="23" spans="1:14" s="79" customFormat="1" x14ac:dyDescent="0.25">
      <c r="A23" s="84" t="s">
        <v>13</v>
      </c>
      <c r="B23" s="83"/>
      <c r="J23" s="115" t="s">
        <v>0</v>
      </c>
      <c r="K23" s="115" t="s">
        <v>1</v>
      </c>
      <c r="L23" s="115" t="s">
        <v>2</v>
      </c>
      <c r="M23" s="115" t="s">
        <v>3</v>
      </c>
      <c r="N23" s="115" t="s">
        <v>6</v>
      </c>
    </row>
    <row r="24" spans="1:14" s="79" customFormat="1" x14ac:dyDescent="0.25">
      <c r="A24" s="77" t="s">
        <v>1</v>
      </c>
      <c r="B24" s="80">
        <v>42371</v>
      </c>
      <c r="C24" s="78"/>
      <c r="G24" s="120" t="s">
        <v>2</v>
      </c>
      <c r="H24" s="119">
        <f>H13</f>
        <v>300000</v>
      </c>
      <c r="J24" s="116">
        <f>J13</f>
        <v>1</v>
      </c>
      <c r="K24" s="130">
        <f t="shared" ref="K24:N24" si="0">K13</f>
        <v>42371</v>
      </c>
      <c r="L24" s="131">
        <f t="shared" si="0"/>
        <v>100000</v>
      </c>
      <c r="M24" s="131">
        <f t="shared" si="0"/>
        <v>1200</v>
      </c>
      <c r="N24" s="131">
        <f t="shared" si="0"/>
        <v>120000000</v>
      </c>
    </row>
    <row r="25" spans="1:14" s="79" customFormat="1" x14ac:dyDescent="0.25">
      <c r="A25" s="77" t="s">
        <v>14</v>
      </c>
      <c r="B25" s="80">
        <v>42372</v>
      </c>
      <c r="C25" s="78"/>
      <c r="G25" s="120" t="s">
        <v>3</v>
      </c>
      <c r="H25" s="119">
        <f>B26</f>
        <v>1325</v>
      </c>
      <c r="J25" s="129">
        <f>J14</f>
        <v>2</v>
      </c>
      <c r="K25" s="130">
        <f t="shared" ref="K25:N25" si="1">K14</f>
        <v>42371</v>
      </c>
      <c r="L25" s="131">
        <f t="shared" si="1"/>
        <v>200000</v>
      </c>
      <c r="M25" s="131">
        <f t="shared" si="1"/>
        <v>1100</v>
      </c>
      <c r="N25" s="131">
        <f t="shared" si="1"/>
        <v>220000000</v>
      </c>
    </row>
    <row r="26" spans="1:14" s="79" customFormat="1" x14ac:dyDescent="0.25">
      <c r="A26" s="77" t="s">
        <v>3</v>
      </c>
      <c r="B26" s="81">
        <v>1325</v>
      </c>
      <c r="C26" s="78"/>
      <c r="G26" s="120" t="s">
        <v>15</v>
      </c>
      <c r="H26" s="118">
        <f>H24*H25</f>
        <v>397500000</v>
      </c>
    </row>
    <row r="27" spans="1:14" s="79" customFormat="1" x14ac:dyDescent="0.25">
      <c r="A27" s="77"/>
      <c r="B27" s="81"/>
      <c r="G27" s="120" t="s">
        <v>18</v>
      </c>
      <c r="H27" s="119">
        <f>H16</f>
        <v>1133.3333333333333</v>
      </c>
    </row>
    <row r="28" spans="1:14" s="79" customFormat="1" x14ac:dyDescent="0.25">
      <c r="A28" s="77"/>
      <c r="B28" s="81"/>
      <c r="G28" s="120" t="s">
        <v>19</v>
      </c>
      <c r="H28" s="119">
        <f>H17</f>
        <v>340000000</v>
      </c>
    </row>
    <row r="29" spans="1:14" s="79" customFormat="1" x14ac:dyDescent="0.25">
      <c r="A29" s="77"/>
      <c r="B29" s="82"/>
    </row>
    <row r="30" spans="1:14" s="79" customFormat="1" x14ac:dyDescent="0.25">
      <c r="H30" s="85">
        <f>H26-H28</f>
        <v>57500000</v>
      </c>
    </row>
    <row r="31" spans="1:14" s="79" customFormat="1" ht="15.75" thickBot="1" x14ac:dyDescent="0.3"/>
    <row r="32" spans="1:14" x14ac:dyDescent="0.25">
      <c r="A32" s="184" t="s">
        <v>61</v>
      </c>
      <c r="B32" s="166"/>
      <c r="C32" s="166"/>
      <c r="D32" s="166"/>
      <c r="E32" s="166"/>
      <c r="F32" s="166"/>
      <c r="G32" s="166"/>
      <c r="H32" s="166"/>
      <c r="I32" s="166"/>
      <c r="J32" s="185" t="s">
        <v>0</v>
      </c>
      <c r="K32" s="185" t="s">
        <v>1</v>
      </c>
      <c r="L32" s="185" t="s">
        <v>2</v>
      </c>
      <c r="M32" s="185" t="s">
        <v>3</v>
      </c>
      <c r="N32" s="186" t="s">
        <v>6</v>
      </c>
    </row>
    <row r="33" spans="1:14" x14ac:dyDescent="0.25">
      <c r="A33" s="187" t="s">
        <v>0</v>
      </c>
      <c r="B33" s="179">
        <v>3</v>
      </c>
      <c r="C33" s="67" t="s">
        <v>9</v>
      </c>
      <c r="D33" s="181">
        <v>2.5000000000000001E-3</v>
      </c>
      <c r="E33" s="175">
        <f>D33*B37</f>
        <v>612500</v>
      </c>
      <c r="F33" s="162"/>
      <c r="G33" s="177" t="s">
        <v>2</v>
      </c>
      <c r="H33" s="176">
        <f>H24-B35</f>
        <v>125000</v>
      </c>
      <c r="I33" s="188" t="s">
        <v>77</v>
      </c>
      <c r="J33" s="173">
        <v>2</v>
      </c>
      <c r="K33" s="174">
        <f>K25</f>
        <v>42371</v>
      </c>
      <c r="L33" s="175">
        <f>E44</f>
        <v>125000</v>
      </c>
      <c r="M33" s="175">
        <f>M25</f>
        <v>1100</v>
      </c>
      <c r="N33" s="192">
        <f>F44</f>
        <v>137500000</v>
      </c>
    </row>
    <row r="34" spans="1:14" x14ac:dyDescent="0.25">
      <c r="A34" s="187" t="s">
        <v>1</v>
      </c>
      <c r="B34" s="180">
        <v>42372</v>
      </c>
      <c r="C34" s="67" t="s">
        <v>10</v>
      </c>
      <c r="D34" s="181">
        <v>3.3E-4</v>
      </c>
      <c r="E34" s="175">
        <f>D34*B37</f>
        <v>80850</v>
      </c>
      <c r="F34" s="162"/>
      <c r="G34" s="177" t="s">
        <v>3</v>
      </c>
      <c r="H34" s="176">
        <f>B36</f>
        <v>1400</v>
      </c>
      <c r="I34" s="188" t="s">
        <v>42</v>
      </c>
      <c r="J34" s="162"/>
      <c r="K34" s="159"/>
      <c r="L34" s="7"/>
      <c r="M34" s="7"/>
      <c r="N34" s="168"/>
    </row>
    <row r="35" spans="1:14" x14ac:dyDescent="0.25">
      <c r="A35" s="187" t="s">
        <v>2</v>
      </c>
      <c r="B35" s="175">
        <v>175000</v>
      </c>
      <c r="C35" s="67" t="s">
        <v>11</v>
      </c>
      <c r="D35" s="181">
        <v>0.1</v>
      </c>
      <c r="E35" s="175">
        <f>E33*D35</f>
        <v>61250</v>
      </c>
      <c r="F35" s="162"/>
      <c r="G35" s="177" t="s">
        <v>15</v>
      </c>
      <c r="H35" s="176">
        <f>H33*H34</f>
        <v>175000000</v>
      </c>
      <c r="I35" s="188" t="s">
        <v>43</v>
      </c>
      <c r="J35" s="188"/>
      <c r="K35" s="188"/>
      <c r="L35" s="188"/>
      <c r="M35" s="188"/>
      <c r="N35" s="160"/>
    </row>
    <row r="36" spans="1:14" x14ac:dyDescent="0.25">
      <c r="A36" s="187" t="s">
        <v>3</v>
      </c>
      <c r="B36" s="175">
        <v>1400</v>
      </c>
      <c r="C36" s="178" t="s">
        <v>12</v>
      </c>
      <c r="D36" s="181">
        <v>0.01</v>
      </c>
      <c r="E36" s="175">
        <f>D36*B37</f>
        <v>2450000</v>
      </c>
      <c r="F36" s="162"/>
      <c r="G36" s="177" t="s">
        <v>18</v>
      </c>
      <c r="H36" s="176">
        <f>M33</f>
        <v>1100</v>
      </c>
      <c r="I36" s="188" t="s">
        <v>78</v>
      </c>
      <c r="J36" s="161"/>
      <c r="K36" s="161"/>
      <c r="L36" s="162"/>
      <c r="M36" s="162"/>
      <c r="N36" s="169"/>
    </row>
    <row r="37" spans="1:14" x14ac:dyDescent="0.25">
      <c r="A37" s="187" t="s">
        <v>4</v>
      </c>
      <c r="B37" s="175">
        <f>B35*B36</f>
        <v>245000000</v>
      </c>
      <c r="C37" s="178" t="s">
        <v>7</v>
      </c>
      <c r="D37" s="181">
        <v>0.02</v>
      </c>
      <c r="E37" s="175">
        <f>D37*E33</f>
        <v>12250</v>
      </c>
      <c r="F37" s="162"/>
      <c r="G37" s="177" t="s">
        <v>19</v>
      </c>
      <c r="H37" s="176">
        <f>N33</f>
        <v>137500000</v>
      </c>
      <c r="I37" s="188" t="s">
        <v>79</v>
      </c>
      <c r="J37" s="162"/>
      <c r="K37" s="162"/>
      <c r="L37" s="162"/>
      <c r="M37" s="162"/>
      <c r="N37" s="169"/>
    </row>
    <row r="38" spans="1:14" x14ac:dyDescent="0.25">
      <c r="A38" s="187" t="s">
        <v>5</v>
      </c>
      <c r="B38" s="175">
        <f>SUM(E33:E36)</f>
        <v>3204600</v>
      </c>
      <c r="C38" s="162"/>
      <c r="D38" s="162"/>
      <c r="E38" s="162"/>
      <c r="F38" s="162"/>
      <c r="G38" s="162"/>
      <c r="H38" s="189">
        <f>H35-H37</f>
        <v>37500000</v>
      </c>
      <c r="I38" s="162"/>
      <c r="J38" s="162"/>
      <c r="K38" s="162"/>
      <c r="L38" s="162"/>
      <c r="M38" s="162"/>
      <c r="N38" s="169"/>
    </row>
    <row r="39" spans="1:14" x14ac:dyDescent="0.25">
      <c r="A39" s="187" t="s">
        <v>6</v>
      </c>
      <c r="B39" s="175">
        <f>B37-B38</f>
        <v>241795400</v>
      </c>
      <c r="C39" s="162"/>
      <c r="D39" s="179" t="s">
        <v>0</v>
      </c>
      <c r="E39" s="179" t="s">
        <v>2</v>
      </c>
      <c r="F39" s="179" t="s">
        <v>5</v>
      </c>
      <c r="G39" s="179" t="s">
        <v>62</v>
      </c>
      <c r="H39" s="182" t="s">
        <v>63</v>
      </c>
      <c r="I39" s="182" t="s">
        <v>64</v>
      </c>
      <c r="J39" s="162"/>
      <c r="K39" s="163" t="s">
        <v>62</v>
      </c>
      <c r="L39" s="193" t="s">
        <v>65</v>
      </c>
      <c r="M39" s="193"/>
      <c r="N39" s="194"/>
    </row>
    <row r="40" spans="1:14" x14ac:dyDescent="0.25">
      <c r="A40" s="190" t="s">
        <v>7</v>
      </c>
      <c r="B40" s="176">
        <f>E37</f>
        <v>12250</v>
      </c>
      <c r="C40" s="162"/>
      <c r="D40" s="173">
        <f>J24</f>
        <v>1</v>
      </c>
      <c r="E40" s="176">
        <f>L24</f>
        <v>100000</v>
      </c>
      <c r="F40" s="176">
        <f>N24</f>
        <v>120000000</v>
      </c>
      <c r="G40" s="176">
        <f>(E40*H25)-F40</f>
        <v>12500000</v>
      </c>
      <c r="H40" s="183" t="s">
        <v>66</v>
      </c>
      <c r="I40" s="176">
        <f>(E40*B36)-F40</f>
        <v>20000000</v>
      </c>
      <c r="J40" s="162"/>
      <c r="K40" s="164" t="s">
        <v>63</v>
      </c>
      <c r="L40" s="193" t="s">
        <v>67</v>
      </c>
      <c r="M40" s="193"/>
      <c r="N40" s="194"/>
    </row>
    <row r="41" spans="1:14" x14ac:dyDescent="0.25">
      <c r="A41" s="190" t="s">
        <v>8</v>
      </c>
      <c r="B41" s="176">
        <f>B39+B40</f>
        <v>241807650</v>
      </c>
      <c r="C41" s="162"/>
      <c r="D41" s="173">
        <f>J25</f>
        <v>2</v>
      </c>
      <c r="E41" s="176">
        <f>L25</f>
        <v>200000</v>
      </c>
      <c r="F41" s="176">
        <f>N25</f>
        <v>220000000</v>
      </c>
      <c r="G41" s="183" t="s">
        <v>66</v>
      </c>
      <c r="H41" s="183" t="s">
        <v>66</v>
      </c>
      <c r="I41" s="183" t="s">
        <v>66</v>
      </c>
      <c r="J41" s="162"/>
      <c r="K41" s="164" t="s">
        <v>64</v>
      </c>
      <c r="L41" s="193" t="s">
        <v>68</v>
      </c>
      <c r="M41" s="193"/>
      <c r="N41" s="194"/>
    </row>
    <row r="42" spans="1:14" x14ac:dyDescent="0.25">
      <c r="A42" s="167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9"/>
    </row>
    <row r="43" spans="1:14" x14ac:dyDescent="0.25">
      <c r="A43" s="167"/>
      <c r="B43" s="162"/>
      <c r="C43" s="162"/>
      <c r="D43" s="178" t="s">
        <v>69</v>
      </c>
      <c r="E43" s="176">
        <f>B35-E40</f>
        <v>75000</v>
      </c>
      <c r="F43" s="176">
        <f>E43/E41*F41</f>
        <v>82500000</v>
      </c>
      <c r="G43" s="176">
        <f>(E43*H25)-F43</f>
        <v>16875000</v>
      </c>
      <c r="H43" s="183" t="s">
        <v>66</v>
      </c>
      <c r="I43" s="176">
        <f>(E43*B36)-F43</f>
        <v>22500000</v>
      </c>
      <c r="J43" s="162"/>
      <c r="K43" s="162"/>
      <c r="L43" s="162"/>
      <c r="M43" s="162"/>
      <c r="N43" s="169"/>
    </row>
    <row r="44" spans="1:14" x14ac:dyDescent="0.25">
      <c r="A44" s="167"/>
      <c r="B44" s="162"/>
      <c r="C44" s="162"/>
      <c r="D44" s="178" t="s">
        <v>70</v>
      </c>
      <c r="E44" s="176">
        <f>E41-E43</f>
        <v>125000</v>
      </c>
      <c r="F44" s="176">
        <f>E44/E41*F41</f>
        <v>137500000</v>
      </c>
      <c r="G44" s="183" t="s">
        <v>66</v>
      </c>
      <c r="H44" s="176">
        <f>E44*(B36-H25)</f>
        <v>9375000</v>
      </c>
      <c r="I44" s="183" t="s">
        <v>66</v>
      </c>
      <c r="J44" s="162"/>
      <c r="K44" s="162"/>
      <c r="L44" s="162"/>
      <c r="M44" s="162"/>
      <c r="N44" s="169"/>
    </row>
    <row r="45" spans="1:14" x14ac:dyDescent="0.25">
      <c r="A45" s="167"/>
      <c r="B45" s="162"/>
      <c r="C45" s="162"/>
      <c r="D45" s="162"/>
      <c r="E45" s="162"/>
      <c r="F45" s="162"/>
      <c r="G45" s="7">
        <f>G40+G43</f>
        <v>29375000</v>
      </c>
      <c r="H45" s="189">
        <f>H30-G40-G43+H44</f>
        <v>37500000</v>
      </c>
      <c r="I45" s="7">
        <f>I40+I43</f>
        <v>42500000</v>
      </c>
      <c r="J45" s="162"/>
      <c r="K45" s="162"/>
      <c r="L45" s="162"/>
      <c r="M45" s="162"/>
      <c r="N45" s="169"/>
    </row>
    <row r="46" spans="1:14" ht="15.75" thickBot="1" x14ac:dyDescent="0.3">
      <c r="A46" s="170"/>
      <c r="B46" s="171"/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91"/>
    </row>
    <row r="47" spans="1:14" x14ac:dyDescent="0.25">
      <c r="A47" s="204" t="s">
        <v>80</v>
      </c>
      <c r="B47" s="195"/>
      <c r="J47" s="205" t="s">
        <v>0</v>
      </c>
      <c r="K47" s="205" t="s">
        <v>1</v>
      </c>
      <c r="L47" s="205" t="s">
        <v>2</v>
      </c>
      <c r="M47" s="205" t="s">
        <v>3</v>
      </c>
      <c r="N47" s="206" t="s">
        <v>6</v>
      </c>
    </row>
    <row r="48" spans="1:14" x14ac:dyDescent="0.25">
      <c r="G48" s="200" t="s">
        <v>2</v>
      </c>
      <c r="H48" s="199">
        <f>H33</f>
        <v>125000</v>
      </c>
      <c r="J48" s="196">
        <v>2</v>
      </c>
      <c r="K48" s="197" t="str">
        <f>K40</f>
        <v>unrlzd PL</v>
      </c>
      <c r="L48" s="198">
        <f>L33</f>
        <v>125000</v>
      </c>
      <c r="M48" s="198">
        <f>M33</f>
        <v>1100</v>
      </c>
      <c r="N48" s="207">
        <f>N33</f>
        <v>137500000</v>
      </c>
    </row>
    <row r="49" spans="3:14" x14ac:dyDescent="0.25">
      <c r="G49" s="200" t="s">
        <v>3</v>
      </c>
      <c r="H49" s="199">
        <f>H34</f>
        <v>1400</v>
      </c>
    </row>
    <row r="50" spans="3:14" x14ac:dyDescent="0.25">
      <c r="G50" s="200" t="s">
        <v>15</v>
      </c>
      <c r="H50" s="199">
        <f>H48*H49</f>
        <v>175000000</v>
      </c>
      <c r="J50" s="242">
        <v>1364482.6529999999</v>
      </c>
      <c r="M50" s="241">
        <v>20200000000</v>
      </c>
    </row>
    <row r="51" spans="3:14" x14ac:dyDescent="0.25">
      <c r="G51" s="200" t="s">
        <v>18</v>
      </c>
      <c r="H51" s="199">
        <f>H27</f>
        <v>1133.3333333333333</v>
      </c>
      <c r="J51" s="241">
        <v>1000000</v>
      </c>
      <c r="K51" s="241">
        <v>14774.95</v>
      </c>
      <c r="L51" s="241">
        <f>J51*K51</f>
        <v>14774950000</v>
      </c>
      <c r="M51" s="242">
        <f>J51/J50*M50</f>
        <v>14804145699.901398</v>
      </c>
      <c r="N51" s="242">
        <f>L51-M51</f>
        <v>-29195699.901397705</v>
      </c>
    </row>
    <row r="52" spans="3:14" x14ac:dyDescent="0.25">
      <c r="G52" s="200" t="s">
        <v>19</v>
      </c>
      <c r="H52" s="199">
        <f>F56</f>
        <v>141666666.66666669</v>
      </c>
      <c r="J52" s="241">
        <f>J50-J51</f>
        <v>364482.65299999993</v>
      </c>
      <c r="K52" s="241">
        <f>K51</f>
        <v>14774.95</v>
      </c>
      <c r="L52" s="241">
        <f>J52*K52</f>
        <v>5385212973.9423494</v>
      </c>
      <c r="M52" s="242">
        <f>J52/J50*M50</f>
        <v>5395854300.0986013</v>
      </c>
    </row>
    <row r="53" spans="3:14" x14ac:dyDescent="0.25">
      <c r="H53" s="215">
        <f>H50-H52</f>
        <v>33333333.333333313</v>
      </c>
    </row>
    <row r="54" spans="3:14" x14ac:dyDescent="0.25">
      <c r="D54" s="201" t="s">
        <v>0</v>
      </c>
      <c r="E54" s="201" t="s">
        <v>2</v>
      </c>
      <c r="F54" s="201" t="s">
        <v>5</v>
      </c>
      <c r="G54" s="201" t="s">
        <v>62</v>
      </c>
      <c r="H54" s="202" t="s">
        <v>63</v>
      </c>
      <c r="I54" s="202" t="s">
        <v>64</v>
      </c>
    </row>
    <row r="55" spans="3:14" x14ac:dyDescent="0.25">
      <c r="C55" s="239"/>
      <c r="D55" s="237" t="s">
        <v>81</v>
      </c>
      <c r="E55" s="199">
        <f>B35</f>
        <v>175000</v>
      </c>
      <c r="F55" s="199">
        <f>E55/H24*H28</f>
        <v>198333333.33333334</v>
      </c>
      <c r="G55" s="199">
        <f>(E55*H25)-F55</f>
        <v>33541666.666666657</v>
      </c>
      <c r="H55" s="203" t="s">
        <v>66</v>
      </c>
      <c r="I55" s="199">
        <f>(E55*B36)-F55</f>
        <v>46666666.666666657</v>
      </c>
    </row>
    <row r="56" spans="3:14" x14ac:dyDescent="0.25">
      <c r="D56" s="237" t="s">
        <v>82</v>
      </c>
      <c r="E56" s="199">
        <f>H24-B35</f>
        <v>125000</v>
      </c>
      <c r="F56" s="199">
        <f>E56/H24*H28</f>
        <v>141666666.66666669</v>
      </c>
      <c r="G56" s="203" t="s">
        <v>66</v>
      </c>
      <c r="H56" s="240">
        <f>E56*(B36-H25)</f>
        <v>9375000</v>
      </c>
      <c r="I56" s="20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showGridLines="0" topLeftCell="A58" workbookViewId="0">
      <selection activeCell="Q61" sqref="Q61"/>
    </sheetView>
  </sheetViews>
  <sheetFormatPr defaultRowHeight="15" x14ac:dyDescent="0.25"/>
  <cols>
    <col min="2" max="2" width="9.42578125" customWidth="1"/>
    <col min="3" max="3" width="2.85546875" customWidth="1"/>
    <col min="4" max="4" width="13.5703125" bestFit="1" customWidth="1"/>
    <col min="5" max="5" width="16.85546875" bestFit="1" customWidth="1"/>
    <col min="6" max="6" width="3.5703125" customWidth="1"/>
    <col min="7" max="7" width="15.28515625" bestFit="1" customWidth="1"/>
    <col min="8" max="8" width="16.85546875" bestFit="1" customWidth="1"/>
    <col min="9" max="9" width="5.85546875" customWidth="1"/>
    <col min="11" max="11" width="13.28515625" style="6" bestFit="1" customWidth="1"/>
    <col min="12" max="12" width="2.85546875" customWidth="1"/>
    <col min="13" max="13" width="9.140625" customWidth="1"/>
    <col min="14" max="14" width="15" style="6" bestFit="1" customWidth="1"/>
  </cols>
  <sheetData>
    <row r="1" spans="1:14" s="11" customFormat="1" x14ac:dyDescent="0.25">
      <c r="A1" s="9" t="s">
        <v>20</v>
      </c>
      <c r="B1" s="12">
        <v>42371</v>
      </c>
      <c r="D1" s="22" t="s">
        <v>21</v>
      </c>
      <c r="E1" s="23">
        <f>G9-G18</f>
        <v>120000000</v>
      </c>
      <c r="F1" s="24"/>
      <c r="G1" s="24" t="s">
        <v>24</v>
      </c>
      <c r="H1" s="25">
        <f>G13</f>
        <v>120363600</v>
      </c>
      <c r="J1" s="22" t="s">
        <v>28</v>
      </c>
      <c r="K1" s="35"/>
      <c r="L1" s="24"/>
      <c r="M1" s="24" t="s">
        <v>30</v>
      </c>
      <c r="N1" s="36"/>
    </row>
    <row r="2" spans="1:14" s="11" customFormat="1" x14ac:dyDescent="0.25">
      <c r="A2" s="9" t="s">
        <v>0</v>
      </c>
      <c r="B2" s="18">
        <v>1</v>
      </c>
      <c r="D2" s="26" t="s">
        <v>22</v>
      </c>
      <c r="E2" s="13">
        <v>750000000</v>
      </c>
      <c r="F2" s="14"/>
      <c r="G2" s="14" t="s">
        <v>29</v>
      </c>
      <c r="H2" s="27">
        <f>G14</f>
        <v>6000</v>
      </c>
      <c r="J2" s="37" t="s">
        <v>9</v>
      </c>
      <c r="K2" s="13">
        <f>G10</f>
        <v>300000</v>
      </c>
      <c r="L2" s="14"/>
      <c r="M2" s="8" t="s">
        <v>16</v>
      </c>
      <c r="N2" s="29">
        <f>-G17</f>
        <v>0</v>
      </c>
    </row>
    <row r="3" spans="1:14" s="11" customFormat="1" x14ac:dyDescent="0.25">
      <c r="D3" s="26" t="s">
        <v>23</v>
      </c>
      <c r="E3" s="13">
        <v>0</v>
      </c>
      <c r="F3" s="14"/>
      <c r="G3" s="14" t="s">
        <v>25</v>
      </c>
      <c r="H3" s="28"/>
      <c r="J3" s="37" t="s">
        <v>10</v>
      </c>
      <c r="K3" s="13">
        <f>G11</f>
        <v>39600</v>
      </c>
      <c r="L3" s="14"/>
      <c r="M3" s="8" t="s">
        <v>31</v>
      </c>
      <c r="N3" s="29">
        <v>0</v>
      </c>
    </row>
    <row r="4" spans="1:14" s="11" customFormat="1" ht="15.75" thickBot="1" x14ac:dyDescent="0.3">
      <c r="D4" s="26"/>
      <c r="E4" s="14"/>
      <c r="F4" s="14"/>
      <c r="G4" s="8" t="s">
        <v>26</v>
      </c>
      <c r="H4" s="29">
        <v>750000000</v>
      </c>
      <c r="J4" s="37" t="s">
        <v>11</v>
      </c>
      <c r="K4" s="13">
        <f>G12</f>
        <v>30000</v>
      </c>
      <c r="L4" s="14"/>
      <c r="M4" s="14"/>
      <c r="N4" s="29">
        <f>N2+N3</f>
        <v>0</v>
      </c>
    </row>
    <row r="5" spans="1:14" s="11" customFormat="1" ht="15.75" thickBot="1" x14ac:dyDescent="0.3">
      <c r="D5" s="30"/>
      <c r="E5" s="31"/>
      <c r="F5" s="31"/>
      <c r="G5" s="32" t="s">
        <v>27</v>
      </c>
      <c r="H5" s="33">
        <f>N5</f>
        <v>-369600</v>
      </c>
      <c r="J5" s="38" t="s">
        <v>12</v>
      </c>
      <c r="K5" s="39">
        <v>0</v>
      </c>
      <c r="L5" s="31"/>
      <c r="M5" s="31" t="s">
        <v>27</v>
      </c>
      <c r="N5" s="40">
        <f>SUM(N2:N3)-SUM(K2:K5)</f>
        <v>-369600</v>
      </c>
    </row>
    <row r="6" spans="1:14" s="11" customFormat="1" ht="15.75" thickBot="1" x14ac:dyDescent="0.3">
      <c r="E6" s="34">
        <f>SUM(E1:E3)</f>
        <v>870000000</v>
      </c>
      <c r="H6" s="34">
        <f>SUM(H1:H5)</f>
        <v>870000000</v>
      </c>
      <c r="K6" s="215">
        <f>SUM(K2:K5)</f>
        <v>369600</v>
      </c>
      <c r="N6" s="10"/>
    </row>
    <row r="7" spans="1:14" s="11" customFormat="1" x14ac:dyDescent="0.25">
      <c r="K7" s="10"/>
      <c r="N7" s="10"/>
    </row>
    <row r="8" spans="1:14" s="11" customFormat="1" x14ac:dyDescent="0.25">
      <c r="D8" s="11" t="s">
        <v>32</v>
      </c>
      <c r="K8" s="10"/>
      <c r="N8" s="10"/>
    </row>
    <row r="9" spans="1:14" s="11" customFormat="1" x14ac:dyDescent="0.25">
      <c r="D9" s="9" t="s">
        <v>33</v>
      </c>
      <c r="E9" s="11" t="s">
        <v>34</v>
      </c>
      <c r="G9" s="17">
        <f>TRANSAKSI!B6</f>
        <v>120000000</v>
      </c>
      <c r="K9" s="10"/>
      <c r="N9" s="10"/>
    </row>
    <row r="10" spans="1:14" s="11" customFormat="1" x14ac:dyDescent="0.25">
      <c r="D10" s="9"/>
      <c r="E10" s="11" t="s">
        <v>53</v>
      </c>
      <c r="G10" s="17">
        <f>TRANSAKSI!E2</f>
        <v>300000</v>
      </c>
      <c r="K10" s="10"/>
      <c r="N10" s="10"/>
    </row>
    <row r="11" spans="1:14" s="11" customFormat="1" x14ac:dyDescent="0.25">
      <c r="D11" s="9"/>
      <c r="E11" s="11" t="s">
        <v>54</v>
      </c>
      <c r="G11" s="17">
        <f>TRANSAKSI!E3</f>
        <v>39600</v>
      </c>
      <c r="K11" s="10"/>
      <c r="N11" s="10"/>
    </row>
    <row r="12" spans="1:14" s="11" customFormat="1" x14ac:dyDescent="0.25">
      <c r="D12" s="9"/>
      <c r="E12" s="11" t="s">
        <v>55</v>
      </c>
      <c r="G12" s="17">
        <f>TRANSAKSI!E4</f>
        <v>30000</v>
      </c>
      <c r="K12" s="10"/>
      <c r="N12" s="10"/>
    </row>
    <row r="13" spans="1:14" s="11" customFormat="1" x14ac:dyDescent="0.25">
      <c r="D13" s="9" t="s">
        <v>35</v>
      </c>
      <c r="E13" s="11" t="s">
        <v>24</v>
      </c>
      <c r="G13" s="17">
        <f>TRANSAKSI!B10</f>
        <v>120363600</v>
      </c>
      <c r="K13" s="10"/>
      <c r="N13" s="10"/>
    </row>
    <row r="14" spans="1:14" s="11" customFormat="1" x14ac:dyDescent="0.25">
      <c r="E14" s="11" t="s">
        <v>36</v>
      </c>
      <c r="G14" s="17">
        <f>TRANSAKSI!B9</f>
        <v>6000</v>
      </c>
      <c r="K14" s="10"/>
      <c r="N14" s="10"/>
    </row>
    <row r="15" spans="1:14" s="11" customFormat="1" x14ac:dyDescent="0.25">
      <c r="K15" s="10"/>
      <c r="N15" s="10"/>
    </row>
    <row r="16" spans="1:14" s="11" customFormat="1" x14ac:dyDescent="0.25">
      <c r="D16" s="11" t="s">
        <v>37</v>
      </c>
      <c r="G16" s="66" t="s">
        <v>59</v>
      </c>
      <c r="K16" s="10"/>
      <c r="N16" s="10"/>
    </row>
    <row r="17" spans="1:14" s="11" customFormat="1" x14ac:dyDescent="0.25">
      <c r="D17" s="9" t="s">
        <v>33</v>
      </c>
      <c r="E17" s="11" t="s">
        <v>38</v>
      </c>
      <c r="G17" s="17">
        <v>0</v>
      </c>
      <c r="K17" s="10"/>
      <c r="N17" s="10"/>
    </row>
    <row r="18" spans="1:14" s="11" customFormat="1" x14ac:dyDescent="0.25">
      <c r="D18" s="9" t="s">
        <v>35</v>
      </c>
      <c r="E18" s="11" t="s">
        <v>34</v>
      </c>
      <c r="G18" s="17">
        <v>0</v>
      </c>
      <c r="K18" s="10"/>
      <c r="N18" s="10"/>
    </row>
    <row r="19" spans="1:14" s="11" customFormat="1" x14ac:dyDescent="0.25">
      <c r="K19" s="10"/>
      <c r="N19" s="10"/>
    </row>
    <row r="20" spans="1:14" s="11" customFormat="1" ht="15.75" thickBot="1" x14ac:dyDescent="0.3">
      <c r="K20" s="10"/>
      <c r="N20" s="10"/>
    </row>
    <row r="21" spans="1:14" x14ac:dyDescent="0.25">
      <c r="A21" s="4" t="s">
        <v>20</v>
      </c>
      <c r="B21" s="19">
        <v>42371</v>
      </c>
      <c r="D21" s="41" t="s">
        <v>21</v>
      </c>
      <c r="E21" s="42">
        <f>E1+G29-G37+G42</f>
        <v>330000000</v>
      </c>
      <c r="F21" s="43"/>
      <c r="G21" s="43" t="s">
        <v>24</v>
      </c>
      <c r="H21" s="44">
        <f>H1+G33</f>
        <v>341030200</v>
      </c>
      <c r="J21" s="41" t="s">
        <v>28</v>
      </c>
      <c r="K21" s="54"/>
      <c r="L21" s="43"/>
      <c r="M21" s="43" t="s">
        <v>30</v>
      </c>
      <c r="N21" s="55"/>
    </row>
    <row r="22" spans="1:14" x14ac:dyDescent="0.25">
      <c r="A22" s="4" t="s">
        <v>0</v>
      </c>
      <c r="B22" s="21">
        <v>2</v>
      </c>
      <c r="D22" s="45" t="s">
        <v>22</v>
      </c>
      <c r="E22" s="3">
        <v>750000000</v>
      </c>
      <c r="F22" s="1"/>
      <c r="G22" s="1" t="s">
        <v>29</v>
      </c>
      <c r="H22" s="46">
        <f>H2+G34</f>
        <v>17000</v>
      </c>
      <c r="J22" s="56" t="s">
        <v>9</v>
      </c>
      <c r="K22" s="3">
        <f>K2+G30</f>
        <v>850000</v>
      </c>
      <c r="L22" s="1"/>
      <c r="M22" s="2" t="s">
        <v>16</v>
      </c>
      <c r="N22" s="48">
        <f>N2-G37+G41</f>
        <v>-10000000</v>
      </c>
    </row>
    <row r="23" spans="1:14" x14ac:dyDescent="0.25">
      <c r="D23" s="45" t="s">
        <v>23</v>
      </c>
      <c r="E23" s="3">
        <v>0</v>
      </c>
      <c r="F23" s="1"/>
      <c r="G23" s="1" t="s">
        <v>25</v>
      </c>
      <c r="H23" s="47"/>
      <c r="J23" s="56" t="s">
        <v>10</v>
      </c>
      <c r="K23" s="3">
        <f>K3+G31</f>
        <v>112200</v>
      </c>
      <c r="L23" s="1"/>
      <c r="M23" s="2" t="s">
        <v>31</v>
      </c>
      <c r="N23" s="48">
        <v>0</v>
      </c>
    </row>
    <row r="24" spans="1:14" ht="15.75" thickBot="1" x14ac:dyDescent="0.3">
      <c r="D24" s="45"/>
      <c r="E24" s="1"/>
      <c r="F24" s="1"/>
      <c r="G24" s="2" t="s">
        <v>26</v>
      </c>
      <c r="H24" s="48">
        <v>750000000</v>
      </c>
      <c r="J24" s="56" t="s">
        <v>11</v>
      </c>
      <c r="K24" s="3">
        <f>K4+G32</f>
        <v>85000</v>
      </c>
      <c r="L24" s="1"/>
      <c r="M24" s="1"/>
      <c r="N24" s="217">
        <f>N22+N23</f>
        <v>-10000000</v>
      </c>
    </row>
    <row r="25" spans="1:14" ht="15.75" thickBot="1" x14ac:dyDescent="0.3">
      <c r="D25" s="49"/>
      <c r="E25" s="50"/>
      <c r="F25" s="50"/>
      <c r="G25" s="51" t="s">
        <v>27</v>
      </c>
      <c r="H25" s="52">
        <f>N25</f>
        <v>-11047200</v>
      </c>
      <c r="J25" s="57" t="s">
        <v>12</v>
      </c>
      <c r="K25" s="58">
        <v>0</v>
      </c>
      <c r="L25" s="50"/>
      <c r="M25" s="50" t="s">
        <v>27</v>
      </c>
      <c r="N25" s="59">
        <f>SUM(N22:N23)-SUM(K22:K25)</f>
        <v>-11047200</v>
      </c>
    </row>
    <row r="26" spans="1:14" ht="15.75" thickBot="1" x14ac:dyDescent="0.3">
      <c r="E26" s="53">
        <f>SUM(E21:E23)</f>
        <v>1080000000</v>
      </c>
      <c r="H26" s="53">
        <f>SUM(H21:H25)</f>
        <v>1080000000</v>
      </c>
      <c r="K26" s="215">
        <f>SUM(K22:K25)</f>
        <v>1047200</v>
      </c>
    </row>
    <row r="28" spans="1:14" x14ac:dyDescent="0.25">
      <c r="D28" t="s">
        <v>32</v>
      </c>
    </row>
    <row r="29" spans="1:14" x14ac:dyDescent="0.25">
      <c r="D29" s="4" t="s">
        <v>33</v>
      </c>
      <c r="E29" t="s">
        <v>34</v>
      </c>
      <c r="G29" s="20">
        <f>TRANSAKSI!B17</f>
        <v>220000000</v>
      </c>
      <c r="H29" s="61" t="s">
        <v>52</v>
      </c>
      <c r="I29" s="62"/>
      <c r="J29" s="62"/>
    </row>
    <row r="30" spans="1:14" x14ac:dyDescent="0.25">
      <c r="D30" s="4"/>
      <c r="E30" s="63" t="s">
        <v>53</v>
      </c>
      <c r="G30" s="20">
        <f>TRANSAKSI!E13</f>
        <v>550000</v>
      </c>
      <c r="H30" s="61" t="s">
        <v>56</v>
      </c>
      <c r="I30" s="62"/>
      <c r="J30" s="62"/>
    </row>
    <row r="31" spans="1:14" x14ac:dyDescent="0.25">
      <c r="D31" s="4"/>
      <c r="E31" s="63" t="s">
        <v>54</v>
      </c>
      <c r="G31" s="20">
        <f>TRANSAKSI!E14</f>
        <v>72600</v>
      </c>
      <c r="H31" s="61" t="s">
        <v>57</v>
      </c>
      <c r="I31" s="62"/>
      <c r="J31" s="62"/>
    </row>
    <row r="32" spans="1:14" x14ac:dyDescent="0.25">
      <c r="D32" s="4"/>
      <c r="E32" s="63" t="s">
        <v>55</v>
      </c>
      <c r="G32" s="20">
        <f>TRANSAKSI!E15</f>
        <v>55000</v>
      </c>
      <c r="H32" s="61" t="s">
        <v>58</v>
      </c>
      <c r="I32" s="62"/>
      <c r="J32" s="62"/>
    </row>
    <row r="33" spans="1:14" x14ac:dyDescent="0.25">
      <c r="D33" s="4" t="s">
        <v>35</v>
      </c>
      <c r="E33" t="s">
        <v>24</v>
      </c>
      <c r="G33" s="20">
        <f>TRANSAKSI!B21</f>
        <v>220666600</v>
      </c>
      <c r="H33" s="61" t="s">
        <v>49</v>
      </c>
    </row>
    <row r="34" spans="1:14" x14ac:dyDescent="0.25">
      <c r="E34" t="s">
        <v>36</v>
      </c>
      <c r="G34" s="20">
        <f>TRANSAKSI!B20</f>
        <v>11000</v>
      </c>
      <c r="H34" s="61" t="s">
        <v>7</v>
      </c>
    </row>
    <row r="35" spans="1:14" x14ac:dyDescent="0.25">
      <c r="G35" s="20">
        <f>G33+G34</f>
        <v>220677600</v>
      </c>
    </row>
    <row r="36" spans="1:14" x14ac:dyDescent="0.25">
      <c r="D36" t="s">
        <v>37</v>
      </c>
      <c r="G36" s="65" t="s">
        <v>59</v>
      </c>
    </row>
    <row r="37" spans="1:14" x14ac:dyDescent="0.25">
      <c r="D37" s="4" t="s">
        <v>33</v>
      </c>
      <c r="E37" t="s">
        <v>38</v>
      </c>
      <c r="G37" s="20">
        <v>0</v>
      </c>
      <c r="H37" s="64"/>
      <c r="I37" s="63"/>
    </row>
    <row r="38" spans="1:14" x14ac:dyDescent="0.25">
      <c r="D38" s="4" t="s">
        <v>35</v>
      </c>
      <c r="E38" t="s">
        <v>34</v>
      </c>
      <c r="G38" s="20">
        <v>0</v>
      </c>
      <c r="H38" s="64"/>
    </row>
    <row r="40" spans="1:14" x14ac:dyDescent="0.25">
      <c r="D40" t="s">
        <v>39</v>
      </c>
    </row>
    <row r="41" spans="1:14" x14ac:dyDescent="0.25">
      <c r="D41" s="4" t="s">
        <v>33</v>
      </c>
      <c r="E41" t="s">
        <v>38</v>
      </c>
      <c r="G41" s="20">
        <f>TRANSAKSI!H2*(TRANSAKSI!B16-TRANSAKSI!H3)</f>
        <v>-10000000</v>
      </c>
      <c r="H41" s="61" t="s">
        <v>51</v>
      </c>
      <c r="I41" s="62"/>
    </row>
    <row r="42" spans="1:14" x14ac:dyDescent="0.25">
      <c r="D42" s="4" t="s">
        <v>35</v>
      </c>
      <c r="E42" t="s">
        <v>34</v>
      </c>
      <c r="G42" s="20">
        <f>G41</f>
        <v>-10000000</v>
      </c>
      <c r="H42" s="61" t="s">
        <v>50</v>
      </c>
    </row>
    <row r="44" spans="1:14" ht="15.75" thickBot="1" x14ac:dyDescent="0.3"/>
    <row r="45" spans="1:14" x14ac:dyDescent="0.25">
      <c r="A45" s="75" t="s">
        <v>20</v>
      </c>
      <c r="B45" s="86">
        <v>42371</v>
      </c>
      <c r="C45" s="71"/>
      <c r="D45" s="89" t="s">
        <v>21</v>
      </c>
      <c r="E45" s="90">
        <f>E21+G54</f>
        <v>397500000</v>
      </c>
      <c r="F45" s="91"/>
      <c r="G45" s="91" t="s">
        <v>24</v>
      </c>
      <c r="H45" s="92">
        <f>H21</f>
        <v>341030200</v>
      </c>
      <c r="I45" s="71"/>
      <c r="J45" s="89" t="s">
        <v>28</v>
      </c>
      <c r="K45" s="102"/>
      <c r="L45" s="91"/>
      <c r="M45" s="91" t="s">
        <v>30</v>
      </c>
      <c r="N45" s="103"/>
    </row>
    <row r="46" spans="1:14" x14ac:dyDescent="0.25">
      <c r="A46" s="75" t="s">
        <v>0</v>
      </c>
      <c r="B46" s="88">
        <v>2</v>
      </c>
      <c r="C46" s="71"/>
      <c r="D46" s="93" t="s">
        <v>22</v>
      </c>
      <c r="E46" s="74">
        <f>E22</f>
        <v>750000000</v>
      </c>
      <c r="F46" s="72"/>
      <c r="G46" s="72" t="s">
        <v>29</v>
      </c>
      <c r="H46" s="94">
        <f>H22</f>
        <v>17000</v>
      </c>
      <c r="I46" s="71"/>
      <c r="J46" s="104" t="s">
        <v>9</v>
      </c>
      <c r="K46" s="74">
        <f>K22</f>
        <v>850000</v>
      </c>
      <c r="L46" s="72"/>
      <c r="M46" s="73" t="s">
        <v>16</v>
      </c>
      <c r="N46" s="96">
        <f>N22+G53</f>
        <v>57500000</v>
      </c>
    </row>
    <row r="47" spans="1:14" x14ac:dyDescent="0.25">
      <c r="A47" s="71"/>
      <c r="B47" s="71"/>
      <c r="C47" s="71"/>
      <c r="D47" s="93" t="s">
        <v>23</v>
      </c>
      <c r="E47" s="74">
        <f>E23</f>
        <v>0</v>
      </c>
      <c r="F47" s="72"/>
      <c r="G47" s="72" t="s">
        <v>25</v>
      </c>
      <c r="H47" s="95"/>
      <c r="I47" s="71"/>
      <c r="J47" s="104" t="s">
        <v>10</v>
      </c>
      <c r="K47" s="74">
        <f>K23</f>
        <v>112200</v>
      </c>
      <c r="L47" s="72"/>
      <c r="M47" s="73" t="s">
        <v>31</v>
      </c>
      <c r="N47" s="96">
        <f>N23</f>
        <v>0</v>
      </c>
    </row>
    <row r="48" spans="1:14" ht="15.75" thickBot="1" x14ac:dyDescent="0.3">
      <c r="A48" s="71"/>
      <c r="B48" s="71"/>
      <c r="C48" s="71"/>
      <c r="D48" s="93"/>
      <c r="E48" s="72"/>
      <c r="F48" s="72"/>
      <c r="G48" s="73" t="s">
        <v>26</v>
      </c>
      <c r="H48" s="96">
        <f>H24</f>
        <v>750000000</v>
      </c>
      <c r="I48" s="71"/>
      <c r="J48" s="104" t="s">
        <v>11</v>
      </c>
      <c r="K48" s="74">
        <f>K24</f>
        <v>85000</v>
      </c>
      <c r="L48" s="72"/>
      <c r="M48" s="72"/>
      <c r="N48" s="217">
        <f>N46+N47</f>
        <v>57500000</v>
      </c>
    </row>
    <row r="49" spans="1:14" ht="15.75" thickBot="1" x14ac:dyDescent="0.3">
      <c r="A49" s="71"/>
      <c r="B49" s="71"/>
      <c r="C49" s="71"/>
      <c r="D49" s="97"/>
      <c r="E49" s="98"/>
      <c r="F49" s="98"/>
      <c r="G49" s="99" t="s">
        <v>27</v>
      </c>
      <c r="H49" s="100">
        <f>N49</f>
        <v>56452800</v>
      </c>
      <c r="I49" s="71"/>
      <c r="J49" s="105" t="s">
        <v>12</v>
      </c>
      <c r="K49" s="106">
        <f>K25</f>
        <v>0</v>
      </c>
      <c r="L49" s="98"/>
      <c r="M49" s="98" t="s">
        <v>27</v>
      </c>
      <c r="N49" s="107">
        <f>SUM(N46:N47)-SUM(K46:K49)</f>
        <v>56452800</v>
      </c>
    </row>
    <row r="50" spans="1:14" ht="15.75" thickBot="1" x14ac:dyDescent="0.3">
      <c r="A50" s="71"/>
      <c r="B50" s="71"/>
      <c r="C50" s="71"/>
      <c r="D50" s="71"/>
      <c r="E50" s="101">
        <f>SUM(E45:E47)</f>
        <v>1147500000</v>
      </c>
      <c r="F50" s="71"/>
      <c r="G50" s="71"/>
      <c r="H50" s="101">
        <f>SUM(H45:H49)</f>
        <v>1147500000</v>
      </c>
      <c r="I50" s="71"/>
      <c r="J50" s="71"/>
      <c r="K50" s="215">
        <f>SUM(K46:K49)</f>
        <v>1047200</v>
      </c>
      <c r="L50" s="71"/>
      <c r="M50" s="71"/>
      <c r="N50" s="76"/>
    </row>
    <row r="52" spans="1:14" x14ac:dyDescent="0.25">
      <c r="D52" s="71" t="s">
        <v>39</v>
      </c>
      <c r="E52" s="71"/>
      <c r="F52" s="71"/>
      <c r="G52" s="71"/>
      <c r="H52" s="71"/>
      <c r="I52" s="71"/>
    </row>
    <row r="53" spans="1:14" x14ac:dyDescent="0.25">
      <c r="D53" s="75" t="s">
        <v>33</v>
      </c>
      <c r="E53" s="71" t="s">
        <v>38</v>
      </c>
      <c r="F53" s="71"/>
      <c r="G53" s="87">
        <f>TRANSAKSI!H24*(TRANSAKSI!B26-TRANSAKSI!H14)</f>
        <v>67500000</v>
      </c>
      <c r="H53" s="108" t="s">
        <v>51</v>
      </c>
      <c r="I53" s="109"/>
    </row>
    <row r="54" spans="1:14" x14ac:dyDescent="0.25">
      <c r="D54" s="75" t="s">
        <v>35</v>
      </c>
      <c r="E54" s="71" t="s">
        <v>34</v>
      </c>
      <c r="F54" s="71"/>
      <c r="G54" s="87">
        <f>G53</f>
        <v>67500000</v>
      </c>
      <c r="H54" s="108" t="s">
        <v>50</v>
      </c>
      <c r="I54" s="71"/>
    </row>
    <row r="56" spans="1:14" ht="15.75" thickBot="1" x14ac:dyDescent="0.3"/>
    <row r="57" spans="1:14" x14ac:dyDescent="0.25">
      <c r="A57" s="136" t="s">
        <v>20</v>
      </c>
      <c r="B57" s="137">
        <v>42372</v>
      </c>
      <c r="C57" s="132"/>
      <c r="D57" s="140" t="s">
        <v>21</v>
      </c>
      <c r="E57" s="141">
        <f>E45-G70-G75+G80</f>
        <v>168750000</v>
      </c>
      <c r="F57" s="142"/>
      <c r="G57" s="142" t="s">
        <v>24</v>
      </c>
      <c r="H57" s="143">
        <f>H45</f>
        <v>341030200</v>
      </c>
      <c r="I57" s="132"/>
      <c r="J57" s="140" t="s">
        <v>28</v>
      </c>
      <c r="K57" s="153"/>
      <c r="L57" s="142"/>
      <c r="M57" s="142" t="s">
        <v>30</v>
      </c>
      <c r="N57" s="154"/>
    </row>
    <row r="58" spans="1:14" x14ac:dyDescent="0.25">
      <c r="A58" s="136" t="s">
        <v>0</v>
      </c>
      <c r="B58" s="139">
        <v>3</v>
      </c>
      <c r="C58" s="132"/>
      <c r="D58" s="144" t="s">
        <v>22</v>
      </c>
      <c r="E58" s="135">
        <f>E46</f>
        <v>750000000</v>
      </c>
      <c r="F58" s="133"/>
      <c r="G58" s="133" t="s">
        <v>29</v>
      </c>
      <c r="H58" s="145">
        <f>H46+G71</f>
        <v>29250</v>
      </c>
      <c r="I58" s="132"/>
      <c r="J58" s="155" t="s">
        <v>9</v>
      </c>
      <c r="K58" s="135">
        <f>K46+G66</f>
        <v>1462500</v>
      </c>
      <c r="L58" s="133"/>
      <c r="M58" s="134" t="s">
        <v>16</v>
      </c>
      <c r="N58" s="147">
        <f>N46-G76+G79</f>
        <v>37500000</v>
      </c>
    </row>
    <row r="59" spans="1:14" x14ac:dyDescent="0.25">
      <c r="A59" s="132"/>
      <c r="B59" s="139" t="s">
        <v>71</v>
      </c>
      <c r="C59" s="132"/>
      <c r="D59" s="144" t="s">
        <v>23</v>
      </c>
      <c r="E59" s="135">
        <f>G65</f>
        <v>241807650</v>
      </c>
      <c r="F59" s="133"/>
      <c r="G59" s="133" t="s">
        <v>25</v>
      </c>
      <c r="H59" s="146"/>
      <c r="I59" s="132"/>
      <c r="J59" s="155" t="s">
        <v>10</v>
      </c>
      <c r="K59" s="135">
        <f>K47+G67</f>
        <v>193050</v>
      </c>
      <c r="L59" s="133"/>
      <c r="M59" s="134" t="s">
        <v>31</v>
      </c>
      <c r="N59" s="147">
        <f>N47+G72</f>
        <v>42500000</v>
      </c>
    </row>
    <row r="60" spans="1:14" ht="15.75" thickBot="1" x14ac:dyDescent="0.3">
      <c r="A60" s="132"/>
      <c r="B60" s="132"/>
      <c r="C60" s="132"/>
      <c r="D60" s="144"/>
      <c r="E60" s="133"/>
      <c r="F60" s="133"/>
      <c r="G60" s="134" t="s">
        <v>26</v>
      </c>
      <c r="H60" s="147">
        <f>H48</f>
        <v>750000000</v>
      </c>
      <c r="I60" s="132"/>
      <c r="J60" s="155" t="s">
        <v>11</v>
      </c>
      <c r="K60" s="135">
        <f>K48+G68</f>
        <v>146250</v>
      </c>
      <c r="L60" s="133"/>
      <c r="M60" s="133"/>
      <c r="N60" s="217">
        <f>N58+N59</f>
        <v>80000000</v>
      </c>
    </row>
    <row r="61" spans="1:14" ht="15.75" thickBot="1" x14ac:dyDescent="0.3">
      <c r="A61" s="132"/>
      <c r="B61" s="132"/>
      <c r="C61" s="132"/>
      <c r="D61" s="148"/>
      <c r="E61" s="149"/>
      <c r="F61" s="149"/>
      <c r="G61" s="150" t="s">
        <v>27</v>
      </c>
      <c r="H61" s="151">
        <f>N61</f>
        <v>75748200</v>
      </c>
      <c r="I61" s="132"/>
      <c r="J61" s="156" t="s">
        <v>12</v>
      </c>
      <c r="K61" s="157">
        <f>K49+G69</f>
        <v>2450000</v>
      </c>
      <c r="L61" s="149"/>
      <c r="M61" s="149" t="s">
        <v>27</v>
      </c>
      <c r="N61" s="172">
        <f>SUM(N58:N59)-SUM(K58:K61)</f>
        <v>75748200</v>
      </c>
    </row>
    <row r="62" spans="1:14" ht="15.75" thickBot="1" x14ac:dyDescent="0.3">
      <c r="A62" s="132"/>
      <c r="B62" s="132"/>
      <c r="C62" s="132"/>
      <c r="D62" s="132"/>
      <c r="E62" s="152">
        <f>SUM(E57:E61)</f>
        <v>1160557650</v>
      </c>
      <c r="F62" s="132"/>
      <c r="G62" s="132"/>
      <c r="H62" s="152">
        <f>SUM(H57:H61)</f>
        <v>1166807650</v>
      </c>
      <c r="I62" s="132"/>
      <c r="J62" s="132"/>
      <c r="K62" s="215">
        <f>SUM(K58:K61)</f>
        <v>4251800</v>
      </c>
      <c r="L62" s="132"/>
      <c r="M62" s="132"/>
      <c r="N62" s="132"/>
    </row>
    <row r="64" spans="1:14" x14ac:dyDescent="0.25">
      <c r="A64" s="132"/>
      <c r="B64" s="132"/>
      <c r="C64" s="132"/>
      <c r="D64" s="132" t="s">
        <v>72</v>
      </c>
      <c r="E64" s="132"/>
      <c r="F64" s="132"/>
      <c r="G64" s="132"/>
      <c r="H64" s="132"/>
      <c r="I64" s="132"/>
      <c r="J64" s="132"/>
      <c r="K64" s="132"/>
      <c r="L64" s="132"/>
      <c r="M64" s="132"/>
      <c r="N64" s="132"/>
    </row>
    <row r="65" spans="1:14" x14ac:dyDescent="0.25">
      <c r="A65" s="132"/>
      <c r="B65" s="132"/>
      <c r="C65" s="132"/>
      <c r="D65" s="136" t="s">
        <v>33</v>
      </c>
      <c r="E65" s="132" t="s">
        <v>23</v>
      </c>
      <c r="F65" s="132"/>
      <c r="G65" s="138">
        <f>TRANSAKSI!B41</f>
        <v>241807650</v>
      </c>
      <c r="H65" s="132"/>
      <c r="I65" s="132"/>
      <c r="J65" s="132"/>
      <c r="K65" s="132"/>
      <c r="L65" s="132"/>
      <c r="M65" s="132"/>
      <c r="N65" s="132"/>
    </row>
    <row r="66" spans="1:14" x14ac:dyDescent="0.25">
      <c r="A66" s="132"/>
      <c r="B66" s="132"/>
      <c r="C66" s="132"/>
      <c r="D66" s="136"/>
      <c r="E66" s="158" t="s">
        <v>53</v>
      </c>
      <c r="F66" s="132"/>
      <c r="G66" s="138">
        <f>TRANSAKSI!E33</f>
        <v>612500</v>
      </c>
      <c r="H66" s="132"/>
      <c r="I66" s="132"/>
      <c r="J66" s="132"/>
      <c r="K66" s="132"/>
      <c r="L66" s="132"/>
      <c r="M66" s="132"/>
      <c r="N66" s="132"/>
    </row>
    <row r="67" spans="1:14" x14ac:dyDescent="0.25">
      <c r="A67" s="132"/>
      <c r="B67" s="132"/>
      <c r="C67" s="132"/>
      <c r="D67" s="132"/>
      <c r="E67" s="158" t="s">
        <v>54</v>
      </c>
      <c r="F67" s="132"/>
      <c r="G67" s="165">
        <f>TRANSAKSI!E34</f>
        <v>80850</v>
      </c>
      <c r="H67" s="132"/>
      <c r="I67" s="132"/>
      <c r="J67" s="132"/>
      <c r="K67" s="132"/>
      <c r="L67" s="132"/>
      <c r="M67" s="132"/>
      <c r="N67" s="132"/>
    </row>
    <row r="68" spans="1:14" x14ac:dyDescent="0.25">
      <c r="A68" s="132"/>
      <c r="B68" s="132"/>
      <c r="C68" s="132"/>
      <c r="D68" s="132"/>
      <c r="E68" s="158" t="s">
        <v>55</v>
      </c>
      <c r="F68" s="132"/>
      <c r="G68" s="165">
        <f>TRANSAKSI!E35</f>
        <v>61250</v>
      </c>
      <c r="H68" s="132"/>
      <c r="I68" s="132"/>
      <c r="J68" s="132"/>
      <c r="K68" s="132"/>
      <c r="L68" s="132"/>
      <c r="M68" s="132"/>
      <c r="N68" s="132"/>
    </row>
    <row r="69" spans="1:14" x14ac:dyDescent="0.25">
      <c r="A69" s="132"/>
      <c r="B69" s="132"/>
      <c r="C69" s="132"/>
      <c r="D69" s="132"/>
      <c r="E69" s="158" t="s">
        <v>73</v>
      </c>
      <c r="F69" s="132"/>
      <c r="G69" s="138">
        <v>2450000</v>
      </c>
      <c r="H69" s="138">
        <f>SUM(G65:G69)</f>
        <v>245012250</v>
      </c>
      <c r="I69" s="132"/>
      <c r="J69" s="132"/>
      <c r="K69" s="132"/>
      <c r="L69" s="132"/>
      <c r="M69" s="132"/>
      <c r="N69" s="132"/>
    </row>
    <row r="70" spans="1:14" x14ac:dyDescent="0.25">
      <c r="A70" s="132"/>
      <c r="B70" s="132"/>
      <c r="C70" s="132"/>
      <c r="D70" s="136" t="s">
        <v>35</v>
      </c>
      <c r="E70" s="158" t="s">
        <v>34</v>
      </c>
      <c r="F70" s="132"/>
      <c r="G70" s="138">
        <f>TRANSAKSI!F40+TRANSAKSI!F43</f>
        <v>202500000</v>
      </c>
      <c r="H70" s="138">
        <f>SUM(G70:G72)</f>
        <v>245012250</v>
      </c>
      <c r="I70" s="132"/>
      <c r="J70" s="132"/>
      <c r="K70" s="132"/>
      <c r="L70" s="132"/>
      <c r="M70" s="132"/>
      <c r="N70" s="132"/>
    </row>
    <row r="71" spans="1:14" x14ac:dyDescent="0.25">
      <c r="A71" s="132"/>
      <c r="B71" s="132"/>
      <c r="C71" s="132"/>
      <c r="D71" s="132"/>
      <c r="E71" s="132" t="s">
        <v>36</v>
      </c>
      <c r="F71" s="132"/>
      <c r="G71" s="138">
        <f>TRANSAKSI!E37</f>
        <v>12250</v>
      </c>
      <c r="H71" s="132"/>
      <c r="I71" s="132"/>
      <c r="J71" s="132"/>
      <c r="K71" s="132"/>
      <c r="L71" s="132"/>
      <c r="M71" s="132"/>
      <c r="N71" s="132"/>
    </row>
    <row r="72" spans="1:14" x14ac:dyDescent="0.25">
      <c r="A72" s="132"/>
      <c r="B72" s="132"/>
      <c r="C72" s="132"/>
      <c r="D72" s="132"/>
      <c r="E72" s="158" t="s">
        <v>74</v>
      </c>
      <c r="F72" s="132"/>
      <c r="G72" s="138">
        <f>TRANSAKSI!I40+TRANSAKSI!I43</f>
        <v>42500000</v>
      </c>
      <c r="H72" s="132"/>
      <c r="I72" s="132"/>
      <c r="J72" s="132"/>
      <c r="K72" s="132"/>
      <c r="L72" s="132"/>
      <c r="M72" s="132"/>
      <c r="N72" s="132"/>
    </row>
    <row r="74" spans="1:14" x14ac:dyDescent="0.25">
      <c r="A74" s="132"/>
      <c r="B74" s="132"/>
      <c r="C74" s="132"/>
      <c r="D74" s="132" t="s">
        <v>75</v>
      </c>
      <c r="E74" s="132"/>
      <c r="F74" s="132"/>
      <c r="G74" s="132"/>
      <c r="H74" s="132"/>
      <c r="I74" s="132"/>
      <c r="J74" s="132"/>
      <c r="K74" s="132"/>
      <c r="L74" s="132"/>
      <c r="M74" s="132"/>
      <c r="N74" s="132"/>
    </row>
    <row r="75" spans="1:14" x14ac:dyDescent="0.25">
      <c r="A75" s="132"/>
      <c r="B75" s="132"/>
      <c r="C75" s="132"/>
      <c r="D75" s="136" t="s">
        <v>33</v>
      </c>
      <c r="E75" s="132" t="s">
        <v>34</v>
      </c>
      <c r="F75" s="132"/>
      <c r="G75" s="138">
        <f>TRANSAKSI!G40+TRANSAKSI!G43</f>
        <v>29375000</v>
      </c>
      <c r="H75" s="132"/>
      <c r="I75" s="132"/>
      <c r="J75" s="132"/>
      <c r="K75" s="132"/>
      <c r="L75" s="132"/>
      <c r="M75" s="132"/>
      <c r="N75" s="132"/>
    </row>
    <row r="76" spans="1:14" x14ac:dyDescent="0.25">
      <c r="A76" s="132"/>
      <c r="B76" s="132"/>
      <c r="C76" s="132"/>
      <c r="D76" s="136" t="s">
        <v>35</v>
      </c>
      <c r="E76" s="132" t="s">
        <v>38</v>
      </c>
      <c r="F76" s="132"/>
      <c r="G76" s="138">
        <f>G75</f>
        <v>29375000</v>
      </c>
      <c r="H76" s="132"/>
      <c r="I76" s="132"/>
      <c r="J76" s="132"/>
      <c r="K76" s="132"/>
      <c r="L76" s="132"/>
      <c r="M76" s="132"/>
      <c r="N76" s="132"/>
    </row>
    <row r="78" spans="1:14" x14ac:dyDescent="0.25">
      <c r="A78" s="132"/>
      <c r="B78" s="132"/>
      <c r="C78" s="132"/>
      <c r="D78" s="132" t="s">
        <v>76</v>
      </c>
      <c r="E78" s="132"/>
      <c r="F78" s="132"/>
      <c r="G78" s="132"/>
      <c r="H78" s="132"/>
      <c r="I78" s="132"/>
      <c r="J78" s="132"/>
      <c r="K78" s="132"/>
      <c r="L78" s="132"/>
      <c r="M78" s="132"/>
      <c r="N78" s="132"/>
    </row>
    <row r="79" spans="1:14" x14ac:dyDescent="0.25">
      <c r="A79" s="132"/>
      <c r="B79" s="132"/>
      <c r="C79" s="132"/>
      <c r="D79" s="136" t="s">
        <v>33</v>
      </c>
      <c r="E79" s="132" t="s">
        <v>38</v>
      </c>
      <c r="F79" s="132"/>
      <c r="G79" s="138">
        <f>TRANSAKSI!H44</f>
        <v>9375000</v>
      </c>
      <c r="H79" s="132"/>
      <c r="I79" s="132"/>
      <c r="J79" s="132"/>
      <c r="K79" s="132"/>
      <c r="L79" s="132"/>
      <c r="M79" s="132"/>
      <c r="N79" s="132"/>
    </row>
    <row r="80" spans="1:14" x14ac:dyDescent="0.25">
      <c r="A80" s="132"/>
      <c r="B80" s="132"/>
      <c r="C80" s="132"/>
      <c r="D80" s="136" t="s">
        <v>35</v>
      </c>
      <c r="E80" s="132" t="s">
        <v>34</v>
      </c>
      <c r="F80" s="132"/>
      <c r="G80" s="138">
        <v>3125000</v>
      </c>
      <c r="H80" s="132"/>
      <c r="I80" s="132"/>
      <c r="J80" s="132"/>
      <c r="K80" s="132"/>
      <c r="L80" s="132"/>
      <c r="M80" s="132"/>
      <c r="N80" s="132"/>
    </row>
    <row r="82" spans="1:14" ht="15.75" thickBot="1" x14ac:dyDescent="0.3"/>
    <row r="83" spans="1:14" x14ac:dyDescent="0.25">
      <c r="A83" s="212" t="s">
        <v>20</v>
      </c>
      <c r="B83" s="214">
        <v>42372</v>
      </c>
      <c r="C83" s="208"/>
      <c r="D83" s="218" t="s">
        <v>21</v>
      </c>
      <c r="E83" s="219">
        <f>E45-G96-G101+G106</f>
        <v>168750000</v>
      </c>
      <c r="F83" s="220"/>
      <c r="G83" s="220" t="s">
        <v>24</v>
      </c>
      <c r="H83" s="221">
        <f>H45</f>
        <v>341030200</v>
      </c>
      <c r="I83" s="208"/>
      <c r="J83" s="218" t="s">
        <v>28</v>
      </c>
      <c r="K83" s="231"/>
      <c r="L83" s="220"/>
      <c r="M83" s="220" t="s">
        <v>30</v>
      </c>
      <c r="N83" s="232"/>
    </row>
    <row r="84" spans="1:14" x14ac:dyDescent="0.25">
      <c r="A84" s="212" t="s">
        <v>0</v>
      </c>
      <c r="B84" s="216">
        <v>3</v>
      </c>
      <c r="C84" s="208"/>
      <c r="D84" s="222" t="s">
        <v>22</v>
      </c>
      <c r="E84" s="211">
        <f>E46</f>
        <v>750000000</v>
      </c>
      <c r="F84" s="209"/>
      <c r="G84" s="209" t="s">
        <v>29</v>
      </c>
      <c r="H84" s="223">
        <f>H46+G97</f>
        <v>29250</v>
      </c>
      <c r="I84" s="208"/>
      <c r="J84" s="233" t="s">
        <v>9</v>
      </c>
      <c r="K84" s="211">
        <f>K46+G92</f>
        <v>1462500</v>
      </c>
      <c r="L84" s="209"/>
      <c r="M84" s="210" t="s">
        <v>16</v>
      </c>
      <c r="N84" s="225">
        <f>N46-G102+G105</f>
        <v>33333333.333333343</v>
      </c>
    </row>
    <row r="85" spans="1:14" x14ac:dyDescent="0.25">
      <c r="A85" s="208"/>
      <c r="B85" s="216" t="s">
        <v>83</v>
      </c>
      <c r="C85" s="208"/>
      <c r="D85" s="222" t="s">
        <v>23</v>
      </c>
      <c r="E85" s="211">
        <f>G91</f>
        <v>241807650</v>
      </c>
      <c r="F85" s="209"/>
      <c r="G85" s="209" t="s">
        <v>25</v>
      </c>
      <c r="H85" s="224"/>
      <c r="I85" s="208"/>
      <c r="J85" s="233" t="s">
        <v>10</v>
      </c>
      <c r="K85" s="211">
        <f>K47+G93</f>
        <v>193050</v>
      </c>
      <c r="L85" s="209"/>
      <c r="M85" s="210" t="s">
        <v>31</v>
      </c>
      <c r="N85" s="225">
        <f>N47+G98</f>
        <v>46666666.666666657</v>
      </c>
    </row>
    <row r="86" spans="1:14" ht="15.75" thickBot="1" x14ac:dyDescent="0.3">
      <c r="A86" s="208"/>
      <c r="B86" s="208"/>
      <c r="C86" s="208"/>
      <c r="D86" s="222"/>
      <c r="E86" s="209"/>
      <c r="F86" s="209"/>
      <c r="G86" s="210" t="s">
        <v>26</v>
      </c>
      <c r="H86" s="225">
        <f>H48</f>
        <v>750000000</v>
      </c>
      <c r="I86" s="208"/>
      <c r="J86" s="233" t="s">
        <v>11</v>
      </c>
      <c r="K86" s="211">
        <f>K48+G94</f>
        <v>146250</v>
      </c>
      <c r="L86" s="209"/>
      <c r="M86" s="209"/>
      <c r="N86" s="217">
        <f>N84+N85</f>
        <v>80000000</v>
      </c>
    </row>
    <row r="87" spans="1:14" ht="15.75" thickBot="1" x14ac:dyDescent="0.3">
      <c r="A87" s="208"/>
      <c r="B87" s="208"/>
      <c r="C87" s="208"/>
      <c r="D87" s="226"/>
      <c r="E87" s="227"/>
      <c r="F87" s="227"/>
      <c r="G87" s="228" t="s">
        <v>27</v>
      </c>
      <c r="H87" s="229">
        <f>N87</f>
        <v>75748200</v>
      </c>
      <c r="I87" s="208"/>
      <c r="J87" s="234" t="s">
        <v>12</v>
      </c>
      <c r="K87" s="235">
        <f>K49+G95</f>
        <v>2450000</v>
      </c>
      <c r="L87" s="227"/>
      <c r="M87" s="227" t="s">
        <v>27</v>
      </c>
      <c r="N87" s="236">
        <f>SUM(N84:N85)-SUM(K84:K87)</f>
        <v>75748200</v>
      </c>
    </row>
    <row r="88" spans="1:14" ht="15.75" thickBot="1" x14ac:dyDescent="0.3">
      <c r="A88" s="208"/>
      <c r="B88" s="208"/>
      <c r="C88" s="208"/>
      <c r="D88" s="208"/>
      <c r="E88" s="230">
        <f>SUM(E83:E87)</f>
        <v>1160557650</v>
      </c>
      <c r="F88" s="208"/>
      <c r="G88" s="208"/>
      <c r="H88" s="230">
        <f>SUM(H83:H87)</f>
        <v>1166807650</v>
      </c>
      <c r="I88" s="208"/>
      <c r="J88" s="208"/>
      <c r="K88" s="215">
        <f>SUM(K84:K87)</f>
        <v>4251800</v>
      </c>
      <c r="L88" s="208"/>
      <c r="M88" s="208"/>
      <c r="N88" s="208"/>
    </row>
    <row r="89" spans="1:14" x14ac:dyDescent="0.25">
      <c r="A89" s="208"/>
      <c r="B89" s="208"/>
      <c r="C89" s="208"/>
      <c r="D89" s="208"/>
      <c r="E89" s="208"/>
      <c r="F89" s="208"/>
      <c r="G89" s="208"/>
      <c r="H89" s="208"/>
      <c r="I89" s="208"/>
      <c r="J89" s="208"/>
      <c r="K89" s="213"/>
      <c r="L89" s="208"/>
      <c r="M89" s="208"/>
      <c r="N89" s="213"/>
    </row>
    <row r="90" spans="1:14" x14ac:dyDescent="0.25">
      <c r="A90" s="208"/>
      <c r="B90" s="208"/>
      <c r="C90" s="208"/>
      <c r="D90" s="208" t="s">
        <v>72</v>
      </c>
      <c r="E90" s="208"/>
      <c r="F90" s="208"/>
      <c r="G90" s="208"/>
      <c r="H90" s="208"/>
      <c r="I90" s="208"/>
      <c r="J90" s="208"/>
      <c r="K90" s="208"/>
      <c r="L90" s="208"/>
      <c r="M90" s="208"/>
      <c r="N90" s="208"/>
    </row>
    <row r="91" spans="1:14" x14ac:dyDescent="0.25">
      <c r="A91" s="208"/>
      <c r="B91" s="208"/>
      <c r="C91" s="208"/>
      <c r="D91" s="212" t="s">
        <v>33</v>
      </c>
      <c r="E91" s="208" t="s">
        <v>23</v>
      </c>
      <c r="F91" s="208"/>
      <c r="G91" s="215">
        <f>TRANSAKSI!B41</f>
        <v>241807650</v>
      </c>
      <c r="H91" s="208"/>
      <c r="I91" s="208"/>
      <c r="J91" s="208"/>
      <c r="K91" s="208"/>
      <c r="L91" s="208"/>
      <c r="M91" s="208"/>
      <c r="N91" s="208"/>
    </row>
    <row r="92" spans="1:14" x14ac:dyDescent="0.25">
      <c r="A92" s="208"/>
      <c r="B92" s="208"/>
      <c r="C92" s="208"/>
      <c r="D92" s="212"/>
      <c r="E92" s="238" t="s">
        <v>53</v>
      </c>
      <c r="F92" s="208"/>
      <c r="G92" s="215">
        <f>TRANSAKSI!E33</f>
        <v>612500</v>
      </c>
      <c r="H92" s="208"/>
      <c r="I92" s="208"/>
      <c r="J92" s="208"/>
      <c r="K92" s="208"/>
      <c r="L92" s="208"/>
      <c r="M92" s="208"/>
      <c r="N92" s="208"/>
    </row>
    <row r="93" spans="1:14" x14ac:dyDescent="0.25">
      <c r="A93" s="208"/>
      <c r="B93" s="208"/>
      <c r="C93" s="208"/>
      <c r="D93" s="208"/>
      <c r="E93" s="238" t="s">
        <v>54</v>
      </c>
      <c r="F93" s="208"/>
      <c r="G93" s="215">
        <f>TRANSAKSI!E34</f>
        <v>80850</v>
      </c>
      <c r="H93" s="208"/>
      <c r="I93" s="208"/>
      <c r="J93" s="208"/>
      <c r="K93" s="208"/>
      <c r="L93" s="208"/>
      <c r="M93" s="208"/>
      <c r="N93" s="208"/>
    </row>
    <row r="94" spans="1:14" x14ac:dyDescent="0.25">
      <c r="A94" s="208"/>
      <c r="B94" s="208"/>
      <c r="C94" s="208"/>
      <c r="D94" s="208"/>
      <c r="E94" s="238" t="s">
        <v>55</v>
      </c>
      <c r="F94" s="208"/>
      <c r="G94" s="215">
        <f>TRANSAKSI!E35</f>
        <v>61250</v>
      </c>
      <c r="H94" s="208"/>
      <c r="I94" s="208"/>
      <c r="J94" s="208"/>
      <c r="K94" s="208"/>
      <c r="L94" s="208"/>
      <c r="M94" s="208"/>
      <c r="N94" s="208"/>
    </row>
    <row r="95" spans="1:14" x14ac:dyDescent="0.25">
      <c r="A95" s="208"/>
      <c r="B95" s="208"/>
      <c r="C95" s="208"/>
      <c r="D95" s="208"/>
      <c r="E95" s="238" t="s">
        <v>73</v>
      </c>
      <c r="F95" s="208"/>
      <c r="G95" s="215">
        <f>TRANSAKSI!E36</f>
        <v>2450000</v>
      </c>
      <c r="H95" s="215">
        <f>SUM(G91:G95)</f>
        <v>245012250</v>
      </c>
      <c r="I95" s="208"/>
      <c r="J95" s="208"/>
      <c r="K95" s="208"/>
      <c r="L95" s="208"/>
      <c r="M95" s="208"/>
      <c r="N95" s="208"/>
    </row>
    <row r="96" spans="1:14" x14ac:dyDescent="0.25">
      <c r="A96" s="208"/>
      <c r="B96" s="208"/>
      <c r="C96" s="208"/>
      <c r="D96" s="212" t="s">
        <v>35</v>
      </c>
      <c r="E96" s="238" t="s">
        <v>34</v>
      </c>
      <c r="F96" s="208"/>
      <c r="G96" s="215">
        <f>TRANSAKSI!F55</f>
        <v>198333333.33333334</v>
      </c>
      <c r="H96" s="215">
        <f>SUM(G96:G98)</f>
        <v>245012250</v>
      </c>
      <c r="I96" s="208"/>
      <c r="J96" s="208"/>
      <c r="K96" s="208"/>
      <c r="L96" s="208"/>
      <c r="M96" s="208"/>
      <c r="N96" s="208"/>
    </row>
    <row r="97" spans="1:14" x14ac:dyDescent="0.25">
      <c r="A97" s="208"/>
      <c r="B97" s="208"/>
      <c r="C97" s="208"/>
      <c r="D97" s="208"/>
      <c r="E97" s="208" t="s">
        <v>36</v>
      </c>
      <c r="F97" s="208"/>
      <c r="G97" s="215">
        <f>TRANSAKSI!E37</f>
        <v>12250</v>
      </c>
      <c r="H97" s="208"/>
      <c r="I97" s="208"/>
      <c r="J97" s="208"/>
      <c r="K97" s="208"/>
      <c r="L97" s="208"/>
      <c r="M97" s="208"/>
      <c r="N97" s="208"/>
    </row>
    <row r="98" spans="1:14" x14ac:dyDescent="0.25">
      <c r="A98" s="208"/>
      <c r="B98" s="208"/>
      <c r="C98" s="208"/>
      <c r="D98" s="208"/>
      <c r="E98" s="238" t="s">
        <v>74</v>
      </c>
      <c r="F98" s="208"/>
      <c r="G98" s="215">
        <f>TRANSAKSI!I55</f>
        <v>46666666.666666657</v>
      </c>
      <c r="H98" s="208"/>
      <c r="I98" s="208"/>
      <c r="J98" s="208"/>
      <c r="K98" s="208"/>
      <c r="L98" s="208"/>
      <c r="M98" s="208"/>
      <c r="N98" s="208"/>
    </row>
    <row r="99" spans="1:14" x14ac:dyDescent="0.25">
      <c r="A99" s="208"/>
      <c r="B99" s="208"/>
      <c r="C99" s="208"/>
      <c r="D99" s="208"/>
      <c r="E99" s="208"/>
      <c r="F99" s="208"/>
      <c r="G99" s="208"/>
      <c r="H99" s="208"/>
      <c r="I99" s="208"/>
      <c r="J99" s="208"/>
      <c r="K99" s="213"/>
      <c r="L99" s="208"/>
      <c r="M99" s="208"/>
      <c r="N99" s="213"/>
    </row>
    <row r="100" spans="1:14" x14ac:dyDescent="0.25">
      <c r="A100" s="208"/>
      <c r="B100" s="208"/>
      <c r="C100" s="208"/>
      <c r="D100" s="208" t="s">
        <v>75</v>
      </c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</row>
    <row r="101" spans="1:14" x14ac:dyDescent="0.25">
      <c r="A101" s="208"/>
      <c r="B101" s="208"/>
      <c r="C101" s="208"/>
      <c r="D101" s="212" t="s">
        <v>33</v>
      </c>
      <c r="E101" s="208" t="s">
        <v>34</v>
      </c>
      <c r="F101" s="208"/>
      <c r="G101" s="215">
        <f>TRANSAKSI!G55</f>
        <v>33541666.666666657</v>
      </c>
      <c r="H101" s="208"/>
      <c r="I101" s="208"/>
      <c r="J101" s="208"/>
      <c r="K101" s="208"/>
      <c r="L101" s="208"/>
      <c r="M101" s="208"/>
      <c r="N101" s="208"/>
    </row>
    <row r="102" spans="1:14" x14ac:dyDescent="0.25">
      <c r="A102" s="208"/>
      <c r="B102" s="208"/>
      <c r="C102" s="208"/>
      <c r="D102" s="212" t="s">
        <v>35</v>
      </c>
      <c r="E102" s="208" t="s">
        <v>38</v>
      </c>
      <c r="F102" s="208"/>
      <c r="G102" s="215">
        <f>G101</f>
        <v>33541666.666666657</v>
      </c>
      <c r="H102" s="208"/>
      <c r="I102" s="208"/>
      <c r="J102" s="208"/>
      <c r="K102" s="208"/>
      <c r="L102" s="208"/>
      <c r="M102" s="208"/>
      <c r="N102" s="208"/>
    </row>
    <row r="103" spans="1:14" x14ac:dyDescent="0.25">
      <c r="A103" s="208"/>
      <c r="B103" s="208"/>
      <c r="C103" s="208"/>
      <c r="D103" s="208"/>
      <c r="E103" s="208"/>
      <c r="F103" s="208"/>
      <c r="G103" s="208"/>
      <c r="H103" s="208"/>
      <c r="I103" s="208"/>
      <c r="J103" s="208"/>
      <c r="K103" s="213"/>
      <c r="L103" s="208"/>
      <c r="M103" s="208"/>
      <c r="N103" s="213"/>
    </row>
    <row r="104" spans="1:14" x14ac:dyDescent="0.25">
      <c r="A104" s="208"/>
      <c r="B104" s="208"/>
      <c r="C104" s="208"/>
      <c r="D104" s="208" t="s">
        <v>76</v>
      </c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</row>
    <row r="105" spans="1:14" x14ac:dyDescent="0.25">
      <c r="A105" s="208"/>
      <c r="B105" s="208"/>
      <c r="C105" s="208"/>
      <c r="D105" s="212" t="s">
        <v>33</v>
      </c>
      <c r="E105" s="208" t="s">
        <v>38</v>
      </c>
      <c r="F105" s="208"/>
      <c r="G105" s="215">
        <f>TRANSAKSI!H56</f>
        <v>9375000</v>
      </c>
      <c r="H105" s="208"/>
      <c r="I105" s="208"/>
      <c r="J105" s="208"/>
      <c r="K105" s="208"/>
      <c r="L105" s="208"/>
      <c r="M105" s="208"/>
      <c r="N105" s="208"/>
    </row>
    <row r="106" spans="1:14" x14ac:dyDescent="0.25">
      <c r="A106" s="208"/>
      <c r="B106" s="208"/>
      <c r="C106" s="208"/>
      <c r="D106" s="212" t="s">
        <v>35</v>
      </c>
      <c r="E106" s="208" t="s">
        <v>34</v>
      </c>
      <c r="F106" s="208"/>
      <c r="G106" s="215">
        <v>3125000</v>
      </c>
      <c r="H106" s="208"/>
      <c r="I106" s="208"/>
      <c r="J106" s="208"/>
      <c r="K106" s="208"/>
      <c r="L106" s="208"/>
      <c r="M106" s="208"/>
      <c r="N106" s="20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</vt:lpstr>
      <vt:lpstr>NAV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2017-12-31T22:37:19Z</dcterms:modified>
</cp:coreProperties>
</file>